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LMANLGU\FALL 2020\COMPUTER SCIENCE\BSCS AND BS SE\"/>
    </mc:Choice>
  </mc:AlternateContent>
  <xr:revisionPtr revIDLastSave="0" documentId="13_ncr:1_{7063E875-68E8-4A82-8950-54E71A2E16EA}" xr6:coauthVersionLast="47" xr6:coauthVersionMax="47" xr10:uidLastSave="{00000000-0000-0000-0000-000000000000}"/>
  <bookViews>
    <workbookView xWindow="-108" yWindow="-108" windowWidth="16608" windowHeight="8832" tabRatio="934" firstSheet="1" activeTab="4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CHECK'!$A$1:$L$101</definedName>
    <definedName name="_xlnm._FilterDatabase" localSheetId="7" hidden="1">'FINAL DMC'!$A$3:$AM$52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DMC'!$B$3:$G$52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81029"/>
</workbook>
</file>

<file path=xl/calcChain.xml><?xml version="1.0" encoding="utf-8"?>
<calcChain xmlns="http://schemas.openxmlformats.org/spreadsheetml/2006/main">
  <c r="G49" i="8" l="1"/>
  <c r="G52" i="8"/>
  <c r="G51" i="8"/>
  <c r="G50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4" i="8"/>
  <c r="G32" i="8"/>
  <c r="G31" i="8"/>
  <c r="G30" i="8"/>
  <c r="G2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" i="8"/>
  <c r="G4" i="8"/>
  <c r="BS34" i="1"/>
  <c r="BS33" i="1"/>
  <c r="BS32" i="1"/>
  <c r="BS31" i="1"/>
  <c r="BS30" i="1"/>
  <c r="BS29" i="1"/>
  <c r="BS26" i="1"/>
  <c r="BS25" i="1"/>
  <c r="BS24" i="1"/>
  <c r="BS23" i="1"/>
  <c r="BS22" i="1"/>
  <c r="BS19" i="1"/>
  <c r="BS18" i="1"/>
  <c r="BS17" i="1"/>
  <c r="BS16" i="1"/>
  <c r="BR34" i="1"/>
  <c r="BR33" i="1"/>
  <c r="BR32" i="1"/>
  <c r="BR31" i="1"/>
  <c r="BR30" i="1"/>
  <c r="BR29" i="1"/>
  <c r="BR26" i="1"/>
  <c r="BR25" i="1"/>
  <c r="BR24" i="1"/>
  <c r="BR23" i="1"/>
  <c r="BR22" i="1"/>
  <c r="BR19" i="1"/>
  <c r="BR18" i="1"/>
  <c r="BR17" i="1"/>
  <c r="BR16" i="1"/>
  <c r="BP34" i="1"/>
  <c r="BP33" i="1"/>
  <c r="BP32" i="1"/>
  <c r="BP31" i="1"/>
  <c r="BP30" i="1"/>
  <c r="BP29" i="1"/>
  <c r="BP26" i="1"/>
  <c r="BP25" i="1"/>
  <c r="BP24" i="1"/>
  <c r="BP23" i="1"/>
  <c r="BP22" i="1"/>
  <c r="BP19" i="1"/>
  <c r="BP18" i="1"/>
  <c r="BP17" i="1"/>
  <c r="BP16" i="1"/>
  <c r="BS15" i="1"/>
  <c r="BR15" i="1"/>
  <c r="BP15" i="1"/>
  <c r="BI47" i="1"/>
  <c r="BH47" i="1"/>
  <c r="BG47" i="1"/>
  <c r="BI46" i="1"/>
  <c r="BH46" i="1"/>
  <c r="BG46" i="1"/>
  <c r="BI45" i="1"/>
  <c r="BH45" i="1"/>
  <c r="BG45" i="1"/>
  <c r="BI44" i="1"/>
  <c r="BH44" i="1"/>
  <c r="BG44" i="1"/>
  <c r="BI43" i="1"/>
  <c r="BH43" i="1"/>
  <c r="BG43" i="1"/>
  <c r="BI40" i="1"/>
  <c r="BH40" i="1"/>
  <c r="BG40" i="1"/>
  <c r="BI39" i="1"/>
  <c r="BH39" i="1"/>
  <c r="BG39" i="1"/>
  <c r="BI38" i="1"/>
  <c r="BH38" i="1"/>
  <c r="BG38" i="1"/>
  <c r="BI37" i="1"/>
  <c r="BH37" i="1"/>
  <c r="BG37" i="1"/>
  <c r="BI36" i="1"/>
  <c r="BH36" i="1"/>
  <c r="BG36" i="1"/>
  <c r="BI33" i="1"/>
  <c r="BH33" i="1"/>
  <c r="BG33" i="1"/>
  <c r="BI32" i="1"/>
  <c r="BH32" i="1"/>
  <c r="BG32" i="1"/>
  <c r="BI31" i="1"/>
  <c r="BH31" i="1"/>
  <c r="BG31" i="1"/>
  <c r="BI30" i="1"/>
  <c r="BH30" i="1"/>
  <c r="BG30" i="1"/>
  <c r="BI29" i="1"/>
  <c r="BH29" i="1"/>
  <c r="BG29" i="1"/>
  <c r="BI26" i="1"/>
  <c r="BH26" i="1"/>
  <c r="BG26" i="1"/>
  <c r="BI25" i="1"/>
  <c r="BH25" i="1"/>
  <c r="BG25" i="1"/>
  <c r="BI24" i="1"/>
  <c r="BH24" i="1"/>
  <c r="BG24" i="1"/>
  <c r="BI23" i="1"/>
  <c r="BH23" i="1"/>
  <c r="BG23" i="1"/>
  <c r="BI22" i="1"/>
  <c r="BH22" i="1"/>
  <c r="BG22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S52" i="8"/>
  <c r="S51" i="8"/>
  <c r="T51" i="8" s="1"/>
  <c r="S50" i="8"/>
  <c r="AD50" i="8" s="1"/>
  <c r="S49" i="8"/>
  <c r="AD49" i="8" s="1"/>
  <c r="S48" i="8"/>
  <c r="AD48" i="8" s="1"/>
  <c r="S47" i="8"/>
  <c r="AD47" i="8" s="1"/>
  <c r="S46" i="8"/>
  <c r="T46" i="8" s="1"/>
  <c r="S45" i="8"/>
  <c r="T45" i="8" s="1"/>
  <c r="AD45" i="8" l="1"/>
  <c r="T47" i="8"/>
  <c r="U47" i="8" s="1"/>
  <c r="AF47" i="8" s="1"/>
  <c r="T48" i="8"/>
  <c r="AE48" i="8" s="1"/>
  <c r="AD46" i="8"/>
  <c r="AE45" i="8"/>
  <c r="U45" i="8"/>
  <c r="U46" i="8"/>
  <c r="AE46" i="8"/>
  <c r="AD52" i="8"/>
  <c r="T52" i="8"/>
  <c r="AE51" i="8"/>
  <c r="U51" i="8"/>
  <c r="T50" i="8"/>
  <c r="AD51" i="8"/>
  <c r="T49" i="8"/>
  <c r="S44" i="8"/>
  <c r="T44" i="8" s="1"/>
  <c r="AE44" i="8" s="1"/>
  <c r="S43" i="8"/>
  <c r="S42" i="8"/>
  <c r="AD42" i="8" s="1"/>
  <c r="S41" i="8"/>
  <c r="S40" i="8"/>
  <c r="AD40" i="8" s="1"/>
  <c r="S39" i="8"/>
  <c r="S38" i="8"/>
  <c r="T38" i="8" s="1"/>
  <c r="AE38" i="8" s="1"/>
  <c r="S37" i="8"/>
  <c r="S36" i="8"/>
  <c r="AD36" i="8" s="1"/>
  <c r="S35" i="8"/>
  <c r="S34" i="8"/>
  <c r="T34" i="8" s="1"/>
  <c r="S33" i="8"/>
  <c r="S32" i="8"/>
  <c r="AD32" i="8" s="1"/>
  <c r="S31" i="8"/>
  <c r="S30" i="8"/>
  <c r="T30" i="8" s="1"/>
  <c r="AE30" i="8" s="1"/>
  <c r="S29" i="8"/>
  <c r="S28" i="8"/>
  <c r="AD28" i="8" s="1"/>
  <c r="S27" i="8"/>
  <c r="S26" i="8"/>
  <c r="AD26" i="8" s="1"/>
  <c r="S25" i="8"/>
  <c r="S24" i="8"/>
  <c r="AD24" i="8" s="1"/>
  <c r="S23" i="8"/>
  <c r="S22" i="8"/>
  <c r="T22" i="8" s="1"/>
  <c r="AE22" i="8" s="1"/>
  <c r="S21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S10" i="8"/>
  <c r="AD10" i="8" s="1"/>
  <c r="S9" i="8"/>
  <c r="AD9" i="8" s="1"/>
  <c r="S8" i="8"/>
  <c r="T8" i="8" s="1"/>
  <c r="S7" i="8"/>
  <c r="AD7" i="8" s="1"/>
  <c r="S6" i="8"/>
  <c r="AD6" i="8" s="1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H47" i="8" l="1"/>
  <c r="V47" i="8"/>
  <c r="U48" i="8"/>
  <c r="T6" i="8"/>
  <c r="U6" i="8" s="1"/>
  <c r="M4" i="8"/>
  <c r="H52" i="8"/>
  <c r="H5" i="8"/>
  <c r="BD16" i="1" s="1"/>
  <c r="I20" i="8"/>
  <c r="BB37" i="1" s="1"/>
  <c r="H28" i="8"/>
  <c r="BD47" i="1" s="1"/>
  <c r="H36" i="8"/>
  <c r="I44" i="8"/>
  <c r="CB34" i="1" s="1"/>
  <c r="I48" i="8"/>
  <c r="H6" i="8"/>
  <c r="J47" i="8"/>
  <c r="I14" i="8"/>
  <c r="BB29" i="1" s="1"/>
  <c r="I22" i="8"/>
  <c r="BB39" i="1" s="1"/>
  <c r="I30" i="8"/>
  <c r="CB16" i="1" s="1"/>
  <c r="I38" i="8"/>
  <c r="CB26" i="1" s="1"/>
  <c r="H51" i="8"/>
  <c r="I46" i="8"/>
  <c r="H45" i="8"/>
  <c r="H7" i="8"/>
  <c r="BD18" i="1" s="1"/>
  <c r="H50" i="8"/>
  <c r="H24" i="8"/>
  <c r="BD43" i="1" s="1"/>
  <c r="H32" i="8"/>
  <c r="BZ18" i="1" s="1"/>
  <c r="H40" i="8"/>
  <c r="BZ30" i="1" s="1"/>
  <c r="H49" i="8"/>
  <c r="H9" i="8"/>
  <c r="BD22" i="1" s="1"/>
  <c r="I51" i="8"/>
  <c r="I45" i="8"/>
  <c r="H48" i="8"/>
  <c r="H10" i="8"/>
  <c r="BD23" i="1" s="1"/>
  <c r="I18" i="8"/>
  <c r="BB33" i="1" s="1"/>
  <c r="H26" i="8"/>
  <c r="BD45" i="1" s="1"/>
  <c r="H42" i="8"/>
  <c r="BZ32" i="1" s="1"/>
  <c r="H46" i="8"/>
  <c r="T28" i="8"/>
  <c r="AE28" i="8" s="1"/>
  <c r="I28" i="8" s="1"/>
  <c r="BB47" i="1" s="1"/>
  <c r="AD44" i="8"/>
  <c r="H44" i="8" s="1"/>
  <c r="BZ34" i="1" s="1"/>
  <c r="T26" i="8"/>
  <c r="AE26" i="8" s="1"/>
  <c r="I26" i="8" s="1"/>
  <c r="BB45" i="1" s="1"/>
  <c r="AD38" i="8"/>
  <c r="H38" i="8" s="1"/>
  <c r="BZ26" i="1" s="1"/>
  <c r="AE47" i="8"/>
  <c r="I47" i="8" s="1"/>
  <c r="AD34" i="8"/>
  <c r="H34" i="8" s="1"/>
  <c r="BZ22" i="1" s="1"/>
  <c r="AE34" i="8"/>
  <c r="I34" i="8" s="1"/>
  <c r="CB22" i="1" s="1"/>
  <c r="U34" i="8"/>
  <c r="V34" i="8" s="1"/>
  <c r="AG34" i="8" s="1"/>
  <c r="K34" i="8" s="1"/>
  <c r="AD14" i="8"/>
  <c r="H14" i="8" s="1"/>
  <c r="BD29" i="1" s="1"/>
  <c r="U38" i="8"/>
  <c r="V38" i="8" s="1"/>
  <c r="AG38" i="8" s="1"/>
  <c r="K38" i="8" s="1"/>
  <c r="T42" i="8"/>
  <c r="AD20" i="8"/>
  <c r="H20" i="8" s="1"/>
  <c r="BD37" i="1" s="1"/>
  <c r="AD30" i="8"/>
  <c r="H30" i="8" s="1"/>
  <c r="BZ16" i="1" s="1"/>
  <c r="T10" i="8"/>
  <c r="AE10" i="8" s="1"/>
  <c r="I10" i="8" s="1"/>
  <c r="BB23" i="1" s="1"/>
  <c r="T32" i="8"/>
  <c r="AE32" i="8" s="1"/>
  <c r="I32" i="8" s="1"/>
  <c r="CB18" i="1" s="1"/>
  <c r="T36" i="8"/>
  <c r="T40" i="8"/>
  <c r="AD8" i="8"/>
  <c r="H8" i="8" s="1"/>
  <c r="BD19" i="1" s="1"/>
  <c r="AE8" i="8"/>
  <c r="I8" i="8" s="1"/>
  <c r="BB19" i="1" s="1"/>
  <c r="U8" i="8"/>
  <c r="AF8" i="8" s="1"/>
  <c r="J8" i="8" s="1"/>
  <c r="BD17" i="1"/>
  <c r="BZ24" i="1"/>
  <c r="AD15" i="8"/>
  <c r="H15" i="8" s="1"/>
  <c r="T15" i="8"/>
  <c r="AE15" i="8" s="1"/>
  <c r="I15" i="8" s="1"/>
  <c r="BB30" i="1" s="1"/>
  <c r="AD11" i="8"/>
  <c r="H11" i="8" s="1"/>
  <c r="T11" i="8"/>
  <c r="AE11" i="8" s="1"/>
  <c r="I11" i="8" s="1"/>
  <c r="BB24" i="1" s="1"/>
  <c r="AD22" i="8"/>
  <c r="H22" i="8" s="1"/>
  <c r="T24" i="8"/>
  <c r="AD13" i="8"/>
  <c r="H13" i="8" s="1"/>
  <c r="T13" i="8"/>
  <c r="AE13" i="8" s="1"/>
  <c r="I13" i="8" s="1"/>
  <c r="BB26" i="1" s="1"/>
  <c r="U20" i="8"/>
  <c r="V20" i="8" s="1"/>
  <c r="AG20" i="8" s="1"/>
  <c r="K20" i="8" s="1"/>
  <c r="U30" i="8"/>
  <c r="V30" i="8" s="1"/>
  <c r="AG30" i="8" s="1"/>
  <c r="K30" i="8" s="1"/>
  <c r="AF51" i="8"/>
  <c r="J51" i="8" s="1"/>
  <c r="V51" i="8"/>
  <c r="AG47" i="8"/>
  <c r="K47" i="8" s="1"/>
  <c r="W47" i="8"/>
  <c r="AF46" i="8"/>
  <c r="J46" i="8" s="1"/>
  <c r="V46" i="8"/>
  <c r="U49" i="8"/>
  <c r="AE49" i="8"/>
  <c r="I49" i="8" s="1"/>
  <c r="AF45" i="8"/>
  <c r="J45" i="8" s="1"/>
  <c r="V45" i="8"/>
  <c r="AE50" i="8"/>
  <c r="I50" i="8" s="1"/>
  <c r="U50" i="8"/>
  <c r="AE52" i="8"/>
  <c r="I52" i="8" s="1"/>
  <c r="U52" i="8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T19" i="8"/>
  <c r="AD27" i="8"/>
  <c r="H27" i="8" s="1"/>
  <c r="T27" i="8"/>
  <c r="AD17" i="8"/>
  <c r="H17" i="8" s="1"/>
  <c r="BD32" i="1" s="1"/>
  <c r="T17" i="8"/>
  <c r="U18" i="8"/>
  <c r="T5" i="8"/>
  <c r="T7" i="8"/>
  <c r="T9" i="8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4" i="1" s="1"/>
  <c r="T25" i="8"/>
  <c r="AD29" i="8"/>
  <c r="H29" i="8" s="1"/>
  <c r="T29" i="8"/>
  <c r="AD33" i="8"/>
  <c r="H33" i="8" s="1"/>
  <c r="BZ19" i="1" s="1"/>
  <c r="T33" i="8"/>
  <c r="AD37" i="8"/>
  <c r="H37" i="8" s="1"/>
  <c r="T37" i="8"/>
  <c r="W38" i="8"/>
  <c r="AD41" i="8"/>
  <c r="H41" i="8" s="1"/>
  <c r="BZ31" i="1" s="1"/>
  <c r="T41" i="8"/>
  <c r="AD21" i="8"/>
  <c r="H21" i="8" s="1"/>
  <c r="T21" i="8"/>
  <c r="AD39" i="8"/>
  <c r="H39" i="8" s="1"/>
  <c r="T39" i="8"/>
  <c r="U14" i="8"/>
  <c r="AF38" i="8"/>
  <c r="J38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AE6" i="8" l="1"/>
  <c r="I6" i="8" s="1"/>
  <c r="BB17" i="1" s="1"/>
  <c r="U28" i="8"/>
  <c r="V28" i="8" s="1"/>
  <c r="AF6" i="8"/>
  <c r="J6" i="8" s="1"/>
  <c r="V6" i="8"/>
  <c r="W6" i="8" s="1"/>
  <c r="U26" i="8"/>
  <c r="AF48" i="8"/>
  <c r="J48" i="8" s="1"/>
  <c r="V48" i="8"/>
  <c r="U15" i="8"/>
  <c r="AF15" i="8" s="1"/>
  <c r="J15" i="8" s="1"/>
  <c r="W34" i="8"/>
  <c r="X34" i="8" s="1"/>
  <c r="U10" i="8"/>
  <c r="AF10" i="8" s="1"/>
  <c r="J10" i="8" s="1"/>
  <c r="AF34" i="8"/>
  <c r="J34" i="8" s="1"/>
  <c r="W20" i="8"/>
  <c r="AH20" i="8" s="1"/>
  <c r="L20" i="8" s="1"/>
  <c r="AF20" i="8"/>
  <c r="J20" i="8" s="1"/>
  <c r="U11" i="8"/>
  <c r="AF11" i="8" s="1"/>
  <c r="J11" i="8" s="1"/>
  <c r="U32" i="8"/>
  <c r="V32" i="8" s="1"/>
  <c r="AF30" i="8"/>
  <c r="J30" i="8" s="1"/>
  <c r="AE42" i="8"/>
  <c r="I42" i="8" s="1"/>
  <c r="CB32" i="1" s="1"/>
  <c r="U42" i="8"/>
  <c r="AE40" i="8"/>
  <c r="I40" i="8" s="1"/>
  <c r="CB30" i="1" s="1"/>
  <c r="U40" i="8"/>
  <c r="W30" i="8"/>
  <c r="X30" i="8" s="1"/>
  <c r="AE36" i="8"/>
  <c r="I36" i="8" s="1"/>
  <c r="CB24" i="1" s="1"/>
  <c r="U36" i="8"/>
  <c r="V8" i="8"/>
  <c r="AG8" i="8" s="1"/>
  <c r="K8" i="8" s="1"/>
  <c r="BZ33" i="1"/>
  <c r="BD15" i="1"/>
  <c r="BD31" i="1"/>
  <c r="BZ29" i="1"/>
  <c r="BD26" i="1"/>
  <c r="BZ23" i="1"/>
  <c r="BD39" i="1"/>
  <c r="BD25" i="1"/>
  <c r="BD33" i="1"/>
  <c r="BZ15" i="1"/>
  <c r="BD30" i="1"/>
  <c r="BD40" i="1"/>
  <c r="BD46" i="1"/>
  <c r="BD24" i="1"/>
  <c r="BD38" i="1"/>
  <c r="BZ25" i="1"/>
  <c r="U13" i="8"/>
  <c r="V13" i="8" s="1"/>
  <c r="AF28" i="8"/>
  <c r="J28" i="8" s="1"/>
  <c r="BZ17" i="1"/>
  <c r="BD36" i="1"/>
  <c r="AE24" i="8"/>
  <c r="I24" i="8" s="1"/>
  <c r="U24" i="8"/>
  <c r="AG46" i="8"/>
  <c r="K46" i="8" s="1"/>
  <c r="W46" i="8"/>
  <c r="AH47" i="8"/>
  <c r="L47" i="8" s="1"/>
  <c r="X47" i="8"/>
  <c r="W51" i="8"/>
  <c r="AG51" i="8"/>
  <c r="K51" i="8" s="1"/>
  <c r="V50" i="8"/>
  <c r="AF50" i="8"/>
  <c r="J50" i="8" s="1"/>
  <c r="AF49" i="8"/>
  <c r="J49" i="8" s="1"/>
  <c r="V49" i="8"/>
  <c r="AF52" i="8"/>
  <c r="J52" i="8" s="1"/>
  <c r="V52" i="8"/>
  <c r="AG45" i="8"/>
  <c r="K45" i="8" s="1"/>
  <c r="W45" i="8"/>
  <c r="AE39" i="8"/>
  <c r="I39" i="8" s="1"/>
  <c r="CB29" i="1" s="1"/>
  <c r="U39" i="8"/>
  <c r="AE9" i="8"/>
  <c r="I9" i="8" s="1"/>
  <c r="BB22" i="1" s="1"/>
  <c r="U9" i="8"/>
  <c r="AE43" i="8"/>
  <c r="I43" i="8" s="1"/>
  <c r="CB33" i="1" s="1"/>
  <c r="U43" i="8"/>
  <c r="V44" i="8"/>
  <c r="AF44" i="8"/>
  <c r="J44" i="8" s="1"/>
  <c r="AE41" i="8"/>
  <c r="I41" i="8" s="1"/>
  <c r="CB31" i="1" s="1"/>
  <c r="U41" i="8"/>
  <c r="AE35" i="8"/>
  <c r="I35" i="8" s="1"/>
  <c r="CB23" i="1" s="1"/>
  <c r="U35" i="8"/>
  <c r="AE7" i="8"/>
  <c r="I7" i="8" s="1"/>
  <c r="U7" i="8"/>
  <c r="AE21" i="8"/>
  <c r="I21" i="8" s="1"/>
  <c r="BB38" i="1" s="1"/>
  <c r="U21" i="8"/>
  <c r="AE29" i="8"/>
  <c r="I29" i="8" s="1"/>
  <c r="CB15" i="1" s="1"/>
  <c r="U29" i="8"/>
  <c r="AE5" i="8"/>
  <c r="I5" i="8" s="1"/>
  <c r="U5" i="8"/>
  <c r="V18" i="8"/>
  <c r="AF18" i="8"/>
  <c r="J18" i="8" s="1"/>
  <c r="AE31" i="8"/>
  <c r="I31" i="8" s="1"/>
  <c r="CB17" i="1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E37" i="8"/>
  <c r="I37" i="8" s="1"/>
  <c r="CB25" i="1" s="1"/>
  <c r="U37" i="8"/>
  <c r="V16" i="8"/>
  <c r="AF16" i="8"/>
  <c r="J16" i="8" s="1"/>
  <c r="AE25" i="8"/>
  <c r="I25" i="8" s="1"/>
  <c r="BB44" i="1" s="1"/>
  <c r="U25" i="8"/>
  <c r="V22" i="8"/>
  <c r="AF22" i="8"/>
  <c r="J22" i="8" s="1"/>
  <c r="AE19" i="8"/>
  <c r="I19" i="8" s="1"/>
  <c r="BB36" i="1" s="1"/>
  <c r="U19" i="8"/>
  <c r="V12" i="8"/>
  <c r="AF12" i="8"/>
  <c r="J12" i="8" s="1"/>
  <c r="V14" i="8"/>
  <c r="AF14" i="8"/>
  <c r="J14" i="8" s="1"/>
  <c r="AE33" i="8"/>
  <c r="I33" i="8" s="1"/>
  <c r="CB19" i="1" s="1"/>
  <c r="U33" i="8"/>
  <c r="V11" i="8"/>
  <c r="AJ4" i="8"/>
  <c r="N4" i="8" s="1"/>
  <c r="Z4" i="8"/>
  <c r="X20" i="8" l="1"/>
  <c r="AG6" i="8"/>
  <c r="K6" i="8" s="1"/>
  <c r="V15" i="8"/>
  <c r="AF32" i="8"/>
  <c r="J32" i="8" s="1"/>
  <c r="W8" i="8"/>
  <c r="X8" i="8" s="1"/>
  <c r="AH34" i="8"/>
  <c r="L34" i="8" s="1"/>
  <c r="AF13" i="8"/>
  <c r="J13" i="8" s="1"/>
  <c r="V10" i="8"/>
  <c r="V26" i="8"/>
  <c r="AF26" i="8"/>
  <c r="J26" i="8" s="1"/>
  <c r="AG48" i="8"/>
  <c r="K48" i="8" s="1"/>
  <c r="W48" i="8"/>
  <c r="AH30" i="8"/>
  <c r="L30" i="8" s="1"/>
  <c r="V40" i="8"/>
  <c r="AF40" i="8"/>
  <c r="J40" i="8" s="1"/>
  <c r="V42" i="8"/>
  <c r="AF42" i="8"/>
  <c r="J42" i="8" s="1"/>
  <c r="V36" i="8"/>
  <c r="AF36" i="8"/>
  <c r="J36" i="8" s="1"/>
  <c r="BB18" i="1"/>
  <c r="AG32" i="8"/>
  <c r="K32" i="8" s="1"/>
  <c r="W32" i="8"/>
  <c r="AG28" i="8"/>
  <c r="K28" i="8" s="1"/>
  <c r="W28" i="8"/>
  <c r="V24" i="8"/>
  <c r="AF24" i="8"/>
  <c r="J24" i="8" s="1"/>
  <c r="BB43" i="1"/>
  <c r="BB16" i="1"/>
  <c r="AG50" i="8"/>
  <c r="K50" i="8" s="1"/>
  <c r="W50" i="8"/>
  <c r="AH46" i="8"/>
  <c r="L46" i="8" s="1"/>
  <c r="X46" i="8"/>
  <c r="AH45" i="8"/>
  <c r="L45" i="8" s="1"/>
  <c r="X45" i="8"/>
  <c r="AG52" i="8"/>
  <c r="K52" i="8" s="1"/>
  <c r="W52" i="8"/>
  <c r="AG49" i="8"/>
  <c r="K49" i="8" s="1"/>
  <c r="W49" i="8"/>
  <c r="AH51" i="8"/>
  <c r="L51" i="8" s="1"/>
  <c r="X51" i="8"/>
  <c r="AI47" i="8"/>
  <c r="M47" i="8" s="1"/>
  <c r="Y47" i="8"/>
  <c r="AI34" i="8"/>
  <c r="M34" i="8" s="1"/>
  <c r="Y34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G26" i="8" l="1"/>
  <c r="K26" i="8" s="1"/>
  <c r="W26" i="8"/>
  <c r="W10" i="8"/>
  <c r="AG10" i="8"/>
  <c r="K10" i="8" s="1"/>
  <c r="AH48" i="8"/>
  <c r="L48" i="8" s="1"/>
  <c r="X48" i="8"/>
  <c r="AG36" i="8"/>
  <c r="K36" i="8" s="1"/>
  <c r="W36" i="8"/>
  <c r="AG42" i="8"/>
  <c r="K42" i="8" s="1"/>
  <c r="W42" i="8"/>
  <c r="AG40" i="8"/>
  <c r="K40" i="8" s="1"/>
  <c r="W40" i="8"/>
  <c r="AH32" i="8"/>
  <c r="L32" i="8" s="1"/>
  <c r="X32" i="8"/>
  <c r="X28" i="8"/>
  <c r="AH28" i="8"/>
  <c r="L28" i="8" s="1"/>
  <c r="AG24" i="8"/>
  <c r="K24" i="8" s="1"/>
  <c r="W24" i="8"/>
  <c r="Y45" i="8"/>
  <c r="AI45" i="8"/>
  <c r="M45" i="8" s="1"/>
  <c r="Y51" i="8"/>
  <c r="AI51" i="8"/>
  <c r="M51" i="8" s="1"/>
  <c r="AI46" i="8"/>
  <c r="M46" i="8" s="1"/>
  <c r="Y46" i="8"/>
  <c r="X52" i="8"/>
  <c r="AH52" i="8"/>
  <c r="L52" i="8" s="1"/>
  <c r="AJ47" i="8"/>
  <c r="N47" i="8" s="1"/>
  <c r="Z47" i="8"/>
  <c r="X49" i="8"/>
  <c r="AH49" i="8"/>
  <c r="L49" i="8" s="1"/>
  <c r="X50" i="8"/>
  <c r="AH50" i="8"/>
  <c r="L50" i="8" s="1"/>
  <c r="AH22" i="8"/>
  <c r="L22" i="8" s="1"/>
  <c r="X22" i="8"/>
  <c r="X13" i="8"/>
  <c r="AH13" i="8"/>
  <c r="L13" i="8" s="1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AB4" i="8"/>
  <c r="AM4" i="8" s="1"/>
  <c r="Q4" i="8" s="1"/>
  <c r="X10" i="8" l="1"/>
  <c r="AH10" i="8"/>
  <c r="L10" i="8" s="1"/>
  <c r="AH26" i="8"/>
  <c r="L26" i="8" s="1"/>
  <c r="X26" i="8"/>
  <c r="AI48" i="8"/>
  <c r="M48" i="8" s="1"/>
  <c r="Y48" i="8"/>
  <c r="AH40" i="8"/>
  <c r="L40" i="8" s="1"/>
  <c r="X40" i="8"/>
  <c r="X42" i="8"/>
  <c r="AH42" i="8"/>
  <c r="L42" i="8" s="1"/>
  <c r="R4" i="8"/>
  <c r="X36" i="8"/>
  <c r="AH36" i="8"/>
  <c r="L36" i="8" s="1"/>
  <c r="X24" i="8"/>
  <c r="AH24" i="8"/>
  <c r="L24" i="8" s="1"/>
  <c r="AI32" i="8"/>
  <c r="M32" i="8" s="1"/>
  <c r="Y32" i="8"/>
  <c r="AI28" i="8"/>
  <c r="M28" i="8" s="1"/>
  <c r="Y28" i="8"/>
  <c r="AJ51" i="8"/>
  <c r="N51" i="8" s="1"/>
  <c r="Z51" i="8"/>
  <c r="AA47" i="8"/>
  <c r="AK47" i="8"/>
  <c r="O47" i="8" s="1"/>
  <c r="AI49" i="8"/>
  <c r="M49" i="8" s="1"/>
  <c r="Y49" i="8"/>
  <c r="Y52" i="8"/>
  <c r="AI52" i="8"/>
  <c r="M52" i="8" s="1"/>
  <c r="AJ45" i="8"/>
  <c r="N45" i="8" s="1"/>
  <c r="Z45" i="8"/>
  <c r="AI50" i="8"/>
  <c r="M50" i="8" s="1"/>
  <c r="Y50" i="8"/>
  <c r="Z46" i="8"/>
  <c r="AJ46" i="8"/>
  <c r="N46" i="8" s="1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I44" i="8"/>
  <c r="M44" i="8" s="1"/>
  <c r="Y44" i="8"/>
  <c r="AK30" i="8"/>
  <c r="O30" i="8" s="1"/>
  <c r="AA30" i="8"/>
  <c r="X27" i="8"/>
  <c r="AH27" i="8"/>
  <c r="L27" i="8" s="1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AI26" i="8" l="1"/>
  <c r="M26" i="8" s="1"/>
  <c r="Y26" i="8"/>
  <c r="AI10" i="8"/>
  <c r="M10" i="8" s="1"/>
  <c r="Y10" i="8"/>
  <c r="AJ48" i="8"/>
  <c r="N48" i="8" s="1"/>
  <c r="Z48" i="8"/>
  <c r="AI36" i="8"/>
  <c r="M36" i="8" s="1"/>
  <c r="Y36" i="8"/>
  <c r="Y42" i="8"/>
  <c r="AI42" i="8"/>
  <c r="M42" i="8" s="1"/>
  <c r="AI40" i="8"/>
  <c r="M40" i="8" s="1"/>
  <c r="Y40" i="8"/>
  <c r="Z32" i="8"/>
  <c r="AJ32" i="8"/>
  <c r="N32" i="8" s="1"/>
  <c r="AJ28" i="8"/>
  <c r="N28" i="8" s="1"/>
  <c r="Z28" i="8"/>
  <c r="AI24" i="8"/>
  <c r="M24" i="8" s="1"/>
  <c r="Y24" i="8"/>
  <c r="AJ52" i="8"/>
  <c r="N52" i="8" s="1"/>
  <c r="Z52" i="8"/>
  <c r="AK46" i="8"/>
  <c r="O46" i="8" s="1"/>
  <c r="AA46" i="8"/>
  <c r="AJ49" i="8"/>
  <c r="N49" i="8" s="1"/>
  <c r="Z49" i="8"/>
  <c r="AJ50" i="8"/>
  <c r="N50" i="8" s="1"/>
  <c r="Z50" i="8"/>
  <c r="AK45" i="8"/>
  <c r="O45" i="8" s="1"/>
  <c r="AA45" i="8"/>
  <c r="AL47" i="8"/>
  <c r="P47" i="8" s="1"/>
  <c r="AB47" i="8"/>
  <c r="AM47" i="8" s="1"/>
  <c r="Q47" i="8" s="1"/>
  <c r="AK51" i="8"/>
  <c r="O51" i="8" s="1"/>
  <c r="AA51" i="8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R38" i="8" l="1"/>
  <c r="Z10" i="8"/>
  <c r="AJ10" i="8"/>
  <c r="N10" i="8" s="1"/>
  <c r="Z26" i="8"/>
  <c r="AJ26" i="8"/>
  <c r="N26" i="8" s="1"/>
  <c r="AK48" i="8"/>
  <c r="O48" i="8" s="1"/>
  <c r="AA48" i="8"/>
  <c r="R30" i="8"/>
  <c r="R20" i="8"/>
  <c r="AJ40" i="8"/>
  <c r="N40" i="8" s="1"/>
  <c r="Z40" i="8"/>
  <c r="AJ42" i="8"/>
  <c r="N42" i="8" s="1"/>
  <c r="Z42" i="8"/>
  <c r="AJ36" i="8"/>
  <c r="N36" i="8" s="1"/>
  <c r="Z36" i="8"/>
  <c r="R34" i="8"/>
  <c r="AA32" i="8"/>
  <c r="AK32" i="8"/>
  <c r="O32" i="8" s="1"/>
  <c r="AJ24" i="8"/>
  <c r="N24" i="8" s="1"/>
  <c r="Z24" i="8"/>
  <c r="R47" i="8"/>
  <c r="AA28" i="8"/>
  <c r="AK28" i="8"/>
  <c r="O28" i="8" s="1"/>
  <c r="AL45" i="8"/>
  <c r="P45" i="8" s="1"/>
  <c r="AB45" i="8"/>
  <c r="AM45" i="8" s="1"/>
  <c r="Q45" i="8" s="1"/>
  <c r="AL46" i="8"/>
  <c r="P46" i="8" s="1"/>
  <c r="AB46" i="8"/>
  <c r="AM46" i="8" s="1"/>
  <c r="Q46" i="8" s="1"/>
  <c r="AK50" i="8"/>
  <c r="O50" i="8" s="1"/>
  <c r="AA50" i="8"/>
  <c r="AK49" i="8"/>
  <c r="O49" i="8" s="1"/>
  <c r="AA49" i="8"/>
  <c r="AK52" i="8"/>
  <c r="O52" i="8" s="1"/>
  <c r="AA52" i="8"/>
  <c r="AL51" i="8"/>
  <c r="P51" i="8" s="1"/>
  <c r="AB51" i="8"/>
  <c r="AM51" i="8" s="1"/>
  <c r="Q51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AJ7" i="8"/>
  <c r="N7" i="8" s="1"/>
  <c r="Z7" i="8"/>
  <c r="AA26" i="8" l="1"/>
  <c r="AK26" i="8"/>
  <c r="O26" i="8" s="1"/>
  <c r="AK10" i="8"/>
  <c r="O10" i="8" s="1"/>
  <c r="AA10" i="8"/>
  <c r="AB48" i="8"/>
  <c r="AM48" i="8" s="1"/>
  <c r="Q48" i="8" s="1"/>
  <c r="AL48" i="8"/>
  <c r="P48" i="8" s="1"/>
  <c r="R8" i="8"/>
  <c r="R6" i="8"/>
  <c r="R51" i="8"/>
  <c r="R46" i="8"/>
  <c r="AK36" i="8"/>
  <c r="O36" i="8" s="1"/>
  <c r="AA36" i="8"/>
  <c r="AK42" i="8"/>
  <c r="O42" i="8" s="1"/>
  <c r="AA42" i="8"/>
  <c r="AA40" i="8"/>
  <c r="AK40" i="8"/>
  <c r="O40" i="8" s="1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AL49" i="8"/>
  <c r="P49" i="8" s="1"/>
  <c r="AB49" i="8"/>
  <c r="AM49" i="8" s="1"/>
  <c r="Q49" i="8" s="1"/>
  <c r="AB52" i="8"/>
  <c r="AM52" i="8" s="1"/>
  <c r="Q52" i="8" s="1"/>
  <c r="AL52" i="8"/>
  <c r="P52" i="8" s="1"/>
  <c r="R45" i="8"/>
  <c r="AL50" i="8"/>
  <c r="P50" i="8" s="1"/>
  <c r="AB50" i="8"/>
  <c r="AM50" i="8" s="1"/>
  <c r="Q50" i="8" s="1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16" i="8" l="1"/>
  <c r="R48" i="8"/>
  <c r="AL10" i="8"/>
  <c r="P10" i="8" s="1"/>
  <c r="AB10" i="8"/>
  <c r="AM10" i="8" s="1"/>
  <c r="Q10" i="8" s="1"/>
  <c r="AL26" i="8"/>
  <c r="P26" i="8" s="1"/>
  <c r="AB26" i="8"/>
  <c r="AM26" i="8" s="1"/>
  <c r="Q26" i="8" s="1"/>
  <c r="R18" i="8"/>
  <c r="R32" i="8"/>
  <c r="R22" i="8"/>
  <c r="AB40" i="8"/>
  <c r="AM40" i="8" s="1"/>
  <c r="Q40" i="8" s="1"/>
  <c r="AL40" i="8"/>
  <c r="P40" i="8" s="1"/>
  <c r="AL42" i="8"/>
  <c r="P42" i="8" s="1"/>
  <c r="AB42" i="8"/>
  <c r="AM42" i="8" s="1"/>
  <c r="Q42" i="8" s="1"/>
  <c r="AB36" i="8"/>
  <c r="AM36" i="8" s="1"/>
  <c r="Q36" i="8" s="1"/>
  <c r="AL36" i="8"/>
  <c r="P36" i="8" s="1"/>
  <c r="R12" i="8"/>
  <c r="R44" i="8"/>
  <c r="R11" i="8"/>
  <c r="R28" i="8"/>
  <c r="R14" i="8"/>
  <c r="R13" i="8"/>
  <c r="R15" i="8"/>
  <c r="AB24" i="8"/>
  <c r="AM24" i="8" s="1"/>
  <c r="Q24" i="8" s="1"/>
  <c r="AL24" i="8"/>
  <c r="P24" i="8" s="1"/>
  <c r="R50" i="8"/>
  <c r="R52" i="8"/>
  <c r="R49" i="8"/>
  <c r="AL23" i="8"/>
  <c r="P23" i="8" s="1"/>
  <c r="AB23" i="8"/>
  <c r="AM23" i="8" s="1"/>
  <c r="Q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26" i="8" l="1"/>
  <c r="R10" i="8"/>
  <c r="R37" i="8"/>
  <c r="R24" i="8"/>
  <c r="R27" i="8"/>
  <c r="R7" i="8"/>
  <c r="R25" i="8"/>
  <c r="R23" i="8"/>
  <c r="R36" i="8"/>
  <c r="R42" i="8"/>
  <c r="R33" i="8"/>
  <c r="R29" i="8"/>
  <c r="R19" i="8"/>
  <c r="R40" i="8"/>
  <c r="R17" i="8"/>
  <c r="R31" i="8"/>
  <c r="R41" i="8"/>
  <c r="R5" i="8"/>
  <c r="R43" i="8"/>
  <c r="R21" i="8"/>
  <c r="R39" i="8"/>
  <c r="R35" i="8"/>
  <c r="R9" i="8"/>
  <c r="J2" i="4"/>
  <c r="K2" i="4" s="1"/>
  <c r="L2" i="4"/>
  <c r="J3" i="4"/>
  <c r="AU3" i="4" s="1"/>
  <c r="L3" i="4"/>
  <c r="J4" i="4"/>
  <c r="N4" i="4" s="1"/>
  <c r="L4" i="4"/>
  <c r="J5" i="4"/>
  <c r="N5" i="4" s="1"/>
  <c r="O5" i="4" s="1"/>
  <c r="Y5" i="4" s="1"/>
  <c r="L5" i="4"/>
  <c r="J6" i="4"/>
  <c r="AU6" i="4" s="1"/>
  <c r="L6" i="4"/>
  <c r="J7" i="4"/>
  <c r="AU7" i="4" s="1"/>
  <c r="L7" i="4"/>
  <c r="J8" i="4"/>
  <c r="N8" i="4" s="1"/>
  <c r="O8" i="4" s="1"/>
  <c r="L8" i="4"/>
  <c r="J9" i="4"/>
  <c r="AU9" i="4" s="1"/>
  <c r="L9" i="4"/>
  <c r="J10" i="4"/>
  <c r="AU10" i="4" s="1"/>
  <c r="L10" i="4"/>
  <c r="J11" i="4"/>
  <c r="AU11" i="4" s="1"/>
  <c r="L11" i="4"/>
  <c r="J12" i="4"/>
  <c r="N12" i="4" s="1"/>
  <c r="L12" i="4"/>
  <c r="J13" i="4"/>
  <c r="N13" i="4" s="1"/>
  <c r="L13" i="4"/>
  <c r="J14" i="4"/>
  <c r="AU14" i="4" s="1"/>
  <c r="L14" i="4"/>
  <c r="J15" i="4"/>
  <c r="AU15" i="4" s="1"/>
  <c r="L15" i="4"/>
  <c r="J16" i="4"/>
  <c r="AU16" i="4" s="1"/>
  <c r="L16" i="4"/>
  <c r="J17" i="4"/>
  <c r="N17" i="4" s="1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N76" i="4" l="1"/>
  <c r="O76" i="4" s="1"/>
  <c r="AU99" i="4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K6" i="4"/>
  <c r="AU80" i="4"/>
  <c r="K4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K12" i="4"/>
  <c r="X100" i="4"/>
  <c r="K13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10" i="4"/>
  <c r="K70" i="4"/>
  <c r="X5" i="4"/>
  <c r="K47" i="4"/>
  <c r="AU98" i="4"/>
  <c r="AU91" i="4"/>
  <c r="AU72" i="4"/>
  <c r="AU63" i="4"/>
  <c r="AU46" i="4"/>
  <c r="AU37" i="4"/>
  <c r="K20" i="4"/>
  <c r="AU17" i="4"/>
  <c r="K7" i="4"/>
  <c r="X80" i="4"/>
  <c r="O63" i="4"/>
  <c r="Y63" i="4" s="1"/>
  <c r="AU56" i="4"/>
  <c r="K44" i="4"/>
  <c r="AU32" i="4"/>
  <c r="N93" i="4"/>
  <c r="N29" i="4"/>
  <c r="O29" i="4" s="1"/>
  <c r="K17" i="4"/>
  <c r="K9" i="4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K11" i="4"/>
  <c r="N9" i="4"/>
  <c r="K8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X21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K5" i="4"/>
  <c r="K3" i="4"/>
  <c r="P22" i="4"/>
  <c r="S22" i="4" s="1"/>
  <c r="T22" i="4" s="1"/>
  <c r="U22" i="4" s="1"/>
  <c r="X8" i="4"/>
  <c r="K100" i="4"/>
  <c r="AU43" i="4"/>
  <c r="K36" i="4"/>
  <c r="K29" i="4"/>
  <c r="K14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Q43" i="4"/>
  <c r="O33" i="4"/>
  <c r="X33" i="4"/>
  <c r="O17" i="4"/>
  <c r="X17" i="4"/>
  <c r="P23" i="4"/>
  <c r="Y23" i="4"/>
  <c r="K46" i="4"/>
  <c r="AU33" i="4"/>
  <c r="K33" i="4"/>
  <c r="X18" i="4"/>
  <c r="K35" i="4"/>
  <c r="Z28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13" i="4"/>
  <c r="Y8" i="4"/>
  <c r="P8" i="4"/>
  <c r="K21" i="4"/>
  <c r="K16" i="4"/>
  <c r="N14" i="4"/>
  <c r="K15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Z37" i="4" l="1"/>
  <c r="X29" i="4"/>
  <c r="Z43" i="4"/>
  <c r="AJ43" i="4" s="1"/>
  <c r="R37" i="4"/>
  <c r="AB37" i="4" s="1"/>
  <c r="AL37" i="4" s="1"/>
  <c r="Y20" i="4"/>
  <c r="P46" i="4"/>
  <c r="Z99" i="4"/>
  <c r="AH4" i="4"/>
  <c r="S37" i="4"/>
  <c r="P87" i="4"/>
  <c r="S87" i="4" s="1"/>
  <c r="P86" i="4"/>
  <c r="Z86" i="4" s="1"/>
  <c r="Z22" i="4"/>
  <c r="AJ22" i="4" s="1"/>
  <c r="Y98" i="4"/>
  <c r="AI98" i="4" s="1"/>
  <c r="X34" i="4"/>
  <c r="AH34" i="4" s="1"/>
  <c r="X86" i="4"/>
  <c r="AH86" i="4" s="1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T35" i="4" s="1"/>
  <c r="P52" i="4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Z97" i="4"/>
  <c r="AJ97" i="4" s="1"/>
  <c r="O93" i="4"/>
  <c r="X93" i="4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Z52" i="4"/>
  <c r="AJ52" i="4" s="1"/>
  <c r="S76" i="4"/>
  <c r="Z76" i="4"/>
  <c r="AJ76" i="4" s="1"/>
  <c r="Q76" i="4"/>
  <c r="AI79" i="4"/>
  <c r="AH68" i="4"/>
  <c r="Y96" i="4"/>
  <c r="AI96" i="4" s="1"/>
  <c r="P96" i="4"/>
  <c r="AH90" i="4"/>
  <c r="AH93" i="4"/>
  <c r="O14" i="4"/>
  <c r="X14" i="4"/>
  <c r="AH14" i="4" s="1"/>
  <c r="T5" i="4"/>
  <c r="Q23" i="4"/>
  <c r="Z23" i="4"/>
  <c r="AJ23" i="4" s="1"/>
  <c r="S23" i="4"/>
  <c r="Y10" i="4"/>
  <c r="AI10" i="4" s="1"/>
  <c r="P10" i="4"/>
  <c r="Q20" i="4"/>
  <c r="S20" i="4"/>
  <c r="Z20" i="4"/>
  <c r="AJ20" i="4" s="1"/>
  <c r="X26" i="4"/>
  <c r="AH26" i="4" s="1"/>
  <c r="O26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Z87" i="4"/>
  <c r="AJ87" i="4" s="1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AC83" i="4"/>
  <c r="AM83" i="4" s="1"/>
  <c r="X89" i="4"/>
  <c r="AH89" i="4" s="1"/>
  <c r="O89" i="4"/>
  <c r="AH96" i="4"/>
  <c r="AI5" i="4"/>
  <c r="AI20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AC37" i="4"/>
  <c r="AM37" i="4" s="1"/>
  <c r="T37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R22" i="4"/>
  <c r="AD22" i="4" s="1"/>
  <c r="AN22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R99" i="4"/>
  <c r="AD99" i="4" s="1"/>
  <c r="AN99" i="4" s="1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A91" i="4"/>
  <c r="AK91" i="4" s="1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S3" i="4" l="1"/>
  <c r="R5" i="4"/>
  <c r="AB5" i="4" s="1"/>
  <c r="AL5" i="4" s="1"/>
  <c r="Z3" i="4"/>
  <c r="AJ3" i="4" s="1"/>
  <c r="S86" i="4"/>
  <c r="T86" i="4" s="1"/>
  <c r="Q87" i="4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Z15" i="4"/>
  <c r="AJ15" i="4" s="1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R87" i="4"/>
  <c r="AB87" i="4" s="1"/>
  <c r="AL87" i="4" s="1"/>
  <c r="AA87" i="4"/>
  <c r="AK87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AD80" i="4"/>
  <c r="AN80" i="4" s="1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AD86" i="4" l="1"/>
  <c r="AN86" i="4" s="1"/>
  <c r="AC80" i="4"/>
  <c r="AM80" i="4" s="1"/>
  <c r="AC86" i="4"/>
  <c r="AM86" i="4" s="1"/>
  <c r="AC21" i="4"/>
  <c r="AM21" i="4" s="1"/>
  <c r="AD21" i="4"/>
  <c r="AN21" i="4" s="1"/>
  <c r="AC76" i="4"/>
  <c r="AM76" i="4" s="1"/>
  <c r="AC61" i="4"/>
  <c r="AM61" i="4" s="1"/>
  <c r="AR91" i="4"/>
  <c r="AS91" i="4" s="1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E27" i="4" s="1"/>
  <c r="AO27" i="4" s="1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AV92" i="4"/>
  <c r="AS52" i="4"/>
  <c r="AV78" i="4"/>
  <c r="AR29" i="4"/>
  <c r="AV29" i="4" s="1"/>
  <c r="AV61" i="4"/>
  <c r="AS95" i="4"/>
  <c r="AR59" i="4"/>
  <c r="AS59" i="4" s="1"/>
  <c r="AS3" i="4"/>
  <c r="AR34" i="4"/>
  <c r="AS34" i="4" s="1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AV34" i="4" l="1"/>
  <c r="AS16" i="4"/>
  <c r="AV96" i="4"/>
  <c r="AV59" i="4"/>
  <c r="AS29" i="4"/>
  <c r="AR9" i="4"/>
  <c r="AV9" i="4" s="1"/>
  <c r="AS72" i="4"/>
  <c r="AV12" i="4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AR14" i="4"/>
  <c r="AR70" i="4"/>
  <c r="AV4" i="4"/>
  <c r="AS4" i="4"/>
  <c r="AR66" i="4"/>
  <c r="AR49" i="4"/>
  <c r="AV62" i="4"/>
  <c r="AS62" i="4"/>
  <c r="AR69" i="4"/>
  <c r="AR89" i="4"/>
  <c r="AR58" i="4"/>
  <c r="AS10" i="4"/>
  <c r="AV10" i="4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BT25" i="1" s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BJ46" i="1" s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EN124" i="1"/>
  <c r="EM124" i="1"/>
  <c r="EL124" i="1"/>
  <c r="EK124" i="1"/>
  <c r="EJ124" i="1"/>
  <c r="EP123" i="1"/>
  <c r="EO123" i="1"/>
  <c r="BJ44" i="1" s="1"/>
  <c r="EN123" i="1"/>
  <c r="EM123" i="1"/>
  <c r="EL123" i="1"/>
  <c r="EK123" i="1"/>
  <c r="EJ123" i="1"/>
  <c r="EP122" i="1"/>
  <c r="EO122" i="1"/>
  <c r="BJ43" i="1" s="1"/>
  <c r="EN122" i="1"/>
  <c r="EM122" i="1"/>
  <c r="EL122" i="1"/>
  <c r="EK122" i="1"/>
  <c r="BA43" i="1" s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EN111" i="1"/>
  <c r="EM111" i="1"/>
  <c r="EL111" i="1"/>
  <c r="EK111" i="1"/>
  <c r="EJ111" i="1"/>
  <c r="EP110" i="1"/>
  <c r="EO110" i="1"/>
  <c r="EN110" i="1"/>
  <c r="EM110" i="1"/>
  <c r="EL110" i="1"/>
  <c r="EK110" i="1"/>
  <c r="EJ110" i="1"/>
  <c r="EP109" i="1"/>
  <c r="EO109" i="1"/>
  <c r="BJ37" i="1" s="1"/>
  <c r="EN109" i="1"/>
  <c r="EM109" i="1"/>
  <c r="EL109" i="1"/>
  <c r="EK109" i="1"/>
  <c r="EJ109" i="1"/>
  <c r="EP108" i="1"/>
  <c r="EO108" i="1"/>
  <c r="BJ36" i="1" s="1"/>
  <c r="EN108" i="1"/>
  <c r="EM108" i="1"/>
  <c r="EL108" i="1"/>
  <c r="EK108" i="1"/>
  <c r="EJ108" i="1"/>
  <c r="EP107" i="1"/>
  <c r="EO107" i="1"/>
  <c r="BJ40" i="1" s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BJ33" i="1" s="1"/>
  <c r="EN96" i="1"/>
  <c r="EM96" i="1"/>
  <c r="EL96" i="1"/>
  <c r="EK96" i="1"/>
  <c r="EJ96" i="1"/>
  <c r="EP95" i="1"/>
  <c r="EO95" i="1"/>
  <c r="BJ32" i="1" s="1"/>
  <c r="EN95" i="1"/>
  <c r="EM95" i="1"/>
  <c r="EL95" i="1"/>
  <c r="EK95" i="1"/>
  <c r="EJ95" i="1"/>
  <c r="EP94" i="1"/>
  <c r="EO94" i="1"/>
  <c r="BJ31" i="1" s="1"/>
  <c r="EN94" i="1"/>
  <c r="EM94" i="1"/>
  <c r="EL94" i="1"/>
  <c r="EK94" i="1"/>
  <c r="EJ94" i="1"/>
  <c r="EP93" i="1"/>
  <c r="EO93" i="1"/>
  <c r="BJ30" i="1" s="1"/>
  <c r="EN93" i="1"/>
  <c r="EM93" i="1"/>
  <c r="EL93" i="1"/>
  <c r="EK93" i="1"/>
  <c r="BA30" i="1" s="1"/>
  <c r="EJ93" i="1"/>
  <c r="EP92" i="1"/>
  <c r="EO92" i="1"/>
  <c r="BJ29" i="1" s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BJ24" i="1" s="1"/>
  <c r="EN81" i="1"/>
  <c r="EM81" i="1"/>
  <c r="EL81" i="1"/>
  <c r="EK81" i="1"/>
  <c r="EJ81" i="1"/>
  <c r="EP80" i="1"/>
  <c r="EO80" i="1"/>
  <c r="BJ25" i="1" s="1"/>
  <c r="EN80" i="1"/>
  <c r="EM80" i="1"/>
  <c r="EL80" i="1"/>
  <c r="EK80" i="1"/>
  <c r="EJ80" i="1"/>
  <c r="EP79" i="1"/>
  <c r="EO79" i="1"/>
  <c r="BJ23" i="1" s="1"/>
  <c r="EN79" i="1"/>
  <c r="EM79" i="1"/>
  <c r="EL79" i="1"/>
  <c r="EK79" i="1"/>
  <c r="EJ79" i="1"/>
  <c r="EP78" i="1"/>
  <c r="EO78" i="1"/>
  <c r="BJ22" i="1" s="1"/>
  <c r="EN78" i="1"/>
  <c r="EM78" i="1"/>
  <c r="EL78" i="1"/>
  <c r="EK78" i="1"/>
  <c r="BA22" i="1" s="1"/>
  <c r="EJ78" i="1"/>
  <c r="EP77" i="1"/>
  <c r="EO77" i="1"/>
  <c r="BJ26" i="1" s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J45" i="1" l="1"/>
  <c r="BT24" i="1"/>
  <c r="AV60" i="4"/>
  <c r="BT23" i="1"/>
  <c r="BT34" i="1"/>
  <c r="EU38" i="1"/>
  <c r="BA39" i="1"/>
  <c r="EZ34" i="1"/>
  <c r="BJ39" i="1"/>
  <c r="BJ38" i="1"/>
  <c r="BT22" i="1"/>
  <c r="BA36" i="1"/>
  <c r="AV54" i="4"/>
  <c r="AV24" i="4"/>
  <c r="BA45" i="1" s="1"/>
  <c r="AS48" i="4"/>
  <c r="AS2" i="4"/>
  <c r="AT5" i="4" s="1"/>
  <c r="AS9" i="4"/>
  <c r="AS82" i="4"/>
  <c r="AS93" i="4"/>
  <c r="AV65" i="4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CC33" i="1" s="1"/>
  <c r="AS45" i="4"/>
  <c r="AS19" i="4"/>
  <c r="AV19" i="4"/>
  <c r="BA37" i="1" s="1"/>
  <c r="AV67" i="4"/>
  <c r="AS67" i="4"/>
  <c r="AS49" i="4"/>
  <c r="AV49" i="4"/>
  <c r="AS14" i="4"/>
  <c r="AV14" i="4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B7" i="1"/>
  <c r="EZ32" i="1"/>
  <c r="B4" i="1"/>
  <c r="EU29" i="1"/>
  <c r="BA29" i="1"/>
  <c r="BT31" i="1"/>
  <c r="BT33" i="1"/>
  <c r="BJ17" i="1"/>
  <c r="B5" i="1"/>
  <c r="B6" i="1"/>
  <c r="BT29" i="1"/>
  <c r="BT32" i="1"/>
  <c r="EU22" i="1"/>
  <c r="EV22" i="1" s="1"/>
  <c r="BT15" i="1"/>
  <c r="EZ20" i="1"/>
  <c r="EZ33" i="1"/>
  <c r="BJ15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BK44" i="1" s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BK43" i="1" s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BK37" i="1" s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BK36" i="1" s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CD35" i="1"/>
  <c r="AJ35" i="1"/>
  <c r="AI35" i="1"/>
  <c r="AH35" i="1"/>
  <c r="AW35" i="1" s="1"/>
  <c r="AG35" i="1"/>
  <c r="AF35" i="1"/>
  <c r="AD35" i="1"/>
  <c r="AC35" i="1"/>
  <c r="AB35" i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AA34" i="1"/>
  <c r="Z34" i="1"/>
  <c r="R34" i="1"/>
  <c r="DE33" i="1"/>
  <c r="DA33" i="1"/>
  <c r="CY33" i="1"/>
  <c r="CX33" i="1"/>
  <c r="CW33" i="1"/>
  <c r="BU33" i="1" s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BK30" i="1" s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BK29" i="1" s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BU22" i="1" s="1"/>
  <c r="CV22" i="1"/>
  <c r="CU22" i="1"/>
  <c r="CM22" i="1"/>
  <c r="AJ22" i="1"/>
  <c r="AF22" i="1"/>
  <c r="AD22" i="1"/>
  <c r="AC22" i="1"/>
  <c r="AB22" i="1"/>
  <c r="BK22" i="1" s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CV20" i="1"/>
  <c r="CU20" i="1"/>
  <c r="CM20" i="1"/>
  <c r="AJ20" i="1"/>
  <c r="AI20" i="1"/>
  <c r="AH20" i="1"/>
  <c r="AG20" i="1"/>
  <c r="AF20" i="1"/>
  <c r="AD20" i="1"/>
  <c r="AC20" i="1"/>
  <c r="AB20" i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BA44" i="1" l="1"/>
  <c r="B10" i="1"/>
  <c r="BA38" i="1"/>
  <c r="AT10" i="4"/>
  <c r="CC22" i="1"/>
  <c r="CC34" i="1"/>
  <c r="AT7" i="4"/>
  <c r="AT4" i="4"/>
  <c r="CC32" i="1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B14" i="1"/>
  <c r="DS23" i="1"/>
  <c r="BU23" i="1"/>
  <c r="DI24" i="1"/>
  <c r="BU24" i="1"/>
  <c r="DS25" i="1"/>
  <c r="BU25" i="1"/>
  <c r="DS34" i="1"/>
  <c r="BU34" i="1"/>
  <c r="FA34" i="1"/>
  <c r="FB34" i="1"/>
  <c r="FC34" i="1" s="1"/>
  <c r="EV29" i="1"/>
  <c r="EW29" i="1"/>
  <c r="EX29" i="1" s="1"/>
  <c r="B8" i="1"/>
  <c r="EZ31" i="1"/>
  <c r="FA31" i="1" s="1"/>
  <c r="B3" i="1"/>
  <c r="BI20" i="1"/>
  <c r="BI27" i="1" s="1"/>
  <c r="BI34" i="1" s="1"/>
  <c r="BI41" i="1" s="1"/>
  <c r="BI48" i="1" s="1"/>
  <c r="EW22" i="1"/>
  <c r="EX22" i="1" s="1"/>
  <c r="DY62" i="1"/>
  <c r="EC61" i="1" s="1"/>
  <c r="EE61" i="1" s="1"/>
  <c r="DX72" i="1" s="1"/>
  <c r="BO43" i="1" s="1"/>
  <c r="CD43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BF35" i="1" s="1"/>
  <c r="D8" i="1"/>
  <c r="BO14" i="1" s="1"/>
  <c r="D10" i="1"/>
  <c r="BO21" i="1" s="1"/>
  <c r="D5" i="1"/>
  <c r="BF28" i="1" s="1"/>
  <c r="D15" i="1"/>
  <c r="DY15" i="1" s="1"/>
  <c r="CR40" i="1"/>
  <c r="CR51" i="1"/>
  <c r="D7" i="1"/>
  <c r="BF42" i="1" s="1"/>
  <c r="D4" i="1"/>
  <c r="BF21" i="1" s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X35" i="1"/>
  <c r="DM38" i="1"/>
  <c r="CN38" i="1" s="1"/>
  <c r="AV49" i="1"/>
  <c r="V49" i="1" s="1"/>
  <c r="U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P40" i="1" s="1"/>
  <c r="CS45" i="1"/>
  <c r="DQ44" i="1"/>
  <c r="CQ44" i="1" s="1"/>
  <c r="AV41" i="1"/>
  <c r="V41" i="1" s="1"/>
  <c r="U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BL22" i="1" s="1"/>
  <c r="AH22" i="1"/>
  <c r="AI29" i="1"/>
  <c r="BL29" i="1" s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BL44" i="1" s="1"/>
  <c r="AH44" i="1"/>
  <c r="AI39" i="1"/>
  <c r="BL39" i="1" s="1"/>
  <c r="AH39" i="1"/>
  <c r="AI43" i="1"/>
  <c r="BL43" i="1" s="1"/>
  <c r="AH43" i="1"/>
  <c r="DD24" i="1"/>
  <c r="BV24" i="1" s="1"/>
  <c r="DC24" i="1"/>
  <c r="DD34" i="1"/>
  <c r="BV34" i="1" s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BL30" i="1" s="1"/>
  <c r="AH30" i="1"/>
  <c r="AI37" i="1"/>
  <c r="BL37" i="1" s="1"/>
  <c r="AH37" i="1"/>
  <c r="DD16" i="1"/>
  <c r="BV16" i="1" s="1"/>
  <c r="DC16" i="1"/>
  <c r="BT16" i="1"/>
  <c r="DD22" i="1"/>
  <c r="BV22" i="1" s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BL36" i="1" s="1"/>
  <c r="AH36" i="1"/>
  <c r="AI46" i="1"/>
  <c r="BL46" i="1" s="1"/>
  <c r="AH46" i="1"/>
  <c r="DD33" i="1"/>
  <c r="BV33" i="1" s="1"/>
  <c r="DC33" i="1"/>
  <c r="DD32" i="1"/>
  <c r="BV32" i="1" s="1"/>
  <c r="DC32" i="1"/>
  <c r="DD31" i="1"/>
  <c r="BV31" i="1" s="1"/>
  <c r="DC31" i="1"/>
  <c r="DD23" i="1"/>
  <c r="BV23" i="1" s="1"/>
  <c r="DC23" i="1"/>
  <c r="A14" i="1" l="1"/>
  <c r="A7" i="1"/>
  <c r="A5" i="1"/>
  <c r="A10" i="1"/>
  <c r="A6" i="1"/>
  <c r="A4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U20" i="1"/>
  <c r="U51" i="1"/>
  <c r="CP45" i="1"/>
  <c r="U28" i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CO47" i="1"/>
  <c r="BN47" i="1" s="1"/>
  <c r="U27" i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BF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BF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BF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BF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BO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BF43" i="1" s="1"/>
  <c r="AY18" i="1"/>
  <c r="N18" i="1" s="1"/>
  <c r="AS37" i="1"/>
  <c r="K37" i="1" s="1"/>
  <c r="X37" i="1"/>
  <c r="U37" i="1" s="1"/>
  <c r="BF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BF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BO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BO34" i="1" l="1"/>
  <c r="CD34" i="1" s="1"/>
  <c r="BO25" i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EB71" i="1" s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0" i="1" s="1"/>
  <c r="DW10" i="1" l="1"/>
  <c r="BS27" i="1" s="1"/>
  <c r="DW14" i="1" l="1"/>
  <c r="DW15" i="1" s="1"/>
  <c r="DW16" i="1" s="1"/>
  <c r="DV3" i="1"/>
  <c r="BL20" i="1" s="1"/>
  <c r="DV4" i="1" l="1"/>
  <c r="BL27" i="1" s="1"/>
  <c r="DV5" i="1" l="1"/>
  <c r="BL34" i="1" s="1"/>
  <c r="DV6" i="1" l="1"/>
  <c r="BL41" i="1" s="1"/>
  <c r="DV7" i="1" l="1"/>
  <c r="DV8" i="1" l="1"/>
  <c r="BL48" i="1"/>
  <c r="DV10" i="1" l="1"/>
  <c r="BV20" i="1"/>
  <c r="BV27" i="1" l="1"/>
  <c r="DV14" i="1"/>
  <c r="DV15" i="1" s="1"/>
  <c r="DV16" i="1" s="1"/>
</calcChain>
</file>

<file path=xl/sharedStrings.xml><?xml version="1.0" encoding="utf-8"?>
<sst xmlns="http://schemas.openxmlformats.org/spreadsheetml/2006/main" count="5524" uniqueCount="971">
  <si>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</si>
  <si>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</si>
  <si>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</si>
  <si>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</si>
  <si>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</si>
  <si>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</si>
  <si>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</si>
  <si>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</si>
  <si>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</si>
  <si>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</si>
  <si>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</si>
  <si>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</si>
  <si>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</si>
  <si>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</si>
  <si>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</si>
  <si>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</si>
  <si>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</si>
  <si>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</si>
  <si>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</si>
  <si>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</si>
  <si>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</si>
  <si>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</si>
  <si>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</si>
  <si>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</si>
  <si>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</si>
  <si>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</si>
  <si>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</si>
  <si>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</si>
  <si>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</si>
  <si>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</si>
  <si>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</si>
  <si>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</si>
  <si>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</si>
  <si>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</si>
  <si>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</si>
  <si>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</si>
  <si>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</si>
  <si>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</si>
  <si>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</si>
  <si>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</si>
  <si>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</si>
  <si>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</si>
  <si>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</si>
  <si>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</si>
  <si>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</si>
  <si>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</si>
  <si>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</si>
  <si>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</si>
  <si>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</si>
  <si>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</si>
  <si>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</si>
  <si>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</si>
  <si>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</si>
  <si>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</si>
  <si>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</si>
  <si>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</si>
  <si>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</si>
  <si>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</si>
  <si>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</si>
  <si>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</si>
  <si>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</si>
  <si>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</si>
  <si>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</si>
  <si>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</si>
  <si>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</si>
  <si>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</si>
  <si>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</si>
  <si>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</si>
  <si>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</si>
  <si>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</si>
  <si>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</si>
  <si>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</si>
  <si>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</si>
  <si>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</si>
  <si>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</si>
  <si>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</si>
  <si>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</si>
  <si>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</si>
  <si>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</si>
  <si>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</si>
  <si>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</si>
  <si>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</si>
  <si>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</si>
  <si>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</si>
  <si>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</si>
  <si>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</si>
  <si>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</si>
  <si>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</si>
  <si>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</si>
  <si>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</si>
  <si>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</si>
  <si>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</si>
  <si>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</si>
  <si>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</si>
  <si>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</si>
  <si>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</si>
  <si>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</si>
  <si>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</si>
  <si>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</si>
  <si>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</si>
  <si>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</si>
  <si>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</si>
  <si>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</si>
  <si>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</si>
  <si>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</si>
  <si>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</si>
  <si>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</si>
  <si>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</si>
  <si>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</si>
  <si>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</si>
  <si>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</si>
  <si>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</si>
  <si>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</si>
  <si>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</si>
  <si>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</si>
  <si>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</si>
  <si>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</si>
  <si>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</si>
  <si>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</si>
  <si>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</si>
  <si>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</si>
  <si>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</si>
  <si>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</si>
  <si>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</si>
  <si>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</si>
  <si>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</si>
  <si>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</si>
  <si>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</si>
  <si>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</si>
  <si>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</si>
  <si>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</si>
  <si>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</si>
  <si>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</si>
  <si>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</si>
  <si>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</si>
  <si>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</si>
  <si>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</si>
  <si>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</si>
  <si>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</si>
  <si>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</si>
  <si>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</si>
  <si>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</si>
  <si>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</si>
  <si>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</si>
  <si>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</si>
  <si>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</si>
  <si>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</si>
  <si>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</si>
  <si>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</si>
  <si>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</si>
  <si>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</si>
  <si>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</si>
  <si>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</si>
  <si>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</si>
  <si>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</si>
  <si>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</si>
  <si>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</si>
  <si>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</si>
  <si>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</si>
  <si>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</si>
  <si>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</si>
  <si>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</si>
  <si>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</si>
  <si>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</si>
  <si>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</si>
  <si>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</si>
  <si>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</si>
  <si>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</si>
  <si>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</si>
  <si>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</si>
  <si>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</si>
  <si>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</si>
  <si>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</si>
  <si>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</si>
  <si>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</si>
  <si>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</si>
  <si>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</si>
  <si>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</si>
  <si>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</si>
  <si>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</si>
  <si>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</si>
  <si>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</si>
  <si>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</si>
  <si>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</si>
  <si>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</si>
  <si>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</si>
  <si>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</si>
  <si>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</si>
  <si>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</si>
  <si>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</si>
  <si>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</si>
  <si>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</si>
  <si>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</si>
  <si>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</si>
  <si>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</si>
  <si>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</si>
  <si>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</si>
  <si>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</si>
  <si>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</si>
  <si>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</si>
  <si>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</si>
  <si>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</si>
  <si>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</si>
  <si>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</si>
  <si>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</si>
  <si>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</si>
  <si>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</si>
  <si>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</si>
  <si>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</si>
  <si>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</si>
  <si>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</si>
  <si>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</si>
  <si>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</si>
  <si>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</si>
  <si>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</si>
  <si>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</si>
  <si>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</si>
  <si>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</si>
  <si>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</si>
  <si>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</si>
  <si>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</si>
  <si>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</si>
  <si>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A--2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</si>
  <si>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</si>
  <si>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</si>
  <si>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</si>
  <si>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</si>
  <si>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</si>
  <si>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</si>
  <si>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</si>
  <si>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</si>
  <si>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</si>
  <si>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</si>
  <si>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</si>
  <si>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</si>
  <si>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</si>
  <si>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</si>
  <si>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</si>
  <si>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</si>
  <si>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</si>
  <si>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</si>
  <si>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</si>
  <si>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</si>
  <si>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</si>
  <si>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</si>
  <si>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</si>
  <si>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</si>
  <si>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</si>
  <si>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</si>
  <si>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</si>
  <si>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</si>
  <si>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</si>
  <si>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</si>
  <si>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</si>
  <si>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</si>
  <si>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</si>
  <si>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</si>
  <si>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</si>
  <si>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</si>
  <si>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</si>
  <si>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</si>
  <si>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</si>
  <si>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</si>
  <si>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</si>
  <si>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</si>
  <si>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</si>
  <si>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</si>
  <si>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</si>
  <si>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</si>
  <si>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</si>
  <si>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</si>
  <si>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</si>
  <si>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</si>
  <si>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</si>
  <si>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</si>
  <si>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</si>
  <si>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</si>
  <si>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</si>
  <si>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</si>
  <si>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</si>
  <si>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</si>
  <si>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</si>
  <si>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</si>
  <si>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</si>
  <si>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</si>
  <si>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</si>
  <si>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</si>
  <si>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</si>
  <si>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</si>
  <si>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</si>
  <si>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</si>
  <si>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</si>
  <si>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</si>
  <si>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</si>
  <si>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</si>
  <si>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</si>
  <si>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</si>
  <si>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</si>
  <si>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</si>
  <si>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</si>
  <si>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</si>
  <si>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</si>
  <si>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</si>
  <si>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</si>
  <si>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</si>
  <si>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</si>
  <si>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</si>
  <si>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</si>
  <si>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</si>
  <si>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</si>
  <si>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</si>
  <si>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</si>
  <si>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</si>
  <si>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</si>
  <si>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</si>
  <si>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</si>
  <si>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</si>
  <si>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</si>
  <si>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</si>
  <si>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</si>
  <si>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</si>
  <si>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</si>
  <si>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</si>
  <si>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</si>
  <si>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</si>
  <si>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</si>
  <si>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</si>
  <si>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</si>
  <si>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</si>
  <si>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</si>
  <si>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</si>
  <si>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</si>
  <si>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</si>
  <si>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</si>
  <si>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</si>
  <si>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</si>
  <si>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</si>
  <si>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</si>
  <si>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</si>
  <si>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</si>
  <si>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</si>
  <si>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</si>
  <si>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</si>
  <si>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</si>
  <si>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</si>
  <si>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</si>
  <si>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</si>
  <si>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</si>
  <si>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</si>
  <si>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</si>
  <si>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</si>
  <si>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</si>
  <si>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</si>
  <si>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</si>
  <si>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</si>
  <si>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</si>
  <si>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</si>
  <si>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</si>
  <si>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</si>
  <si>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</si>
  <si>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</si>
  <si>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</si>
  <si>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</si>
  <si>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</si>
  <si>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</si>
  <si>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</si>
  <si>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</si>
  <si>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</si>
  <si>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</si>
  <si>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</si>
  <si>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</si>
  <si>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</si>
  <si>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</si>
  <si>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</si>
  <si>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</si>
  <si>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</si>
  <si>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</si>
  <si>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</si>
  <si>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</si>
  <si>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</si>
  <si>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</si>
  <si>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</si>
  <si>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</si>
  <si>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</si>
  <si>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</si>
  <si>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</si>
  <si>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</si>
  <si>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</si>
  <si>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</si>
  <si>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</si>
  <si>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</si>
  <si>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</si>
  <si>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</si>
  <si>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</si>
  <si>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</si>
  <si>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</si>
  <si>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</si>
  <si>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</si>
  <si>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</si>
  <si>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</si>
  <si>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</si>
  <si>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</si>
  <si>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</si>
  <si>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</si>
  <si>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</si>
  <si>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</si>
  <si>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</si>
  <si>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</si>
  <si>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</si>
  <si>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</si>
  <si>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</si>
  <si>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</si>
  <si>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</si>
  <si>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</si>
  <si>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</si>
  <si>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</si>
  <si>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</si>
  <si>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</si>
  <si>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</si>
  <si>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</si>
  <si>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</si>
  <si>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</si>
  <si>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</si>
  <si>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</si>
  <si>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</si>
  <si>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</si>
  <si>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</si>
  <si>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</si>
  <si>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</si>
  <si>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</si>
  <si>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</si>
  <si>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</si>
  <si>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</si>
  <si>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</si>
  <si>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</si>
  <si>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</si>
  <si>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</si>
  <si>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</si>
  <si>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</si>
  <si>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</si>
  <si>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</si>
  <si>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B+-2</t>
  </si>
  <si>
    <t>B+-3</t>
  </si>
  <si>
    <t>B-2</t>
  </si>
  <si>
    <t>B+-4</t>
  </si>
  <si>
    <t>C+-1</t>
  </si>
  <si>
    <t>B+-5</t>
  </si>
  <si>
    <t>B-3</t>
  </si>
  <si>
    <t>FALL 2019 ( SEPTEMBER 2019 - FEBRUARY 2020 )</t>
  </si>
  <si>
    <t>SPRING 2022 ( MARCH 2022 - AUGUST 2022 )</t>
  </si>
  <si>
    <t>SPRING 2024</t>
  </si>
  <si>
    <t>A--3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</si>
  <si>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</si>
  <si>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</si>
  <si>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</si>
  <si>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</si>
  <si>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</si>
  <si>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</si>
  <si>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</si>
  <si>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</si>
  <si>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</si>
  <si>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</si>
  <si>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</si>
  <si>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</si>
  <si>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</si>
  <si>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</si>
  <si>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</si>
  <si>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</si>
  <si>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</si>
  <si>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</si>
  <si>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</si>
  <si>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</si>
  <si>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</si>
  <si>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</si>
  <si>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</si>
  <si>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</si>
  <si>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</si>
  <si>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</si>
  <si>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</si>
  <si>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</si>
  <si>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</si>
  <si>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</si>
  <si>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</si>
  <si>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</si>
  <si>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</si>
  <si>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</si>
  <si>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</si>
  <si>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</si>
  <si>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</si>
  <si>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</si>
  <si>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</si>
  <si>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</si>
  <si>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</si>
  <si>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PHYS105</t>
  </si>
  <si>
    <t>APPLIED PHYSICS</t>
  </si>
  <si>
    <t>MATH114</t>
  </si>
  <si>
    <t>CALCULUS AND ANALYTICAL GEOMETRY</t>
  </si>
  <si>
    <t>ENGLISH COMPOSITION AND COMPREHENSION</t>
  </si>
  <si>
    <t>INTRODUCTION TO INFORMATION AND COMMUNICATION TECHNOLOGY</t>
  </si>
  <si>
    <t>PROGRAMMING FUNDAMENTALS</t>
  </si>
  <si>
    <t>ENG111</t>
  </si>
  <si>
    <t>STAT114</t>
  </si>
  <si>
    <t>CMC101</t>
  </si>
  <si>
    <t>MATH109</t>
  </si>
  <si>
    <t>LINEAR ALGEBRA</t>
  </si>
  <si>
    <t>FINAL YEAR PROJECT</t>
  </si>
  <si>
    <t>PAKISTAN STUDIES</t>
  </si>
  <si>
    <t>IP-1</t>
  </si>
  <si>
    <t>--227</t>
  </si>
  <si>
    <t>DATA STRUCTURE AND ALGORITHMS</t>
  </si>
  <si>
    <t>12 Years of Education ( F.A / F.Sc. / ICS / DAE or Equivalent examination with Mathematics )</t>
  </si>
  <si>
    <t xml:space="preserve"> -       At least 50% marks                                                                                  
 -       Interview by Departmental Board of Studies
</t>
  </si>
  <si>
    <t>DELETE FIRST FYP LINE</t>
  </si>
  <si>
    <t>21 AUGUST 2024</t>
  </si>
  <si>
    <t>FRONT SIDE DMC SHEET</t>
  </si>
  <si>
    <t>CGPA FROM W.F. - SHEET</t>
  </si>
  <si>
    <t>MATCHED</t>
  </si>
  <si>
    <t>CGPA FROM W.O.F. - SHEET</t>
  </si>
  <si>
    <t>FALL 2020 [ OCTOBER 2020 - AUGUST 2024 ]</t>
  </si>
  <si>
    <t>PRINCIPLES OF ACCOUNTING</t>
  </si>
  <si>
    <t>INFORMATION SECURITY</t>
  </si>
  <si>
    <t>CSC368</t>
  </si>
  <si>
    <t>MACHINE LEARNING</t>
  </si>
  <si>
    <t>ARTIFICIAL INTELLIGENCE</t>
  </si>
  <si>
    <t>BMT104</t>
  </si>
  <si>
    <t>HUMAN RESOURCE MANAGEMENT</t>
  </si>
  <si>
    <t>BSCS</t>
  </si>
  <si>
    <t>BACHELOR OF SCIENCE IN COMPUTER SCIENCES</t>
  </si>
  <si>
    <t>CSC313</t>
  </si>
  <si>
    <t>CSC352</t>
  </si>
  <si>
    <t>DATABASE SYSTEMS</t>
  </si>
  <si>
    <t>ENG115</t>
  </si>
  <si>
    <t>CSC353</t>
  </si>
  <si>
    <t>THEORY OF AUTOMATA</t>
  </si>
  <si>
    <t>CSC354</t>
  </si>
  <si>
    <t>ARA101</t>
  </si>
  <si>
    <t>CSC321</t>
  </si>
  <si>
    <t>CSC332</t>
  </si>
  <si>
    <t>CSC351</t>
  </si>
  <si>
    <t>PROBABILITY AND STATISTICS</t>
  </si>
  <si>
    <t>CSC361</t>
  </si>
  <si>
    <t>CSC373</t>
  </si>
  <si>
    <t>ENG116</t>
  </si>
  <si>
    <t>MATH115</t>
  </si>
  <si>
    <t>FALL 2023 ( OCTOBER 2023 - MARCH 2024 )</t>
  </si>
  <si>
    <t>CSC331</t>
  </si>
  <si>
    <t>CSC346</t>
  </si>
  <si>
    <t>CSC372</t>
  </si>
  <si>
    <t>PROFESSIONAL PRACTICES</t>
  </si>
  <si>
    <t>MATH107</t>
  </si>
  <si>
    <t>DIFFERENTIAL EQUATIONS</t>
  </si>
  <si>
    <t>MATH112</t>
  </si>
  <si>
    <t>DISCRETE STRUCTURES</t>
  </si>
  <si>
    <t>CSC343</t>
  </si>
  <si>
    <t>COMPUTER NETWORKS</t>
  </si>
  <si>
    <t>CSC363</t>
  </si>
  <si>
    <t>CSC381</t>
  </si>
  <si>
    <t>NUMERICAL COMPUTING</t>
  </si>
  <si>
    <t>CSC382</t>
  </si>
  <si>
    <t>CLOUD COMPUTING</t>
  </si>
  <si>
    <t>PAKS101</t>
  </si>
  <si>
    <t>CSC320</t>
  </si>
  <si>
    <t>A--4</t>
  </si>
  <si>
    <t>APSY316</t>
  </si>
  <si>
    <t>PSYCHOLOGY</t>
  </si>
  <si>
    <t>CSC344</t>
  </si>
  <si>
    <t>SOCIAL WORK PRACTICE</t>
  </si>
  <si>
    <t>CSC374</t>
  </si>
  <si>
    <t>CSC376</t>
  </si>
  <si>
    <t>ISLAMIC STUDIES</t>
  </si>
  <si>
    <t>B+-6</t>
  </si>
  <si>
    <t>B+-7</t>
  </si>
  <si>
    <t>B+-8</t>
  </si>
  <si>
    <t>CSC312</t>
  </si>
  <si>
    <t>The Candidate mentioned above has PASSED BS 4 Years Degree (As Full Time / Regular Candidate) in the subject of Computer Sciences as per the following details:</t>
  </si>
  <si>
    <t>CHANGE FYP CREDIT HOURS OF FROM 3 TO 6</t>
  </si>
  <si>
    <t>DESIGN AND ANALYSIS OF ALGORITHMS</t>
  </si>
  <si>
    <t>COMPUTER ORGANIZATION AND ASSEMBLY LANGUAGE</t>
  </si>
  <si>
    <t>22 SEPTEMBER 2020</t>
  </si>
  <si>
    <t>MUHAMMAD ASIF SALEEM</t>
  </si>
  <si>
    <t>ARABIC</t>
  </si>
  <si>
    <t>OBJECT ORIENTED PROGRAMMING</t>
  </si>
  <si>
    <t>DIGITAL LOGIC DESIGN</t>
  </si>
  <si>
    <t>COMMUNICATION AND PRESENTATION SKILLS</t>
  </si>
  <si>
    <t>OPERATING SYSTEMS</t>
  </si>
  <si>
    <t>SOFTWARE ENGINEERING</t>
  </si>
  <si>
    <t>COMPILER CONSTRUCTION</t>
  </si>
  <si>
    <t>TECHNICAL AND BUSINESS WRITING</t>
  </si>
  <si>
    <t>MULTIVARIATE CALCULUS</t>
  </si>
  <si>
    <t>CSE6810</t>
  </si>
  <si>
    <t>SOFTWARE QUALITY ASSURANCE</t>
  </si>
  <si>
    <t>16 September 2024</t>
  </si>
  <si>
    <t>Serial No: CS006061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</si>
  <si>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</si>
  <si>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</si>
  <si>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</si>
  <si>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</si>
  <si>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</si>
  <si>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</si>
  <si>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</si>
  <si>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</si>
  <si>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</si>
  <si>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</si>
  <si>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MATH119</t>
  </si>
  <si>
    <t>MATH118</t>
  </si>
  <si>
    <t>CSC3919</t>
  </si>
  <si>
    <t>GAME DEVELOPMENT</t>
  </si>
  <si>
    <t>CSC394</t>
  </si>
  <si>
    <t>WEB DESIGN AND DEVELOPMENT</t>
  </si>
  <si>
    <t>CSC383</t>
  </si>
  <si>
    <t>INTERNET OF THINGS</t>
  </si>
  <si>
    <t>CSC392</t>
  </si>
  <si>
    <t>DIGITAL IMAGE PROCESSING</t>
  </si>
  <si>
    <t>CSC390</t>
  </si>
  <si>
    <t>DEEP LEARNING</t>
  </si>
  <si>
    <t>NOT REQUIRED</t>
  </si>
  <si>
    <t>STATUS</t>
  </si>
  <si>
    <t>FORMULA FOR FIRST FIVE SEMESTERS</t>
  </si>
  <si>
    <t>FORMULA FOR SIX TO WIGHT SEMESTERS</t>
  </si>
  <si>
    <t>NOT USED</t>
  </si>
  <si>
    <t>A-2</t>
  </si>
  <si>
    <t>B+-9</t>
  </si>
  <si>
    <t>B+-10</t>
  </si>
  <si>
    <t>B--1</t>
  </si>
  <si>
    <t>B--2</t>
  </si>
  <si>
    <t>B--3</t>
  </si>
  <si>
    <t>B--4</t>
  </si>
  <si>
    <t>SPRING 2024 ( MARCH 2024 - AUGUST 2024 )</t>
  </si>
  <si>
    <t>B--5</t>
  </si>
  <si>
    <t>B-4</t>
  </si>
  <si>
    <t>B-5</t>
  </si>
  <si>
    <t>B-6</t>
  </si>
  <si>
    <t>B+-11</t>
  </si>
  <si>
    <t>CSC376 - D</t>
  </si>
  <si>
    <t>PARALLEL AND DISTRIBUTED COMPUING</t>
  </si>
  <si>
    <t>FUNDAMENTALS OF MATHEMATICS - II</t>
  </si>
  <si>
    <t>FUNDAMENTALS OF MATHEMATICS - I</t>
  </si>
  <si>
    <t>C-1</t>
  </si>
  <si>
    <t>C-2</t>
  </si>
  <si>
    <t>C-3</t>
  </si>
  <si>
    <t>A--5</t>
  </si>
  <si>
    <t>A--6</t>
  </si>
  <si>
    <t>Relative / Absolute Grading System</t>
  </si>
  <si>
    <t>Fa-2020/BSCS/506</t>
  </si>
  <si>
    <t>BS-CSC-FA20-15480</t>
  </si>
  <si>
    <t>MUHAMMAD NAEEM</t>
  </si>
  <si>
    <t>35102-9753116-1</t>
  </si>
  <si>
    <t>02 JANUARY 2002</t>
  </si>
  <si>
    <t>MUHAMMAD JAMIL</t>
  </si>
  <si>
    <t>FALL 2020Fa-2020/BSCS/506-1</t>
  </si>
  <si>
    <t>FALL 2020Fa-2020/BSCS/506-2</t>
  </si>
  <si>
    <t>FALL 2020Fa-2020/BSCS/506-3</t>
  </si>
  <si>
    <t>FALL 2020Fa-2020/BSCS/506-4</t>
  </si>
  <si>
    <t>FALL 2020Fa-2020/BSCS/506-5</t>
  </si>
  <si>
    <t>FALL 2020Fa-2020/BSCS/506-6</t>
  </si>
  <si>
    <t>FALL 2020Fa-2020/BSCS/506-7</t>
  </si>
  <si>
    <t>FALL 2020Fa-2020/BSCS/506-8</t>
  </si>
  <si>
    <t>FALL 2020Fa-2020/BSCS/506-9</t>
  </si>
  <si>
    <t>FALL 2020Fa-2020/BSCS/506-10</t>
  </si>
  <si>
    <t>FALL 2020Fa-2020/BSCS/506-11</t>
  </si>
  <si>
    <t>FALL 2020Fa-2020/BSCS/506-12</t>
  </si>
  <si>
    <t>FALL 2020Fa-2020/BSCS/506-13</t>
  </si>
  <si>
    <t>FALL 2020Fa-2020/BSCS/506-14</t>
  </si>
  <si>
    <t>FALL 2020Fa-2020/BSCS/506-15</t>
  </si>
  <si>
    <t>SPRING 2021Fa-2020/BSCS/506-1</t>
  </si>
  <si>
    <t>SPRING 2021Fa-2020/BSCS/506-2</t>
  </si>
  <si>
    <t>SPRING 2021Fa-2020/BSCS/506-3</t>
  </si>
  <si>
    <t>SPRING 2021Fa-2020/BSCS/506-4</t>
  </si>
  <si>
    <t>SPRING 2021Fa-2020/BSCS/506-5</t>
  </si>
  <si>
    <t>SPRING 2021Fa-2020/BSCS/506-6</t>
  </si>
  <si>
    <t>SPRING 2021Fa-2020/BSCS/506-7</t>
  </si>
  <si>
    <t>SPRING 2021Fa-2020/BSCS/506-8</t>
  </si>
  <si>
    <t>SPRING 2021Fa-2020/BSCS/506-9</t>
  </si>
  <si>
    <t>SPRING 2021Fa-2020/BSCS/506-10</t>
  </si>
  <si>
    <t>SPRING 2021Fa-2020/BSCS/506-11</t>
  </si>
  <si>
    <t>SPRING 2021Fa-2020/BSCS/506-12</t>
  </si>
  <si>
    <t>SPRING 2021Fa-2020/BSCS/506-13</t>
  </si>
  <si>
    <t>SPRING 2021Fa-2020/BSCS/506-14</t>
  </si>
  <si>
    <t>SPRING 2021Fa-2020/BSCS/506-15</t>
  </si>
  <si>
    <t>FALL 2021Fa-2020/BSCS/506-1</t>
  </si>
  <si>
    <t>FALL 2021Fa-2020/BSCS/506-2</t>
  </si>
  <si>
    <t>FALL 2021Fa-2020/BSCS/506-3</t>
  </si>
  <si>
    <t>FALL 2021Fa-2020/BSCS/506-4</t>
  </si>
  <si>
    <t>C--1</t>
  </si>
  <si>
    <t>FALL 2021Fa-2020/BSCS/506-5</t>
  </si>
  <si>
    <t>FALL 2021Fa-2020/BSCS/506-6</t>
  </si>
  <si>
    <t>FALL 2021Fa-2020/BSCS/506-7</t>
  </si>
  <si>
    <t>FALL 2021Fa-2020/BSCS/506-8</t>
  </si>
  <si>
    <t>FALL 2021Fa-2020/BSCS/506-9</t>
  </si>
  <si>
    <t>FALL 2021Fa-2020/BSCS/506-10</t>
  </si>
  <si>
    <t>FALL 2021Fa-2020/BSCS/506-11</t>
  </si>
  <si>
    <t>FALL 2021Fa-2020/BSCS/506-12</t>
  </si>
  <si>
    <t>FALL 2021Fa-2020/BSCS/506-13</t>
  </si>
  <si>
    <t>FALL 2021Fa-2020/BSCS/506-14</t>
  </si>
  <si>
    <t>FALL 2021Fa-2020/BSCS/506-15</t>
  </si>
  <si>
    <t>SPRING 2022Fa-2020/BSCS/506-1</t>
  </si>
  <si>
    <t>SPRING 2022Fa-2020/BSCS/506-2</t>
  </si>
  <si>
    <t>SPRING 2022Fa-2020/BSCS/506-3</t>
  </si>
  <si>
    <t>F-1</t>
  </si>
  <si>
    <t>SPRING 2022Fa-2020/BSCS/506-4</t>
  </si>
  <si>
    <t>SPRING 2022Fa-2020/BSCS/506-5</t>
  </si>
  <si>
    <t>C--2</t>
  </si>
  <si>
    <t>SPRING 2022Fa-2020/BSCS/506-6</t>
  </si>
  <si>
    <t>SPRING 2022Fa-2020/BSCS/506-7</t>
  </si>
  <si>
    <t>SPRING 2022Fa-2020/BSCS/506-8</t>
  </si>
  <si>
    <t>SPRING 2022Fa-2020/BSCS/506-9</t>
  </si>
  <si>
    <t>SPRING 2022Fa-2020/BSCS/506-10</t>
  </si>
  <si>
    <t>SPRING 2022Fa-2020/BSCS/506-11</t>
  </si>
  <si>
    <t>SPRING 2022Fa-2020/BSCS/506-12</t>
  </si>
  <si>
    <t>SPRING 2022Fa-2020/BSCS/506-13</t>
  </si>
  <si>
    <t>SPRING 2022Fa-2020/BSCS/506-14</t>
  </si>
  <si>
    <t>SPRING 2022Fa-2020/BSCS/506-15</t>
  </si>
  <si>
    <t>FALL 2022Fa-2020/BSCS/506-1</t>
  </si>
  <si>
    <t>FALL 2022Fa-2020/BSCS/506-2</t>
  </si>
  <si>
    <t>C--3</t>
  </si>
  <si>
    <t>FALL 2022Fa-2020/BSCS/506-3</t>
  </si>
  <si>
    <t>FALL 2022Fa-2020/BSCS/506-4</t>
  </si>
  <si>
    <t>FALL 2022Fa-2020/BSCS/506-5</t>
  </si>
  <si>
    <t>C--4</t>
  </si>
  <si>
    <t>FALL 2022Fa-2020/BSCS/506-6</t>
  </si>
  <si>
    <t>FALL 2022Fa-2020/BSCS/506-7</t>
  </si>
  <si>
    <t>FALL 2022Fa-2020/BSCS/506-8</t>
  </si>
  <si>
    <t>FALL 2022Fa-2020/BSCS/506-9</t>
  </si>
  <si>
    <t>FALL 2022Fa-2020/BSCS/506-10</t>
  </si>
  <si>
    <t>FALL 2022Fa-2020/BSCS/506-11</t>
  </si>
  <si>
    <t>FALL 2022Fa-2020/BSCS/506-12</t>
  </si>
  <si>
    <t>FALL 2022Fa-2020/BSCS/506-13</t>
  </si>
  <si>
    <t>FALL 2022Fa-2020/BSCS/506-14</t>
  </si>
  <si>
    <t>FALL 2022Fa-2020/BSCS/506-15</t>
  </si>
  <si>
    <t>SPRING 2023Fa-2020/BSCS/506-1</t>
  </si>
  <si>
    <t>SPRING 2023Fa-2020/BSCS/506-2</t>
  </si>
  <si>
    <t>B-7</t>
  </si>
  <si>
    <t>SPRING 2023Fa-2020/BSCS/506-3</t>
  </si>
  <si>
    <t>SPRING 2023Fa-2020/BSCS/506-4</t>
  </si>
  <si>
    <t>B-8</t>
  </si>
  <si>
    <t>SPRING 2023Fa-2020/BSCS/506-5</t>
  </si>
  <si>
    <t>SPRING 2023Fa-2020/BSCS/506-6</t>
  </si>
  <si>
    <t>SPRING 2023Fa-2020/BSCS/506-7</t>
  </si>
  <si>
    <t>SPRING 2023Fa-2020/BSCS/506-8</t>
  </si>
  <si>
    <t>SPRING 2023Fa-2020/BSCS/506-9</t>
  </si>
  <si>
    <t>SPRING 2023Fa-2020/BSCS/506-10</t>
  </si>
  <si>
    <t>SPRING 2023Fa-2020/BSCS/506-11</t>
  </si>
  <si>
    <t>SPRING 2023Fa-2020/BSCS/506-12</t>
  </si>
  <si>
    <t>SPRING 2023Fa-2020/BSCS/506-13</t>
  </si>
  <si>
    <t>SPRING 2023Fa-2020/BSCS/506-14</t>
  </si>
  <si>
    <t>SPRING 2023Fa-2020/BSCS/506-15</t>
  </si>
  <si>
    <t>FALL 2023Fa-2020/BSCS/506-1</t>
  </si>
  <si>
    <t>FALL 2023Fa-2020/BSCS/506-2</t>
  </si>
  <si>
    <t>FALL 2023Fa-2020/BSCS/506-3</t>
  </si>
  <si>
    <t>FALL 2023Fa-2020/BSCS/506-4</t>
  </si>
  <si>
    <t>B-9</t>
  </si>
  <si>
    <t>FALL 2023Fa-2020/BSCS/506-5</t>
  </si>
  <si>
    <t>FALL 2023Fa-2020/BSCS/506-6</t>
  </si>
  <si>
    <t>FALL 2023Fa-2020/BSCS/506-7</t>
  </si>
  <si>
    <t>FALL 2023Fa-2020/BSCS/506-8</t>
  </si>
  <si>
    <t>FALL 2023Fa-2020/BSCS/506-9</t>
  </si>
  <si>
    <t>FALL 2023Fa-2020/BSCS/506-10</t>
  </si>
  <si>
    <t>FALL 2023Fa-2020/BSCS/506-11</t>
  </si>
  <si>
    <t>FALL 2023Fa-2020/BSCS/506-12</t>
  </si>
  <si>
    <t>FALL 2023Fa-2020/BSCS/506-13</t>
  </si>
  <si>
    <t>FALL 2023Fa-2020/BSCS/506-14</t>
  </si>
  <si>
    <t>FALL 2023Fa-2020/BSCS/506-15</t>
  </si>
  <si>
    <t>SPRING 2024Fa-2020/BSCS/506-1</t>
  </si>
  <si>
    <t>SPRING 2024Fa-2020/BSCS/506-2</t>
  </si>
  <si>
    <t>SPRING 2024Fa-2020/BSCS/506-3</t>
  </si>
  <si>
    <t>SPRING 2024Fa-2020/BSCS/506-4</t>
  </si>
  <si>
    <t>SPRING 2024Fa-2020/BSCS/506-5</t>
  </si>
  <si>
    <t>SPRING 2024Fa-2020/BSCS/506-6</t>
  </si>
  <si>
    <t>SPRING 2024Fa-2020/BSCS/506-7</t>
  </si>
  <si>
    <t>SPRING 2024Fa-2020/BSCS/506-8</t>
  </si>
  <si>
    <t>SPRING 2024Fa-2020/BSCS/506-9</t>
  </si>
  <si>
    <t>SPRING 2024Fa-2020/BSCS/506-10</t>
  </si>
  <si>
    <t>SPRING 2024Fa-2020/BSCS/506-11</t>
  </si>
  <si>
    <t>SPRING 2024Fa-2020/BSCS/506-12</t>
  </si>
  <si>
    <t>SPRING 2024Fa-2020/BSCS/506-13</t>
  </si>
  <si>
    <t>SPRING 2024Fa-2020/BSCS/506-14</t>
  </si>
  <si>
    <t>SPRING 2024Fa-2020/BSCS/506-15</t>
  </si>
  <si>
    <t xml:space="preserve"> Fa-2020/BSCS/506-1</t>
  </si>
  <si>
    <t xml:space="preserve"> Fa-2020/BSCS/506-2</t>
  </si>
  <si>
    <t xml:space="preserve"> Fa-2020/BSCS/506-3</t>
  </si>
  <si>
    <t xml:space="preserve"> Fa-2020/BSCS/506-4</t>
  </si>
  <si>
    <t xml:space="preserve"> Fa-2020/BSCS/506-5</t>
  </si>
  <si>
    <t xml:space="preserve"> Fa-2020/BSCS/506-6</t>
  </si>
  <si>
    <t xml:space="preserve"> Fa-2020/BSCS/506-7</t>
  </si>
  <si>
    <t xml:space="preserve"> Fa-2020/BSCS/506-8</t>
  </si>
  <si>
    <t xml:space="preserve"> Fa-2020/BSCS/506-9</t>
  </si>
  <si>
    <t xml:space="preserve"> Fa-2020/BSCS/506-10</t>
  </si>
  <si>
    <t xml:space="preserve"> Fa-2020/BSCS/506-11</t>
  </si>
  <si>
    <t xml:space="preserve"> Fa-2020/BSCS/506-12</t>
  </si>
  <si>
    <t xml:space="preserve"> Fa-2020/BSCS/506-13</t>
  </si>
  <si>
    <t xml:space="preserve"> Fa-2020/BSCS/506-14</t>
  </si>
  <si>
    <t xml:space="preserve"> Fa-2020/BSCS/506-15</t>
  </si>
  <si>
    <t xml:space="preserve"> Fa-2020/BSCS/506-16</t>
  </si>
  <si>
    <t xml:space="preserve"> Fa-2020/BSCS/506-17</t>
  </si>
  <si>
    <t xml:space="preserve"> Fa-2020/BSCS/506-18</t>
  </si>
  <si>
    <t xml:space="preserve"> Fa-2020/BSCS/506-19</t>
  </si>
  <si>
    <t xml:space="preserve"> Fa-2020/BSCS/506-20</t>
  </si>
  <si>
    <t xml:space="preserve"> Fa-2020/BSCS/506-21</t>
  </si>
  <si>
    <t xml:space="preserve"> Fa-2020/BSCS/506-22</t>
  </si>
  <si>
    <t xml:space="preserve"> Fa-2020/BSCS/506-23</t>
  </si>
  <si>
    <t xml:space="preserve"> Fa-2020/BSCS/506-24</t>
  </si>
  <si>
    <t xml:space="preserve"> Fa-2020/BSCS/506-25</t>
  </si>
  <si>
    <t xml:space="preserve"> Fa-2020/BSCS/506-26</t>
  </si>
  <si>
    <t xml:space="preserve"> Fa-2020/BSCS/506-27</t>
  </si>
  <si>
    <t xml:space="preserve"> Fa-2020/BSCS/506-28</t>
  </si>
  <si>
    <t xml:space="preserve"> Fa-2020/BSCS/506-29</t>
  </si>
  <si>
    <t xml:space="preserve"> Fa-2020/BSCS/506-30</t>
  </si>
  <si>
    <t xml:space="preserve"> Fa-2020/BSCS/506-31</t>
  </si>
  <si>
    <t xml:space="preserve"> Fa-2020/BSCS/506-32</t>
  </si>
  <si>
    <t xml:space="preserve"> Fa-2020/BSCS/506-33</t>
  </si>
  <si>
    <t xml:space="preserve"> Fa-2020/BSCS/506-34</t>
  </si>
  <si>
    <t xml:space="preserve"> Fa-2020/BSCS/506-35</t>
  </si>
  <si>
    <t xml:space="preserve"> Fa-2020/BSCS/506-36</t>
  </si>
  <si>
    <t xml:space="preserve"> Fa-2020/BSCS/506-37</t>
  </si>
  <si>
    <t xml:space="preserve"> Fa-2020/BSCS/506-38</t>
  </si>
  <si>
    <t xml:space="preserve"> Fa-2020/BSCS/506-39</t>
  </si>
  <si>
    <t xml:space="preserve"> Fa-2020/BSCS/506-40</t>
  </si>
  <si>
    <t xml:space="preserve"> Fa-2020/BSCS/506-41</t>
  </si>
  <si>
    <t xml:space="preserve"> Fa-2020/BSCS/506-42</t>
  </si>
  <si>
    <t xml:space="preserve"> Fa-2020/BSCS/506-43</t>
  </si>
  <si>
    <t xml:space="preserve"> Fa-2020/BSCS/506-44</t>
  </si>
  <si>
    <t xml:space="preserve"> Fa-2020/BSCS/506-45</t>
  </si>
  <si>
    <t xml:space="preserve"> Fa-2020/BSCS/506-46</t>
  </si>
  <si>
    <t xml:space="preserve"> Fa-2020/BSCS/506-47</t>
  </si>
  <si>
    <t xml:space="preserve"> Fa-2020/BSCS/506-48</t>
  </si>
  <si>
    <t xml:space="preserve"> Fa-2020/BSCS/506-49</t>
  </si>
  <si>
    <t xml:space="preserve"> Fa-2020/BSCS/506-50</t>
  </si>
  <si>
    <t xml:space="preserve"> Fa-2020/BSCS/506-51</t>
  </si>
  <si>
    <t xml:space="preserve"> Fa-2020/BSCS/506-52</t>
  </si>
  <si>
    <t xml:space="preserve"> Fa-2020/BSCS/506-53</t>
  </si>
  <si>
    <t xml:space="preserve"> Fa-2020/BSCS/506-54</t>
  </si>
  <si>
    <t xml:space="preserve"> Fa-2020/BSCS/506-55</t>
  </si>
  <si>
    <t xml:space="preserve"> Fa-2020/BSCS/506-56</t>
  </si>
  <si>
    <t xml:space="preserve"> Fa-2020/BSCS/506-57</t>
  </si>
  <si>
    <t xml:space="preserve"> Fa-2020/BSCS/506-58</t>
  </si>
  <si>
    <t xml:space="preserve"> Fa-2020/BSCS/506-59</t>
  </si>
  <si>
    <t xml:space="preserve"> Fa-2020/BSCS/506-60</t>
  </si>
  <si>
    <t xml:space="preserve"> Fa-2020/BSCS/506-61</t>
  </si>
  <si>
    <t xml:space="preserve"> Fa-2020/BSCS/506-62</t>
  </si>
  <si>
    <t xml:space="preserve"> Fa-2020/BSCS/506-63</t>
  </si>
  <si>
    <t xml:space="preserve"> Fa-2020/BSCS/506-64</t>
  </si>
  <si>
    <t xml:space="preserve"> Fa-2020/BSCS/506-65</t>
  </si>
  <si>
    <t xml:space="preserve"> Fa-2020/BSCS/506-66</t>
  </si>
  <si>
    <t xml:space="preserve"> Fa-2020/BSCS/506-67</t>
  </si>
  <si>
    <t xml:space="preserve"> Fa-2020/BSCS/506-68</t>
  </si>
  <si>
    <t xml:space="preserve"> Fa-2020/BSCS/506-69</t>
  </si>
  <si>
    <t xml:space="preserve"> Fa-2020/BSCS/506-70</t>
  </si>
  <si>
    <t xml:space="preserve"> Fa-2020/BSCS/506-71</t>
  </si>
  <si>
    <t xml:space="preserve"> Fa-2020/BSCS/506-72</t>
  </si>
  <si>
    <t xml:space="preserve"> Fa-2020/BSCS/506-73</t>
  </si>
  <si>
    <t xml:space="preserve"> Fa-2020/BSCS/506-74</t>
  </si>
  <si>
    <t xml:space="preserve"> Fa-2020/BSCS/506-75</t>
  </si>
  <si>
    <t xml:space="preserve"> Fa-2020/BSCS/506-76</t>
  </si>
  <si>
    <t xml:space="preserve"> Fa-2020/BSCS/506-77</t>
  </si>
  <si>
    <t xml:space="preserve"> Fa-2020/BSCS/506-78</t>
  </si>
  <si>
    <t xml:space="preserve"> Fa-2020/BSCS/506-79</t>
  </si>
  <si>
    <t xml:space="preserve"> Fa-2020/BSCS/506-80</t>
  </si>
  <si>
    <t xml:space="preserve"> Fa-2020/BSCS/506-81</t>
  </si>
  <si>
    <t xml:space="preserve"> Fa-2020/BSCS/506-82</t>
  </si>
  <si>
    <t xml:space="preserve"> Fa-2020/BSCS/506-83</t>
  </si>
  <si>
    <t xml:space="preserve"> Fa-2020/BSCS/506-84</t>
  </si>
  <si>
    <t xml:space="preserve"> Fa-2020/BSCS/506-85</t>
  </si>
  <si>
    <t xml:space="preserve"> Fa-2020/BSCS/506-86</t>
  </si>
  <si>
    <t xml:space="preserve"> Fa-2020/BSCS/506-87</t>
  </si>
  <si>
    <t xml:space="preserve"> Fa-2020/BSCS/506-88</t>
  </si>
  <si>
    <t xml:space="preserve"> Fa-2020/BSCS/506-89</t>
  </si>
  <si>
    <t xml:space="preserve"> Fa-2020/BSCS/506-90</t>
  </si>
  <si>
    <t xml:space="preserve"> Fa-2020/BSCS/506-91</t>
  </si>
  <si>
    <t xml:space="preserve"> Fa-2020/BSCS/506-92</t>
  </si>
  <si>
    <t xml:space="preserve"> Fa-2020/BSCS/506-93</t>
  </si>
  <si>
    <t xml:space="preserve"> Fa-2020/BSCS/506-94</t>
  </si>
  <si>
    <t xml:space="preserve"> Fa-2020/BSCS/506-95</t>
  </si>
  <si>
    <t xml:space="preserve"> Fa-2020/BSCS/506-96</t>
  </si>
  <si>
    <t xml:space="preserve"> Fa-2020/BSCS/506-97</t>
  </si>
  <si>
    <t xml:space="preserve"> Fa-2020/BSCS/506-98</t>
  </si>
  <si>
    <t xml:space="preserve"> Fa-2020/BSCS/506-99</t>
  </si>
  <si>
    <t xml:space="preserve"> Fa-2020/BSCS/506-100</t>
  </si>
  <si>
    <t xml:space="preserve"> Fa-2020/BSCS/506-101</t>
  </si>
  <si>
    <t xml:space="preserve"> Fa-2020/BSCS/506-102</t>
  </si>
  <si>
    <t xml:space="preserve"> Fa-2020/BSCS/506-103</t>
  </si>
  <si>
    <t xml:space="preserve"> Fa-2020/BSCS/506-104</t>
  </si>
  <si>
    <t xml:space="preserve"> Fa-2020/BSCS/506-105</t>
  </si>
  <si>
    <t xml:space="preserve"> Fa-2020/BSCS/506-106</t>
  </si>
  <si>
    <t xml:space="preserve"> Fa-2020/BSCS/506-107</t>
  </si>
  <si>
    <t xml:space="preserve"> Fa-2020/BSCS/506-108</t>
  </si>
  <si>
    <t xml:space="preserve"> Fa-2020/BSCS/506-109</t>
  </si>
  <si>
    <t xml:space="preserve"> Fa-2020/BSCS/506-110</t>
  </si>
  <si>
    <t xml:space="preserve"> Fa-2020/BSCS/506-111</t>
  </si>
  <si>
    <t xml:space="preserve"> Fa-2020/BSCS/506-112</t>
  </si>
  <si>
    <t xml:space="preserve"> Fa-2020/BSCS/506-113</t>
  </si>
  <si>
    <t xml:space="preserve"> Fa-2020/BSCS/506-114</t>
  </si>
  <si>
    <t xml:space="preserve"> Fa-2020/BSCS/506-115</t>
  </si>
  <si>
    <t xml:space="preserve"> Fa-2020/BSCS/506-116</t>
  </si>
  <si>
    <t xml:space="preserve"> Fa-2020/BSCS/506-117</t>
  </si>
  <si>
    <t xml:space="preserve"> Fa-2020/BSCS/506-118</t>
  </si>
  <si>
    <t xml:space="preserve"> Fa-2020/BSCS/506-119</t>
  </si>
  <si>
    <t xml:space="preserve"> Fa-2020/BSCS/506-120</t>
  </si>
  <si>
    <t xml:space="preserve"> Fa-2020/BSCS/506-121</t>
  </si>
  <si>
    <t xml:space="preserve"> Fa-2020/BSCS/506-122</t>
  </si>
  <si>
    <t xml:space="preserve"> Fa-2020/BSCS/506-123</t>
  </si>
  <si>
    <t xml:space="preserve"> Fa-2020/BSCS/506-124</t>
  </si>
  <si>
    <t xml:space="preserve"> Fa-2020/BSCS/506-125</t>
  </si>
  <si>
    <t xml:space="preserve"> Fa-2020/BSCS/506-126</t>
  </si>
  <si>
    <t xml:space="preserve"> Fa-2020/BSCS/506-127</t>
  </si>
  <si>
    <t xml:space="preserve"> Fa-2020/BSCS/506-128</t>
  </si>
  <si>
    <t xml:space="preserve"> Fa-2020/BSCS/506-129</t>
  </si>
  <si>
    <t xml:space="preserve"> Fa-2020/BSCS/506-130</t>
  </si>
  <si>
    <t xml:space="preserve"> Fa-2020/BSCS/506-131</t>
  </si>
  <si>
    <t xml:space="preserve"> Fa-2020/BSCS/506-132</t>
  </si>
  <si>
    <t xml:space="preserve"> Fa-2020/BSCS/506-133</t>
  </si>
  <si>
    <t xml:space="preserve"> Fa-2020/BSCS/506-134</t>
  </si>
  <si>
    <t xml:space="preserve"> Fa-2020/BSCS/506-135</t>
  </si>
  <si>
    <t xml:space="preserve"> Fa-2020/BSCS/506-136</t>
  </si>
  <si>
    <t xml:space="preserve"> Fa-2020/BSCS/506-137</t>
  </si>
  <si>
    <t xml:space="preserve"> Fa-2020/BSCS/506-138</t>
  </si>
  <si>
    <t xml:space="preserve"> Fa-2020/BSCS/506-139</t>
  </si>
  <si>
    <t xml:space="preserve"> Fa-2020/BSCS/506-140</t>
  </si>
  <si>
    <t xml:space="preserve"> Fa-2020/BSCS/506-141</t>
  </si>
  <si>
    <t xml:space="preserve"> Fa-2020/BSCS/506-142</t>
  </si>
  <si>
    <t xml:space="preserve"> Fa-2020/BSCS/506-143</t>
  </si>
  <si>
    <t xml:space="preserve"> Fa-2020/BSCS/506-144</t>
  </si>
  <si>
    <t xml:space="preserve"> Fa-2020/BSCS/506-145</t>
  </si>
  <si>
    <t xml:space="preserve"> Fa-2020/BSCS/506-146</t>
  </si>
  <si>
    <t xml:space="preserve"> Fa-2020/BSCS/506-147</t>
  </si>
  <si>
    <t xml:space="preserve"> Fa-2020/BSCS/506-148</t>
  </si>
  <si>
    <t xml:space="preserve"> Fa-2020/BSCS/506-149</t>
  </si>
  <si>
    <t xml:space="preserve"> Fa-2020/BSCS/506-150</t>
  </si>
  <si>
    <t>Introduction to Information and Communication Technology Sec VI</t>
  </si>
  <si>
    <t>Programming Fundamentals Sec VI</t>
  </si>
  <si>
    <t>English Composition and Comprehension Sec VI</t>
  </si>
  <si>
    <t>Calculus and Analytical Geometry Sec VI</t>
  </si>
  <si>
    <t>Applied Physics Sec VI</t>
  </si>
  <si>
    <t>Arabic Sec 6</t>
  </si>
  <si>
    <t>Object Oriented Programming Sec 6</t>
  </si>
  <si>
    <t>Digital Logic Design Sec 6</t>
  </si>
  <si>
    <t>Communication and Presentation Skills Sec 6</t>
  </si>
  <si>
    <t>Probability and Statistics Sec 6</t>
  </si>
  <si>
    <t>Data Structure and Algorithms  Sec 6</t>
  </si>
  <si>
    <t>Computer Organization &amp; Assembly Language Sec 6</t>
  </si>
  <si>
    <t>Professional Practices Sec 6</t>
  </si>
  <si>
    <t>Differential Equations Sec 6</t>
  </si>
  <si>
    <t>Discrete Structures Sec 6</t>
  </si>
  <si>
    <t>Human Resource Management Sec 6</t>
  </si>
  <si>
    <t>Database Systems Sec 6</t>
  </si>
  <si>
    <t>Theory of Automata Sec 6</t>
  </si>
  <si>
    <t>Design and Analysis ofAlgorithms Sec 6</t>
  </si>
  <si>
    <t>Linear Algebra Sec 6</t>
  </si>
  <si>
    <t>Operating Systems Sec 6</t>
  </si>
  <si>
    <t>Theory of Automata Sec 1</t>
  </si>
  <si>
    <t>Software Engineering Sec 6</t>
  </si>
  <si>
    <t>Technical and Business Writing Sec 6</t>
  </si>
  <si>
    <t>Multivariate Calculus Sec 6</t>
  </si>
  <si>
    <t>Computer Networks Sec 6</t>
  </si>
  <si>
    <t>Artificial Intelligence Sec 6</t>
  </si>
  <si>
    <t>MACHINE LEARNING Sec 3</t>
  </si>
  <si>
    <t>Numerical Computing Sec 6</t>
  </si>
  <si>
    <t>Web Design and Development Sec 3</t>
  </si>
  <si>
    <t>Principles of Accounting Sec 6</t>
  </si>
  <si>
    <t>Parallel and Distributed Compuing Sec 6</t>
  </si>
  <si>
    <t>Cloud Computing Sec 2</t>
  </si>
  <si>
    <t>Deep Learning Sec 1</t>
  </si>
  <si>
    <t>Pakistan Studies Sec 6</t>
  </si>
  <si>
    <t>Psychology Sec 6</t>
  </si>
  <si>
    <t>Social work practice Sec 6</t>
  </si>
  <si>
    <t>Compiler Construction Sec 1</t>
  </si>
  <si>
    <t>Information Security Sec 6</t>
  </si>
  <si>
    <t>Final Year Project Sec 6</t>
  </si>
  <si>
    <t>Software Quality Assurance Sec 3</t>
  </si>
  <si>
    <t>Islamic Studies Sec 6</t>
  </si>
  <si>
    <t>31756-2183-2018</t>
  </si>
  <si>
    <t>BOARD OF INTERMEDIATE AND SECONDARY EDUCATION LAHORE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</si>
</sst>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</cellStyleXfs>
  <cellXfs count="615">
    <xf numFmtId="0" fontId="0" fillId="0" borderId="0" xfId="0"/>
    <xf numFmtId="0" fontId="9" fillId="2" borderId="0" xfId="1" applyFont="1" applyFill="1" applyAlignment="1" applyProtection="1">
      <alignment vertical="top"/>
      <protection hidden="1"/>
    </xf>
    <xf numFmtId="0" fontId="9" fillId="2" borderId="0" xfId="1" applyFont="1" applyFill="1" applyAlignment="1" applyProtection="1">
      <alignment horizontal="left" vertical="top" wrapText="1"/>
      <protection hidden="1"/>
    </xf>
    <xf numFmtId="0" fontId="9" fillId="2" borderId="0" xfId="1" applyFont="1" applyFill="1" applyAlignment="1" applyProtection="1">
      <alignment horizontal="center" vertical="top" wrapText="1"/>
      <protection hidden="1"/>
    </xf>
    <xf numFmtId="2" fontId="9" fillId="2" borderId="0" xfId="1" applyNumberFormat="1" applyFont="1" applyFill="1" applyAlignment="1" applyProtection="1">
      <alignment horizontal="center" vertical="top" wrapText="1"/>
      <protection hidden="1"/>
    </xf>
    <xf numFmtId="0" fontId="9" fillId="2" borderId="0" xfId="1" applyFont="1" applyFill="1" applyAlignment="1" applyProtection="1">
      <alignment vertical="top" wrapText="1"/>
      <protection hidden="1"/>
    </xf>
    <xf numFmtId="0" fontId="3" fillId="2" borderId="0" xfId="1" applyFont="1" applyFill="1" applyAlignment="1" applyProtection="1">
      <alignment horizontal="left" wrapText="1"/>
      <protection hidden="1"/>
    </xf>
    <xf numFmtId="0" fontId="3" fillId="2" borderId="0" xfId="1" applyFont="1" applyFill="1" applyAlignment="1" applyProtection="1">
      <alignment wrapText="1"/>
      <protection hidden="1"/>
    </xf>
    <xf numFmtId="0" fontId="5" fillId="2" borderId="0" xfId="1" applyFont="1" applyFill="1" applyProtection="1"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3" fillId="2" borderId="0" xfId="1" applyFont="1" applyFill="1" applyAlignment="1" applyProtection="1">
      <alignment horizontal="center" vertical="center" wrapText="1"/>
      <protection hidden="1"/>
    </xf>
    <xf numFmtId="0" fontId="3" fillId="2" borderId="9" xfId="1" applyFont="1" applyFill="1" applyBorder="1" applyAlignment="1" applyProtection="1">
      <alignment horizontal="left" vertical="center" wrapText="1"/>
      <protection hidden="1"/>
    </xf>
    <xf numFmtId="0" fontId="3" fillId="2" borderId="10" xfId="1" applyFont="1" applyFill="1" applyBorder="1" applyAlignment="1" applyProtection="1">
      <alignment horizontal="left" wrapText="1"/>
      <protection hidden="1"/>
    </xf>
    <xf numFmtId="0" fontId="3" fillId="2" borderId="2" xfId="1" applyFont="1" applyFill="1" applyBorder="1" applyAlignment="1" applyProtection="1">
      <alignment wrapText="1"/>
      <protection hidden="1"/>
    </xf>
    <xf numFmtId="0" fontId="3" fillId="2" borderId="2" xfId="1" applyFont="1" applyFill="1" applyBorder="1" applyAlignment="1" applyProtection="1">
      <alignment horizontal="left" vertical="center" wrapText="1"/>
      <protection hidden="1"/>
    </xf>
    <xf numFmtId="0" fontId="3" fillId="2" borderId="2" xfId="1" applyFont="1" applyFill="1" applyBorder="1" applyAlignment="1" applyProtection="1">
      <alignment horizontal="left" wrapText="1"/>
      <protection hidden="1"/>
    </xf>
    <xf numFmtId="0" fontId="7" fillId="2" borderId="0" xfId="1" applyFont="1" applyFill="1" applyAlignment="1" applyProtection="1">
      <alignment horizontal="center" vertical="center"/>
      <protection hidden="1"/>
    </xf>
    <xf numFmtId="0" fontId="9" fillId="2" borderId="4" xfId="1" applyFont="1" applyFill="1" applyBorder="1" applyAlignment="1" applyProtection="1">
      <alignment horizontal="center" vertical="center" wrapText="1"/>
      <protection hidden="1"/>
    </xf>
    <xf numFmtId="0" fontId="18" fillId="2" borderId="0" xfId="1" applyFont="1" applyFill="1" applyAlignment="1" applyProtection="1">
      <alignment vertical="center" wrapText="1"/>
      <protection hidden="1"/>
    </xf>
    <xf numFmtId="0" fontId="7" fillId="2" borderId="0" xfId="1" applyFont="1" applyFill="1" applyProtection="1">
      <protection hidden="1"/>
    </xf>
    <xf numFmtId="0" fontId="9" fillId="2" borderId="0" xfId="1" applyFont="1" applyFill="1" applyAlignment="1" applyProtection="1">
      <alignment horizontal="center" vertical="top"/>
      <protection hidden="1"/>
    </xf>
    <xf numFmtId="0" fontId="9" fillId="2" borderId="10" xfId="1" applyFont="1" applyFill="1" applyBorder="1" applyAlignment="1" applyProtection="1">
      <alignment vertical="top" wrapText="1"/>
      <protection hidden="1"/>
    </xf>
    <xf numFmtId="0" fontId="9" fillId="2" borderId="10" xfId="1" applyFont="1" applyFill="1" applyBorder="1" applyAlignment="1" applyProtection="1">
      <alignment horizontal="center" vertical="top" wrapText="1"/>
      <protection hidden="1"/>
    </xf>
    <xf numFmtId="0" fontId="9" fillId="2" borderId="10" xfId="1" applyFont="1" applyFill="1" applyBorder="1" applyAlignment="1" applyProtection="1">
      <alignment horizontal="left" vertical="top" wrapText="1"/>
      <protection hidden="1"/>
    </xf>
    <xf numFmtId="2" fontId="9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9" fillId="2" borderId="11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center" vertical="center" wrapText="1"/>
      <protection hidden="1"/>
    </xf>
    <xf numFmtId="0" fontId="18" fillId="2" borderId="11" xfId="1" applyFont="1" applyFill="1" applyBorder="1" applyAlignment="1" applyProtection="1">
      <alignment vertical="center" wrapText="1"/>
      <protection hidden="1"/>
    </xf>
    <xf numFmtId="0" fontId="9" fillId="2" borderId="11" xfId="1" applyFont="1" applyFill="1" applyBorder="1" applyAlignment="1" applyProtection="1">
      <alignment horizontal="center" vertical="top" wrapText="1"/>
      <protection hidden="1"/>
    </xf>
    <xf numFmtId="0" fontId="20" fillId="2" borderId="0" xfId="1" applyFont="1" applyFill="1" applyAlignment="1" applyProtection="1">
      <alignment horizontal="left" vertical="center" wrapText="1"/>
      <protection hidden="1"/>
    </xf>
    <xf numFmtId="2" fontId="3" fillId="2" borderId="0" xfId="1" applyNumberFormat="1" applyFont="1" applyFill="1" applyAlignment="1" applyProtection="1">
      <alignment horizontal="left" wrapText="1"/>
      <protection hidden="1"/>
    </xf>
    <xf numFmtId="0" fontId="33" fillId="0" borderId="16" xfId="0" applyFont="1" applyBorder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37" fillId="0" borderId="0" xfId="1" applyFont="1" applyAlignment="1" applyProtection="1">
      <alignment vertical="center"/>
      <protection locked="0"/>
    </xf>
    <xf numFmtId="0" fontId="38" fillId="0" borderId="0" xfId="1" applyFont="1" applyAlignment="1" applyProtection="1">
      <alignment vertical="center"/>
      <protection locked="0"/>
    </xf>
    <xf numFmtId="164" fontId="5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5" fillId="0" borderId="16" xfId="0" applyFont="1" applyBorder="1" applyAlignment="1" applyProtection="1">
      <alignment horizontal="center" vertical="center"/>
      <protection hidden="1"/>
    </xf>
    <xf numFmtId="0" fontId="39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25" fillId="0" borderId="0" xfId="0" applyFont="1" applyAlignment="1" applyProtection="1">
      <alignment vertical="center"/>
      <protection hidden="1"/>
    </xf>
    <xf numFmtId="0" fontId="5" fillId="0" borderId="0" xfId="0" applyFont="1" applyProtection="1">
      <protection hidden="1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2" fontId="5" fillId="0" borderId="4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hidden="1"/>
    </xf>
    <xf numFmtId="0" fontId="39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41" fillId="0" borderId="17" xfId="0" applyFont="1" applyBorder="1" applyAlignment="1" applyProtection="1">
      <alignment vertical="center"/>
      <protection hidden="1"/>
    </xf>
    <xf numFmtId="0" fontId="41" fillId="0" borderId="18" xfId="0" applyFont="1" applyBorder="1" applyAlignment="1" applyProtection="1">
      <alignment vertical="center"/>
      <protection hidden="1"/>
    </xf>
    <xf numFmtId="0" fontId="41" fillId="0" borderId="19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12" fillId="0" borderId="20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15" xfId="0" applyFont="1" applyBorder="1" applyAlignment="1" applyProtection="1">
      <alignment vertical="center"/>
      <protection hidden="1"/>
    </xf>
    <xf numFmtId="0" fontId="7" fillId="0" borderId="15" xfId="0" applyFont="1" applyBorder="1" applyAlignment="1" applyProtection="1">
      <alignment vertical="center"/>
      <protection hidden="1"/>
    </xf>
    <xf numFmtId="0" fontId="6" fillId="0" borderId="0" xfId="1" applyFont="1" applyAlignment="1" applyProtection="1">
      <alignment horizontal="center"/>
      <protection hidden="1"/>
    </xf>
    <xf numFmtId="0" fontId="16" fillId="0" borderId="21" xfId="0" applyFont="1" applyBorder="1" applyAlignment="1" applyProtection="1">
      <alignment horizontal="center" vertical="center"/>
      <protection hidden="1"/>
    </xf>
    <xf numFmtId="0" fontId="16" fillId="0" borderId="16" xfId="0" applyFont="1" applyBorder="1" applyAlignment="1" applyProtection="1">
      <alignment horizontal="center" vertical="center"/>
      <protection hidden="1"/>
    </xf>
    <xf numFmtId="0" fontId="5" fillId="0" borderId="5" xfId="0" applyFont="1" applyBorder="1" applyProtection="1">
      <protection hidden="1"/>
    </xf>
    <xf numFmtId="0" fontId="3" fillId="0" borderId="5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5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7" fillId="0" borderId="0" xfId="0" applyFont="1" applyAlignment="1" applyProtection="1">
      <alignment vertical="top"/>
      <protection hidden="1"/>
    </xf>
    <xf numFmtId="0" fontId="27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3" fillId="0" borderId="10" xfId="0" applyFont="1" applyBorder="1" applyAlignment="1" applyProtection="1">
      <alignment horizontal="center" vertical="center"/>
      <protection hidden="1"/>
    </xf>
    <xf numFmtId="0" fontId="36" fillId="0" borderId="0" xfId="0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0" fontId="40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4" fillId="0" borderId="4" xfId="0" applyFont="1" applyBorder="1" applyAlignment="1" applyProtection="1">
      <alignment horizontal="center" vertical="center"/>
      <protection hidden="1"/>
    </xf>
    <xf numFmtId="0" fontId="18" fillId="0" borderId="11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left" vertical="center"/>
      <protection hidden="1"/>
    </xf>
    <xf numFmtId="2" fontId="3" fillId="0" borderId="8" xfId="0" applyNumberFormat="1" applyFont="1" applyBorder="1" applyAlignment="1" applyProtection="1">
      <alignment horizontal="center" vertical="center"/>
      <protection hidden="1"/>
    </xf>
    <xf numFmtId="0" fontId="25" fillId="0" borderId="4" xfId="0" applyFont="1" applyBorder="1" applyAlignment="1" applyProtection="1">
      <alignment horizontal="center" vertical="center"/>
      <protection hidden="1"/>
    </xf>
    <xf numFmtId="0" fontId="6" fillId="0" borderId="9" xfId="0" applyFont="1" applyBorder="1" applyAlignment="1" applyProtection="1">
      <alignment horizontal="left" vertical="center"/>
      <protection hidden="1"/>
    </xf>
    <xf numFmtId="0" fontId="6" fillId="0" borderId="10" xfId="0" applyFont="1" applyBorder="1" applyAlignment="1" applyProtection="1">
      <alignment vertical="center"/>
      <protection hidden="1"/>
    </xf>
    <xf numFmtId="0" fontId="6" fillId="0" borderId="10" xfId="0" applyFont="1" applyBorder="1" applyAlignment="1" applyProtection="1">
      <alignment horizontal="center" vertical="center"/>
      <protection hidden="1"/>
    </xf>
    <xf numFmtId="0" fontId="6" fillId="0" borderId="6" xfId="0" applyFont="1" applyBorder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left" vertical="center"/>
      <protection hidden="1"/>
    </xf>
    <xf numFmtId="2" fontId="3" fillId="0" borderId="4" xfId="0" applyNumberFormat="1" applyFont="1" applyBorder="1" applyAlignment="1" applyProtection="1">
      <alignment horizontal="center" vertical="center"/>
      <protection hidden="1"/>
    </xf>
    <xf numFmtId="0" fontId="6" fillId="0" borderId="11" xfId="0" applyFont="1" applyBorder="1" applyAlignment="1" applyProtection="1">
      <alignment horizontal="left" vertical="center"/>
      <protection hidden="1"/>
    </xf>
    <xf numFmtId="0" fontId="6" fillId="0" borderId="12" xfId="0" applyFont="1" applyBorder="1" applyAlignment="1" applyProtection="1">
      <alignment horizontal="center" vertical="center"/>
      <protection hidden="1"/>
    </xf>
    <xf numFmtId="0" fontId="6" fillId="0" borderId="11" xfId="0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0" fontId="6" fillId="0" borderId="13" xfId="0" applyFont="1" applyBorder="1" applyAlignment="1" applyProtection="1">
      <alignment horizontal="left"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horizontal="center" vertical="center"/>
      <protection hidden="1"/>
    </xf>
    <xf numFmtId="0" fontId="6" fillId="0" borderId="14" xfId="0" applyFont="1" applyBorder="1" applyAlignment="1" applyProtection="1">
      <alignment horizontal="center" vertical="center"/>
      <protection hidden="1"/>
    </xf>
    <xf numFmtId="0" fontId="6" fillId="0" borderId="13" xfId="0" applyFont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vertical="center"/>
      <protection hidden="1"/>
    </xf>
    <xf numFmtId="1" fontId="10" fillId="0" borderId="8" xfId="0" applyNumberFormat="1" applyFont="1" applyBorder="1" applyAlignment="1" applyProtection="1">
      <alignment horizontal="center" vertical="center"/>
      <protection hidden="1"/>
    </xf>
    <xf numFmtId="0" fontId="10" fillId="0" borderId="14" xfId="0" applyFont="1" applyBorder="1" applyAlignment="1" applyProtection="1">
      <alignment horizontal="center" vertical="center"/>
      <protection hidden="1"/>
    </xf>
    <xf numFmtId="2" fontId="10" fillId="0" borderId="8" xfId="0" applyNumberFormat="1" applyFont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1" fontId="10" fillId="0" borderId="4" xfId="0" applyNumberFormat="1" applyFont="1" applyBorder="1" applyAlignment="1" applyProtection="1">
      <alignment horizontal="center" vertical="center"/>
      <protection hidden="1"/>
    </xf>
    <xf numFmtId="2" fontId="10" fillId="0" borderId="4" xfId="0" applyNumberFormat="1" applyFont="1" applyBorder="1" applyAlignment="1" applyProtection="1">
      <alignment horizontal="center" vertical="center"/>
      <protection hidden="1"/>
    </xf>
    <xf numFmtId="0" fontId="9" fillId="0" borderId="15" xfId="0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left" vertical="center"/>
      <protection hidden="1"/>
    </xf>
    <xf numFmtId="0" fontId="10" fillId="0" borderId="2" xfId="0" applyFont="1" applyBorder="1" applyAlignment="1" applyProtection="1">
      <alignment horizontal="left" vertical="center"/>
      <protection hidden="1"/>
    </xf>
    <xf numFmtId="2" fontId="10" fillId="0" borderId="2" xfId="0" applyNumberFormat="1" applyFont="1" applyBorder="1" applyAlignment="1" applyProtection="1">
      <alignment horizontal="center" vertical="center"/>
      <protection hidden="1"/>
    </xf>
    <xf numFmtId="1" fontId="10" fillId="0" borderId="2" xfId="0" applyNumberFormat="1" applyFont="1" applyBorder="1" applyAlignment="1" applyProtection="1">
      <alignment horizontal="center" vertical="center"/>
      <protection hidden="1"/>
    </xf>
    <xf numFmtId="0" fontId="9" fillId="0" borderId="2" xfId="0" applyFont="1" applyBorder="1" applyAlignment="1" applyProtection="1">
      <alignment horizontal="center" vertical="center"/>
      <protection hidden="1"/>
    </xf>
    <xf numFmtId="0" fontId="18" fillId="0" borderId="9" xfId="0" applyFont="1" applyBorder="1" applyAlignment="1" applyProtection="1">
      <alignment horizontal="center" vertical="center"/>
      <protection hidden="1"/>
    </xf>
    <xf numFmtId="0" fontId="22" fillId="0" borderId="10" xfId="0" applyFont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6" fillId="0" borderId="1" xfId="0" applyFont="1" applyBorder="1" applyProtection="1">
      <protection hidden="1"/>
    </xf>
    <xf numFmtId="0" fontId="6" fillId="0" borderId="3" xfId="0" applyFont="1" applyBorder="1" applyProtection="1">
      <protection hidden="1"/>
    </xf>
    <xf numFmtId="0" fontId="18" fillId="0" borderId="9" xfId="0" applyFont="1" applyBorder="1" applyProtection="1">
      <protection hidden="1"/>
    </xf>
    <xf numFmtId="0" fontId="18" fillId="0" borderId="10" xfId="0" applyFont="1" applyBorder="1" applyProtection="1">
      <protection hidden="1"/>
    </xf>
    <xf numFmtId="0" fontId="18" fillId="0" borderId="6" xfId="0" applyFont="1" applyBorder="1" applyProtection="1">
      <protection hidden="1"/>
    </xf>
    <xf numFmtId="0" fontId="18" fillId="0" borderId="5" xfId="0" applyFont="1" applyBorder="1" applyProtection="1">
      <protection hidden="1"/>
    </xf>
    <xf numFmtId="0" fontId="18" fillId="0" borderId="8" xfId="0" applyFont="1" applyBorder="1" applyProtection="1">
      <protection hidden="1"/>
    </xf>
    <xf numFmtId="0" fontId="18" fillId="0" borderId="14" xfId="0" applyFont="1" applyBorder="1" applyProtection="1">
      <protection hidden="1"/>
    </xf>
    <xf numFmtId="0" fontId="18" fillId="0" borderId="3" xfId="0" applyFont="1" applyBorder="1" applyProtection="1">
      <protection hidden="1"/>
    </xf>
    <xf numFmtId="0" fontId="18" fillId="0" borderId="4" xfId="0" applyFont="1" applyBorder="1" applyProtection="1">
      <protection hidden="1"/>
    </xf>
    <xf numFmtId="0" fontId="18" fillId="0" borderId="22" xfId="0" applyFont="1" applyBorder="1" applyProtection="1">
      <protection hidden="1"/>
    </xf>
    <xf numFmtId="0" fontId="18" fillId="0" borderId="23" xfId="0" applyFont="1" applyBorder="1" applyProtection="1">
      <protection hidden="1"/>
    </xf>
    <xf numFmtId="0" fontId="18" fillId="0" borderId="2" xfId="0" applyFont="1" applyBorder="1" applyProtection="1">
      <protection hidden="1"/>
    </xf>
    <xf numFmtId="0" fontId="18" fillId="0" borderId="1" xfId="0" applyFont="1" applyBorder="1" applyProtection="1">
      <protection hidden="1"/>
    </xf>
    <xf numFmtId="0" fontId="3" fillId="0" borderId="4" xfId="0" applyFont="1" applyBorder="1" applyProtection="1">
      <protection hidden="1"/>
    </xf>
    <xf numFmtId="0" fontId="7" fillId="0" borderId="0" xfId="0" applyFont="1" applyProtection="1"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9" fillId="2" borderId="11" xfId="1" applyFont="1" applyFill="1" applyBorder="1" applyAlignment="1" applyProtection="1">
      <alignment vertical="center" wrapText="1"/>
      <protection hidden="1"/>
    </xf>
    <xf numFmtId="0" fontId="9" fillId="2" borderId="0" xfId="1" applyFont="1" applyFill="1" applyAlignment="1" applyProtection="1">
      <alignment vertical="center" wrapText="1"/>
      <protection hidden="1"/>
    </xf>
    <xf numFmtId="0" fontId="9" fillId="2" borderId="5" xfId="1" applyFont="1" applyFill="1" applyBorder="1" applyAlignment="1" applyProtection="1">
      <alignment horizontal="center" vertical="center" wrapText="1"/>
      <protection hidden="1"/>
    </xf>
    <xf numFmtId="0" fontId="20" fillId="2" borderId="0" xfId="1" applyFont="1" applyFill="1" applyAlignment="1" applyProtection="1">
      <alignment horizontal="right" vertical="center" wrapText="1"/>
      <protection hidden="1"/>
    </xf>
    <xf numFmtId="0" fontId="28" fillId="2" borderId="10" xfId="1" applyFont="1" applyFill="1" applyBorder="1" applyAlignment="1" applyProtection="1">
      <alignment horizontal="left" vertical="center" wrapText="1"/>
      <protection hidden="1"/>
    </xf>
    <xf numFmtId="49" fontId="17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3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2" borderId="0" xfId="1" applyFont="1" applyFill="1" applyAlignment="1" applyProtection="1">
      <alignment horizontal="center" vertical="center" wrapText="1"/>
      <protection hidden="1"/>
    </xf>
    <xf numFmtId="2" fontId="9" fillId="2" borderId="0" xfId="1" applyNumberFormat="1" applyFont="1" applyFill="1" applyAlignment="1" applyProtection="1">
      <alignment horizontal="center" vertical="center" wrapText="1"/>
      <protection hidden="1"/>
    </xf>
    <xf numFmtId="0" fontId="7" fillId="2" borderId="0" xfId="1" applyFont="1" applyFill="1" applyAlignment="1" applyProtection="1">
      <alignment horizontal="center" vertical="top" wrapText="1"/>
      <protection hidden="1"/>
    </xf>
    <xf numFmtId="0" fontId="7" fillId="2" borderId="0" xfId="1" applyFont="1" applyFill="1" applyAlignment="1" applyProtection="1">
      <alignment vertical="center" wrapText="1"/>
      <protection hidden="1"/>
    </xf>
    <xf numFmtId="0" fontId="22" fillId="3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45" fillId="0" borderId="4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>
      <alignment vertical="center"/>
    </xf>
    <xf numFmtId="1" fontId="22" fillId="0" borderId="4" xfId="0" applyNumberFormat="1" applyFont="1" applyBorder="1" applyAlignment="1">
      <alignment horizontal="center" vertical="center"/>
    </xf>
    <xf numFmtId="2" fontId="22" fillId="0" borderId="4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3" fillId="4" borderId="4" xfId="0" applyFont="1" applyFill="1" applyBorder="1" applyAlignment="1">
      <alignment horizontal="center" vertical="center"/>
    </xf>
    <xf numFmtId="0" fontId="43" fillId="4" borderId="1" xfId="0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46" fillId="0" borderId="0" xfId="0" applyFont="1"/>
    <xf numFmtId="0" fontId="7" fillId="2" borderId="1" xfId="1" applyFont="1" applyFill="1" applyBorder="1" applyAlignment="1" applyProtection="1">
      <alignment vertical="center" wrapText="1"/>
      <protection hidden="1"/>
    </xf>
    <xf numFmtId="0" fontId="7" fillId="2" borderId="3" xfId="1" applyFont="1" applyFill="1" applyBorder="1" applyAlignment="1" applyProtection="1">
      <alignment vertical="center" wrapText="1"/>
      <protection hidden="1"/>
    </xf>
    <xf numFmtId="0" fontId="22" fillId="3" borderId="4" xfId="0" applyFont="1" applyFill="1" applyBorder="1"/>
    <xf numFmtId="0" fontId="38" fillId="3" borderId="4" xfId="0" applyFont="1" applyFill="1" applyBorder="1" applyAlignment="1">
      <alignment horizontal="center" vertical="center"/>
    </xf>
    <xf numFmtId="166" fontId="47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10" fillId="0" borderId="0" xfId="0" applyFont="1"/>
    <xf numFmtId="1" fontId="6" fillId="0" borderId="4" xfId="0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Protection="1">
      <protection hidden="1"/>
    </xf>
    <xf numFmtId="0" fontId="7" fillId="0" borderId="0" xfId="1" applyFont="1" applyProtection="1">
      <protection hidden="1"/>
    </xf>
    <xf numFmtId="0" fontId="9" fillId="0" borderId="0" xfId="0" applyFont="1" applyAlignment="1" applyProtection="1">
      <alignment vertical="top"/>
      <protection hidden="1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/>
      <protection hidden="1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center" wrapText="1"/>
      <protection locked="0"/>
    </xf>
    <xf numFmtId="0" fontId="18" fillId="0" borderId="4" xfId="0" applyFont="1" applyBorder="1" applyAlignment="1" applyProtection="1">
      <alignment horizontal="center" vertical="center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wrapText="1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 wrapText="1"/>
      <protection locked="0"/>
    </xf>
    <xf numFmtId="1" fontId="10" fillId="0" borderId="4" xfId="0" applyNumberFormat="1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top"/>
      <protection hidden="1"/>
    </xf>
    <xf numFmtId="0" fontId="9" fillId="0" borderId="4" xfId="0" applyFont="1" applyBorder="1" applyAlignment="1" applyProtection="1">
      <alignment horizontal="left" vertical="center" wrapText="1"/>
      <protection locked="0"/>
    </xf>
    <xf numFmtId="0" fontId="13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6" fillId="0" borderId="16" xfId="0" applyFont="1" applyBorder="1" applyProtection="1">
      <protection hidden="1"/>
    </xf>
    <xf numFmtId="0" fontId="10" fillId="0" borderId="0" xfId="0" applyFont="1" applyAlignment="1" applyProtection="1">
      <alignment horizontal="left" vertical="center" wrapText="1"/>
      <protection hidden="1"/>
    </xf>
    <xf numFmtId="0" fontId="7" fillId="0" borderId="0" xfId="0" applyFont="1" applyAlignment="1" applyProtection="1">
      <alignment horizontal="left" vertical="center" wrapText="1"/>
      <protection hidden="1"/>
    </xf>
    <xf numFmtId="0" fontId="38" fillId="0" borderId="0" xfId="0" applyFont="1" applyAlignment="1" applyProtection="1">
      <alignment horizontal="left" vertical="center"/>
      <protection locked="0"/>
    </xf>
    <xf numFmtId="0" fontId="38" fillId="0" borderId="0" xfId="0" applyFont="1" applyAlignment="1" applyProtection="1">
      <alignment horizontal="left" vertical="center"/>
      <protection hidden="1"/>
    </xf>
    <xf numFmtId="0" fontId="8" fillId="0" borderId="0" xfId="0" applyFont="1"/>
    <xf numFmtId="164" fontId="7" fillId="0" borderId="4" xfId="0" applyNumberFormat="1" applyFont="1" applyBorder="1" applyAlignment="1" applyProtection="1">
      <alignment horizontal="center" vertical="center"/>
      <protection hidden="1"/>
    </xf>
    <xf numFmtId="2" fontId="7" fillId="0" borderId="4" xfId="0" applyNumberFormat="1" applyFont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left" vertical="center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right" vertical="center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8" fillId="0" borderId="0" xfId="0" applyFont="1" applyAlignment="1" applyProtection="1">
      <alignment vertical="center"/>
      <protection hidden="1"/>
    </xf>
    <xf numFmtId="0" fontId="6" fillId="0" borderId="4" xfId="0" applyFont="1" applyBorder="1" applyAlignment="1" applyProtection="1">
      <alignment vertical="center" wrapText="1"/>
      <protection hidden="1"/>
    </xf>
    <xf numFmtId="0" fontId="7" fillId="0" borderId="0" xfId="1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left"/>
      <protection hidden="1"/>
    </xf>
    <xf numFmtId="0" fontId="7" fillId="0" borderId="0" xfId="0" applyFont="1" applyAlignment="1" applyProtection="1">
      <alignment horizontal="center"/>
      <protection hidden="1"/>
    </xf>
    <xf numFmtId="2" fontId="6" fillId="0" borderId="4" xfId="0" applyNumberFormat="1" applyFont="1" applyBorder="1" applyAlignment="1" applyProtection="1">
      <alignment horizontal="center" vertical="center" wrapText="1"/>
      <protection locked="0"/>
    </xf>
    <xf numFmtId="2" fontId="6" fillId="0" borderId="1" xfId="0" applyNumberFormat="1" applyFont="1" applyBorder="1" applyAlignment="1" applyProtection="1">
      <alignment horizontal="center" vertical="center" wrapText="1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left" vertical="center"/>
      <protection hidden="1"/>
    </xf>
    <xf numFmtId="2" fontId="6" fillId="0" borderId="0" xfId="0" applyNumberFormat="1" applyFont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left" vertical="center"/>
      <protection locked="0"/>
    </xf>
    <xf numFmtId="2" fontId="7" fillId="0" borderId="0" xfId="1" applyNumberFormat="1" applyFont="1" applyAlignment="1" applyProtection="1">
      <alignment horizontal="center" vertical="center"/>
      <protection hidden="1"/>
    </xf>
    <xf numFmtId="0" fontId="18" fillId="0" borderId="4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4" fillId="0" borderId="0" xfId="0" applyFont="1" applyProtection="1"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4" fillId="0" borderId="0" xfId="0" applyFont="1"/>
    <xf numFmtId="0" fontId="10" fillId="0" borderId="8" xfId="0" applyFont="1" applyBorder="1" applyAlignment="1" applyProtection="1">
      <alignment horizontal="center" vertical="center" wrapText="1"/>
      <protection hidden="1"/>
    </xf>
    <xf numFmtId="0" fontId="16" fillId="0" borderId="0" xfId="0" applyFont="1" applyAlignment="1" applyProtection="1">
      <alignment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 wrapText="1"/>
      <protection locked="0"/>
    </xf>
    <xf numFmtId="0" fontId="10" fillId="0" borderId="4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wrapText="1"/>
      <protection locked="0"/>
    </xf>
    <xf numFmtId="0" fontId="7" fillId="0" borderId="0" xfId="0" applyFont="1" applyProtection="1"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left"/>
      <protection locked="0"/>
    </xf>
    <xf numFmtId="0" fontId="16" fillId="0" borderId="4" xfId="0" applyFont="1" applyBorder="1" applyAlignment="1" applyProtection="1">
      <alignment horizontal="center" vertical="center" wrapText="1"/>
      <protection hidden="1"/>
    </xf>
    <xf numFmtId="0" fontId="10" fillId="0" borderId="4" xfId="0" applyFont="1" applyBorder="1" applyAlignment="1" applyProtection="1">
      <alignment horizontal="center" vertical="center" textRotation="90"/>
      <protection hidden="1"/>
    </xf>
    <xf numFmtId="0" fontId="6" fillId="0" borderId="5" xfId="0" applyFont="1" applyBorder="1" applyAlignment="1" applyProtection="1">
      <alignment horizontal="center" vertical="center" wrapText="1"/>
      <protection hidden="1"/>
    </xf>
    <xf numFmtId="0" fontId="10" fillId="0" borderId="4" xfId="0" applyFont="1" applyBorder="1" applyAlignment="1" applyProtection="1">
      <alignment horizontal="left" vertical="center"/>
      <protection hidden="1"/>
    </xf>
    <xf numFmtId="0" fontId="6" fillId="0" borderId="11" xfId="0" applyFont="1" applyBorder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2" fontId="6" fillId="0" borderId="0" xfId="0" applyNumberFormat="1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9" xfId="0" applyFont="1" applyBorder="1" applyProtection="1"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6" fillId="0" borderId="10" xfId="0" applyFont="1" applyBorder="1" applyAlignment="1" applyProtection="1">
      <alignment horizontal="left" wrapText="1"/>
      <protection locked="0"/>
    </xf>
    <xf numFmtId="0" fontId="6" fillId="0" borderId="6" xfId="0" applyFont="1" applyBorder="1" applyAlignment="1" applyProtection="1">
      <alignment horizontal="left" wrapText="1"/>
      <protection locked="0"/>
    </xf>
    <xf numFmtId="0" fontId="6" fillId="0" borderId="10" xfId="0" applyFont="1" applyBorder="1" applyAlignment="1" applyProtection="1">
      <alignment horizontal="left" wrapText="1"/>
      <protection hidden="1"/>
    </xf>
    <xf numFmtId="0" fontId="6" fillId="0" borderId="10" xfId="0" applyFont="1" applyBorder="1" applyAlignment="1" applyProtection="1">
      <alignment wrapText="1"/>
      <protection hidden="1"/>
    </xf>
    <xf numFmtId="0" fontId="6" fillId="0" borderId="9" xfId="0" applyFont="1" applyBorder="1" applyAlignment="1" applyProtection="1">
      <alignment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164" fontId="6" fillId="0" borderId="4" xfId="0" applyNumberFormat="1" applyFont="1" applyBorder="1" applyAlignment="1" applyProtection="1">
      <alignment horizontal="center" vertical="center"/>
      <protection hidden="1"/>
    </xf>
    <xf numFmtId="1" fontId="6" fillId="0" borderId="4" xfId="0" applyNumberFormat="1" applyFont="1" applyBorder="1" applyAlignment="1" applyProtection="1">
      <alignment horizontal="center" vertical="center"/>
      <protection hidden="1"/>
    </xf>
    <xf numFmtId="1" fontId="6" fillId="0" borderId="0" xfId="0" applyNumberFormat="1" applyFont="1" applyAlignment="1" applyProtection="1">
      <alignment horizontal="center" vertical="center"/>
      <protection hidden="1"/>
    </xf>
    <xf numFmtId="0" fontId="16" fillId="0" borderId="3" xfId="0" applyFont="1" applyBorder="1" applyAlignment="1" applyProtection="1">
      <alignment horizontal="center" vertical="center" wrapText="1"/>
      <protection hidden="1"/>
    </xf>
    <xf numFmtId="0" fontId="10" fillId="0" borderId="3" xfId="0" applyFont="1" applyBorder="1" applyAlignment="1" applyProtection="1">
      <alignment horizontal="center" vertical="center" textRotation="90"/>
      <protection hidden="1"/>
    </xf>
    <xf numFmtId="0" fontId="10" fillId="0" borderId="11" xfId="0" applyFont="1" applyBorder="1" applyAlignment="1" applyProtection="1">
      <alignment horizontal="center" vertical="center"/>
      <protection hidden="1"/>
    </xf>
    <xf numFmtId="0" fontId="18" fillId="0" borderId="11" xfId="0" applyFont="1" applyBorder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12" xfId="0" applyFont="1" applyBorder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wrapText="1"/>
      <protection hidden="1"/>
    </xf>
    <xf numFmtId="0" fontId="10" fillId="0" borderId="24" xfId="0" applyFont="1" applyBorder="1" applyAlignment="1" applyProtection="1">
      <alignment horizontal="center" vertical="center" wrapText="1"/>
      <protection hidden="1"/>
    </xf>
    <xf numFmtId="0" fontId="10" fillId="0" borderId="25" xfId="0" applyFont="1" applyBorder="1" applyAlignment="1" applyProtection="1">
      <alignment horizontal="center" vertical="center"/>
      <protection hidden="1"/>
    </xf>
    <xf numFmtId="0" fontId="10" fillId="0" borderId="26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Protection="1">
      <protection hidden="1"/>
    </xf>
    <xf numFmtId="0" fontId="10" fillId="0" borderId="27" xfId="0" applyFont="1" applyBorder="1" applyAlignment="1" applyProtection="1">
      <alignment horizontal="center" vertical="center" wrapText="1"/>
      <protection hidden="1"/>
    </xf>
    <xf numFmtId="0" fontId="10" fillId="0" borderId="21" xfId="0" applyFont="1" applyBorder="1" applyAlignment="1" applyProtection="1">
      <alignment horizontal="center" vertical="center"/>
      <protection hidden="1"/>
    </xf>
    <xf numFmtId="1" fontId="6" fillId="0" borderId="13" xfId="0" applyNumberFormat="1" applyFont="1" applyBorder="1" applyAlignment="1" applyProtection="1">
      <alignment horizontal="center" vertical="center"/>
      <protection hidden="1"/>
    </xf>
    <xf numFmtId="1" fontId="6" fillId="0" borderId="11" xfId="0" applyNumberFormat="1" applyFont="1" applyBorder="1" applyAlignment="1" applyProtection="1">
      <alignment horizontal="center" vertical="center"/>
      <protection hidden="1"/>
    </xf>
    <xf numFmtId="1" fontId="10" fillId="0" borderId="4" xfId="0" applyNumberFormat="1" applyFont="1" applyBorder="1" applyAlignment="1" applyProtection="1">
      <alignment horizontal="center" vertical="center" wrapText="1"/>
      <protection hidden="1"/>
    </xf>
    <xf numFmtId="2" fontId="6" fillId="0" borderId="4" xfId="1" applyNumberFormat="1" applyFont="1" applyBorder="1" applyAlignment="1" applyProtection="1">
      <alignment horizontal="center" vertical="center" wrapText="1"/>
      <protection hidden="1"/>
    </xf>
    <xf numFmtId="0" fontId="6" fillId="0" borderId="4" xfId="1" applyFont="1" applyBorder="1" applyAlignment="1" applyProtection="1">
      <alignment horizontal="center" vertical="center" wrapText="1"/>
      <protection hidden="1"/>
    </xf>
    <xf numFmtId="2" fontId="6" fillId="0" borderId="4" xfId="0" applyNumberFormat="1" applyFont="1" applyBorder="1" applyAlignment="1" applyProtection="1">
      <alignment horizontal="center" vertical="center" wrapText="1"/>
      <protection hidden="1"/>
    </xf>
    <xf numFmtId="1" fontId="6" fillId="0" borderId="4" xfId="0" applyNumberFormat="1" applyFont="1" applyBorder="1" applyAlignment="1" applyProtection="1">
      <alignment horizontal="center" vertical="center" wrapText="1"/>
      <protection hidden="1"/>
    </xf>
    <xf numFmtId="1" fontId="6" fillId="0" borderId="0" xfId="0" applyNumberFormat="1" applyFont="1" applyAlignment="1" applyProtection="1">
      <alignment horizontal="center" vertical="center" wrapText="1"/>
      <protection hidden="1"/>
    </xf>
    <xf numFmtId="1" fontId="18" fillId="0" borderId="4" xfId="0" applyNumberFormat="1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alignment horizontal="center" vertical="center"/>
      <protection hidden="1"/>
    </xf>
    <xf numFmtId="0" fontId="16" fillId="0" borderId="11" xfId="1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16" fillId="0" borderId="0" xfId="0" applyFont="1" applyAlignment="1" applyProtection="1">
      <alignment horizontal="center" vertical="top" wrapText="1"/>
      <protection locked="0"/>
    </xf>
    <xf numFmtId="0" fontId="48" fillId="0" borderId="4" xfId="0" applyFont="1" applyBorder="1" applyAlignment="1" applyProtection="1">
      <alignment horizontal="center" vertical="center"/>
      <protection hidden="1"/>
    </xf>
    <xf numFmtId="0" fontId="18" fillId="0" borderId="5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center" vertical="center"/>
      <protection hidden="1"/>
    </xf>
    <xf numFmtId="0" fontId="9" fillId="0" borderId="29" xfId="0" applyFont="1" applyBorder="1" applyAlignment="1" applyProtection="1">
      <alignment vertical="top"/>
      <protection hidden="1"/>
    </xf>
    <xf numFmtId="1" fontId="6" fillId="0" borderId="5" xfId="0" applyNumberFormat="1" applyFont="1" applyBorder="1" applyAlignment="1" applyProtection="1">
      <alignment horizontal="center" vertical="center"/>
      <protection hidden="1"/>
    </xf>
    <xf numFmtId="1" fontId="6" fillId="0" borderId="1" xfId="0" applyNumberFormat="1" applyFont="1" applyBorder="1" applyAlignment="1" applyProtection="1">
      <alignment horizontal="center" vertical="center"/>
      <protection hidden="1"/>
    </xf>
    <xf numFmtId="1" fontId="48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 wrapText="1"/>
      <protection hidden="1"/>
    </xf>
    <xf numFmtId="0" fontId="9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vertical="top" wrapText="1"/>
      <protection hidden="1"/>
    </xf>
    <xf numFmtId="0" fontId="6" fillId="0" borderId="0" xfId="0" applyFont="1" applyAlignment="1" applyProtection="1">
      <alignment horizontal="left" vertical="top"/>
      <protection hidden="1"/>
    </xf>
    <xf numFmtId="0" fontId="9" fillId="0" borderId="0" xfId="1" applyFont="1" applyAlignment="1" applyProtection="1">
      <alignment vertical="top"/>
      <protection hidden="1"/>
    </xf>
    <xf numFmtId="0" fontId="6" fillId="0" borderId="3" xfId="0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2" fontId="10" fillId="0" borderId="12" xfId="0" applyNumberFormat="1" applyFont="1" applyBorder="1" applyAlignment="1" applyProtection="1">
      <alignment horizontal="center" vertical="center" wrapText="1"/>
      <protection locked="0"/>
    </xf>
    <xf numFmtId="1" fontId="10" fillId="0" borderId="0" xfId="0" applyNumberFormat="1" applyFont="1" applyAlignment="1" applyProtection="1">
      <alignment horizontal="center" vertical="center" wrapText="1"/>
      <protection locked="0"/>
    </xf>
    <xf numFmtId="0" fontId="16" fillId="0" borderId="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left" vertical="center"/>
      <protection hidden="1"/>
    </xf>
    <xf numFmtId="2" fontId="18" fillId="0" borderId="12" xfId="0" applyNumberFormat="1" applyFont="1" applyBorder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top"/>
      <protection hidden="1"/>
    </xf>
    <xf numFmtId="0" fontId="20" fillId="0" borderId="0" xfId="1" applyFont="1" applyAlignment="1" applyProtection="1">
      <alignment vertical="center"/>
      <protection locked="0"/>
    </xf>
    <xf numFmtId="0" fontId="20" fillId="0" borderId="0" xfId="1" applyFont="1" applyAlignment="1" applyProtection="1">
      <alignment horizontal="right" vertical="center" wrapText="1"/>
      <protection locked="0"/>
    </xf>
    <xf numFmtId="0" fontId="20" fillId="0" borderId="12" xfId="1" applyFont="1" applyBorder="1" applyAlignment="1" applyProtection="1">
      <alignment horizontal="right" vertical="center" wrapText="1"/>
      <protection locked="0"/>
    </xf>
    <xf numFmtId="0" fontId="21" fillId="0" borderId="0" xfId="0" applyFont="1" applyAlignment="1" applyProtection="1">
      <alignment vertical="top"/>
      <protection hidden="1"/>
    </xf>
    <xf numFmtId="0" fontId="20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8" fillId="0" borderId="4" xfId="0" applyNumberFormat="1" applyFont="1" applyBorder="1" applyAlignment="1" applyProtection="1">
      <alignment horizontal="center" vertical="center"/>
      <protection locked="0"/>
    </xf>
    <xf numFmtId="0" fontId="18" fillId="0" borderId="4" xfId="0" quotePrefix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top" wrapText="1"/>
      <protection hidden="1"/>
    </xf>
    <xf numFmtId="0" fontId="6" fillId="0" borderId="0" xfId="0" applyFont="1" applyAlignment="1" applyProtection="1">
      <alignment horizontal="left" vertical="top"/>
      <protection locked="0"/>
    </xf>
    <xf numFmtId="49" fontId="9" fillId="0" borderId="0" xfId="0" quotePrefix="1" applyNumberFormat="1" applyFont="1" applyAlignment="1" applyProtection="1">
      <alignment horizontal="center" vertical="center"/>
      <protection hidden="1"/>
    </xf>
    <xf numFmtId="49" fontId="9" fillId="0" borderId="0" xfId="0" quotePrefix="1" applyNumberFormat="1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2" fontId="18" fillId="0" borderId="12" xfId="0" applyNumberFormat="1" applyFont="1" applyBorder="1" applyAlignment="1" applyProtection="1">
      <alignment horizontal="left" vertical="center"/>
      <protection locked="0"/>
    </xf>
    <xf numFmtId="2" fontId="20" fillId="0" borderId="0" xfId="1" applyNumberFormat="1" applyFont="1" applyAlignment="1" applyProtection="1">
      <alignment horizontal="right"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hidden="1"/>
    </xf>
    <xf numFmtId="2" fontId="13" fillId="0" borderId="25" xfId="0" applyNumberFormat="1" applyFont="1" applyBorder="1" applyAlignment="1" applyProtection="1">
      <alignment horizontal="center" vertical="center"/>
      <protection hidden="1"/>
    </xf>
    <xf numFmtId="2" fontId="13" fillId="0" borderId="21" xfId="0" applyNumberFormat="1" applyFont="1" applyBorder="1" applyAlignment="1" applyProtection="1">
      <alignment horizontal="center" vertical="center"/>
      <protection hidden="1"/>
    </xf>
    <xf numFmtId="1" fontId="18" fillId="0" borderId="4" xfId="1" applyNumberFormat="1" applyFont="1" applyBorder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top"/>
      <protection locked="0"/>
    </xf>
    <xf numFmtId="0" fontId="20" fillId="0" borderId="11" xfId="1" applyFont="1" applyBorder="1" applyAlignment="1" applyProtection="1">
      <alignment horizontal="left" vertical="center"/>
      <protection locked="0"/>
    </xf>
    <xf numFmtId="1" fontId="6" fillId="0" borderId="0" xfId="0" applyNumberFormat="1" applyFont="1" applyAlignment="1" applyProtection="1">
      <alignment horizontal="center" vertical="center" wrapText="1"/>
      <protection locked="0"/>
    </xf>
    <xf numFmtId="0" fontId="20" fillId="0" borderId="0" xfId="1" applyFont="1" applyAlignment="1" applyProtection="1">
      <alignment vertical="center" wrapText="1"/>
      <protection locked="0"/>
    </xf>
    <xf numFmtId="0" fontId="20" fillId="0" borderId="0" xfId="1" applyFont="1" applyAlignment="1" applyProtection="1">
      <alignment horizontal="left" vertical="center" wrapText="1"/>
      <protection locked="0"/>
    </xf>
    <xf numFmtId="0" fontId="20" fillId="0" borderId="12" xfId="1" applyFont="1" applyBorder="1" applyAlignment="1" applyProtection="1">
      <alignment horizontal="left" vertical="center" wrapText="1"/>
      <protection locked="0"/>
    </xf>
    <xf numFmtId="0" fontId="6" fillId="0" borderId="4" xfId="1" applyFont="1" applyBorder="1" applyAlignment="1" applyProtection="1">
      <alignment horizontal="left" vertical="top"/>
      <protection locked="0"/>
    </xf>
    <xf numFmtId="0" fontId="6" fillId="0" borderId="4" xfId="1" applyFont="1" applyBorder="1" applyAlignment="1" applyProtection="1">
      <alignment horizontal="left" vertical="top"/>
      <protection hidden="1"/>
    </xf>
    <xf numFmtId="1" fontId="10" fillId="0" borderId="0" xfId="0" applyNumberFormat="1" applyFont="1" applyAlignment="1" applyProtection="1">
      <alignment horizontal="center" vertical="center" wrapText="1"/>
      <protection hidden="1"/>
    </xf>
    <xf numFmtId="2" fontId="6" fillId="0" borderId="0" xfId="1" applyNumberFormat="1" applyFont="1" applyAlignment="1" applyProtection="1">
      <alignment horizontal="center" vertical="center" wrapText="1"/>
      <protection hidden="1"/>
    </xf>
    <xf numFmtId="0" fontId="9" fillId="0" borderId="13" xfId="0" applyFont="1" applyBorder="1" applyAlignment="1" applyProtection="1">
      <alignment horizontal="center" vertical="top" wrapText="1"/>
      <protection locked="0"/>
    </xf>
    <xf numFmtId="0" fontId="9" fillId="0" borderId="15" xfId="0" applyFont="1" applyBorder="1" applyAlignment="1" applyProtection="1">
      <alignment horizontal="left" vertical="top" wrapText="1"/>
      <protection locked="0"/>
    </xf>
    <xf numFmtId="0" fontId="9" fillId="0" borderId="15" xfId="0" applyFont="1" applyBorder="1" applyAlignment="1" applyProtection="1">
      <alignment horizontal="center" vertical="top" wrapText="1"/>
      <protection locked="0"/>
    </xf>
    <xf numFmtId="2" fontId="9" fillId="0" borderId="14" xfId="0" applyNumberFormat="1" applyFont="1" applyBorder="1" applyAlignment="1" applyProtection="1">
      <alignment horizontal="center" vertical="top" wrapText="1"/>
      <protection locked="0"/>
    </xf>
    <xf numFmtId="2" fontId="9" fillId="0" borderId="15" xfId="0" applyNumberFormat="1" applyFont="1" applyBorder="1" applyAlignment="1" applyProtection="1">
      <alignment horizontal="center" vertical="top" wrapText="1"/>
      <protection hidden="1"/>
    </xf>
    <xf numFmtId="0" fontId="9" fillId="0" borderId="15" xfId="0" applyFont="1" applyBorder="1" applyAlignment="1" applyProtection="1">
      <alignment vertical="top" wrapText="1"/>
      <protection hidden="1"/>
    </xf>
    <xf numFmtId="0" fontId="9" fillId="0" borderId="13" xfId="0" applyFont="1" applyBorder="1" applyAlignment="1" applyProtection="1">
      <alignment vertical="top" wrapText="1"/>
      <protection locked="0"/>
    </xf>
    <xf numFmtId="0" fontId="20" fillId="0" borderId="15" xfId="1" applyFont="1" applyBorder="1" applyAlignment="1" applyProtection="1">
      <alignment vertical="center"/>
      <protection locked="0"/>
    </xf>
    <xf numFmtId="0" fontId="9" fillId="0" borderId="15" xfId="0" applyFont="1" applyBorder="1" applyAlignment="1" applyProtection="1">
      <alignment horizontal="center" vertical="center" wrapText="1"/>
      <protection locked="0"/>
    </xf>
    <xf numFmtId="0" fontId="20" fillId="0" borderId="14" xfId="1" applyFont="1" applyBorder="1" applyAlignment="1" applyProtection="1">
      <alignment vertical="center" wrapText="1"/>
      <protection locked="0"/>
    </xf>
    <xf numFmtId="0" fontId="9" fillId="0" borderId="0" xfId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1" applyFont="1" applyAlignment="1" applyProtection="1">
      <alignment horizontal="left" vertical="top" wrapText="1"/>
      <protection locked="0"/>
    </xf>
    <xf numFmtId="0" fontId="9" fillId="0" borderId="0" xfId="1" applyFont="1" applyAlignment="1" applyProtection="1">
      <alignment horizontal="center" vertical="top" wrapText="1"/>
      <protection locked="0"/>
    </xf>
    <xf numFmtId="2" fontId="9" fillId="0" borderId="0" xfId="1" applyNumberFormat="1" applyFont="1" applyAlignment="1" applyProtection="1">
      <alignment horizontal="center" vertical="top" wrapText="1"/>
      <protection locked="0"/>
    </xf>
    <xf numFmtId="0" fontId="9" fillId="0" borderId="0" xfId="1" applyFont="1" applyAlignment="1" applyProtection="1">
      <alignment vertical="top" wrapText="1"/>
      <protection locked="0"/>
    </xf>
    <xf numFmtId="0" fontId="9" fillId="0" borderId="0" xfId="1" applyFont="1" applyAlignment="1" applyProtection="1">
      <alignment horizontal="center" vertical="center"/>
      <protection hidden="1"/>
    </xf>
    <xf numFmtId="2" fontId="9" fillId="0" borderId="0" xfId="1" applyNumberFormat="1" applyFont="1" applyAlignment="1" applyProtection="1">
      <alignment horizontal="center" vertical="center"/>
      <protection hidden="1"/>
    </xf>
    <xf numFmtId="0" fontId="9" fillId="0" borderId="0" xfId="1" applyFont="1" applyAlignment="1" applyProtection="1">
      <alignment vertical="center"/>
      <protection hidden="1"/>
    </xf>
    <xf numFmtId="1" fontId="9" fillId="0" borderId="0" xfId="1" applyNumberFormat="1" applyFont="1" applyAlignment="1" applyProtection="1">
      <alignment horizontal="center" vertical="center"/>
      <protection hidden="1"/>
    </xf>
    <xf numFmtId="0" fontId="7" fillId="0" borderId="29" xfId="0" applyFont="1" applyBorder="1" applyProtection="1">
      <protection hidden="1"/>
    </xf>
    <xf numFmtId="49" fontId="20" fillId="0" borderId="0" xfId="1" applyNumberFormat="1" applyFont="1" applyAlignment="1" applyProtection="1">
      <alignment horizontal="right" vertical="center" wrapText="1"/>
      <protection locked="0"/>
    </xf>
    <xf numFmtId="1" fontId="13" fillId="0" borderId="0" xfId="1" applyNumberFormat="1" applyFont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left" vertical="center"/>
      <protection hidden="1"/>
    </xf>
    <xf numFmtId="0" fontId="20" fillId="0" borderId="0" xfId="1" applyFont="1" applyAlignment="1" applyProtection="1">
      <alignment vertical="center" wrapText="1"/>
      <protection hidden="1"/>
    </xf>
    <xf numFmtId="0" fontId="20" fillId="0" borderId="0" xfId="1" applyFont="1" applyAlignment="1" applyProtection="1">
      <alignment horizontal="center" vertical="center" wrapText="1"/>
      <protection hidden="1"/>
    </xf>
    <xf numFmtId="0" fontId="32" fillId="0" borderId="0" xfId="1" applyFont="1" applyAlignment="1" applyProtection="1">
      <alignment vertical="center"/>
      <protection hidden="1"/>
    </xf>
    <xf numFmtId="0" fontId="8" fillId="0" borderId="0" xfId="1" applyAlignment="1" applyProtection="1">
      <alignment vertical="center" wrapText="1"/>
      <protection hidden="1"/>
    </xf>
    <xf numFmtId="1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22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center" wrapText="1"/>
      <protection hidden="1"/>
    </xf>
    <xf numFmtId="0" fontId="7" fillId="0" borderId="0" xfId="1" applyFont="1" applyAlignment="1" applyProtection="1">
      <alignment horizontal="center" vertical="center" wrapText="1"/>
      <protection hidden="1"/>
    </xf>
    <xf numFmtId="0" fontId="12" fillId="0" borderId="0" xfId="1" applyFont="1" applyAlignment="1" applyProtection="1">
      <alignment horizontal="left" vertical="center" wrapText="1"/>
      <protection hidden="1"/>
    </xf>
    <xf numFmtId="0" fontId="7" fillId="0" borderId="0" xfId="1" applyFont="1" applyAlignment="1" applyProtection="1">
      <alignment horizontal="left" vertical="center" wrapText="1"/>
      <protection hidden="1"/>
    </xf>
    <xf numFmtId="0" fontId="15" fillId="0" borderId="0" xfId="1" applyFont="1" applyAlignment="1" applyProtection="1">
      <alignment horizontal="left" vertical="center" wrapText="1"/>
      <protection hidden="1"/>
    </xf>
    <xf numFmtId="2" fontId="9" fillId="0" borderId="0" xfId="0" applyNumberFormat="1" applyFont="1" applyAlignment="1" applyProtection="1">
      <alignment horizontal="center" vertical="center"/>
      <protection locked="0"/>
    </xf>
    <xf numFmtId="0" fontId="7" fillId="0" borderId="30" xfId="0" applyFont="1" applyBorder="1" applyProtection="1">
      <protection hidden="1"/>
    </xf>
    <xf numFmtId="0" fontId="13" fillId="0" borderId="0" xfId="0" applyFont="1" applyAlignment="1" applyProtection="1">
      <alignment horizontal="center" vertical="center"/>
      <protection hidden="1"/>
    </xf>
    <xf numFmtId="165" fontId="15" fillId="0" borderId="0" xfId="1" applyNumberFormat="1" applyFont="1" applyAlignment="1" applyProtection="1">
      <alignment horizontal="left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15" fillId="0" borderId="0" xfId="1" applyFont="1" applyAlignment="1" applyProtection="1">
      <alignment horizontal="justify" vertical="center" wrapText="1"/>
      <protection hidden="1"/>
    </xf>
    <xf numFmtId="0" fontId="13" fillId="0" borderId="0" xfId="1" applyFont="1" applyAlignment="1" applyProtection="1">
      <alignment horizontal="center" vertical="center" wrapText="1"/>
      <protection hidden="1"/>
    </xf>
    <xf numFmtId="0" fontId="9" fillId="0" borderId="0" xfId="1" applyFont="1" applyAlignment="1" applyProtection="1">
      <alignment horizontal="left" vertical="top" wrapText="1"/>
      <protection hidden="1"/>
    </xf>
    <xf numFmtId="0" fontId="9" fillId="0" borderId="0" xfId="1" applyFont="1" applyAlignment="1" applyProtection="1">
      <alignment horizontal="center" vertical="top" wrapText="1"/>
      <protection hidden="1"/>
    </xf>
    <xf numFmtId="2" fontId="9" fillId="0" borderId="0" xfId="1" applyNumberFormat="1" applyFont="1" applyAlignment="1" applyProtection="1">
      <alignment horizontal="center" vertical="top" wrapText="1"/>
      <protection hidden="1"/>
    </xf>
    <xf numFmtId="0" fontId="9" fillId="0" borderId="0" xfId="1" applyFont="1" applyAlignment="1" applyProtection="1">
      <alignment vertical="top" wrapText="1"/>
      <protection hidden="1"/>
    </xf>
    <xf numFmtId="165" fontId="9" fillId="0" borderId="0" xfId="0" quotePrefix="1" applyNumberFormat="1" applyFont="1" applyAlignment="1" applyProtection="1">
      <alignment horizontal="center" vertical="center"/>
      <protection locked="0"/>
    </xf>
    <xf numFmtId="2" fontId="9" fillId="0" borderId="0" xfId="0" applyNumberFormat="1" applyFont="1" applyAlignment="1" applyProtection="1">
      <alignment horizontal="center" vertical="center"/>
      <protection hidden="1"/>
    </xf>
    <xf numFmtId="2" fontId="9" fillId="0" borderId="0" xfId="0" quotePrefix="1" applyNumberFormat="1" applyFont="1" applyAlignment="1" applyProtection="1">
      <alignment horizontal="center" vertical="center"/>
      <protection hidden="1"/>
    </xf>
    <xf numFmtId="0" fontId="9" fillId="0" borderId="0" xfId="1" applyFont="1" applyAlignment="1" applyProtection="1">
      <alignment horizontal="center" wrapText="1"/>
      <protection hidden="1"/>
    </xf>
    <xf numFmtId="0" fontId="7" fillId="0" borderId="0" xfId="1" applyFont="1" applyAlignment="1" applyProtection="1">
      <alignment vertical="top"/>
      <protection hidden="1"/>
    </xf>
    <xf numFmtId="0" fontId="7" fillId="0" borderId="0" xfId="1" applyFont="1" applyAlignment="1" applyProtection="1">
      <alignment vertical="top" wrapText="1"/>
      <protection hidden="1"/>
    </xf>
    <xf numFmtId="0" fontId="22" fillId="0" borderId="0" xfId="1" applyFont="1" applyAlignment="1" applyProtection="1">
      <alignment vertical="top" wrapText="1"/>
      <protection hidden="1"/>
    </xf>
    <xf numFmtId="0" fontId="7" fillId="0" borderId="0" xfId="1" applyFont="1" applyAlignment="1" applyProtection="1">
      <alignment horizontal="left" vertical="top"/>
      <protection hidden="1"/>
    </xf>
    <xf numFmtId="0" fontId="7" fillId="0" borderId="0" xfId="1" applyFont="1" applyAlignment="1" applyProtection="1">
      <alignment horizontal="left" vertical="center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7" fillId="0" borderId="0" xfId="1" applyFont="1" applyAlignment="1" applyProtection="1">
      <alignment vertical="center"/>
      <protection hidden="1"/>
    </xf>
    <xf numFmtId="0" fontId="7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left"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2" fontId="19" fillId="0" borderId="0" xfId="1" applyNumberFormat="1" applyFont="1" applyAlignment="1" applyProtection="1">
      <alignment horizontal="center" vertical="center" wrapText="1"/>
      <protection hidden="1"/>
    </xf>
    <xf numFmtId="0" fontId="9" fillId="0" borderId="0" xfId="1" applyFont="1" applyAlignment="1" applyProtection="1">
      <alignment horizontal="center" vertical="top"/>
      <protection hidden="1"/>
    </xf>
    <xf numFmtId="0" fontId="6" fillId="0" borderId="0" xfId="1" applyFont="1" applyAlignment="1" applyProtection="1">
      <alignment wrapText="1"/>
      <protection hidden="1"/>
    </xf>
    <xf numFmtId="0" fontId="6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horizontal="left"/>
      <protection hidden="1"/>
    </xf>
    <xf numFmtId="0" fontId="8" fillId="0" borderId="0" xfId="0" applyFont="1" applyProtection="1">
      <protection hidden="1"/>
    </xf>
    <xf numFmtId="0" fontId="7" fillId="0" borderId="4" xfId="0" applyFont="1" applyBorder="1" applyProtection="1"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4" xfId="0" applyFont="1" applyBorder="1" applyAlignment="1" applyProtection="1">
      <alignment horizontal="left"/>
      <protection hidden="1"/>
    </xf>
    <xf numFmtId="0" fontId="16" fillId="0" borderId="4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31" xfId="0" applyFont="1" applyBorder="1" applyAlignment="1" applyProtection="1">
      <alignment horizontal="center" vertical="center"/>
      <protection hidden="1"/>
    </xf>
    <xf numFmtId="0" fontId="13" fillId="0" borderId="20" xfId="0" applyFont="1" applyBorder="1" applyAlignment="1" applyProtection="1">
      <alignment horizontal="center" vertical="center"/>
      <protection hidden="1"/>
    </xf>
    <xf numFmtId="0" fontId="13" fillId="0" borderId="32" xfId="0" applyFont="1" applyBorder="1" applyAlignment="1" applyProtection="1">
      <alignment horizontal="center" vertical="center"/>
      <protection hidden="1"/>
    </xf>
    <xf numFmtId="0" fontId="13" fillId="0" borderId="33" xfId="0" applyFont="1" applyBorder="1" applyAlignment="1" applyProtection="1">
      <alignment horizontal="center" vertical="center"/>
      <protection hidden="1"/>
    </xf>
    <xf numFmtId="0" fontId="13" fillId="0" borderId="34" xfId="0" applyFont="1" applyBorder="1" applyAlignment="1" applyProtection="1">
      <alignment horizontal="center" vertical="center"/>
      <protection hidden="1"/>
    </xf>
    <xf numFmtId="0" fontId="13" fillId="0" borderId="35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justify" vertical="center" wrapText="1"/>
      <protection locked="0"/>
    </xf>
    <xf numFmtId="0" fontId="7" fillId="0" borderId="0" xfId="1" applyFont="1" applyAlignment="1" applyProtection="1">
      <alignment horizontal="center" vertical="top" wrapText="1"/>
      <protection hidden="1"/>
    </xf>
    <xf numFmtId="0" fontId="24" fillId="0" borderId="0" xfId="1" applyFont="1" applyAlignment="1" applyProtection="1">
      <alignment horizontal="center" vertical="top" wrapText="1"/>
      <protection hidden="1"/>
    </xf>
    <xf numFmtId="0" fontId="9" fillId="0" borderId="0" xfId="1" applyFont="1" applyAlignment="1" applyProtection="1">
      <alignment horizontal="center" wrapText="1"/>
      <protection hidden="1"/>
    </xf>
    <xf numFmtId="0" fontId="22" fillId="0" borderId="0" xfId="1" applyFont="1" applyAlignment="1" applyProtection="1">
      <alignment horizontal="center" vertical="top" wrapText="1"/>
      <protection hidden="1"/>
    </xf>
    <xf numFmtId="0" fontId="7" fillId="0" borderId="0" xfId="1" applyFont="1" applyAlignment="1" applyProtection="1">
      <alignment horizontal="center" vertical="center" wrapText="1"/>
      <protection hidden="1"/>
    </xf>
    <xf numFmtId="0" fontId="7" fillId="0" borderId="0" xfId="1" applyFont="1" applyAlignment="1" applyProtection="1">
      <alignment horizontal="left" vertical="center" wrapText="1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165" fontId="15" fillId="0" borderId="0" xfId="1" applyNumberFormat="1" applyFont="1" applyAlignment="1" applyProtection="1">
      <alignment horizontal="left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5" fillId="0" borderId="0" xfId="1" applyFont="1" applyAlignment="1" applyProtection="1">
      <alignment horizontal="justify" vertical="center" wrapText="1"/>
      <protection hidden="1"/>
    </xf>
    <xf numFmtId="0" fontId="13" fillId="0" borderId="0" xfId="1" applyFont="1" applyAlignment="1" applyProtection="1">
      <alignment horizontal="center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0" fontId="7" fillId="0" borderId="0" xfId="1" applyFont="1" applyAlignment="1" applyProtection="1">
      <alignment horizontal="center" vertical="center"/>
      <protection hidden="1"/>
    </xf>
    <xf numFmtId="0" fontId="15" fillId="0" borderId="0" xfId="1" applyFont="1" applyAlignment="1" applyProtection="1">
      <alignment horizontal="left" vertical="center" wrapText="1"/>
      <protection hidden="1"/>
    </xf>
    <xf numFmtId="0" fontId="24" fillId="0" borderId="0" xfId="1" applyFont="1" applyAlignment="1" applyProtection="1">
      <alignment horizontal="left" vertical="center" wrapText="1"/>
      <protection hidden="1"/>
    </xf>
    <xf numFmtId="0" fontId="12" fillId="0" borderId="0" xfId="1" applyFont="1" applyAlignment="1" applyProtection="1">
      <alignment horizontal="left" vertical="center" wrapText="1"/>
      <protection hidden="1"/>
    </xf>
    <xf numFmtId="0" fontId="9" fillId="0" borderId="0" xfId="1" applyFont="1" applyAlignment="1" applyProtection="1">
      <alignment horizontal="center" vertical="center" wrapText="1"/>
      <protection hidden="1"/>
    </xf>
    <xf numFmtId="0" fontId="9" fillId="0" borderId="0" xfId="1" applyFont="1" applyAlignment="1" applyProtection="1">
      <alignment horizontal="center" wrapText="1"/>
      <protection locked="0"/>
    </xf>
    <xf numFmtId="0" fontId="22" fillId="0" borderId="0" xfId="1" applyFont="1" applyAlignment="1" applyProtection="1">
      <alignment horizontal="center" vertical="top" wrapText="1"/>
      <protection locked="0"/>
    </xf>
    <xf numFmtId="0" fontId="23" fillId="0" borderId="0" xfId="1" applyFont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6" fillId="0" borderId="10" xfId="0" applyFont="1" applyBorder="1" applyAlignment="1" applyProtection="1">
      <alignment horizontal="left" vertical="top" wrapText="1"/>
      <protection locked="0"/>
    </xf>
    <xf numFmtId="2" fontId="20" fillId="0" borderId="0" xfId="1" applyNumberFormat="1" applyFont="1" applyAlignment="1" applyProtection="1">
      <alignment horizontal="right" vertical="center" wrapText="1"/>
      <protection locked="0"/>
    </xf>
    <xf numFmtId="2" fontId="20" fillId="0" borderId="12" xfId="1" applyNumberFormat="1" applyFont="1" applyBorder="1" applyAlignment="1" applyProtection="1">
      <alignment horizontal="right" vertical="center" wrapText="1"/>
      <protection locked="0"/>
    </xf>
    <xf numFmtId="0" fontId="20" fillId="0" borderId="0" xfId="1" applyFont="1" applyAlignment="1" applyProtection="1">
      <alignment horizontal="right" vertical="center" wrapText="1"/>
      <protection locked="0"/>
    </xf>
    <xf numFmtId="0" fontId="20" fillId="0" borderId="12" xfId="1" applyFont="1" applyBorder="1" applyAlignment="1" applyProtection="1">
      <alignment horizontal="right" vertical="center" wrapText="1"/>
      <protection locked="0"/>
    </xf>
    <xf numFmtId="0" fontId="20" fillId="0" borderId="11" xfId="1" applyFont="1" applyBorder="1" applyAlignment="1" applyProtection="1">
      <alignment horizontal="center" vertical="center"/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20" fillId="0" borderId="12" xfId="1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left" vertical="center"/>
      <protection hidden="1"/>
    </xf>
    <xf numFmtId="49" fontId="9" fillId="0" borderId="1" xfId="0" quotePrefix="1" applyNumberFormat="1" applyFont="1" applyBorder="1" applyAlignment="1" applyProtection="1">
      <alignment horizontal="center" vertical="center"/>
      <protection locked="0"/>
    </xf>
    <xf numFmtId="49" fontId="9" fillId="0" borderId="3" xfId="0" quotePrefix="1" applyNumberFormat="1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4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2" fontId="6" fillId="0" borderId="4" xfId="0" applyNumberFormat="1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10" fillId="0" borderId="4" xfId="0" applyFont="1" applyBorder="1" applyAlignment="1" applyProtection="1">
      <alignment horizontal="center" textRotation="180"/>
      <protection hidden="1"/>
    </xf>
    <xf numFmtId="0" fontId="10" fillId="0" borderId="4" xfId="0" applyFont="1" applyBorder="1" applyAlignment="1" applyProtection="1">
      <alignment horizontal="center" vertical="center" textRotation="90" wrapText="1"/>
      <protection hidden="1"/>
    </xf>
    <xf numFmtId="0" fontId="16" fillId="0" borderId="4" xfId="0" applyFont="1" applyBorder="1" applyAlignment="1" applyProtection="1">
      <alignment horizontal="center" vertical="center" wrapText="1"/>
      <protection hidden="1"/>
    </xf>
    <xf numFmtId="0" fontId="10" fillId="0" borderId="4" xfId="0" applyFont="1" applyBorder="1" applyAlignment="1" applyProtection="1">
      <alignment horizontal="center" vertical="center" textRotation="90"/>
      <protection hidden="1"/>
    </xf>
    <xf numFmtId="0" fontId="10" fillId="0" borderId="3" xfId="0" applyFont="1" applyBorder="1" applyAlignment="1" applyProtection="1">
      <alignment horizontal="center" vertical="center" textRotation="90"/>
      <protection hidden="1"/>
    </xf>
    <xf numFmtId="0" fontId="10" fillId="0" borderId="5" xfId="0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0" fontId="10" fillId="0" borderId="8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right" vertical="center"/>
      <protection locked="0"/>
    </xf>
    <xf numFmtId="0" fontId="6" fillId="0" borderId="3" xfId="0" applyFont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15" fillId="0" borderId="0" xfId="1" applyFont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locked="0"/>
    </xf>
    <xf numFmtId="0" fontId="18" fillId="0" borderId="4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hidden="1"/>
    </xf>
    <xf numFmtId="0" fontId="6" fillId="0" borderId="10" xfId="0" applyFont="1" applyBorder="1" applyAlignment="1" applyProtection="1">
      <alignment horizontal="center" vertical="center" wrapText="1"/>
      <protection hidden="1"/>
    </xf>
    <xf numFmtId="0" fontId="6" fillId="0" borderId="6" xfId="0" applyFont="1" applyBorder="1" applyAlignment="1" applyProtection="1">
      <alignment horizontal="center" vertical="center" wrapText="1"/>
      <protection hidden="1"/>
    </xf>
    <xf numFmtId="0" fontId="6" fillId="0" borderId="11" xfId="0" applyFont="1" applyBorder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6" fillId="0" borderId="12" xfId="0" applyFont="1" applyBorder="1" applyAlignment="1" applyProtection="1">
      <alignment horizontal="center" vertical="center" wrapText="1"/>
      <protection hidden="1"/>
    </xf>
    <xf numFmtId="0" fontId="6" fillId="0" borderId="13" xfId="0" applyFont="1" applyBorder="1" applyAlignment="1" applyProtection="1">
      <alignment horizontal="center" vertical="center" wrapText="1"/>
      <protection hidden="1"/>
    </xf>
    <xf numFmtId="0" fontId="6" fillId="0" borderId="15" xfId="0" applyFont="1" applyBorder="1" applyAlignment="1" applyProtection="1">
      <alignment horizontal="center" vertical="center" wrapText="1"/>
      <protection hidden="1"/>
    </xf>
    <xf numFmtId="0" fontId="6" fillId="0" borderId="14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textRotation="90" wrapText="1"/>
      <protection hidden="1"/>
    </xf>
    <xf numFmtId="0" fontId="10" fillId="0" borderId="7" xfId="0" applyFont="1" applyBorder="1" applyAlignment="1" applyProtection="1">
      <alignment horizontal="center" vertical="center" textRotation="90" wrapText="1"/>
      <protection hidden="1"/>
    </xf>
    <xf numFmtId="0" fontId="10" fillId="0" borderId="8" xfId="0" applyFont="1" applyBorder="1" applyAlignment="1" applyProtection="1">
      <alignment horizontal="center" vertical="center" textRotation="90" wrapText="1"/>
      <protection hidden="1"/>
    </xf>
    <xf numFmtId="0" fontId="10" fillId="0" borderId="3" xfId="0" applyFont="1" applyBorder="1" applyAlignment="1" applyProtection="1">
      <alignment horizontal="center" textRotation="180"/>
      <protection hidden="1"/>
    </xf>
    <xf numFmtId="1" fontId="20" fillId="0" borderId="0" xfId="1" applyNumberFormat="1" applyFont="1" applyAlignment="1" applyProtection="1">
      <alignment horizontal="right" vertical="center" wrapText="1"/>
      <protection locked="0"/>
    </xf>
    <xf numFmtId="1" fontId="20" fillId="0" borderId="12" xfId="1" applyNumberFormat="1" applyFont="1" applyBorder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20" fillId="2" borderId="0" xfId="1" applyFont="1" applyFill="1" applyAlignment="1" applyProtection="1">
      <alignment horizontal="left" vertical="center" wrapText="1"/>
      <protection hidden="1"/>
    </xf>
    <xf numFmtId="49" fontId="20" fillId="2" borderId="0" xfId="1" applyNumberFormat="1" applyFont="1" applyFill="1" applyAlignment="1" applyProtection="1">
      <alignment horizontal="right" vertical="center" wrapText="1"/>
      <protection hidden="1"/>
    </xf>
    <xf numFmtId="0" fontId="9" fillId="2" borderId="4" xfId="1" applyFont="1" applyFill="1" applyBorder="1" applyAlignment="1" applyProtection="1">
      <alignment horizontal="center" vertical="center" wrapText="1"/>
      <protection hidden="1"/>
    </xf>
    <xf numFmtId="2" fontId="20" fillId="2" borderId="0" xfId="1" applyNumberFormat="1" applyFont="1" applyFill="1" applyAlignment="1" applyProtection="1">
      <alignment horizontal="right" vertical="center" wrapText="1"/>
      <protection hidden="1"/>
    </xf>
    <xf numFmtId="0" fontId="20" fillId="2" borderId="0" xfId="1" applyFont="1" applyFill="1" applyAlignment="1" applyProtection="1">
      <alignment horizontal="right" vertical="center" wrapText="1"/>
      <protection hidden="1"/>
    </xf>
    <xf numFmtId="0" fontId="7" fillId="2" borderId="5" xfId="1" applyFont="1" applyFill="1" applyBorder="1" applyAlignment="1" applyProtection="1">
      <alignment horizontal="right" vertical="center" textRotation="90" wrapText="1"/>
      <protection hidden="1"/>
    </xf>
    <xf numFmtId="0" fontId="7" fillId="2" borderId="8" xfId="1" applyFont="1" applyFill="1" applyBorder="1" applyAlignment="1" applyProtection="1">
      <alignment horizontal="right" vertical="center" textRotation="90" wrapText="1"/>
      <protection hidden="1"/>
    </xf>
    <xf numFmtId="2" fontId="9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9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9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9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9" fillId="2" borderId="5" xfId="1" applyFont="1" applyFill="1" applyBorder="1" applyAlignment="1" applyProtection="1">
      <alignment horizontal="center" vertical="center" wrapText="1"/>
      <protection hidden="1"/>
    </xf>
    <xf numFmtId="0" fontId="9" fillId="2" borderId="7" xfId="1" applyFont="1" applyFill="1" applyBorder="1" applyAlignment="1" applyProtection="1">
      <alignment horizontal="center" vertical="center" wrapText="1"/>
      <protection hidden="1"/>
    </xf>
    <xf numFmtId="0" fontId="9" fillId="2" borderId="8" xfId="1" applyFont="1" applyFill="1" applyBorder="1" applyAlignment="1" applyProtection="1">
      <alignment horizontal="center" vertical="center" wrapText="1"/>
      <protection hidden="1"/>
    </xf>
    <xf numFmtId="0" fontId="28" fillId="2" borderId="4" xfId="1" applyFont="1" applyFill="1" applyBorder="1" applyAlignment="1" applyProtection="1">
      <alignment horizontal="left" vertical="center" wrapText="1"/>
      <protection hidden="1"/>
    </xf>
    <xf numFmtId="49" fontId="17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9" fillId="2" borderId="0" xfId="1" applyFont="1" applyFill="1" applyAlignment="1" applyProtection="1">
      <alignment horizontal="center" vertical="top" wrapText="1"/>
      <protection hidden="1"/>
    </xf>
    <xf numFmtId="49" fontId="17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9" fillId="2" borderId="9" xfId="1" applyFont="1" applyFill="1" applyBorder="1" applyAlignment="1" applyProtection="1">
      <alignment horizontal="center" vertical="center" wrapText="1"/>
      <protection hidden="1"/>
    </xf>
    <xf numFmtId="0" fontId="9" fillId="2" borderId="6" xfId="1" applyFont="1" applyFill="1" applyBorder="1" applyAlignment="1" applyProtection="1">
      <alignment horizontal="center" vertical="center" wrapText="1"/>
      <protection hidden="1"/>
    </xf>
    <xf numFmtId="0" fontId="9" fillId="2" borderId="11" xfId="1" applyFont="1" applyFill="1" applyBorder="1" applyAlignment="1" applyProtection="1">
      <alignment horizontal="center" vertical="center" wrapText="1"/>
      <protection hidden="1"/>
    </xf>
    <xf numFmtId="0" fontId="9" fillId="2" borderId="12" xfId="1" applyFont="1" applyFill="1" applyBorder="1" applyAlignment="1" applyProtection="1">
      <alignment horizontal="center" vertical="center" wrapText="1"/>
      <protection hidden="1"/>
    </xf>
    <xf numFmtId="0" fontId="9" fillId="2" borderId="13" xfId="1" applyFont="1" applyFill="1" applyBorder="1" applyAlignment="1" applyProtection="1">
      <alignment horizontal="center" vertical="center" wrapText="1"/>
      <protection hidden="1"/>
    </xf>
    <xf numFmtId="0" fontId="9" fillId="2" borderId="14" xfId="1" applyFont="1" applyFill="1" applyBorder="1" applyAlignment="1" applyProtection="1">
      <alignment horizontal="center" vertical="center" wrapText="1"/>
      <protection hidden="1"/>
    </xf>
    <xf numFmtId="2" fontId="9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9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7" fillId="2" borderId="1" xfId="1" applyFont="1" applyFill="1" applyBorder="1" applyAlignment="1" applyProtection="1">
      <alignment horizontal="center" vertical="center" wrapText="1"/>
      <protection hidden="1"/>
    </xf>
    <xf numFmtId="0" fontId="27" fillId="2" borderId="2" xfId="1" applyFont="1" applyFill="1" applyBorder="1" applyAlignment="1" applyProtection="1">
      <alignment horizontal="center" vertical="center" wrapText="1"/>
      <protection hidden="1"/>
    </xf>
    <xf numFmtId="0" fontId="27" fillId="2" borderId="3" xfId="1" applyFont="1" applyFill="1" applyBorder="1" applyAlignment="1" applyProtection="1">
      <alignment horizontal="center" vertical="center" wrapText="1"/>
      <protection hidden="1"/>
    </xf>
    <xf numFmtId="49" fontId="27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7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7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7" fillId="2" borderId="4" xfId="0" applyFont="1" applyFill="1" applyBorder="1" applyAlignment="1" applyProtection="1">
      <alignment horizontal="center" vertical="center" wrapText="1"/>
      <protection locked="0"/>
    </xf>
    <xf numFmtId="0" fontId="27" fillId="2" borderId="1" xfId="0" applyFont="1" applyFill="1" applyBorder="1" applyAlignment="1" applyProtection="1">
      <alignment horizontal="justify" vertical="center" wrapText="1"/>
      <protection locked="0"/>
    </xf>
    <xf numFmtId="0" fontId="27" fillId="2" borderId="2" xfId="0" applyFont="1" applyFill="1" applyBorder="1" applyAlignment="1" applyProtection="1">
      <alignment horizontal="justify" vertical="center" wrapText="1"/>
      <protection locked="0"/>
    </xf>
    <xf numFmtId="0" fontId="27" fillId="2" borderId="3" xfId="0" applyFont="1" applyFill="1" applyBorder="1" applyAlignment="1" applyProtection="1">
      <alignment horizontal="justify" vertical="center" wrapText="1"/>
      <protection locked="0"/>
    </xf>
    <xf numFmtId="49" fontId="27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27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27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5" fillId="2" borderId="4" xfId="1" applyFont="1" applyFill="1" applyBorder="1" applyAlignment="1" applyProtection="1">
      <alignment horizontal="center" vertical="center" wrapText="1"/>
      <protection hidden="1"/>
    </xf>
    <xf numFmtId="0" fontId="28" fillId="2" borderId="4" xfId="1" applyFont="1" applyFill="1" applyBorder="1" applyAlignment="1" applyProtection="1">
      <alignment horizontal="center" vertical="center" wrapText="1"/>
      <protection hidden="1"/>
    </xf>
    <xf numFmtId="0" fontId="7" fillId="2" borderId="9" xfId="1" applyFont="1" applyFill="1" applyBorder="1" applyAlignment="1" applyProtection="1">
      <alignment horizontal="center" vertical="center" wrapText="1"/>
      <protection hidden="1"/>
    </xf>
    <xf numFmtId="0" fontId="7" fillId="2" borderId="10" xfId="1" applyFont="1" applyFill="1" applyBorder="1" applyAlignment="1" applyProtection="1">
      <alignment horizontal="center" vertical="center" wrapText="1"/>
      <protection hidden="1"/>
    </xf>
    <xf numFmtId="0" fontId="7" fillId="2" borderId="6" xfId="1" applyFont="1" applyFill="1" applyBorder="1" applyAlignment="1" applyProtection="1">
      <alignment horizontal="center" vertical="center" wrapText="1"/>
      <protection hidden="1"/>
    </xf>
    <xf numFmtId="0" fontId="9" fillId="2" borderId="1" xfId="1" applyFont="1" applyFill="1" applyBorder="1" applyAlignment="1" applyProtection="1">
      <alignment horizontal="center" vertical="center" wrapText="1"/>
      <protection hidden="1"/>
    </xf>
    <xf numFmtId="0" fontId="9" fillId="2" borderId="3" xfId="1" applyFont="1" applyFill="1" applyBorder="1" applyAlignment="1" applyProtection="1">
      <alignment horizontal="center" vertical="center" wrapText="1"/>
      <protection hidden="1"/>
    </xf>
    <xf numFmtId="0" fontId="9" fillId="2" borderId="0" xfId="1" applyFont="1" applyFill="1" applyAlignment="1" applyProtection="1">
      <alignment horizontal="left" vertical="center" wrapText="1"/>
      <protection hidden="1"/>
    </xf>
    <xf numFmtId="0" fontId="7" fillId="2" borderId="0" xfId="1" applyFont="1" applyFill="1" applyAlignment="1" applyProtection="1">
      <alignment horizontal="left" vertical="center" wrapText="1"/>
      <protection hidden="1"/>
    </xf>
    <xf numFmtId="0" fontId="15" fillId="2" borderId="0" xfId="1" applyFont="1" applyFill="1" applyAlignment="1" applyProtection="1">
      <alignment horizontal="left" vertical="center" wrapText="1"/>
      <protection hidden="1"/>
    </xf>
    <xf numFmtId="0" fontId="26" fillId="2" borderId="0" xfId="1" applyFont="1" applyFill="1" applyAlignment="1" applyProtection="1">
      <alignment horizontal="right" vertical="center" wrapText="1"/>
      <protection hidden="1"/>
    </xf>
    <xf numFmtId="0" fontId="11" fillId="2" borderId="0" xfId="1" applyFont="1" applyFill="1" applyAlignment="1" applyProtection="1">
      <alignment horizontal="center" vertical="center" wrapText="1"/>
      <protection hidden="1"/>
    </xf>
    <xf numFmtId="0" fontId="12" fillId="2" borderId="0" xfId="1" applyFont="1" applyFill="1" applyAlignment="1" applyProtection="1">
      <alignment horizontal="left" vertical="center" wrapText="1"/>
      <protection hidden="1"/>
    </xf>
    <xf numFmtId="0" fontId="27" fillId="2" borderId="15" xfId="1" quotePrefix="1" applyFont="1" applyFill="1" applyBorder="1" applyAlignment="1" applyProtection="1">
      <alignment horizontal="left" vertical="center" wrapText="1"/>
      <protection hidden="1"/>
    </xf>
    <xf numFmtId="0" fontId="27" fillId="2" borderId="15" xfId="1" applyFont="1" applyFill="1" applyBorder="1" applyAlignment="1" applyProtection="1">
      <alignment horizontal="left" vertical="center" wrapText="1"/>
      <protection hidden="1"/>
    </xf>
    <xf numFmtId="0" fontId="27" fillId="0" borderId="15" xfId="1" quotePrefix="1" applyFont="1" applyBorder="1" applyAlignment="1" applyProtection="1">
      <alignment horizontal="left" vertical="center" wrapText="1"/>
      <protection hidden="1"/>
    </xf>
    <xf numFmtId="0" fontId="27" fillId="0" borderId="15" xfId="1" applyFont="1" applyBorder="1" applyAlignment="1" applyProtection="1">
      <alignment horizontal="left" vertical="center" wrapText="1"/>
      <protection hidden="1"/>
    </xf>
    <xf numFmtId="0" fontId="28" fillId="2" borderId="4" xfId="1" applyFont="1" applyFill="1" applyBorder="1" applyAlignment="1" applyProtection="1">
      <alignment horizontal="center" vertical="center"/>
      <protection hidden="1"/>
    </xf>
    <xf numFmtId="0" fontId="28" fillId="2" borderId="8" xfId="1" applyFont="1" applyFill="1" applyBorder="1" applyAlignment="1" applyProtection="1">
      <alignment horizontal="center" vertical="center"/>
      <protection hidden="1"/>
    </xf>
    <xf numFmtId="0" fontId="30" fillId="2" borderId="4" xfId="1" applyFont="1" applyFill="1" applyBorder="1" applyAlignment="1" applyProtection="1">
      <alignment horizontal="center" vertical="center" wrapText="1"/>
      <protection hidden="1"/>
    </xf>
    <xf numFmtId="0" fontId="30" fillId="2" borderId="1" xfId="1" applyFont="1" applyFill="1" applyBorder="1" applyAlignment="1" applyProtection="1">
      <alignment horizontal="center" vertical="center" wrapText="1"/>
      <protection hidden="1"/>
    </xf>
    <xf numFmtId="0" fontId="30" fillId="2" borderId="2" xfId="1" applyFont="1" applyFill="1" applyBorder="1" applyAlignment="1" applyProtection="1">
      <alignment horizontal="center" vertical="center" wrapText="1"/>
      <protection hidden="1"/>
    </xf>
    <xf numFmtId="0" fontId="30" fillId="2" borderId="3" xfId="1" applyFont="1" applyFill="1" applyBorder="1" applyAlignment="1" applyProtection="1">
      <alignment horizontal="center" vertical="center" wrapText="1"/>
      <protection hidden="1"/>
    </xf>
    <xf numFmtId="0" fontId="27" fillId="0" borderId="1" xfId="1" applyFont="1" applyBorder="1" applyAlignment="1" applyProtection="1">
      <alignment horizontal="center" vertical="center" wrapText="1"/>
      <protection hidden="1"/>
    </xf>
    <xf numFmtId="0" fontId="27" fillId="0" borderId="2" xfId="1" applyFont="1" applyBorder="1" applyAlignment="1" applyProtection="1">
      <alignment horizontal="center" vertical="center" wrapText="1"/>
      <protection hidden="1"/>
    </xf>
    <xf numFmtId="0" fontId="27" fillId="0" borderId="3" xfId="1" applyFont="1" applyBorder="1" applyAlignment="1" applyProtection="1">
      <alignment horizontal="center" vertical="center" wrapText="1"/>
      <protection hidden="1"/>
    </xf>
    <xf numFmtId="0" fontId="27" fillId="0" borderId="1" xfId="1" quotePrefix="1" applyFont="1" applyBorder="1" applyAlignment="1" applyProtection="1">
      <alignment horizontal="center" vertical="center" wrapText="1"/>
      <protection hidden="1"/>
    </xf>
    <xf numFmtId="0" fontId="31" fillId="2" borderId="0" xfId="1" applyFont="1" applyFill="1" applyAlignment="1" applyProtection="1">
      <alignment horizontal="justify" vertical="top" wrapText="1"/>
      <protection hidden="1"/>
    </xf>
    <xf numFmtId="0" fontId="22" fillId="2" borderId="0" xfId="1" applyFont="1" applyFill="1" applyAlignment="1" applyProtection="1">
      <alignment horizontal="center" wrapText="1"/>
      <protection hidden="1"/>
    </xf>
    <xf numFmtId="1" fontId="20" fillId="2" borderId="0" xfId="1" applyNumberFormat="1" applyFont="1" applyFill="1" applyAlignment="1" applyProtection="1">
      <alignment horizontal="right" vertical="center" wrapText="1"/>
      <protection hidden="1"/>
    </xf>
    <xf numFmtId="0" fontId="18" fillId="2" borderId="4" xfId="1" applyFont="1" applyFill="1" applyBorder="1" applyAlignment="1" applyProtection="1">
      <alignment horizontal="center" vertical="top" wrapText="1"/>
      <protection hidden="1"/>
    </xf>
    <xf numFmtId="0" fontId="12" fillId="2" borderId="0" xfId="1" applyFont="1" applyFill="1" applyAlignment="1" applyProtection="1">
      <alignment horizontal="left" vertical="top" wrapText="1"/>
      <protection hidden="1"/>
    </xf>
    <xf numFmtId="0" fontId="9" fillId="2" borderId="10" xfId="1" applyFont="1" applyFill="1" applyBorder="1" applyAlignment="1" applyProtection="1">
      <alignment horizontal="center" vertical="center" wrapText="1"/>
      <protection hidden="1"/>
    </xf>
    <xf numFmtId="0" fontId="22" fillId="2" borderId="0" xfId="1" applyFont="1" applyFill="1" applyAlignment="1" applyProtection="1">
      <alignment horizontal="center" vertical="top" wrapText="1"/>
      <protection hidden="1"/>
    </xf>
    <xf numFmtId="0" fontId="1" fillId="0" borderId="0" xfId="4"/>
    <xf numFmtId="0" fontId="22" fillId="5" borderId="4" xfId="0" applyFont="1" applyFill="1" applyBorder="1" applyAlignment="1">
      <alignment vertical="center"/>
    </xf>
    <xf numFmtId="1" fontId="22" fillId="5" borderId="4" xfId="0" applyNumberFormat="1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2" fontId="22" fillId="5" borderId="4" xfId="0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</cellXfs>
  <cellStyles count="5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  <cellStyle name="Normal 4" xfId="4" xr:uid="{2A9F984A-244D-4091-B441-39BD85D03D36}"/>
  </cellStyles>
  <dxfs count="19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topLeftCell="A115" zoomScale="140" zoomScaleNormal="140" zoomScaleSheetLayoutView="140" workbookViewId="0">
      <selection activeCell="B1" sqref="B1:AY281"/>
    </sheetView>
  </sheetViews>
  <sheetFormatPr defaultRowHeight="13.2" x14ac:dyDescent="0.25"/>
  <cols>
    <col min="1" max="1" width="9.33203125" style="185" customWidth="1"/>
    <col min="2" max="2" width="22.5546875" style="144" customWidth="1"/>
    <col min="3" max="3" width="3.5546875" style="45" bestFit="1" customWidth="1"/>
    <col min="4" max="4" width="2.33203125" style="43" customWidth="1"/>
    <col min="5" max="5" width="5.88671875" style="48" customWidth="1"/>
    <col min="6" max="6" width="29.33203125" style="50" customWidth="1"/>
    <col min="7" max="7" width="5.109375" style="50" customWidth="1"/>
    <col min="8" max="8" width="3.33203125" style="45" bestFit="1" customWidth="1"/>
    <col min="9" max="9" width="5.5546875" style="45" bestFit="1" customWidth="1"/>
    <col min="10" max="10" width="5.44140625" style="45" bestFit="1" customWidth="1"/>
    <col min="11" max="11" width="4" style="45" customWidth="1"/>
    <col min="12" max="12" width="9.33203125" style="51" customWidth="1"/>
    <col min="13" max="13" width="1" style="51" customWidth="1"/>
    <col min="14" max="14" width="3" style="80" customWidth="1"/>
    <col min="15" max="16" width="5.5546875" style="80" customWidth="1"/>
    <col min="17" max="17" width="28.88671875" style="80" customWidth="1"/>
    <col min="18" max="19" width="2.88671875" style="80" customWidth="1"/>
    <col min="20" max="20" width="1" style="79" customWidth="1"/>
    <col min="21" max="21" width="3" style="80" customWidth="1"/>
    <col min="22" max="23" width="5.5546875" style="80" customWidth="1"/>
    <col min="24" max="24" width="28.88671875" style="80" customWidth="1"/>
    <col min="25" max="26" width="2.88671875" style="81" customWidth="1"/>
    <col min="27" max="27" width="3" style="45" customWidth="1"/>
    <col min="28" max="28" width="6.6640625" style="45" customWidth="1"/>
    <col min="29" max="31" width="8.88671875" style="45" customWidth="1"/>
    <col min="32" max="32" width="39" style="45" customWidth="1"/>
    <col min="33" max="36" width="8.88671875" style="45" customWidth="1"/>
    <col min="37" max="37" width="8.88671875" style="48" customWidth="1"/>
    <col min="38" max="38" width="42.88671875" style="45" customWidth="1"/>
  </cols>
  <sheetData>
    <row r="1" spans="1:51" ht="26.4" thickBot="1" x14ac:dyDescent="0.3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434</v>
      </c>
      <c r="Q1" s="37" t="s">
        <v>643</v>
      </c>
      <c r="R1" s="38" t="s">
        <v>434</v>
      </c>
      <c r="S1" s="38" t="s">
        <v>434</v>
      </c>
      <c r="T1" s="38" t="s">
        <v>434</v>
      </c>
      <c r="U1" s="38" t="s">
        <v>434</v>
      </c>
      <c r="V1" s="38" t="s">
        <v>434</v>
      </c>
      <c r="W1" s="38" t="s">
        <v>434</v>
      </c>
      <c r="X1" s="38" t="s">
        <v>434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5.8" x14ac:dyDescent="0.25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526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5">
      <c r="B3" s="49">
        <v>1</v>
      </c>
      <c r="D3" s="45"/>
      <c r="E3" s="45"/>
      <c r="F3" s="45"/>
      <c r="G3" s="45"/>
      <c r="L3" s="48"/>
      <c r="M3" s="48"/>
      <c r="Q3" s="80" t="s">
        <v>644</v>
      </c>
      <c r="AH3" s="46" t="s">
        <v>9</v>
      </c>
      <c r="AI3" s="47">
        <v>1.7</v>
      </c>
      <c r="AY3">
        <v>1</v>
      </c>
    </row>
    <row r="4" spans="1:51" ht="20.399999999999999" thickBot="1" x14ac:dyDescent="0.3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4.4" thickBot="1" x14ac:dyDescent="0.3">
      <c r="B5" s="49">
        <v>1</v>
      </c>
      <c r="N5" s="52" t="s">
        <v>145</v>
      </c>
      <c r="O5" s="53"/>
      <c r="P5" s="53" t="s">
        <v>644</v>
      </c>
      <c r="Q5" s="53"/>
      <c r="R5" s="53"/>
      <c r="S5" s="54"/>
      <c r="T5" s="83"/>
      <c r="U5" s="84" t="s">
        <v>143</v>
      </c>
      <c r="V5" s="84"/>
      <c r="W5" s="55" t="s">
        <v>197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5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645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5">
      <c r="B7" s="49">
        <v>1</v>
      </c>
      <c r="N7" s="84" t="s">
        <v>24</v>
      </c>
      <c r="O7" s="84"/>
      <c r="P7" s="57" t="s">
        <v>646</v>
      </c>
      <c r="Q7" s="57"/>
      <c r="R7" s="57"/>
      <c r="S7" s="57"/>
      <c r="T7" s="86"/>
      <c r="U7" s="84" t="s">
        <v>147</v>
      </c>
      <c r="V7" s="84"/>
      <c r="W7" s="57" t="s">
        <v>647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5">
      <c r="B8" s="49">
        <v>1</v>
      </c>
      <c r="N8" s="84" t="s">
        <v>148</v>
      </c>
      <c r="O8" s="84"/>
      <c r="P8" s="58" t="s">
        <v>648</v>
      </c>
      <c r="Q8" s="58"/>
      <c r="R8" s="58"/>
      <c r="S8" s="58"/>
      <c r="T8" s="86"/>
      <c r="U8" s="84" t="s">
        <v>149</v>
      </c>
      <c r="V8" s="84"/>
      <c r="W8" s="59" t="s">
        <v>527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8" thickBot="1" x14ac:dyDescent="0.3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2" thickBot="1" x14ac:dyDescent="0.3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197</v>
      </c>
      <c r="P10" s="132"/>
      <c r="Q10" s="132"/>
      <c r="R10" s="132"/>
      <c r="S10" s="133"/>
      <c r="T10" s="90"/>
      <c r="U10" s="62">
        <v>4</v>
      </c>
      <c r="V10" s="133" t="s">
        <v>205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5">
      <c r="A11" s="89" t="str">
        <f>E11&amp;"-"&amp;COUNTIF($E$11:E11,E11)</f>
        <v>CSC313-1</v>
      </c>
      <c r="B11" s="65" t="s">
        <v>649</v>
      </c>
      <c r="C11" s="91">
        <v>1</v>
      </c>
      <c r="D11" s="91">
        <v>1</v>
      </c>
      <c r="E11" s="91" t="s">
        <v>528</v>
      </c>
      <c r="F11" s="92" t="s">
        <v>499</v>
      </c>
      <c r="G11" s="91">
        <v>65.25</v>
      </c>
      <c r="H11" s="91">
        <v>4</v>
      </c>
      <c r="I11" s="91" t="s">
        <v>34</v>
      </c>
      <c r="J11" s="93">
        <v>3.3</v>
      </c>
      <c r="K11" s="93">
        <v>13.2</v>
      </c>
      <c r="L11" s="94" t="s">
        <v>197</v>
      </c>
      <c r="M11" s="51">
        <v>1</v>
      </c>
      <c r="N11" s="88">
        <v>1</v>
      </c>
      <c r="O11" s="95" t="s">
        <v>528</v>
      </c>
      <c r="P11" s="96" t="s">
        <v>499</v>
      </c>
      <c r="Q11" s="96"/>
      <c r="R11" s="97">
        <v>4</v>
      </c>
      <c r="S11" s="98" t="s">
        <v>34</v>
      </c>
      <c r="T11" s="99"/>
      <c r="U11" s="88">
        <v>46</v>
      </c>
      <c r="V11" s="100" t="s">
        <v>524</v>
      </c>
      <c r="W11" s="96" t="s">
        <v>525</v>
      </c>
      <c r="X11" s="96"/>
      <c r="Y11" s="97">
        <v>3</v>
      </c>
      <c r="Z11" s="98" t="s">
        <v>52</v>
      </c>
      <c r="AA11" s="45">
        <v>4</v>
      </c>
      <c r="AB11" s="66" t="s">
        <v>156</v>
      </c>
      <c r="AC11" s="66" t="s">
        <v>34</v>
      </c>
      <c r="AD11" s="66" t="s">
        <v>197</v>
      </c>
      <c r="AE11" s="66" t="s">
        <v>528</v>
      </c>
      <c r="AF11" s="66" t="s">
        <v>499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5">
      <c r="A12" s="89" t="str">
        <f>E12&amp;"-"&amp;COUNTIF($E$11:E12,E12)</f>
        <v>ENG115-1</v>
      </c>
      <c r="B12" s="65" t="s">
        <v>650</v>
      </c>
      <c r="C12" s="66">
        <v>2</v>
      </c>
      <c r="D12" s="66">
        <v>2</v>
      </c>
      <c r="E12" s="66" t="s">
        <v>531</v>
      </c>
      <c r="F12" s="101" t="s">
        <v>497</v>
      </c>
      <c r="G12" s="66">
        <v>68.5</v>
      </c>
      <c r="H12" s="66">
        <v>3</v>
      </c>
      <c r="I12" s="66" t="s">
        <v>27</v>
      </c>
      <c r="J12" s="102">
        <v>3</v>
      </c>
      <c r="K12" s="93">
        <v>9</v>
      </c>
      <c r="L12" s="66" t="s">
        <v>197</v>
      </c>
      <c r="M12" s="48"/>
      <c r="N12" s="88">
        <v>2</v>
      </c>
      <c r="O12" s="103" t="s">
        <v>531</v>
      </c>
      <c r="P12" s="78" t="s">
        <v>497</v>
      </c>
      <c r="Q12" s="78"/>
      <c r="R12" s="79">
        <v>3</v>
      </c>
      <c r="S12" s="104" t="s">
        <v>27</v>
      </c>
      <c r="T12" s="99"/>
      <c r="U12" s="88">
        <v>47</v>
      </c>
      <c r="V12" s="105" t="s">
        <v>529</v>
      </c>
      <c r="W12" s="78" t="s">
        <v>530</v>
      </c>
      <c r="X12" s="78"/>
      <c r="Y12" s="79">
        <v>4</v>
      </c>
      <c r="Z12" s="104" t="s">
        <v>23</v>
      </c>
      <c r="AB12" s="66" t="s">
        <v>153</v>
      </c>
      <c r="AC12" s="66" t="s">
        <v>27</v>
      </c>
      <c r="AD12" s="66" t="s">
        <v>197</v>
      </c>
      <c r="AE12" s="66" t="s">
        <v>531</v>
      </c>
      <c r="AF12" s="66" t="s">
        <v>497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5">
      <c r="A13" s="89" t="str">
        <f>E13&amp;"-"&amp;COUNTIF($E$11:E13,E13)</f>
        <v>MATH114-1</v>
      </c>
      <c r="B13" s="65" t="s">
        <v>651</v>
      </c>
      <c r="C13" s="66">
        <v>3</v>
      </c>
      <c r="D13" s="66">
        <v>3</v>
      </c>
      <c r="E13" s="66" t="s">
        <v>495</v>
      </c>
      <c r="F13" s="101" t="s">
        <v>496</v>
      </c>
      <c r="G13" s="66">
        <v>61</v>
      </c>
      <c r="H13" s="66">
        <v>3</v>
      </c>
      <c r="I13" s="66" t="s">
        <v>27</v>
      </c>
      <c r="J13" s="102">
        <v>3</v>
      </c>
      <c r="K13" s="93">
        <v>9</v>
      </c>
      <c r="L13" s="66" t="s">
        <v>197</v>
      </c>
      <c r="M13" s="48"/>
      <c r="N13" s="88">
        <v>3</v>
      </c>
      <c r="O13" s="103" t="s">
        <v>495</v>
      </c>
      <c r="P13" s="78" t="s">
        <v>496</v>
      </c>
      <c r="Q13" s="78"/>
      <c r="R13" s="79">
        <v>3</v>
      </c>
      <c r="S13" s="104" t="s">
        <v>27</v>
      </c>
      <c r="T13" s="99"/>
      <c r="U13" s="88">
        <v>48</v>
      </c>
      <c r="V13" s="105" t="s">
        <v>532</v>
      </c>
      <c r="W13" s="78" t="s">
        <v>533</v>
      </c>
      <c r="X13" s="78"/>
      <c r="Y13" s="79">
        <v>3</v>
      </c>
      <c r="Z13" s="104" t="s">
        <v>2</v>
      </c>
      <c r="AB13" s="66" t="s">
        <v>443</v>
      </c>
      <c r="AC13" s="66" t="s">
        <v>27</v>
      </c>
      <c r="AD13" s="66" t="s">
        <v>197</v>
      </c>
      <c r="AE13" s="66" t="s">
        <v>495</v>
      </c>
      <c r="AF13" s="66" t="s">
        <v>496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5">
      <c r="A14" s="89" t="str">
        <f>E14&amp;"-"&amp;COUNTIF($E$11:E14,E14)</f>
        <v>PHYS105-1</v>
      </c>
      <c r="B14" s="65" t="s">
        <v>652</v>
      </c>
      <c r="C14" s="66">
        <v>4</v>
      </c>
      <c r="D14" s="66">
        <v>4</v>
      </c>
      <c r="E14" s="66" t="s">
        <v>493</v>
      </c>
      <c r="F14" s="101" t="s">
        <v>494</v>
      </c>
      <c r="G14" s="66">
        <v>68.400000000000006</v>
      </c>
      <c r="H14" s="66">
        <v>3</v>
      </c>
      <c r="I14" s="66" t="s">
        <v>34</v>
      </c>
      <c r="J14" s="102">
        <v>3.3</v>
      </c>
      <c r="K14" s="93">
        <v>9.8999999999999986</v>
      </c>
      <c r="L14" s="66" t="s">
        <v>197</v>
      </c>
      <c r="M14" s="48"/>
      <c r="N14" s="88">
        <v>4</v>
      </c>
      <c r="O14" s="103" t="s">
        <v>493</v>
      </c>
      <c r="P14" s="78" t="s">
        <v>494</v>
      </c>
      <c r="Q14" s="78"/>
      <c r="R14" s="79">
        <v>3</v>
      </c>
      <c r="S14" s="104" t="s">
        <v>34</v>
      </c>
      <c r="T14" s="99"/>
      <c r="U14" s="88">
        <v>49</v>
      </c>
      <c r="V14" s="105" t="s">
        <v>534</v>
      </c>
      <c r="W14" s="78" t="s">
        <v>576</v>
      </c>
      <c r="X14" s="78"/>
      <c r="Y14" s="79">
        <v>3</v>
      </c>
      <c r="Z14" s="104" t="s">
        <v>27</v>
      </c>
      <c r="AB14" s="66" t="s">
        <v>441</v>
      </c>
      <c r="AC14" s="66" t="s">
        <v>34</v>
      </c>
      <c r="AD14" s="66" t="s">
        <v>197</v>
      </c>
      <c r="AE14" s="66" t="s">
        <v>493</v>
      </c>
      <c r="AF14" s="66" t="s">
        <v>494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5">
      <c r="A15" s="89" t="str">
        <f>E15&amp;"-"&amp;COUNTIF($E$11:E15,E15)</f>
        <v>CSC312-1</v>
      </c>
      <c r="B15" s="65" t="s">
        <v>653</v>
      </c>
      <c r="C15" s="66">
        <v>5</v>
      </c>
      <c r="D15" s="66">
        <v>5</v>
      </c>
      <c r="E15" s="66" t="s">
        <v>573</v>
      </c>
      <c r="F15" s="101" t="s">
        <v>498</v>
      </c>
      <c r="G15" s="66">
        <v>72.92</v>
      </c>
      <c r="H15" s="66">
        <v>3</v>
      </c>
      <c r="I15" s="66" t="s">
        <v>34</v>
      </c>
      <c r="J15" s="102">
        <v>3.3</v>
      </c>
      <c r="K15" s="93">
        <v>9.8999999999999986</v>
      </c>
      <c r="L15" s="66" t="s">
        <v>197</v>
      </c>
      <c r="M15" s="48"/>
      <c r="N15" s="88">
        <v>5</v>
      </c>
      <c r="O15" s="103" t="s">
        <v>573</v>
      </c>
      <c r="P15" s="78" t="s">
        <v>498</v>
      </c>
      <c r="Q15" s="78"/>
      <c r="R15" s="79">
        <v>3</v>
      </c>
      <c r="S15" s="104" t="s">
        <v>34</v>
      </c>
      <c r="T15" s="99"/>
      <c r="U15" s="88">
        <v>50</v>
      </c>
      <c r="V15" s="105" t="s">
        <v>503</v>
      </c>
      <c r="W15" s="78" t="s">
        <v>504</v>
      </c>
      <c r="X15" s="78"/>
      <c r="Y15" s="79">
        <v>3</v>
      </c>
      <c r="Z15" s="104" t="s">
        <v>9</v>
      </c>
      <c r="AB15" s="66" t="s">
        <v>442</v>
      </c>
      <c r="AC15" s="66" t="s">
        <v>34</v>
      </c>
      <c r="AD15" s="66" t="s">
        <v>197</v>
      </c>
      <c r="AE15" s="66" t="s">
        <v>573</v>
      </c>
      <c r="AF15" s="66" t="s">
        <v>498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5">
      <c r="A16" s="89" t="str">
        <f>E16&amp;"-"&amp;COUNTIF($E$11:E16,E16)</f>
        <v>--1</v>
      </c>
      <c r="B16" s="65" t="s">
        <v>654</v>
      </c>
      <c r="C16" s="66">
        <v>6</v>
      </c>
      <c r="D16" s="66">
        <v>6</v>
      </c>
      <c r="E16" s="66" t="s">
        <v>56</v>
      </c>
      <c r="F16" s="101" t="s">
        <v>56</v>
      </c>
      <c r="G16" s="66" t="s">
        <v>56</v>
      </c>
      <c r="H16" s="66" t="s">
        <v>56</v>
      </c>
      <c r="I16" s="66" t="s">
        <v>56</v>
      </c>
      <c r="J16" s="102">
        <v>0</v>
      </c>
      <c r="K16" s="93" t="s">
        <v>56</v>
      </c>
      <c r="L16" s="66" t="s">
        <v>197</v>
      </c>
      <c r="M16" s="48"/>
      <c r="N16" s="88">
        <v>6</v>
      </c>
      <c r="O16" s="103" t="s">
        <v>56</v>
      </c>
      <c r="P16" s="78" t="s">
        <v>56</v>
      </c>
      <c r="Q16" s="78"/>
      <c r="R16" s="79" t="s">
        <v>56</v>
      </c>
      <c r="S16" s="104" t="s">
        <v>56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170</v>
      </c>
      <c r="AC16" s="66" t="s">
        <v>56</v>
      </c>
      <c r="AD16" s="66" t="s">
        <v>197</v>
      </c>
      <c r="AE16" s="66" t="s">
        <v>56</v>
      </c>
      <c r="AF16" s="66" t="s">
        <v>56</v>
      </c>
      <c r="AG16" s="71"/>
      <c r="AH16" s="69" t="s">
        <v>30</v>
      </c>
      <c r="AI16" s="69">
        <v>0</v>
      </c>
      <c r="AJ16" s="71"/>
      <c r="AK16" s="67" t="s">
        <v>168</v>
      </c>
      <c r="AL16" s="68" t="s">
        <v>169</v>
      </c>
      <c r="AY16">
        <v>1</v>
      </c>
    </row>
    <row r="17" spans="1:51" x14ac:dyDescent="0.25">
      <c r="A17" s="89" t="str">
        <f>E17&amp;"-"&amp;COUNTIF($E$11:E17,E17)</f>
        <v>--2</v>
      </c>
      <c r="B17" s="65" t="s">
        <v>655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197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173</v>
      </c>
      <c r="AC17" s="66" t="s">
        <v>56</v>
      </c>
      <c r="AD17" s="66" t="s">
        <v>197</v>
      </c>
      <c r="AE17" s="66" t="s">
        <v>56</v>
      </c>
      <c r="AF17" s="66" t="s">
        <v>56</v>
      </c>
      <c r="AG17" s="71"/>
      <c r="AH17" s="69" t="s">
        <v>177</v>
      </c>
      <c r="AI17" s="69">
        <v>0</v>
      </c>
      <c r="AJ17" s="71"/>
      <c r="AK17" s="67" t="s">
        <v>171</v>
      </c>
      <c r="AL17" s="68" t="s">
        <v>172</v>
      </c>
      <c r="AY17">
        <v>1</v>
      </c>
    </row>
    <row r="18" spans="1:51" x14ac:dyDescent="0.25">
      <c r="A18" s="89" t="str">
        <f>E18&amp;"-"&amp;COUNTIF($E$11:E18,E18)</f>
        <v>--3</v>
      </c>
      <c r="B18" s="65" t="s">
        <v>656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197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176</v>
      </c>
      <c r="AC18" s="66" t="s">
        <v>56</v>
      </c>
      <c r="AD18" s="66" t="s">
        <v>197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174</v>
      </c>
      <c r="AL18" s="68" t="s">
        <v>175</v>
      </c>
      <c r="AY18">
        <v>1</v>
      </c>
    </row>
    <row r="19" spans="1:51" x14ac:dyDescent="0.25">
      <c r="A19" s="89" t="str">
        <f>E19&amp;"-"&amp;COUNTIF($E$11:E19,E19)</f>
        <v>--4</v>
      </c>
      <c r="B19" s="65" t="s">
        <v>657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197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180</v>
      </c>
      <c r="AC19" s="66" t="s">
        <v>56</v>
      </c>
      <c r="AD19" s="66" t="s">
        <v>197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178</v>
      </c>
      <c r="AL19" s="68" t="s">
        <v>179</v>
      </c>
      <c r="AY19">
        <v>1</v>
      </c>
    </row>
    <row r="20" spans="1:51" x14ac:dyDescent="0.25">
      <c r="A20" s="89" t="str">
        <f>E20&amp;"-"&amp;COUNTIF($E$11:E20,E20)</f>
        <v>--5</v>
      </c>
      <c r="B20" s="65" t="s">
        <v>658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197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183</v>
      </c>
      <c r="AC20" s="66" t="s">
        <v>56</v>
      </c>
      <c r="AD20" s="66" t="s">
        <v>197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181</v>
      </c>
      <c r="AL20" s="68" t="s">
        <v>182</v>
      </c>
      <c r="AY20">
        <v>1</v>
      </c>
    </row>
    <row r="21" spans="1:51" x14ac:dyDescent="0.25">
      <c r="A21" s="89" t="str">
        <f>E21&amp;"-"&amp;COUNTIF($E$11:E21,E21)</f>
        <v>--6</v>
      </c>
      <c r="B21" s="65" t="s">
        <v>659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197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186</v>
      </c>
      <c r="AC21" s="66" t="s">
        <v>56</v>
      </c>
      <c r="AD21" s="66" t="s">
        <v>197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184</v>
      </c>
      <c r="AL21" s="68" t="s">
        <v>185</v>
      </c>
      <c r="AY21">
        <v>1</v>
      </c>
    </row>
    <row r="22" spans="1:51" x14ac:dyDescent="0.25">
      <c r="A22" s="89" t="str">
        <f>E22&amp;"-"&amp;COUNTIF($E$11:E22,E22)</f>
        <v>--7</v>
      </c>
      <c r="B22" s="65" t="s">
        <v>660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197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187</v>
      </c>
      <c r="AC22" s="66" t="s">
        <v>56</v>
      </c>
      <c r="AD22" s="66" t="s">
        <v>197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433</v>
      </c>
      <c r="AY22">
        <v>1</v>
      </c>
    </row>
    <row r="23" spans="1:51" x14ac:dyDescent="0.25">
      <c r="A23" s="89" t="str">
        <f>E23&amp;"-"&amp;COUNTIF($E$11:E23,E23)</f>
        <v>--8</v>
      </c>
      <c r="B23" s="65" t="s">
        <v>661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197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190</v>
      </c>
      <c r="AC23" s="66" t="s">
        <v>56</v>
      </c>
      <c r="AD23" s="66" t="s">
        <v>197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188</v>
      </c>
      <c r="AL23" s="68" t="s">
        <v>189</v>
      </c>
      <c r="AY23">
        <v>1</v>
      </c>
    </row>
    <row r="24" spans="1:51" x14ac:dyDescent="0.25">
      <c r="A24" s="89" t="str">
        <f>E24&amp;"-"&amp;COUNTIF($E$11:E24,E24)</f>
        <v>--9</v>
      </c>
      <c r="B24" s="65" t="s">
        <v>662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197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192</v>
      </c>
      <c r="AC24" s="66" t="s">
        <v>56</v>
      </c>
      <c r="AD24" s="66" t="s">
        <v>197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191</v>
      </c>
      <c r="AL24" s="68" t="s">
        <v>448</v>
      </c>
      <c r="AY24">
        <v>1</v>
      </c>
    </row>
    <row r="25" spans="1:51" x14ac:dyDescent="0.25">
      <c r="A25" s="89" t="str">
        <f>E25&amp;"-"&amp;COUNTIF($E$11:E25,E25)</f>
        <v>--10</v>
      </c>
      <c r="B25" s="65" t="s">
        <v>663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197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206</v>
      </c>
      <c r="AC25" s="66" t="s">
        <v>56</v>
      </c>
      <c r="AD25" s="66" t="s">
        <v>197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193</v>
      </c>
      <c r="AL25" s="68" t="s">
        <v>194</v>
      </c>
      <c r="AY25">
        <v>1</v>
      </c>
    </row>
    <row r="26" spans="1:51" x14ac:dyDescent="0.25">
      <c r="A26" s="89" t="str">
        <f>E26&amp;"-"&amp;COUNTIF($E$11:E26,E26)</f>
        <v>ARA101-1</v>
      </c>
      <c r="B26" s="65" t="s">
        <v>664</v>
      </c>
      <c r="C26" s="66">
        <v>16</v>
      </c>
      <c r="D26" s="66">
        <v>1</v>
      </c>
      <c r="E26" s="66" t="s">
        <v>535</v>
      </c>
      <c r="F26" s="101" t="s">
        <v>580</v>
      </c>
      <c r="G26" s="66">
        <v>62</v>
      </c>
      <c r="H26" s="66">
        <v>3</v>
      </c>
      <c r="I26" s="66" t="s">
        <v>23</v>
      </c>
      <c r="J26" s="102">
        <v>2.7</v>
      </c>
      <c r="K26" s="93">
        <v>8.1000000000000014</v>
      </c>
      <c r="L26" s="94" t="s">
        <v>199</v>
      </c>
      <c r="N26" s="112" t="s">
        <v>195</v>
      </c>
      <c r="O26" s="113">
        <v>16</v>
      </c>
      <c r="P26" s="114" t="s">
        <v>64</v>
      </c>
      <c r="Q26" s="115">
        <v>3.1874999999999996</v>
      </c>
      <c r="R26" s="113">
        <v>16</v>
      </c>
      <c r="S26" s="115">
        <v>3.1874999999999996</v>
      </c>
      <c r="T26" s="116"/>
      <c r="U26" s="112" t="s">
        <v>195</v>
      </c>
      <c r="V26" s="113">
        <v>16</v>
      </c>
      <c r="W26" s="114" t="s">
        <v>64</v>
      </c>
      <c r="X26" s="115">
        <v>2.7469696969696971</v>
      </c>
      <c r="Y26" s="113">
        <v>66</v>
      </c>
      <c r="Z26" s="115">
        <v>2.3062499999999999</v>
      </c>
      <c r="AB26" s="66" t="s">
        <v>623</v>
      </c>
      <c r="AC26" s="66" t="s">
        <v>23</v>
      </c>
      <c r="AD26" s="66" t="s">
        <v>199</v>
      </c>
      <c r="AE26" s="66" t="s">
        <v>535</v>
      </c>
      <c r="AF26" s="66" t="s">
        <v>580</v>
      </c>
      <c r="AG26" s="71"/>
      <c r="AH26" s="71"/>
      <c r="AI26" s="71"/>
      <c r="AJ26" s="71"/>
      <c r="AK26" s="67" t="s">
        <v>152</v>
      </c>
      <c r="AL26" s="68" t="s">
        <v>196</v>
      </c>
      <c r="AY26">
        <v>1</v>
      </c>
    </row>
    <row r="27" spans="1:51" ht="13.8" thickBot="1" x14ac:dyDescent="0.3">
      <c r="A27" s="89" t="str">
        <f>E27&amp;"-"&amp;COUNTIF($E$11:E27,E27)</f>
        <v>CSC321-1</v>
      </c>
      <c r="B27" s="65" t="s">
        <v>665</v>
      </c>
      <c r="C27" s="66">
        <v>17</v>
      </c>
      <c r="D27" s="66">
        <v>2</v>
      </c>
      <c r="E27" s="66" t="s">
        <v>536</v>
      </c>
      <c r="F27" s="101" t="s">
        <v>581</v>
      </c>
      <c r="G27" s="66">
        <v>43.55</v>
      </c>
      <c r="H27" s="66">
        <v>4</v>
      </c>
      <c r="I27" s="66" t="s">
        <v>12</v>
      </c>
      <c r="J27" s="102">
        <v>2</v>
      </c>
      <c r="K27" s="93">
        <v>8</v>
      </c>
      <c r="L27" s="66" t="s">
        <v>199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637</v>
      </c>
      <c r="AC27" s="66" t="s">
        <v>12</v>
      </c>
      <c r="AD27" s="66" t="s">
        <v>199</v>
      </c>
      <c r="AE27" s="66" t="s">
        <v>536</v>
      </c>
      <c r="AF27" s="66" t="s">
        <v>581</v>
      </c>
      <c r="AG27" s="71"/>
      <c r="AH27" s="71"/>
      <c r="AI27" s="71"/>
      <c r="AJ27" s="71"/>
      <c r="AK27" s="67" t="s">
        <v>197</v>
      </c>
      <c r="AL27" s="68" t="s">
        <v>198</v>
      </c>
      <c r="AY27">
        <v>1</v>
      </c>
    </row>
    <row r="28" spans="1:51" ht="16.2" thickBot="1" x14ac:dyDescent="0.3">
      <c r="A28" s="89" t="str">
        <f>E28&amp;"-"&amp;COUNTIF($E$11:E28,E28)</f>
        <v>CSC332-1</v>
      </c>
      <c r="B28" s="65" t="s">
        <v>666</v>
      </c>
      <c r="C28" s="66">
        <v>18</v>
      </c>
      <c r="D28" s="66">
        <v>3</v>
      </c>
      <c r="E28" s="66" t="s">
        <v>537</v>
      </c>
      <c r="F28" s="101" t="s">
        <v>582</v>
      </c>
      <c r="G28" s="66">
        <v>52.5</v>
      </c>
      <c r="H28" s="66">
        <v>4</v>
      </c>
      <c r="I28" s="66" t="s">
        <v>23</v>
      </c>
      <c r="J28" s="102">
        <v>2.7</v>
      </c>
      <c r="K28" s="93">
        <v>10.8</v>
      </c>
      <c r="L28" s="66" t="s">
        <v>199</v>
      </c>
      <c r="M28" s="72"/>
      <c r="N28" s="61">
        <v>2</v>
      </c>
      <c r="O28" s="131" t="s">
        <v>199</v>
      </c>
      <c r="P28" s="132"/>
      <c r="Q28" s="132"/>
      <c r="R28" s="132"/>
      <c r="S28" s="133"/>
      <c r="T28" s="116"/>
      <c r="U28" s="62">
        <v>5</v>
      </c>
      <c r="V28" s="137" t="s">
        <v>210</v>
      </c>
      <c r="W28" s="137"/>
      <c r="X28" s="138"/>
      <c r="Y28" s="138"/>
      <c r="Z28" s="138"/>
      <c r="AB28" s="66" t="s">
        <v>624</v>
      </c>
      <c r="AC28" s="66" t="s">
        <v>23</v>
      </c>
      <c r="AD28" s="66" t="s">
        <v>199</v>
      </c>
      <c r="AE28" s="66" t="s">
        <v>537</v>
      </c>
      <c r="AF28" s="66" t="s">
        <v>582</v>
      </c>
      <c r="AG28" s="71"/>
      <c r="AH28" s="71"/>
      <c r="AI28" s="71"/>
      <c r="AJ28" s="71"/>
      <c r="AK28" s="67" t="s">
        <v>199</v>
      </c>
      <c r="AL28" s="68" t="s">
        <v>200</v>
      </c>
      <c r="AY28">
        <v>1</v>
      </c>
    </row>
    <row r="29" spans="1:51" x14ac:dyDescent="0.25">
      <c r="A29" s="89" t="str">
        <f>E29&amp;"-"&amp;COUNTIF($E$11:E29,E29)</f>
        <v>ENG111-1</v>
      </c>
      <c r="B29" s="65" t="s">
        <v>667</v>
      </c>
      <c r="C29" s="66">
        <v>19</v>
      </c>
      <c r="D29" s="66">
        <v>4</v>
      </c>
      <c r="E29" s="66" t="s">
        <v>500</v>
      </c>
      <c r="F29" s="101" t="s">
        <v>583</v>
      </c>
      <c r="G29" s="66">
        <v>77</v>
      </c>
      <c r="H29" s="66">
        <v>3</v>
      </c>
      <c r="I29" s="66" t="s">
        <v>35</v>
      </c>
      <c r="J29" s="102">
        <v>3.7</v>
      </c>
      <c r="K29" s="93">
        <v>11.100000000000001</v>
      </c>
      <c r="L29" s="66" t="s">
        <v>199</v>
      </c>
      <c r="M29" s="72">
        <v>2</v>
      </c>
      <c r="N29" s="88">
        <v>16</v>
      </c>
      <c r="O29" s="95" t="s">
        <v>535</v>
      </c>
      <c r="P29" s="96" t="s">
        <v>580</v>
      </c>
      <c r="Q29" s="96"/>
      <c r="R29" s="97">
        <v>3</v>
      </c>
      <c r="S29" s="98" t="s">
        <v>23</v>
      </c>
      <c r="T29" s="116"/>
      <c r="U29" s="65">
        <v>61</v>
      </c>
      <c r="V29" s="100" t="s">
        <v>538</v>
      </c>
      <c r="W29" s="96" t="s">
        <v>584</v>
      </c>
      <c r="X29" s="96"/>
      <c r="Y29" s="97">
        <v>4</v>
      </c>
      <c r="Z29" s="98" t="s">
        <v>34</v>
      </c>
      <c r="AA29" s="45">
        <v>5</v>
      </c>
      <c r="AB29" s="66" t="s">
        <v>221</v>
      </c>
      <c r="AC29" s="66" t="s">
        <v>35</v>
      </c>
      <c r="AD29" s="66" t="s">
        <v>199</v>
      </c>
      <c r="AE29" s="66" t="s">
        <v>500</v>
      </c>
      <c r="AF29" s="66" t="s">
        <v>583</v>
      </c>
      <c r="AG29" s="71"/>
      <c r="AH29" s="71"/>
      <c r="AI29" s="71"/>
      <c r="AJ29" s="71"/>
      <c r="AK29" s="67" t="s">
        <v>201</v>
      </c>
      <c r="AL29" s="68" t="s">
        <v>202</v>
      </c>
      <c r="AY29">
        <v>1</v>
      </c>
    </row>
    <row r="30" spans="1:51" x14ac:dyDescent="0.25">
      <c r="A30" s="89" t="str">
        <f>E30&amp;"-"&amp;COUNTIF($E$11:E30,E30)</f>
        <v>STAT114-1</v>
      </c>
      <c r="B30" s="65" t="s">
        <v>668</v>
      </c>
      <c r="C30" s="66">
        <v>20</v>
      </c>
      <c r="D30" s="66">
        <v>5</v>
      </c>
      <c r="E30" s="66" t="s">
        <v>501</v>
      </c>
      <c r="F30" s="101" t="s">
        <v>539</v>
      </c>
      <c r="G30" s="66">
        <v>57.5</v>
      </c>
      <c r="H30" s="66">
        <v>3</v>
      </c>
      <c r="I30" s="66" t="s">
        <v>23</v>
      </c>
      <c r="J30" s="102">
        <v>2.7</v>
      </c>
      <c r="K30" s="93">
        <v>8.1000000000000014</v>
      </c>
      <c r="L30" s="66" t="s">
        <v>199</v>
      </c>
      <c r="M30" s="72"/>
      <c r="N30" s="88">
        <v>17</v>
      </c>
      <c r="O30" s="103" t="s">
        <v>536</v>
      </c>
      <c r="P30" s="78" t="s">
        <v>581</v>
      </c>
      <c r="Q30" s="78"/>
      <c r="R30" s="79">
        <v>4</v>
      </c>
      <c r="S30" s="104" t="s">
        <v>12</v>
      </c>
      <c r="T30" s="116"/>
      <c r="U30" s="65">
        <v>62</v>
      </c>
      <c r="V30" s="105" t="s">
        <v>532</v>
      </c>
      <c r="W30" s="78" t="s">
        <v>533</v>
      </c>
      <c r="X30" s="78"/>
      <c r="Y30" s="79">
        <v>3</v>
      </c>
      <c r="Z30" s="104" t="s">
        <v>9</v>
      </c>
      <c r="AB30" s="66" t="s">
        <v>625</v>
      </c>
      <c r="AC30" s="66" t="s">
        <v>23</v>
      </c>
      <c r="AD30" s="66" t="s">
        <v>199</v>
      </c>
      <c r="AE30" s="66" t="s">
        <v>501</v>
      </c>
      <c r="AF30" s="66" t="s">
        <v>539</v>
      </c>
      <c r="AG30" s="71"/>
      <c r="AH30" s="71"/>
      <c r="AI30" s="71"/>
      <c r="AJ30" s="71"/>
      <c r="AK30" s="67" t="s">
        <v>203</v>
      </c>
      <c r="AL30" s="68" t="s">
        <v>204</v>
      </c>
      <c r="AY30">
        <v>1</v>
      </c>
    </row>
    <row r="31" spans="1:51" x14ac:dyDescent="0.25">
      <c r="A31" s="89" t="str">
        <f>E31&amp;"-"&amp;COUNTIF($E$11:E31,E31)</f>
        <v>--11</v>
      </c>
      <c r="B31" s="65" t="s">
        <v>669</v>
      </c>
      <c r="C31" s="66">
        <v>21</v>
      </c>
      <c r="D31" s="66">
        <v>6</v>
      </c>
      <c r="E31" s="66" t="s">
        <v>56</v>
      </c>
      <c r="F31" s="101" t="s">
        <v>56</v>
      </c>
      <c r="G31" s="66" t="s">
        <v>56</v>
      </c>
      <c r="H31" s="66" t="s">
        <v>56</v>
      </c>
      <c r="I31" s="66" t="s">
        <v>56</v>
      </c>
      <c r="J31" s="102">
        <v>0</v>
      </c>
      <c r="K31" s="93" t="s">
        <v>56</v>
      </c>
      <c r="L31" s="66" t="s">
        <v>199</v>
      </c>
      <c r="M31" s="72"/>
      <c r="N31" s="88">
        <v>18</v>
      </c>
      <c r="O31" s="103" t="s">
        <v>537</v>
      </c>
      <c r="P31" s="78" t="s">
        <v>582</v>
      </c>
      <c r="Q31" s="78"/>
      <c r="R31" s="79">
        <v>4</v>
      </c>
      <c r="S31" s="104" t="s">
        <v>23</v>
      </c>
      <c r="T31" s="116"/>
      <c r="U31" s="65">
        <v>63</v>
      </c>
      <c r="V31" s="105" t="s">
        <v>540</v>
      </c>
      <c r="W31" s="78" t="s">
        <v>585</v>
      </c>
      <c r="X31" s="78"/>
      <c r="Y31" s="79">
        <v>3</v>
      </c>
      <c r="Z31" s="104" t="s">
        <v>35</v>
      </c>
      <c r="AA31" s="71"/>
      <c r="AB31" s="66" t="s">
        <v>209</v>
      </c>
      <c r="AC31" s="66" t="s">
        <v>56</v>
      </c>
      <c r="AD31" s="66" t="s">
        <v>199</v>
      </c>
      <c r="AE31" s="66" t="s">
        <v>56</v>
      </c>
      <c r="AF31" s="66" t="s">
        <v>56</v>
      </c>
      <c r="AG31" s="71"/>
      <c r="AH31" s="71"/>
      <c r="AI31" s="71"/>
      <c r="AJ31" s="71"/>
      <c r="AK31" s="67" t="s">
        <v>205</v>
      </c>
      <c r="AL31" s="68" t="s">
        <v>449</v>
      </c>
      <c r="AY31">
        <v>1</v>
      </c>
    </row>
    <row r="32" spans="1:51" x14ac:dyDescent="0.25">
      <c r="A32" s="89" t="str">
        <f>E32&amp;"-"&amp;COUNTIF($E$11:E32,E32)</f>
        <v>--12</v>
      </c>
      <c r="B32" s="65" t="s">
        <v>670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199</v>
      </c>
      <c r="M32" s="72"/>
      <c r="N32" s="88">
        <v>19</v>
      </c>
      <c r="O32" s="103" t="s">
        <v>500</v>
      </c>
      <c r="P32" s="78" t="s">
        <v>583</v>
      </c>
      <c r="Q32" s="78"/>
      <c r="R32" s="79">
        <v>3</v>
      </c>
      <c r="S32" s="104" t="s">
        <v>35</v>
      </c>
      <c r="T32" s="116"/>
      <c r="U32" s="65">
        <v>64</v>
      </c>
      <c r="V32" s="105" t="s">
        <v>542</v>
      </c>
      <c r="W32" s="78" t="s">
        <v>587</v>
      </c>
      <c r="X32" s="78"/>
      <c r="Y32" s="79">
        <v>3</v>
      </c>
      <c r="Z32" s="104" t="s">
        <v>34</v>
      </c>
      <c r="AA32" s="71"/>
      <c r="AB32" s="66" t="s">
        <v>212</v>
      </c>
      <c r="AC32" s="66" t="s">
        <v>56</v>
      </c>
      <c r="AD32" s="66" t="s">
        <v>199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207</v>
      </c>
      <c r="AL32" s="68" t="s">
        <v>208</v>
      </c>
      <c r="AY32">
        <v>1</v>
      </c>
    </row>
    <row r="33" spans="1:51" x14ac:dyDescent="0.25">
      <c r="A33" s="89" t="str">
        <f>E33&amp;"-"&amp;COUNTIF($E$11:E33,E33)</f>
        <v>--13</v>
      </c>
      <c r="B33" s="65" t="s">
        <v>671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199</v>
      </c>
      <c r="M33" s="72"/>
      <c r="N33" s="88">
        <v>20</v>
      </c>
      <c r="O33" s="103" t="s">
        <v>501</v>
      </c>
      <c r="P33" s="78" t="s">
        <v>539</v>
      </c>
      <c r="Q33" s="78"/>
      <c r="R33" s="79">
        <v>3</v>
      </c>
      <c r="S33" s="104" t="s">
        <v>23</v>
      </c>
      <c r="T33" s="116"/>
      <c r="U33" s="65">
        <v>65</v>
      </c>
      <c r="V33" s="105" t="s">
        <v>543</v>
      </c>
      <c r="W33" s="78" t="s">
        <v>588</v>
      </c>
      <c r="X33" s="78"/>
      <c r="Y33" s="79">
        <v>3</v>
      </c>
      <c r="Z33" s="104" t="s">
        <v>9</v>
      </c>
      <c r="AA33" s="71"/>
      <c r="AB33" s="66" t="s">
        <v>215</v>
      </c>
      <c r="AC33" s="66" t="s">
        <v>56</v>
      </c>
      <c r="AD33" s="66" t="s">
        <v>199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210</v>
      </c>
      <c r="AL33" s="68" t="s">
        <v>211</v>
      </c>
      <c r="AY33">
        <v>1</v>
      </c>
    </row>
    <row r="34" spans="1:51" x14ac:dyDescent="0.25">
      <c r="A34" s="89" t="str">
        <f>E34&amp;"-"&amp;COUNTIF($E$11:E34,E34)</f>
        <v>--14</v>
      </c>
      <c r="B34" s="65" t="s">
        <v>672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199</v>
      </c>
      <c r="M34" s="72"/>
      <c r="N34" s="88">
        <v>21</v>
      </c>
      <c r="O34" s="103" t="s">
        <v>56</v>
      </c>
      <c r="P34" s="78" t="s">
        <v>56</v>
      </c>
      <c r="Q34" s="78"/>
      <c r="R34" s="79" t="s">
        <v>56</v>
      </c>
      <c r="S34" s="104" t="s">
        <v>56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216</v>
      </c>
      <c r="AC34" s="66" t="s">
        <v>56</v>
      </c>
      <c r="AD34" s="66" t="s">
        <v>199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213</v>
      </c>
      <c r="AL34" s="68" t="s">
        <v>214</v>
      </c>
      <c r="AY34">
        <v>1</v>
      </c>
    </row>
    <row r="35" spans="1:51" x14ac:dyDescent="0.25">
      <c r="A35" s="89" t="str">
        <f>E35&amp;"-"&amp;COUNTIF($E$11:E35,E35)</f>
        <v>--15</v>
      </c>
      <c r="B35" s="65" t="s">
        <v>673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199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217</v>
      </c>
      <c r="AC35" s="66" t="s">
        <v>56</v>
      </c>
      <c r="AD35" s="66" t="s">
        <v>199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435</v>
      </c>
      <c r="AL35" s="68" t="s">
        <v>544</v>
      </c>
      <c r="AY35">
        <v>1</v>
      </c>
    </row>
    <row r="36" spans="1:51" x14ac:dyDescent="0.25">
      <c r="A36" s="89" t="str">
        <f>E36&amp;"-"&amp;COUNTIF($E$11:E36,E36)</f>
        <v>--16</v>
      </c>
      <c r="B36" s="65" t="s">
        <v>674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199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218</v>
      </c>
      <c r="AC36" s="66" t="s">
        <v>56</v>
      </c>
      <c r="AD36" s="66" t="s">
        <v>199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450</v>
      </c>
      <c r="AL36" s="68" t="s">
        <v>627</v>
      </c>
      <c r="AY36">
        <v>1</v>
      </c>
    </row>
    <row r="37" spans="1:51" x14ac:dyDescent="0.25">
      <c r="A37" s="89" t="str">
        <f>E37&amp;"-"&amp;COUNTIF($E$11:E37,E37)</f>
        <v>--17</v>
      </c>
      <c r="B37" s="65" t="s">
        <v>675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199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219</v>
      </c>
      <c r="AC37" s="66" t="s">
        <v>56</v>
      </c>
      <c r="AD37" s="66" t="s">
        <v>199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5">
      <c r="A38" s="89" t="str">
        <f>E38&amp;"-"&amp;COUNTIF($E$11:E38,E38)</f>
        <v>--18</v>
      </c>
      <c r="B38" s="65" t="s">
        <v>676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199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220</v>
      </c>
      <c r="AC38" s="66" t="s">
        <v>56</v>
      </c>
      <c r="AD38" s="66" t="s">
        <v>199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5">
      <c r="A39" s="89" t="str">
        <f>E39&amp;"-"&amp;COUNTIF($E$11:E39,E39)</f>
        <v>--19</v>
      </c>
      <c r="B39" s="65" t="s">
        <v>677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199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223</v>
      </c>
      <c r="AC39" s="66" t="s">
        <v>56</v>
      </c>
      <c r="AD39" s="66" t="s">
        <v>199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5">
      <c r="A40" s="89" t="str">
        <f>E40&amp;"-"&amp;COUNTIF($E$11:E40,E40)</f>
        <v>--20</v>
      </c>
      <c r="B40" s="65" t="s">
        <v>678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199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224</v>
      </c>
      <c r="AC40" s="66" t="s">
        <v>56</v>
      </c>
      <c r="AD40" s="66" t="s">
        <v>199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5">
      <c r="A41" s="89" t="str">
        <f>E41&amp;"-"&amp;COUNTIF($E$11:E41,E41)</f>
        <v>CSC331-1</v>
      </c>
      <c r="B41" s="65" t="s">
        <v>679</v>
      </c>
      <c r="C41" s="66">
        <v>31</v>
      </c>
      <c r="D41" s="66">
        <v>1</v>
      </c>
      <c r="E41" s="66" t="s">
        <v>545</v>
      </c>
      <c r="F41" s="101" t="s">
        <v>509</v>
      </c>
      <c r="G41" s="66">
        <v>58.55</v>
      </c>
      <c r="H41" s="66">
        <v>4</v>
      </c>
      <c r="I41" s="66" t="s">
        <v>15</v>
      </c>
      <c r="J41" s="102">
        <v>2.2999999999999998</v>
      </c>
      <c r="K41" s="93">
        <v>9.1999999999999993</v>
      </c>
      <c r="L41" s="94" t="s">
        <v>203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445</v>
      </c>
      <c r="AC41" s="66" t="s">
        <v>15</v>
      </c>
      <c r="AD41" s="66" t="s">
        <v>203</v>
      </c>
      <c r="AE41" s="66" t="s">
        <v>545</v>
      </c>
      <c r="AF41" s="66" t="s">
        <v>509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5">
      <c r="A42" s="89" t="str">
        <f>E42&amp;"-"&amp;COUNTIF($E$11:E42,E42)</f>
        <v>CSC346-1</v>
      </c>
      <c r="B42" s="65" t="s">
        <v>680</v>
      </c>
      <c r="C42" s="66">
        <v>32</v>
      </c>
      <c r="D42" s="66">
        <v>2</v>
      </c>
      <c r="E42" s="66" t="s">
        <v>546</v>
      </c>
      <c r="F42" s="101" t="s">
        <v>577</v>
      </c>
      <c r="G42" s="66">
        <v>64.5</v>
      </c>
      <c r="H42" s="66">
        <v>4</v>
      </c>
      <c r="I42" s="66" t="s">
        <v>27</v>
      </c>
      <c r="J42" s="102">
        <v>3</v>
      </c>
      <c r="K42" s="93">
        <v>12</v>
      </c>
      <c r="L42" s="66" t="s">
        <v>203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447</v>
      </c>
      <c r="AC42" s="66" t="s">
        <v>27</v>
      </c>
      <c r="AD42" s="66" t="s">
        <v>203</v>
      </c>
      <c r="AE42" s="66" t="s">
        <v>546</v>
      </c>
      <c r="AF42" s="66" t="s">
        <v>577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5">
      <c r="A43" s="89" t="str">
        <f>E43&amp;"-"&amp;COUNTIF($E$11:E43,E43)</f>
        <v>CSC372-1</v>
      </c>
      <c r="B43" s="65" t="s">
        <v>681</v>
      </c>
      <c r="C43" s="66">
        <v>33</v>
      </c>
      <c r="D43" s="66">
        <v>3</v>
      </c>
      <c r="E43" s="66" t="s">
        <v>547</v>
      </c>
      <c r="F43" s="101" t="s">
        <v>548</v>
      </c>
      <c r="G43" s="66">
        <v>80.33</v>
      </c>
      <c r="H43" s="66">
        <v>3</v>
      </c>
      <c r="I43" s="66" t="s">
        <v>52</v>
      </c>
      <c r="J43" s="102">
        <v>4</v>
      </c>
      <c r="K43" s="93">
        <v>12</v>
      </c>
      <c r="L43" s="66" t="s">
        <v>203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452</v>
      </c>
      <c r="AC43" s="66" t="s">
        <v>52</v>
      </c>
      <c r="AD43" s="66" t="s">
        <v>203</v>
      </c>
      <c r="AE43" s="66" t="s">
        <v>547</v>
      </c>
      <c r="AF43" s="66" t="s">
        <v>548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5">
      <c r="A44" s="89" t="str">
        <f>E44&amp;"-"&amp;COUNTIF($E$11:E44,E44)</f>
        <v>MATH107-1</v>
      </c>
      <c r="B44" s="65" t="s">
        <v>682</v>
      </c>
      <c r="C44" s="66">
        <v>34</v>
      </c>
      <c r="D44" s="66">
        <v>4</v>
      </c>
      <c r="E44" s="66" t="s">
        <v>549</v>
      </c>
      <c r="F44" s="101" t="s">
        <v>550</v>
      </c>
      <c r="G44" s="66">
        <v>51</v>
      </c>
      <c r="H44" s="66">
        <v>3</v>
      </c>
      <c r="I44" s="66" t="s">
        <v>9</v>
      </c>
      <c r="J44" s="102">
        <v>1.7</v>
      </c>
      <c r="K44" s="93">
        <v>5.0999999999999996</v>
      </c>
      <c r="L44" s="66" t="s">
        <v>203</v>
      </c>
      <c r="M44" s="72"/>
      <c r="N44" s="112" t="s">
        <v>195</v>
      </c>
      <c r="O44" s="113">
        <v>17</v>
      </c>
      <c r="P44" s="114" t="s">
        <v>64</v>
      </c>
      <c r="Q44" s="115">
        <v>2.9424242424242424</v>
      </c>
      <c r="R44" s="113">
        <v>33</v>
      </c>
      <c r="S44" s="115">
        <v>2.7117647058823531</v>
      </c>
      <c r="T44" s="116"/>
      <c r="U44" s="112" t="s">
        <v>195</v>
      </c>
      <c r="V44" s="118">
        <v>16</v>
      </c>
      <c r="W44" s="114" t="s">
        <v>64</v>
      </c>
      <c r="X44" s="119">
        <v>2.8569620253164558</v>
      </c>
      <c r="Y44" s="118">
        <v>79</v>
      </c>
      <c r="Z44" s="119">
        <v>2.7749999999999999</v>
      </c>
      <c r="AB44" s="66" t="s">
        <v>683</v>
      </c>
      <c r="AC44" s="66" t="s">
        <v>9</v>
      </c>
      <c r="AD44" s="66" t="s">
        <v>203</v>
      </c>
      <c r="AE44" s="66" t="s">
        <v>549</v>
      </c>
      <c r="AF44" s="66" t="s">
        <v>550</v>
      </c>
      <c r="AG44" s="71"/>
      <c r="AH44" s="71"/>
      <c r="AI44" s="71"/>
      <c r="AJ44" s="71"/>
      <c r="AK44" s="67"/>
      <c r="AL44" s="68"/>
      <c r="AY44">
        <v>1</v>
      </c>
    </row>
    <row r="45" spans="1:51" ht="13.8" thickBot="1" x14ac:dyDescent="0.3">
      <c r="A45" s="89" t="str">
        <f>E45&amp;"-"&amp;COUNTIF($E$11:E45,E45)</f>
        <v>MATH112-1</v>
      </c>
      <c r="B45" s="65" t="s">
        <v>684</v>
      </c>
      <c r="C45" s="66">
        <v>35</v>
      </c>
      <c r="D45" s="66">
        <v>5</v>
      </c>
      <c r="E45" s="66" t="s">
        <v>551</v>
      </c>
      <c r="F45" s="101" t="s">
        <v>552</v>
      </c>
      <c r="G45" s="66">
        <v>64.16</v>
      </c>
      <c r="H45" s="66">
        <v>3</v>
      </c>
      <c r="I45" s="66" t="s">
        <v>27</v>
      </c>
      <c r="J45" s="102">
        <v>3</v>
      </c>
      <c r="K45" s="93">
        <v>9</v>
      </c>
      <c r="L45" s="66" t="s">
        <v>203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629</v>
      </c>
      <c r="AC45" s="66" t="s">
        <v>27</v>
      </c>
      <c r="AD45" s="66" t="s">
        <v>203</v>
      </c>
      <c r="AE45" s="66" t="s">
        <v>551</v>
      </c>
      <c r="AF45" s="66" t="s">
        <v>552</v>
      </c>
      <c r="AG45" s="71"/>
      <c r="AH45" s="71"/>
      <c r="AI45" s="71"/>
      <c r="AJ45" s="71"/>
      <c r="AK45" s="67"/>
      <c r="AL45" s="68"/>
      <c r="AY45">
        <v>1</v>
      </c>
    </row>
    <row r="46" spans="1:51" ht="16.2" thickBot="1" x14ac:dyDescent="0.3">
      <c r="A46" s="89" t="str">
        <f>E46&amp;"-"&amp;COUNTIF($E$11:E46,E46)</f>
        <v>--21</v>
      </c>
      <c r="B46" s="65" t="s">
        <v>685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203</v>
      </c>
      <c r="M46" s="72"/>
      <c r="N46" s="61">
        <v>3</v>
      </c>
      <c r="O46" s="139" t="s">
        <v>203</v>
      </c>
      <c r="P46" s="132"/>
      <c r="Q46" s="132"/>
      <c r="R46" s="132"/>
      <c r="S46" s="133"/>
      <c r="T46" s="116"/>
      <c r="U46" s="62">
        <v>6</v>
      </c>
      <c r="V46" s="137" t="s">
        <v>213</v>
      </c>
      <c r="W46" s="137"/>
      <c r="X46" s="138"/>
      <c r="Y46" s="138"/>
      <c r="Z46" s="138"/>
      <c r="AA46" s="71"/>
      <c r="AB46" s="66" t="s">
        <v>225</v>
      </c>
      <c r="AC46" s="66" t="s">
        <v>56</v>
      </c>
      <c r="AD46" s="66" t="s">
        <v>203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5">
      <c r="A47" s="89" t="str">
        <f>E47&amp;"-"&amp;COUNTIF($E$11:E47,E47)</f>
        <v>--22</v>
      </c>
      <c r="B47" s="65" t="s">
        <v>686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203</v>
      </c>
      <c r="M47" s="72">
        <v>3</v>
      </c>
      <c r="N47" s="88">
        <v>31</v>
      </c>
      <c r="O47" s="95" t="s">
        <v>545</v>
      </c>
      <c r="P47" s="96" t="s">
        <v>509</v>
      </c>
      <c r="Q47" s="96"/>
      <c r="R47" s="97">
        <v>4</v>
      </c>
      <c r="S47" s="98" t="s">
        <v>15</v>
      </c>
      <c r="T47" s="116"/>
      <c r="U47" s="65">
        <v>76</v>
      </c>
      <c r="V47" s="100" t="s">
        <v>553</v>
      </c>
      <c r="W47" s="96" t="s">
        <v>554</v>
      </c>
      <c r="X47" s="96"/>
      <c r="Y47" s="97">
        <v>4</v>
      </c>
      <c r="Z47" s="98" t="s">
        <v>27</v>
      </c>
      <c r="AA47" s="71">
        <v>6</v>
      </c>
      <c r="AB47" s="66" t="s">
        <v>226</v>
      </c>
      <c r="AC47" s="66" t="s">
        <v>56</v>
      </c>
      <c r="AD47" s="66" t="s">
        <v>203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5">
      <c r="A48" s="89" t="str">
        <f>E48&amp;"-"&amp;COUNTIF($E$11:E48,E48)</f>
        <v>--23</v>
      </c>
      <c r="B48" s="65" t="s">
        <v>687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203</v>
      </c>
      <c r="M48" s="72"/>
      <c r="N48" s="88">
        <v>32</v>
      </c>
      <c r="O48" s="103" t="s">
        <v>546</v>
      </c>
      <c r="P48" s="78" t="s">
        <v>577</v>
      </c>
      <c r="Q48" s="78"/>
      <c r="R48" s="79">
        <v>4</v>
      </c>
      <c r="S48" s="104" t="s">
        <v>27</v>
      </c>
      <c r="T48" s="116"/>
      <c r="U48" s="65">
        <v>77</v>
      </c>
      <c r="V48" s="105" t="s">
        <v>555</v>
      </c>
      <c r="W48" s="78" t="s">
        <v>523</v>
      </c>
      <c r="X48" s="78"/>
      <c r="Y48" s="79">
        <v>4</v>
      </c>
      <c r="Z48" s="104" t="s">
        <v>27</v>
      </c>
      <c r="AA48" s="71"/>
      <c r="AB48" s="66" t="s">
        <v>227</v>
      </c>
      <c r="AC48" s="66" t="s">
        <v>56</v>
      </c>
      <c r="AD48" s="66" t="s">
        <v>203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5">
      <c r="A49" s="89" t="str">
        <f>E49&amp;"-"&amp;COUNTIF($E$11:E49,E49)</f>
        <v>--24</v>
      </c>
      <c r="B49" s="65" t="s">
        <v>688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203</v>
      </c>
      <c r="M49" s="72"/>
      <c r="N49" s="88">
        <v>33</v>
      </c>
      <c r="O49" s="103" t="s">
        <v>547</v>
      </c>
      <c r="P49" s="78" t="s">
        <v>548</v>
      </c>
      <c r="Q49" s="78"/>
      <c r="R49" s="79">
        <v>3</v>
      </c>
      <c r="S49" s="104" t="s">
        <v>52</v>
      </c>
      <c r="T49" s="116"/>
      <c r="U49" s="65">
        <v>78</v>
      </c>
      <c r="V49" s="105" t="s">
        <v>521</v>
      </c>
      <c r="W49" s="78" t="s">
        <v>522</v>
      </c>
      <c r="X49" s="78"/>
      <c r="Y49" s="79">
        <v>3</v>
      </c>
      <c r="Z49" s="104" t="s">
        <v>34</v>
      </c>
      <c r="AA49" s="71"/>
      <c r="AB49" s="66" t="s">
        <v>228</v>
      </c>
      <c r="AC49" s="66" t="s">
        <v>56</v>
      </c>
      <c r="AD49" s="66" t="s">
        <v>203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5">
      <c r="A50" s="89" t="str">
        <f>E50&amp;"-"&amp;COUNTIF($E$11:E50,E50)</f>
        <v>--25</v>
      </c>
      <c r="B50" s="65" t="s">
        <v>689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203</v>
      </c>
      <c r="M50" s="72"/>
      <c r="N50" s="88">
        <v>34</v>
      </c>
      <c r="O50" s="103" t="s">
        <v>549</v>
      </c>
      <c r="P50" s="78" t="s">
        <v>550</v>
      </c>
      <c r="Q50" s="78"/>
      <c r="R50" s="79">
        <v>3</v>
      </c>
      <c r="S50" s="104" t="s">
        <v>9</v>
      </c>
      <c r="T50" s="116"/>
      <c r="U50" s="65">
        <v>79</v>
      </c>
      <c r="V50" s="105" t="s">
        <v>556</v>
      </c>
      <c r="W50" s="78" t="s">
        <v>557</v>
      </c>
      <c r="X50" s="78"/>
      <c r="Y50" s="79">
        <v>3</v>
      </c>
      <c r="Z50" s="104" t="s">
        <v>27</v>
      </c>
      <c r="AA50" s="71"/>
      <c r="AB50" s="66" t="s">
        <v>229</v>
      </c>
      <c r="AC50" s="66" t="s">
        <v>56</v>
      </c>
      <c r="AD50" s="66" t="s">
        <v>203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5">
      <c r="A51" s="89" t="str">
        <f>E51&amp;"-"&amp;COUNTIF($E$11:E51,E51)</f>
        <v>--26</v>
      </c>
      <c r="B51" s="65" t="s">
        <v>690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203</v>
      </c>
      <c r="M51" s="72"/>
      <c r="N51" s="88">
        <v>35</v>
      </c>
      <c r="O51" s="103" t="s">
        <v>551</v>
      </c>
      <c r="P51" s="78" t="s">
        <v>552</v>
      </c>
      <c r="Q51" s="78"/>
      <c r="R51" s="79">
        <v>3</v>
      </c>
      <c r="S51" s="104" t="s">
        <v>27</v>
      </c>
      <c r="T51" s="116"/>
      <c r="U51" s="65">
        <v>80</v>
      </c>
      <c r="V51" s="105" t="s">
        <v>607</v>
      </c>
      <c r="W51" s="78" t="s">
        <v>608</v>
      </c>
      <c r="X51" s="78"/>
      <c r="Y51" s="79">
        <v>3</v>
      </c>
      <c r="Z51" s="104" t="s">
        <v>12</v>
      </c>
      <c r="AA51" s="71"/>
      <c r="AB51" s="66" t="s">
        <v>230</v>
      </c>
      <c r="AC51" s="66" t="s">
        <v>56</v>
      </c>
      <c r="AD51" s="66" t="s">
        <v>203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5">
      <c r="A52" s="89" t="str">
        <f>E52&amp;"-"&amp;COUNTIF($E$11:E52,E52)</f>
        <v>--27</v>
      </c>
      <c r="B52" s="65" t="s">
        <v>691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203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56</v>
      </c>
      <c r="W52" s="78" t="s">
        <v>56</v>
      </c>
      <c r="X52" s="78"/>
      <c r="Y52" s="79" t="s">
        <v>56</v>
      </c>
      <c r="Z52" s="104" t="s">
        <v>56</v>
      </c>
      <c r="AA52" s="71"/>
      <c r="AB52" s="66" t="s">
        <v>231</v>
      </c>
      <c r="AC52" s="66" t="s">
        <v>56</v>
      </c>
      <c r="AD52" s="66" t="s">
        <v>203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5">
      <c r="A53" s="89" t="str">
        <f>E53&amp;"-"&amp;COUNTIF($E$11:E53,E53)</f>
        <v>--28</v>
      </c>
      <c r="B53" s="65" t="s">
        <v>692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203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232</v>
      </c>
      <c r="AC53" s="66" t="s">
        <v>56</v>
      </c>
      <c r="AD53" s="66" t="s">
        <v>203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5">
      <c r="A54" s="89" t="str">
        <f>E54&amp;"-"&amp;COUNTIF($E$11:E54,E54)</f>
        <v>--29</v>
      </c>
      <c r="B54" s="65" t="s">
        <v>693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203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233</v>
      </c>
      <c r="AC54" s="66" t="s">
        <v>56</v>
      </c>
      <c r="AD54" s="66" t="s">
        <v>203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5">
      <c r="A55" s="89" t="str">
        <f>E55&amp;"-"&amp;COUNTIF($E$11:E55,E55)</f>
        <v>--30</v>
      </c>
      <c r="B55" s="65" t="s">
        <v>694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203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234</v>
      </c>
      <c r="AC55" s="66" t="s">
        <v>56</v>
      </c>
      <c r="AD55" s="66" t="s">
        <v>203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5">
      <c r="A56" s="89" t="str">
        <f>E56&amp;"-"&amp;COUNTIF($E$11:E56,E56)</f>
        <v>BMT104-1</v>
      </c>
      <c r="B56" s="65" t="s">
        <v>695</v>
      </c>
      <c r="C56" s="66">
        <v>46</v>
      </c>
      <c r="D56" s="66">
        <v>1</v>
      </c>
      <c r="E56" s="66" t="s">
        <v>524</v>
      </c>
      <c r="F56" s="101" t="s">
        <v>525</v>
      </c>
      <c r="G56" s="66">
        <v>86</v>
      </c>
      <c r="H56" s="66">
        <v>3</v>
      </c>
      <c r="I56" s="66" t="s">
        <v>52</v>
      </c>
      <c r="J56" s="102">
        <v>4</v>
      </c>
      <c r="K56" s="93">
        <v>12</v>
      </c>
      <c r="L56" s="94" t="s">
        <v>205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620</v>
      </c>
      <c r="AC56" s="66" t="s">
        <v>52</v>
      </c>
      <c r="AD56" s="66" t="s">
        <v>205</v>
      </c>
      <c r="AE56" s="66" t="s">
        <v>524</v>
      </c>
      <c r="AF56" s="66" t="s">
        <v>525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5">
      <c r="A57" s="89" t="str">
        <f>E57&amp;"-"&amp;COUNTIF($E$11:E57,E57)</f>
        <v>CSC352-1</v>
      </c>
      <c r="B57" s="65" t="s">
        <v>696</v>
      </c>
      <c r="C57" s="66">
        <v>47</v>
      </c>
      <c r="D57" s="66">
        <v>2</v>
      </c>
      <c r="E57" s="66" t="s">
        <v>529</v>
      </c>
      <c r="F57" s="101" t="s">
        <v>530</v>
      </c>
      <c r="G57" s="66">
        <v>53.13</v>
      </c>
      <c r="H57" s="66">
        <v>4</v>
      </c>
      <c r="I57" s="66" t="s">
        <v>23</v>
      </c>
      <c r="J57" s="102">
        <v>2.7</v>
      </c>
      <c r="K57" s="93">
        <v>10.8</v>
      </c>
      <c r="L57" s="66" t="s">
        <v>205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626</v>
      </c>
      <c r="AC57" s="66" t="s">
        <v>23</v>
      </c>
      <c r="AD57" s="66" t="s">
        <v>205</v>
      </c>
      <c r="AE57" s="66" t="s">
        <v>529</v>
      </c>
      <c r="AF57" s="66" t="s">
        <v>530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5">
      <c r="A58" s="89" t="str">
        <f>E58&amp;"-"&amp;COUNTIF($E$11:E58,E58)</f>
        <v>CSC353-1</v>
      </c>
      <c r="B58" s="65" t="s">
        <v>697</v>
      </c>
      <c r="C58" s="66">
        <v>48</v>
      </c>
      <c r="D58" s="66">
        <v>3</v>
      </c>
      <c r="E58" s="66" t="s">
        <v>532</v>
      </c>
      <c r="F58" s="101" t="s">
        <v>533</v>
      </c>
      <c r="G58" s="66">
        <v>25</v>
      </c>
      <c r="H58" s="66">
        <v>3</v>
      </c>
      <c r="I58" s="66" t="s">
        <v>2</v>
      </c>
      <c r="J58" s="102">
        <v>0</v>
      </c>
      <c r="K58" s="93">
        <v>0</v>
      </c>
      <c r="L58" s="66" t="s">
        <v>205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698</v>
      </c>
      <c r="AC58" s="66" t="s">
        <v>2</v>
      </c>
      <c r="AD58" s="66" t="s">
        <v>205</v>
      </c>
      <c r="AE58" s="66" t="s">
        <v>532</v>
      </c>
      <c r="AF58" s="66" t="s">
        <v>533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5">
      <c r="A59" s="89" t="str">
        <f>E59&amp;"-"&amp;COUNTIF($E$11:E59,E59)</f>
        <v>CSC354-1</v>
      </c>
      <c r="B59" s="65" t="s">
        <v>699</v>
      </c>
      <c r="C59" s="66">
        <v>49</v>
      </c>
      <c r="D59" s="66">
        <v>4</v>
      </c>
      <c r="E59" s="66" t="s">
        <v>534</v>
      </c>
      <c r="F59" s="101" t="s">
        <v>576</v>
      </c>
      <c r="G59" s="66">
        <v>68.83</v>
      </c>
      <c r="H59" s="66">
        <v>3</v>
      </c>
      <c r="I59" s="66" t="s">
        <v>27</v>
      </c>
      <c r="J59" s="102">
        <v>3</v>
      </c>
      <c r="K59" s="93">
        <v>9</v>
      </c>
      <c r="L59" s="66" t="s">
        <v>205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630</v>
      </c>
      <c r="AC59" s="66" t="s">
        <v>27</v>
      </c>
      <c r="AD59" s="66" t="s">
        <v>205</v>
      </c>
      <c r="AE59" s="66" t="s">
        <v>534</v>
      </c>
      <c r="AF59" s="66" t="s">
        <v>576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5">
      <c r="A60" s="89" t="str">
        <f>E60&amp;"-"&amp;COUNTIF($E$11:E60,E60)</f>
        <v>MATH109-1</v>
      </c>
      <c r="B60" s="65" t="s">
        <v>700</v>
      </c>
      <c r="C60" s="66">
        <v>50</v>
      </c>
      <c r="D60" s="66">
        <v>5</v>
      </c>
      <c r="E60" s="66" t="s">
        <v>503</v>
      </c>
      <c r="F60" s="101" t="s">
        <v>504</v>
      </c>
      <c r="G60" s="66">
        <v>45</v>
      </c>
      <c r="H60" s="66">
        <v>3</v>
      </c>
      <c r="I60" s="66" t="s">
        <v>9</v>
      </c>
      <c r="J60" s="102">
        <v>1.7</v>
      </c>
      <c r="K60" s="93">
        <v>5.0999999999999996</v>
      </c>
      <c r="L60" s="66" t="s">
        <v>205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701</v>
      </c>
      <c r="AC60" s="66" t="s">
        <v>9</v>
      </c>
      <c r="AD60" s="66" t="s">
        <v>205</v>
      </c>
      <c r="AE60" s="66" t="s">
        <v>503</v>
      </c>
      <c r="AF60" s="66" t="s">
        <v>504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5">
      <c r="A61" s="89" t="str">
        <f>E61&amp;"-"&amp;COUNTIF($E$11:E61,E61)</f>
        <v>--31</v>
      </c>
      <c r="B61" s="65" t="s">
        <v>702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205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235</v>
      </c>
      <c r="AC61" s="66" t="s">
        <v>56</v>
      </c>
      <c r="AD61" s="66" t="s">
        <v>205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5">
      <c r="A62" s="89" t="str">
        <f>E62&amp;"-"&amp;COUNTIF($E$11:E62,E62)</f>
        <v>--32</v>
      </c>
      <c r="B62" s="65" t="s">
        <v>703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205</v>
      </c>
      <c r="M62" s="48"/>
      <c r="N62" s="112" t="s">
        <v>195</v>
      </c>
      <c r="O62" s="113">
        <v>17</v>
      </c>
      <c r="P62" s="114" t="s">
        <v>64</v>
      </c>
      <c r="Q62" s="115">
        <v>2.8879999999999999</v>
      </c>
      <c r="R62" s="113">
        <v>50</v>
      </c>
      <c r="S62" s="115">
        <v>2.7823529411764709</v>
      </c>
      <c r="T62" s="120"/>
      <c r="U62" s="112" t="s">
        <v>195</v>
      </c>
      <c r="V62" s="118">
        <v>17</v>
      </c>
      <c r="W62" s="114" t="s">
        <v>64</v>
      </c>
      <c r="X62" s="119">
        <v>2.8604166666666671</v>
      </c>
      <c r="Y62" s="118">
        <v>96</v>
      </c>
      <c r="Z62" s="119">
        <v>2.8764705882352941</v>
      </c>
      <c r="AA62" s="71"/>
      <c r="AB62" s="66" t="s">
        <v>236</v>
      </c>
      <c r="AC62" s="66" t="s">
        <v>56</v>
      </c>
      <c r="AD62" s="66" t="s">
        <v>205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8" thickBot="1" x14ac:dyDescent="0.3">
      <c r="A63" s="89" t="str">
        <f>E63&amp;"-"&amp;COUNTIF($E$11:E63,E63)</f>
        <v>--33</v>
      </c>
      <c r="B63" s="65" t="s">
        <v>704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205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237</v>
      </c>
      <c r="AC63" s="66" t="s">
        <v>56</v>
      </c>
      <c r="AD63" s="66" t="s">
        <v>205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2" thickBot="1" x14ac:dyDescent="0.3">
      <c r="A64" s="89" t="str">
        <f>E64&amp;"-"&amp;COUNTIF($E$11:E64,E64)</f>
        <v>--34</v>
      </c>
      <c r="B64" s="65" t="s">
        <v>705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205</v>
      </c>
      <c r="M64" s="48"/>
      <c r="N64" s="61">
        <v>7</v>
      </c>
      <c r="O64" s="139" t="s">
        <v>435</v>
      </c>
      <c r="P64" s="132"/>
      <c r="Q64" s="132"/>
      <c r="R64" s="132"/>
      <c r="S64" s="133"/>
      <c r="T64" s="126"/>
      <c r="U64" s="62">
        <v>10</v>
      </c>
      <c r="V64" s="140" t="s">
        <v>436</v>
      </c>
      <c r="W64" s="141"/>
      <c r="X64" s="141"/>
      <c r="Y64" s="141"/>
      <c r="Z64" s="137"/>
      <c r="AA64" s="71"/>
      <c r="AB64" s="66" t="s">
        <v>238</v>
      </c>
      <c r="AC64" s="66" t="s">
        <v>56</v>
      </c>
      <c r="AD64" s="66" t="s">
        <v>205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5">
      <c r="A65" s="89" t="str">
        <f>E65&amp;"-"&amp;COUNTIF($E$11:E65,E65)</f>
        <v>--35</v>
      </c>
      <c r="B65" s="65" t="s">
        <v>706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205</v>
      </c>
      <c r="M65" s="48">
        <v>7</v>
      </c>
      <c r="N65" s="88">
        <v>91</v>
      </c>
      <c r="O65" s="95" t="s">
        <v>502</v>
      </c>
      <c r="P65" s="96" t="s">
        <v>519</v>
      </c>
      <c r="Q65" s="96"/>
      <c r="R65" s="97">
        <v>3</v>
      </c>
      <c r="S65" s="98" t="s">
        <v>23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239</v>
      </c>
      <c r="AC65" s="66" t="s">
        <v>56</v>
      </c>
      <c r="AD65" s="66" t="s">
        <v>205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5">
      <c r="A66" s="89" t="str">
        <f>E66&amp;"-"&amp;COUNTIF($E$11:E66,E66)</f>
        <v>--36</v>
      </c>
      <c r="B66" s="65" t="s">
        <v>707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205</v>
      </c>
      <c r="M66" s="48"/>
      <c r="N66" s="88">
        <v>92</v>
      </c>
      <c r="O66" s="103" t="s">
        <v>560</v>
      </c>
      <c r="P66" s="78" t="s">
        <v>506</v>
      </c>
      <c r="Q66" s="78"/>
      <c r="R66" s="79">
        <v>2</v>
      </c>
      <c r="S66" s="104" t="s">
        <v>35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240</v>
      </c>
      <c r="AC66" s="66" t="s">
        <v>56</v>
      </c>
      <c r="AD66" s="66" t="s">
        <v>205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5">
      <c r="A67" s="89" t="str">
        <f>E67&amp;"-"&amp;COUNTIF($E$11:E67,E67)</f>
        <v>--37</v>
      </c>
      <c r="B67" s="65" t="s">
        <v>708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205</v>
      </c>
      <c r="M67" s="48"/>
      <c r="N67" s="88">
        <v>93</v>
      </c>
      <c r="O67" s="103" t="s">
        <v>633</v>
      </c>
      <c r="P67" s="78" t="s">
        <v>505</v>
      </c>
      <c r="Q67" s="78"/>
      <c r="R67" s="79">
        <v>0</v>
      </c>
      <c r="S67" s="104" t="s">
        <v>164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241</v>
      </c>
      <c r="AC67" s="66" t="s">
        <v>56</v>
      </c>
      <c r="AD67" s="66" t="s">
        <v>205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5">
      <c r="A68" s="89" t="str">
        <f>E68&amp;"-"&amp;COUNTIF($E$11:E68,E68)</f>
        <v>--38</v>
      </c>
      <c r="B68" s="65" t="s">
        <v>709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205</v>
      </c>
      <c r="M68" s="48"/>
      <c r="N68" s="88">
        <v>94</v>
      </c>
      <c r="O68" s="103" t="s">
        <v>561</v>
      </c>
      <c r="P68" s="78" t="s">
        <v>634</v>
      </c>
      <c r="Q68" s="78"/>
      <c r="R68" s="79">
        <v>3</v>
      </c>
      <c r="S68" s="104" t="s">
        <v>27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242</v>
      </c>
      <c r="AC68" s="66" t="s">
        <v>56</v>
      </c>
      <c r="AD68" s="66" t="s">
        <v>205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5">
      <c r="A69" s="89" t="str">
        <f>E69&amp;"-"&amp;COUNTIF($E$11:E69,E69)</f>
        <v>--39</v>
      </c>
      <c r="B69" s="65" t="s">
        <v>710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205</v>
      </c>
      <c r="M69" s="48"/>
      <c r="N69" s="88">
        <v>95</v>
      </c>
      <c r="O69" s="103" t="s">
        <v>613</v>
      </c>
      <c r="P69" s="78" t="s">
        <v>614</v>
      </c>
      <c r="Q69" s="78"/>
      <c r="R69" s="79">
        <v>3</v>
      </c>
      <c r="S69" s="104" t="s">
        <v>35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243</v>
      </c>
      <c r="AC69" s="66" t="s">
        <v>56</v>
      </c>
      <c r="AD69" s="66" t="s">
        <v>205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5">
      <c r="A70" s="89" t="str">
        <f>E70&amp;"-"&amp;COUNTIF($E$11:E70,E70)</f>
        <v>--40</v>
      </c>
      <c r="B70" s="65" t="s">
        <v>711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205</v>
      </c>
      <c r="M70" s="48"/>
      <c r="N70" s="88">
        <v>96</v>
      </c>
      <c r="O70" s="103" t="s">
        <v>558</v>
      </c>
      <c r="P70" s="78" t="s">
        <v>559</v>
      </c>
      <c r="Q70" s="78"/>
      <c r="R70" s="79">
        <v>3</v>
      </c>
      <c r="S70" s="104" t="s">
        <v>35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244</v>
      </c>
      <c r="AC70" s="66" t="s">
        <v>56</v>
      </c>
      <c r="AD70" s="66" t="s">
        <v>205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5">
      <c r="A71" s="89" t="str">
        <f>E71&amp;"-"&amp;COUNTIF($E$11:E71,E71)</f>
        <v>CSC351-1</v>
      </c>
      <c r="B71" s="65" t="s">
        <v>712</v>
      </c>
      <c r="C71" s="66">
        <v>61</v>
      </c>
      <c r="D71" s="66">
        <v>1</v>
      </c>
      <c r="E71" s="66" t="s">
        <v>538</v>
      </c>
      <c r="F71" s="101" t="s">
        <v>584</v>
      </c>
      <c r="G71" s="66">
        <v>77.91</v>
      </c>
      <c r="H71" s="66">
        <v>4</v>
      </c>
      <c r="I71" s="66" t="s">
        <v>34</v>
      </c>
      <c r="J71" s="102">
        <v>3.3</v>
      </c>
      <c r="K71" s="93">
        <v>13.2</v>
      </c>
      <c r="L71" s="94" t="s">
        <v>210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444</v>
      </c>
      <c r="AC71" s="66" t="s">
        <v>34</v>
      </c>
      <c r="AD71" s="66" t="s">
        <v>210</v>
      </c>
      <c r="AE71" s="66" t="s">
        <v>538</v>
      </c>
      <c r="AF71" s="66" t="s">
        <v>584</v>
      </c>
      <c r="AK71" s="73"/>
      <c r="AL71" s="74"/>
      <c r="AY71">
        <v>1</v>
      </c>
    </row>
    <row r="72" spans="1:51" x14ac:dyDescent="0.25">
      <c r="A72" s="89" t="str">
        <f>E72&amp;"-"&amp;COUNTIF($E$11:E72,E72)</f>
        <v>CSC353-2</v>
      </c>
      <c r="B72" s="65" t="s">
        <v>713</v>
      </c>
      <c r="C72" s="66">
        <v>62</v>
      </c>
      <c r="D72" s="66">
        <v>2</v>
      </c>
      <c r="E72" s="66" t="s">
        <v>532</v>
      </c>
      <c r="F72" s="101" t="s">
        <v>533</v>
      </c>
      <c r="G72" s="66">
        <v>45</v>
      </c>
      <c r="H72" s="66">
        <v>3</v>
      </c>
      <c r="I72" s="66" t="s">
        <v>9</v>
      </c>
      <c r="J72" s="102">
        <v>1.7</v>
      </c>
      <c r="K72" s="93">
        <v>5.0999999999999996</v>
      </c>
      <c r="L72" s="66" t="s">
        <v>210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714</v>
      </c>
      <c r="AC72" s="66" t="s">
        <v>9</v>
      </c>
      <c r="AD72" s="66" t="s">
        <v>210</v>
      </c>
      <c r="AE72" s="66" t="s">
        <v>532</v>
      </c>
      <c r="AF72" s="66" t="s">
        <v>533</v>
      </c>
      <c r="AK72" s="73"/>
      <c r="AL72" s="74"/>
      <c r="AY72">
        <v>1</v>
      </c>
    </row>
    <row r="73" spans="1:51" x14ac:dyDescent="0.25">
      <c r="A73" s="89" t="str">
        <f>E73&amp;"-"&amp;COUNTIF($E$11:E73,E73)</f>
        <v>CSC361-1</v>
      </c>
      <c r="B73" s="65" t="s">
        <v>715</v>
      </c>
      <c r="C73" s="66">
        <v>63</v>
      </c>
      <c r="D73" s="66">
        <v>3</v>
      </c>
      <c r="E73" s="66" t="s">
        <v>540</v>
      </c>
      <c r="F73" s="101" t="s">
        <v>585</v>
      </c>
      <c r="G73" s="66">
        <v>82.3</v>
      </c>
      <c r="H73" s="66">
        <v>3</v>
      </c>
      <c r="I73" s="66" t="s">
        <v>35</v>
      </c>
      <c r="J73" s="102">
        <v>3.7</v>
      </c>
      <c r="K73" s="93">
        <v>11.100000000000001</v>
      </c>
      <c r="L73" s="66" t="s">
        <v>210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222</v>
      </c>
      <c r="AC73" s="66" t="s">
        <v>35</v>
      </c>
      <c r="AD73" s="66" t="s">
        <v>210</v>
      </c>
      <c r="AE73" s="66" t="s">
        <v>540</v>
      </c>
      <c r="AF73" s="66" t="s">
        <v>585</v>
      </c>
      <c r="AK73" s="73"/>
      <c r="AL73" s="74"/>
      <c r="AY73">
        <v>1</v>
      </c>
    </row>
    <row r="74" spans="1:51" x14ac:dyDescent="0.25">
      <c r="A74" s="89" t="str">
        <f>E74&amp;"-"&amp;COUNTIF($E$11:E74,E74)</f>
        <v>ENG116-1</v>
      </c>
      <c r="B74" s="65" t="s">
        <v>716</v>
      </c>
      <c r="C74" s="66">
        <v>64</v>
      </c>
      <c r="D74" s="66">
        <v>4</v>
      </c>
      <c r="E74" s="66" t="s">
        <v>542</v>
      </c>
      <c r="F74" s="101" t="s">
        <v>587</v>
      </c>
      <c r="G74" s="66">
        <v>71</v>
      </c>
      <c r="H74" s="66">
        <v>3</v>
      </c>
      <c r="I74" s="66" t="s">
        <v>34</v>
      </c>
      <c r="J74" s="102">
        <v>3.3</v>
      </c>
      <c r="K74" s="93">
        <v>9.8999999999999986</v>
      </c>
      <c r="L74" s="66" t="s">
        <v>210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446</v>
      </c>
      <c r="AC74" s="66" t="s">
        <v>34</v>
      </c>
      <c r="AD74" s="66" t="s">
        <v>210</v>
      </c>
      <c r="AE74" s="66" t="s">
        <v>542</v>
      </c>
      <c r="AF74" s="66" t="s">
        <v>587</v>
      </c>
      <c r="AK74" s="73"/>
      <c r="AL74" s="74"/>
      <c r="AY74">
        <v>1</v>
      </c>
    </row>
    <row r="75" spans="1:51" x14ac:dyDescent="0.25">
      <c r="A75" s="89" t="str">
        <f>E75&amp;"-"&amp;COUNTIF($E$11:E75,E75)</f>
        <v>MATH115-1</v>
      </c>
      <c r="B75" s="65" t="s">
        <v>717</v>
      </c>
      <c r="C75" s="66">
        <v>65</v>
      </c>
      <c r="D75" s="66">
        <v>5</v>
      </c>
      <c r="E75" s="66" t="s">
        <v>543</v>
      </c>
      <c r="F75" s="101" t="s">
        <v>588</v>
      </c>
      <c r="G75" s="66">
        <v>43</v>
      </c>
      <c r="H75" s="66">
        <v>3</v>
      </c>
      <c r="I75" s="66" t="s">
        <v>9</v>
      </c>
      <c r="J75" s="102">
        <v>1.7</v>
      </c>
      <c r="K75" s="93">
        <v>5.0999999999999996</v>
      </c>
      <c r="L75" s="66" t="s">
        <v>210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718</v>
      </c>
      <c r="AC75" s="66" t="s">
        <v>9</v>
      </c>
      <c r="AD75" s="66" t="s">
        <v>210</v>
      </c>
      <c r="AE75" s="66" t="s">
        <v>543</v>
      </c>
      <c r="AF75" s="66" t="s">
        <v>588</v>
      </c>
      <c r="AK75" s="73"/>
      <c r="AL75" s="74"/>
      <c r="AY75">
        <v>1</v>
      </c>
    </row>
    <row r="76" spans="1:51" x14ac:dyDescent="0.25">
      <c r="A76" s="89" t="str">
        <f>E76&amp;"-"&amp;COUNTIF($E$11:E76,E76)</f>
        <v>--41</v>
      </c>
      <c r="B76" s="65" t="s">
        <v>719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210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245</v>
      </c>
      <c r="AC76" s="66" t="s">
        <v>56</v>
      </c>
      <c r="AD76" s="66" t="s">
        <v>210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5">
      <c r="A77" s="89" t="str">
        <f>E77&amp;"-"&amp;COUNTIF($E$11:E77,E77)</f>
        <v>--42</v>
      </c>
      <c r="B77" s="65" t="s">
        <v>720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210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246</v>
      </c>
      <c r="AC77" s="66" t="s">
        <v>56</v>
      </c>
      <c r="AD77" s="66" t="s">
        <v>210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5">
      <c r="A78" s="89" t="str">
        <f>E78&amp;"-"&amp;COUNTIF($E$11:E78,E78)</f>
        <v>--43</v>
      </c>
      <c r="B78" s="65" t="s">
        <v>721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210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247</v>
      </c>
      <c r="AC78" s="66" t="s">
        <v>56</v>
      </c>
      <c r="AD78" s="66" t="s">
        <v>210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5">
      <c r="A79" s="89" t="str">
        <f>E79&amp;"-"&amp;COUNTIF($E$11:E79,E79)</f>
        <v>--44</v>
      </c>
      <c r="B79" s="65" t="s">
        <v>722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210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248</v>
      </c>
      <c r="AC79" s="66" t="s">
        <v>56</v>
      </c>
      <c r="AD79" s="66" t="s">
        <v>210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5">
      <c r="A80" s="89" t="str">
        <f>E80&amp;"-"&amp;COUNTIF($E$11:E80,E80)</f>
        <v>--45</v>
      </c>
      <c r="B80" s="65" t="s">
        <v>723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210</v>
      </c>
      <c r="M80" s="48"/>
      <c r="N80" s="112" t="s">
        <v>195</v>
      </c>
      <c r="O80" s="113">
        <v>14</v>
      </c>
      <c r="P80" s="114" t="s">
        <v>64</v>
      </c>
      <c r="Q80" s="115">
        <v>2.9209090909090909</v>
      </c>
      <c r="R80" s="113">
        <v>110</v>
      </c>
      <c r="S80" s="115">
        <v>3.3357142857142859</v>
      </c>
      <c r="T80" s="116"/>
      <c r="U80" s="112" t="s">
        <v>195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249</v>
      </c>
      <c r="AC80" s="66" t="s">
        <v>56</v>
      </c>
      <c r="AD80" s="66" t="s">
        <v>210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8" thickBot="1" x14ac:dyDescent="0.3">
      <c r="A81" s="89" t="str">
        <f>E81&amp;"-"&amp;COUNTIF($E$11:E81,E81)</f>
        <v>--46</v>
      </c>
      <c r="B81" s="65" t="s">
        <v>724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210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250</v>
      </c>
      <c r="AC81" s="66" t="s">
        <v>56</v>
      </c>
      <c r="AD81" s="66" t="s">
        <v>210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2" thickBot="1" x14ac:dyDescent="0.3">
      <c r="A82" s="89" t="str">
        <f>E82&amp;"-"&amp;COUNTIF($E$11:E82,E82)</f>
        <v>--47</v>
      </c>
      <c r="B82" s="65" t="s">
        <v>725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210</v>
      </c>
      <c r="M82" s="48"/>
      <c r="N82" s="61">
        <v>8</v>
      </c>
      <c r="O82" s="139" t="s">
        <v>450</v>
      </c>
      <c r="P82" s="132"/>
      <c r="Q82" s="132"/>
      <c r="R82" s="132"/>
      <c r="S82" s="133"/>
      <c r="T82" s="116"/>
      <c r="U82" s="62">
        <v>11</v>
      </c>
      <c r="V82" s="140" t="s">
        <v>436</v>
      </c>
      <c r="W82" s="141"/>
      <c r="X82" s="141"/>
      <c r="Y82" s="141"/>
      <c r="Z82" s="137"/>
      <c r="AA82" s="71"/>
      <c r="AB82" s="66" t="s">
        <v>251</v>
      </c>
      <c r="AC82" s="66" t="s">
        <v>56</v>
      </c>
      <c r="AD82" s="66" t="s">
        <v>210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5">
      <c r="A83" s="89" t="str">
        <f>E83&amp;"-"&amp;COUNTIF($E$11:E83,E83)</f>
        <v>--48</v>
      </c>
      <c r="B83" s="65" t="s">
        <v>726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210</v>
      </c>
      <c r="M83" s="48">
        <v>8</v>
      </c>
      <c r="N83" s="88">
        <v>106</v>
      </c>
      <c r="O83" s="95" t="s">
        <v>563</v>
      </c>
      <c r="P83" s="96" t="s">
        <v>564</v>
      </c>
      <c r="Q83" s="96"/>
      <c r="R83" s="97">
        <v>3</v>
      </c>
      <c r="S83" s="98" t="s">
        <v>34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252</v>
      </c>
      <c r="AC83" s="66" t="s">
        <v>56</v>
      </c>
      <c r="AD83" s="66" t="s">
        <v>210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5">
      <c r="A84" s="89" t="str">
        <f>E84&amp;"-"&amp;COUNTIF($E$11:E84,E84)</f>
        <v>--49</v>
      </c>
      <c r="B84" s="65" t="s">
        <v>727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210</v>
      </c>
      <c r="M84" s="48"/>
      <c r="N84" s="88">
        <v>107</v>
      </c>
      <c r="O84" s="103" t="s">
        <v>565</v>
      </c>
      <c r="P84" s="78" t="s">
        <v>566</v>
      </c>
      <c r="Q84" s="78"/>
      <c r="R84" s="79">
        <v>1</v>
      </c>
      <c r="S84" s="104" t="s">
        <v>34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253</v>
      </c>
      <c r="AC84" s="66" t="s">
        <v>56</v>
      </c>
      <c r="AD84" s="66" t="s">
        <v>210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5">
      <c r="A85" s="89" t="str">
        <f>E85&amp;"-"&amp;COUNTIF($E$11:E85,E85)</f>
        <v>--50</v>
      </c>
      <c r="B85" s="65" t="s">
        <v>728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210</v>
      </c>
      <c r="M85" s="48"/>
      <c r="N85" s="88">
        <v>108</v>
      </c>
      <c r="O85" s="103" t="s">
        <v>541</v>
      </c>
      <c r="P85" s="78" t="s">
        <v>586</v>
      </c>
      <c r="Q85" s="78"/>
      <c r="R85" s="79">
        <v>3</v>
      </c>
      <c r="S85" s="104" t="s">
        <v>12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254</v>
      </c>
      <c r="AC85" s="66" t="s">
        <v>56</v>
      </c>
      <c r="AD85" s="66" t="s">
        <v>210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5">
      <c r="A86" s="89" t="str">
        <f>E86&amp;"-"&amp;COUNTIF($E$11:E86,E86)</f>
        <v>CSC343-1</v>
      </c>
      <c r="B86" s="65" t="s">
        <v>729</v>
      </c>
      <c r="C86" s="66">
        <v>76</v>
      </c>
      <c r="D86" s="66">
        <v>1</v>
      </c>
      <c r="E86" s="66" t="s">
        <v>553</v>
      </c>
      <c r="F86" s="101" t="s">
        <v>554</v>
      </c>
      <c r="G86" s="66">
        <v>62.37</v>
      </c>
      <c r="H86" s="66">
        <v>4</v>
      </c>
      <c r="I86" s="66" t="s">
        <v>27</v>
      </c>
      <c r="J86" s="102">
        <v>3</v>
      </c>
      <c r="K86" s="93">
        <v>12</v>
      </c>
      <c r="L86" s="94" t="s">
        <v>213</v>
      </c>
      <c r="M86" s="44"/>
      <c r="N86" s="88">
        <v>109</v>
      </c>
      <c r="O86" s="103" t="s">
        <v>567</v>
      </c>
      <c r="P86" s="78" t="s">
        <v>520</v>
      </c>
      <c r="Q86" s="78"/>
      <c r="R86" s="79">
        <v>3</v>
      </c>
      <c r="S86" s="104" t="s">
        <v>34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631</v>
      </c>
      <c r="AC86" s="66" t="s">
        <v>27</v>
      </c>
      <c r="AD86" s="66" t="s">
        <v>213</v>
      </c>
      <c r="AE86" s="66" t="s">
        <v>553</v>
      </c>
      <c r="AF86" s="66" t="s">
        <v>554</v>
      </c>
      <c r="AK86" s="73"/>
      <c r="AL86" s="74"/>
      <c r="AY86">
        <v>1</v>
      </c>
    </row>
    <row r="87" spans="1:51" x14ac:dyDescent="0.25">
      <c r="A87" s="89" t="str">
        <f>E87&amp;"-"&amp;COUNTIF($E$11:E87,E87)</f>
        <v>CSC363-1</v>
      </c>
      <c r="B87" s="65" t="s">
        <v>730</v>
      </c>
      <c r="C87" s="66">
        <v>77</v>
      </c>
      <c r="D87" s="66">
        <v>2</v>
      </c>
      <c r="E87" s="66" t="s">
        <v>555</v>
      </c>
      <c r="F87" s="101" t="s">
        <v>523</v>
      </c>
      <c r="G87" s="66">
        <v>65.930000000000007</v>
      </c>
      <c r="H87" s="66">
        <v>4</v>
      </c>
      <c r="I87" s="66" t="s">
        <v>27</v>
      </c>
      <c r="J87" s="102">
        <v>3</v>
      </c>
      <c r="K87" s="93">
        <v>12</v>
      </c>
      <c r="L87" s="66" t="s">
        <v>213</v>
      </c>
      <c r="M87" s="48"/>
      <c r="N87" s="88">
        <v>110</v>
      </c>
      <c r="O87" s="103" t="s">
        <v>568</v>
      </c>
      <c r="P87" s="78" t="s">
        <v>505</v>
      </c>
      <c r="Q87" s="78"/>
      <c r="R87" s="79">
        <v>6</v>
      </c>
      <c r="S87" s="104" t="s">
        <v>35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731</v>
      </c>
      <c r="AC87" s="66" t="s">
        <v>27</v>
      </c>
      <c r="AD87" s="66" t="s">
        <v>213</v>
      </c>
      <c r="AE87" s="66" t="s">
        <v>555</v>
      </c>
      <c r="AF87" s="66" t="s">
        <v>523</v>
      </c>
      <c r="AK87" s="73"/>
      <c r="AL87" s="74"/>
      <c r="AY87">
        <v>1</v>
      </c>
    </row>
    <row r="88" spans="1:51" x14ac:dyDescent="0.25">
      <c r="A88" s="89" t="str">
        <f>E88&amp;"-"&amp;COUNTIF($E$11:E88,E88)</f>
        <v>CSC368-1</v>
      </c>
      <c r="B88" s="65" t="s">
        <v>732</v>
      </c>
      <c r="C88" s="66">
        <v>78</v>
      </c>
      <c r="D88" s="66">
        <v>3</v>
      </c>
      <c r="E88" s="66" t="s">
        <v>521</v>
      </c>
      <c r="F88" s="101" t="s">
        <v>522</v>
      </c>
      <c r="G88" s="66">
        <v>65</v>
      </c>
      <c r="H88" s="66">
        <v>3</v>
      </c>
      <c r="I88" s="66" t="s">
        <v>34</v>
      </c>
      <c r="J88" s="102">
        <v>3.3</v>
      </c>
      <c r="K88" s="93">
        <v>9.8999999999999986</v>
      </c>
      <c r="L88" s="66" t="s">
        <v>213</v>
      </c>
      <c r="M88" s="48"/>
      <c r="N88" s="88">
        <v>111</v>
      </c>
      <c r="O88" s="103" t="s">
        <v>589</v>
      </c>
      <c r="P88" s="78" t="s">
        <v>590</v>
      </c>
      <c r="Q88" s="78"/>
      <c r="R88" s="79">
        <v>3</v>
      </c>
      <c r="S88" s="104" t="s">
        <v>34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570</v>
      </c>
      <c r="AC88" s="66" t="s">
        <v>34</v>
      </c>
      <c r="AD88" s="66" t="s">
        <v>213</v>
      </c>
      <c r="AE88" s="66" t="s">
        <v>521</v>
      </c>
      <c r="AF88" s="66" t="s">
        <v>522</v>
      </c>
      <c r="AK88" s="73"/>
      <c r="AL88" s="74"/>
      <c r="AY88">
        <v>1</v>
      </c>
    </row>
    <row r="89" spans="1:51" x14ac:dyDescent="0.25">
      <c r="A89" s="89" t="str">
        <f>E89&amp;"-"&amp;COUNTIF($E$11:E89,E89)</f>
        <v>CSC381-1</v>
      </c>
      <c r="B89" s="65" t="s">
        <v>733</v>
      </c>
      <c r="C89" s="66">
        <v>79</v>
      </c>
      <c r="D89" s="66">
        <v>4</v>
      </c>
      <c r="E89" s="66" t="s">
        <v>556</v>
      </c>
      <c r="F89" s="101" t="s">
        <v>557</v>
      </c>
      <c r="G89" s="66">
        <v>65</v>
      </c>
      <c r="H89" s="66">
        <v>3</v>
      </c>
      <c r="I89" s="66" t="s">
        <v>27</v>
      </c>
      <c r="J89" s="102">
        <v>3</v>
      </c>
      <c r="K89" s="93">
        <v>9</v>
      </c>
      <c r="L89" s="66" t="s">
        <v>213</v>
      </c>
      <c r="M89" s="48"/>
      <c r="N89" s="88">
        <v>112</v>
      </c>
      <c r="O89" s="103" t="s">
        <v>167</v>
      </c>
      <c r="P89" s="78" t="s">
        <v>569</v>
      </c>
      <c r="Q89" s="78"/>
      <c r="R89" s="79">
        <v>3</v>
      </c>
      <c r="S89" s="104" t="s">
        <v>34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734</v>
      </c>
      <c r="AC89" s="66" t="s">
        <v>27</v>
      </c>
      <c r="AD89" s="66" t="s">
        <v>213</v>
      </c>
      <c r="AE89" s="66" t="s">
        <v>556</v>
      </c>
      <c r="AF89" s="66" t="s">
        <v>557</v>
      </c>
      <c r="AK89" s="73"/>
      <c r="AL89" s="74"/>
      <c r="AY89">
        <v>1</v>
      </c>
    </row>
    <row r="90" spans="1:51" x14ac:dyDescent="0.25">
      <c r="A90" s="89" t="str">
        <f>E90&amp;"-"&amp;COUNTIF($E$11:E90,E90)</f>
        <v>CSC394-1</v>
      </c>
      <c r="B90" s="65" t="s">
        <v>735</v>
      </c>
      <c r="C90" s="66">
        <v>80</v>
      </c>
      <c r="D90" s="66">
        <v>5</v>
      </c>
      <c r="E90" s="66" t="s">
        <v>607</v>
      </c>
      <c r="F90" s="101" t="s">
        <v>608</v>
      </c>
      <c r="G90" s="66">
        <v>42</v>
      </c>
      <c r="H90" s="66">
        <v>3</v>
      </c>
      <c r="I90" s="66" t="s">
        <v>12</v>
      </c>
      <c r="J90" s="102">
        <v>2</v>
      </c>
      <c r="K90" s="93">
        <v>6</v>
      </c>
      <c r="L90" s="66" t="s">
        <v>213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638</v>
      </c>
      <c r="AC90" s="66" t="s">
        <v>12</v>
      </c>
      <c r="AD90" s="66" t="s">
        <v>213</v>
      </c>
      <c r="AE90" s="66" t="s">
        <v>607</v>
      </c>
      <c r="AF90" s="66" t="s">
        <v>608</v>
      </c>
      <c r="AK90" s="73"/>
      <c r="AL90" s="74"/>
      <c r="AY90">
        <v>1</v>
      </c>
    </row>
    <row r="91" spans="1:51" x14ac:dyDescent="0.25">
      <c r="A91" s="89" t="str">
        <f>E91&amp;"-"&amp;COUNTIF($E$11:E91,E91)</f>
        <v>--51</v>
      </c>
      <c r="B91" s="65" t="s">
        <v>736</v>
      </c>
      <c r="C91" s="66">
        <v>81</v>
      </c>
      <c r="D91" s="66">
        <v>6</v>
      </c>
      <c r="E91" s="66" t="s">
        <v>56</v>
      </c>
      <c r="F91" s="101" t="s">
        <v>56</v>
      </c>
      <c r="G91" s="66" t="s">
        <v>56</v>
      </c>
      <c r="H91" s="66" t="s">
        <v>56</v>
      </c>
      <c r="I91" s="66" t="s">
        <v>56</v>
      </c>
      <c r="J91" s="102">
        <v>0</v>
      </c>
      <c r="K91" s="93" t="s">
        <v>56</v>
      </c>
      <c r="L91" s="66" t="s">
        <v>213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255</v>
      </c>
      <c r="AC91" s="66" t="s">
        <v>56</v>
      </c>
      <c r="AD91" s="66" t="s">
        <v>213</v>
      </c>
      <c r="AE91" s="66" t="s">
        <v>56</v>
      </c>
      <c r="AF91" s="66" t="s">
        <v>56</v>
      </c>
      <c r="AK91" s="73"/>
      <c r="AL91" s="74"/>
      <c r="AY91">
        <v>1</v>
      </c>
    </row>
    <row r="92" spans="1:51" x14ac:dyDescent="0.25">
      <c r="A92" s="89" t="str">
        <f>E92&amp;"-"&amp;COUNTIF($E$11:E92,E92)</f>
        <v>--52</v>
      </c>
      <c r="B92" s="65" t="s">
        <v>737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213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256</v>
      </c>
      <c r="AC92" s="66" t="s">
        <v>56</v>
      </c>
      <c r="AD92" s="66" t="s">
        <v>213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5">
      <c r="A93" s="89" t="str">
        <f>E93&amp;"-"&amp;COUNTIF($E$11:E93,E93)</f>
        <v>--53</v>
      </c>
      <c r="B93" s="65" t="s">
        <v>738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213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257</v>
      </c>
      <c r="AC93" s="66" t="s">
        <v>56</v>
      </c>
      <c r="AD93" s="66" t="s">
        <v>213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5">
      <c r="A94" s="89" t="str">
        <f>E94&amp;"-"&amp;COUNTIF($E$11:E94,E94)</f>
        <v>--54</v>
      </c>
      <c r="B94" s="65" t="s">
        <v>739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213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258</v>
      </c>
      <c r="AC94" s="66" t="s">
        <v>56</v>
      </c>
      <c r="AD94" s="66" t="s">
        <v>213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5">
      <c r="A95" s="89" t="str">
        <f>E95&amp;"-"&amp;COUNTIF($E$11:E95,E95)</f>
        <v>--55</v>
      </c>
      <c r="B95" s="65" t="s">
        <v>740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213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259</v>
      </c>
      <c r="AC95" s="66" t="s">
        <v>56</v>
      </c>
      <c r="AD95" s="66" t="s">
        <v>213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5">
      <c r="A96" s="89" t="str">
        <f>E96&amp;"-"&amp;COUNTIF($E$11:E96,E96)</f>
        <v>--56</v>
      </c>
      <c r="B96" s="65" t="s">
        <v>741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213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260</v>
      </c>
      <c r="AC96" s="66" t="s">
        <v>56</v>
      </c>
      <c r="AD96" s="66" t="s">
        <v>213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5">
      <c r="A97" s="89" t="str">
        <f>E97&amp;"-"&amp;COUNTIF($E$11:E97,E97)</f>
        <v>--57</v>
      </c>
      <c r="B97" s="65" t="s">
        <v>742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213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261</v>
      </c>
      <c r="AC97" s="66" t="s">
        <v>56</v>
      </c>
      <c r="AD97" s="66" t="s">
        <v>213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5">
      <c r="A98" s="89" t="str">
        <f>E98&amp;"-"&amp;COUNTIF($E$11:E98,E98)</f>
        <v>--58</v>
      </c>
      <c r="B98" s="65" t="s">
        <v>743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213</v>
      </c>
      <c r="M98" s="48"/>
      <c r="N98" s="112" t="s">
        <v>195</v>
      </c>
      <c r="O98" s="113">
        <v>22</v>
      </c>
      <c r="P98" s="114" t="s">
        <v>64</v>
      </c>
      <c r="Q98" s="115">
        <v>2.9727272727272727</v>
      </c>
      <c r="R98" s="113">
        <v>132</v>
      </c>
      <c r="S98" s="115">
        <v>3.2318181818181815</v>
      </c>
      <c r="T98" s="116"/>
      <c r="U98" s="112" t="s">
        <v>195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262</v>
      </c>
      <c r="AC98" s="66" t="s">
        <v>56</v>
      </c>
      <c r="AD98" s="66" t="s">
        <v>213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8" thickBot="1" x14ac:dyDescent="0.3">
      <c r="A99" s="89" t="str">
        <f>E99&amp;"-"&amp;COUNTIF($E$11:E99,E99)</f>
        <v>--59</v>
      </c>
      <c r="B99" s="65" t="s">
        <v>744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213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263</v>
      </c>
      <c r="AC99" s="66" t="s">
        <v>56</v>
      </c>
      <c r="AD99" s="66" t="s">
        <v>213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2" thickBot="1" x14ac:dyDescent="0.3">
      <c r="A100" s="89" t="str">
        <f>E100&amp;"-"&amp;COUNTIF($E$11:E100,E100)</f>
        <v>--60</v>
      </c>
      <c r="B100" s="65" t="s">
        <v>745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213</v>
      </c>
      <c r="M100" s="48"/>
      <c r="N100" s="61">
        <v>9</v>
      </c>
      <c r="O100" s="139" t="s">
        <v>436</v>
      </c>
      <c r="P100" s="132"/>
      <c r="Q100" s="132"/>
      <c r="R100" s="132"/>
      <c r="S100" s="133"/>
      <c r="T100" s="116"/>
      <c r="U100" s="62">
        <v>12</v>
      </c>
      <c r="V100" s="140" t="s">
        <v>436</v>
      </c>
      <c r="W100" s="141"/>
      <c r="X100" s="141"/>
      <c r="Y100" s="141"/>
      <c r="Z100" s="137"/>
      <c r="AA100" s="71"/>
      <c r="AB100" s="66" t="s">
        <v>264</v>
      </c>
      <c r="AC100" s="66" t="s">
        <v>56</v>
      </c>
      <c r="AD100" s="66" t="s">
        <v>213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5">
      <c r="A101" s="89" t="str">
        <f>E101&amp;"-"&amp;COUNTIF($E$11:E101,E101)</f>
        <v>CMC101-1</v>
      </c>
      <c r="B101" s="65" t="s">
        <v>746</v>
      </c>
      <c r="C101" s="66">
        <v>91</v>
      </c>
      <c r="D101" s="66">
        <v>1</v>
      </c>
      <c r="E101" s="66" t="s">
        <v>502</v>
      </c>
      <c r="F101" s="101" t="s">
        <v>519</v>
      </c>
      <c r="G101" s="66">
        <v>71</v>
      </c>
      <c r="H101" s="66">
        <v>3</v>
      </c>
      <c r="I101" s="66" t="s">
        <v>23</v>
      </c>
      <c r="J101" s="102">
        <v>2.7</v>
      </c>
      <c r="K101" s="93">
        <v>8.1000000000000014</v>
      </c>
      <c r="L101" s="94" t="s">
        <v>435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628</v>
      </c>
      <c r="AC101" s="66" t="s">
        <v>23</v>
      </c>
      <c r="AD101" s="66" t="s">
        <v>435</v>
      </c>
      <c r="AE101" s="66" t="s">
        <v>502</v>
      </c>
      <c r="AF101" s="66" t="s">
        <v>519</v>
      </c>
      <c r="AL101" s="43"/>
      <c r="AY101">
        <v>1</v>
      </c>
    </row>
    <row r="102" spans="1:51" x14ac:dyDescent="0.25">
      <c r="A102" s="89" t="str">
        <f>E102&amp;"-"&amp;COUNTIF($E$11:E102,E102)</f>
        <v>PAKS101-1</v>
      </c>
      <c r="B102" s="65" t="s">
        <v>747</v>
      </c>
      <c r="C102" s="66">
        <v>92</v>
      </c>
      <c r="D102" s="66">
        <v>2</v>
      </c>
      <c r="E102" s="66" t="s">
        <v>560</v>
      </c>
      <c r="F102" s="101" t="s">
        <v>506</v>
      </c>
      <c r="G102" s="66">
        <v>82</v>
      </c>
      <c r="H102" s="66">
        <v>2</v>
      </c>
      <c r="I102" s="66" t="s">
        <v>35</v>
      </c>
      <c r="J102" s="102">
        <v>3.7</v>
      </c>
      <c r="K102" s="93">
        <v>7.4</v>
      </c>
      <c r="L102" s="66" t="s">
        <v>435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451</v>
      </c>
      <c r="AC102" s="66" t="s">
        <v>35</v>
      </c>
      <c r="AD102" s="66" t="s">
        <v>435</v>
      </c>
      <c r="AE102" s="66" t="s">
        <v>560</v>
      </c>
      <c r="AF102" s="66" t="s">
        <v>506</v>
      </c>
      <c r="AL102" s="43"/>
      <c r="AY102">
        <v>1</v>
      </c>
    </row>
    <row r="103" spans="1:51" x14ac:dyDescent="0.25">
      <c r="A103" s="89" t="str">
        <f>E103&amp;"-"&amp;COUNTIF($E$11:E103,E103)</f>
        <v>CSC376 - D-1</v>
      </c>
      <c r="B103" s="65" t="s">
        <v>748</v>
      </c>
      <c r="C103" s="66">
        <v>93</v>
      </c>
      <c r="D103" s="66">
        <v>3</v>
      </c>
      <c r="E103" s="66" t="s">
        <v>633</v>
      </c>
      <c r="F103" s="101" t="s">
        <v>505</v>
      </c>
      <c r="G103" s="66">
        <v>0</v>
      </c>
      <c r="H103" s="66">
        <v>0</v>
      </c>
      <c r="I103" s="66" t="s">
        <v>164</v>
      </c>
      <c r="J103" s="102">
        <v>0</v>
      </c>
      <c r="K103" s="93">
        <v>0</v>
      </c>
      <c r="L103" s="66" t="s">
        <v>435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507</v>
      </c>
      <c r="AC103" s="66" t="s">
        <v>164</v>
      </c>
      <c r="AD103" s="66" t="s">
        <v>435</v>
      </c>
      <c r="AE103" s="66" t="s">
        <v>633</v>
      </c>
      <c r="AF103" s="66" t="s">
        <v>505</v>
      </c>
      <c r="AL103" s="43"/>
      <c r="AY103">
        <v>1</v>
      </c>
    </row>
    <row r="104" spans="1:51" x14ac:dyDescent="0.25">
      <c r="A104" s="89" t="str">
        <f>E104&amp;"-"&amp;COUNTIF($E$11:E104,E104)</f>
        <v>CSC320-1</v>
      </c>
      <c r="B104" s="65" t="s">
        <v>749</v>
      </c>
      <c r="C104" s="66">
        <v>94</v>
      </c>
      <c r="D104" s="66">
        <v>4</v>
      </c>
      <c r="E104" s="66" t="s">
        <v>561</v>
      </c>
      <c r="F104" s="101" t="s">
        <v>634</v>
      </c>
      <c r="G104" s="66">
        <v>62.5</v>
      </c>
      <c r="H104" s="66">
        <v>3</v>
      </c>
      <c r="I104" s="66" t="s">
        <v>27</v>
      </c>
      <c r="J104" s="102">
        <v>3</v>
      </c>
      <c r="K104" s="93">
        <v>9</v>
      </c>
      <c r="L104" s="66" t="s">
        <v>435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750</v>
      </c>
      <c r="AC104" s="66" t="s">
        <v>27</v>
      </c>
      <c r="AD104" s="66" t="s">
        <v>435</v>
      </c>
      <c r="AE104" s="66" t="s">
        <v>561</v>
      </c>
      <c r="AF104" s="66" t="s">
        <v>634</v>
      </c>
      <c r="AL104" s="43"/>
      <c r="AY104">
        <v>1</v>
      </c>
    </row>
    <row r="105" spans="1:51" x14ac:dyDescent="0.25">
      <c r="A105" s="89" t="str">
        <f>E105&amp;"-"&amp;COUNTIF($E$11:E105,E105)</f>
        <v>CSC390-1</v>
      </c>
      <c r="B105" s="65" t="s">
        <v>751</v>
      </c>
      <c r="C105" s="66">
        <v>95</v>
      </c>
      <c r="D105" s="66">
        <v>5</v>
      </c>
      <c r="E105" s="66" t="s">
        <v>613</v>
      </c>
      <c r="F105" s="101" t="s">
        <v>614</v>
      </c>
      <c r="G105" s="66">
        <v>83</v>
      </c>
      <c r="H105" s="66">
        <v>3</v>
      </c>
      <c r="I105" s="66" t="s">
        <v>35</v>
      </c>
      <c r="J105" s="102">
        <v>3.7</v>
      </c>
      <c r="K105" s="93">
        <v>11.100000000000001</v>
      </c>
      <c r="L105" s="66" t="s">
        <v>435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562</v>
      </c>
      <c r="AC105" s="66" t="s">
        <v>35</v>
      </c>
      <c r="AD105" s="66" t="s">
        <v>435</v>
      </c>
      <c r="AE105" s="66" t="s">
        <v>613</v>
      </c>
      <c r="AF105" s="66" t="s">
        <v>614</v>
      </c>
      <c r="AL105" s="43"/>
      <c r="AY105">
        <v>1</v>
      </c>
    </row>
    <row r="106" spans="1:51" x14ac:dyDescent="0.25">
      <c r="A106" s="89" t="str">
        <f>E106&amp;"-"&amp;COUNTIF($E$11:E106,E106)</f>
        <v>CSC382-1</v>
      </c>
      <c r="B106" s="65" t="s">
        <v>752</v>
      </c>
      <c r="C106" s="66">
        <v>96</v>
      </c>
      <c r="D106" s="66">
        <v>6</v>
      </c>
      <c r="E106" s="66" t="s">
        <v>558</v>
      </c>
      <c r="F106" s="101" t="s">
        <v>559</v>
      </c>
      <c r="G106" s="66">
        <v>88.5</v>
      </c>
      <c r="H106" s="66">
        <v>3</v>
      </c>
      <c r="I106" s="66" t="s">
        <v>35</v>
      </c>
      <c r="J106" s="102">
        <v>3.7</v>
      </c>
      <c r="K106" s="93">
        <v>11.100000000000001</v>
      </c>
      <c r="L106" s="66" t="s">
        <v>435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640</v>
      </c>
      <c r="AC106" s="66" t="s">
        <v>35</v>
      </c>
      <c r="AD106" s="66" t="s">
        <v>435</v>
      </c>
      <c r="AE106" s="66" t="s">
        <v>558</v>
      </c>
      <c r="AF106" s="66" t="s">
        <v>559</v>
      </c>
      <c r="AL106" s="43"/>
      <c r="AY106">
        <v>1</v>
      </c>
    </row>
    <row r="107" spans="1:51" x14ac:dyDescent="0.25">
      <c r="A107" s="89" t="str">
        <f>E107&amp;"-"&amp;COUNTIF($E$11:E107,E107)</f>
        <v>--61</v>
      </c>
      <c r="B107" s="65" t="s">
        <v>753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435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265</v>
      </c>
      <c r="AC107" s="66" t="s">
        <v>56</v>
      </c>
      <c r="AD107" s="66" t="s">
        <v>435</v>
      </c>
      <c r="AE107" s="66" t="s">
        <v>56</v>
      </c>
      <c r="AF107" s="66" t="s">
        <v>56</v>
      </c>
      <c r="AL107" s="43"/>
      <c r="AY107">
        <v>1</v>
      </c>
    </row>
    <row r="108" spans="1:51" x14ac:dyDescent="0.25">
      <c r="A108" s="89" t="str">
        <f>E108&amp;"-"&amp;COUNTIF($E$11:E108,E108)</f>
        <v>--62</v>
      </c>
      <c r="B108" s="65" t="s">
        <v>754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435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266</v>
      </c>
      <c r="AC108" s="66" t="s">
        <v>56</v>
      </c>
      <c r="AD108" s="66" t="s">
        <v>435</v>
      </c>
      <c r="AE108" s="66" t="s">
        <v>56</v>
      </c>
      <c r="AF108" s="66" t="s">
        <v>56</v>
      </c>
      <c r="AL108" s="43"/>
      <c r="AY108">
        <v>1</v>
      </c>
    </row>
    <row r="109" spans="1:51" x14ac:dyDescent="0.25">
      <c r="A109" s="89" t="str">
        <f>E109&amp;"-"&amp;COUNTIF($E$11:E109,E109)</f>
        <v>--63</v>
      </c>
      <c r="B109" s="65" t="s">
        <v>755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435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267</v>
      </c>
      <c r="AC109" s="66" t="s">
        <v>56</v>
      </c>
      <c r="AD109" s="66" t="s">
        <v>435</v>
      </c>
      <c r="AE109" s="66" t="s">
        <v>56</v>
      </c>
      <c r="AF109" s="66" t="s">
        <v>56</v>
      </c>
      <c r="AL109" s="43"/>
      <c r="AY109">
        <v>1</v>
      </c>
    </row>
    <row r="110" spans="1:51" x14ac:dyDescent="0.25">
      <c r="A110" s="89" t="str">
        <f>E110&amp;"-"&amp;COUNTIF($E$11:E110,E110)</f>
        <v>--64</v>
      </c>
      <c r="B110" s="65" t="s">
        <v>756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435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268</v>
      </c>
      <c r="AC110" s="66" t="s">
        <v>56</v>
      </c>
      <c r="AD110" s="66" t="s">
        <v>435</v>
      </c>
      <c r="AE110" s="66" t="s">
        <v>56</v>
      </c>
      <c r="AF110" s="66" t="s">
        <v>56</v>
      </c>
      <c r="AL110" s="43"/>
      <c r="AY110">
        <v>1</v>
      </c>
    </row>
    <row r="111" spans="1:51" x14ac:dyDescent="0.25">
      <c r="A111" s="89" t="str">
        <f>E111&amp;"-"&amp;COUNTIF($E$11:E111,E111)</f>
        <v>--65</v>
      </c>
      <c r="B111" s="65" t="s">
        <v>757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435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269</v>
      </c>
      <c r="AC111" s="66" t="s">
        <v>56</v>
      </c>
      <c r="AD111" s="66" t="s">
        <v>435</v>
      </c>
      <c r="AE111" s="66" t="s">
        <v>56</v>
      </c>
      <c r="AF111" s="66" t="s">
        <v>56</v>
      </c>
      <c r="AL111" s="43"/>
      <c r="AY111">
        <v>1</v>
      </c>
    </row>
    <row r="112" spans="1:51" x14ac:dyDescent="0.25">
      <c r="A112" s="89" t="str">
        <f>E112&amp;"-"&amp;COUNTIF($E$11:E112,E112)</f>
        <v>--66</v>
      </c>
      <c r="B112" s="65" t="s">
        <v>758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435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270</v>
      </c>
      <c r="AC112" s="66" t="s">
        <v>56</v>
      </c>
      <c r="AD112" s="66" t="s">
        <v>435</v>
      </c>
      <c r="AE112" s="66" t="s">
        <v>56</v>
      </c>
      <c r="AF112" s="66" t="s">
        <v>56</v>
      </c>
      <c r="AL112" s="43"/>
      <c r="AY112">
        <v>1</v>
      </c>
    </row>
    <row r="113" spans="1:51" x14ac:dyDescent="0.25">
      <c r="A113" s="89" t="str">
        <f>E113&amp;"-"&amp;COUNTIF($E$11:E113,E113)</f>
        <v>--67</v>
      </c>
      <c r="B113" s="65" t="s">
        <v>759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435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271</v>
      </c>
      <c r="AC113" s="66" t="s">
        <v>56</v>
      </c>
      <c r="AD113" s="66" t="s">
        <v>435</v>
      </c>
      <c r="AE113" s="66" t="s">
        <v>56</v>
      </c>
      <c r="AF113" s="66" t="s">
        <v>56</v>
      </c>
      <c r="AL113" s="43"/>
      <c r="AY113">
        <v>1</v>
      </c>
    </row>
    <row r="114" spans="1:51" x14ac:dyDescent="0.25">
      <c r="A114" s="89" t="str">
        <f>E114&amp;"-"&amp;COUNTIF($E$11:E114,E114)</f>
        <v>--68</v>
      </c>
      <c r="B114" s="65" t="s">
        <v>760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435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272</v>
      </c>
      <c r="AC114" s="66" t="s">
        <v>56</v>
      </c>
      <c r="AD114" s="66" t="s">
        <v>435</v>
      </c>
      <c r="AE114" s="66" t="s">
        <v>56</v>
      </c>
      <c r="AF114" s="66" t="s">
        <v>56</v>
      </c>
      <c r="AL114" s="43"/>
      <c r="AY114">
        <v>1</v>
      </c>
    </row>
    <row r="115" spans="1:51" x14ac:dyDescent="0.25">
      <c r="A115" s="89" t="str">
        <f>E115&amp;"-"&amp;COUNTIF($E$11:E115,E115)</f>
        <v>--69</v>
      </c>
      <c r="B115" s="65" t="s">
        <v>761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435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273</v>
      </c>
      <c r="AC115" s="66" t="s">
        <v>56</v>
      </c>
      <c r="AD115" s="66" t="s">
        <v>435</v>
      </c>
      <c r="AE115" s="66" t="s">
        <v>56</v>
      </c>
      <c r="AF115" s="66" t="s">
        <v>56</v>
      </c>
      <c r="AL115" s="43"/>
      <c r="AY115">
        <v>1</v>
      </c>
    </row>
    <row r="116" spans="1:51" x14ac:dyDescent="0.25">
      <c r="A116" s="89" t="str">
        <f>E116&amp;"-"&amp;COUNTIF($E$11:E116,E116)</f>
        <v>APSY316-1</v>
      </c>
      <c r="B116" s="65" t="s">
        <v>762</v>
      </c>
      <c r="C116" s="66">
        <v>106</v>
      </c>
      <c r="D116" s="66">
        <v>1</v>
      </c>
      <c r="E116" s="66" t="s">
        <v>563</v>
      </c>
      <c r="F116" s="101" t="s">
        <v>564</v>
      </c>
      <c r="G116" s="66">
        <v>73.099999999999994</v>
      </c>
      <c r="H116" s="66">
        <v>3</v>
      </c>
      <c r="I116" s="66" t="s">
        <v>34</v>
      </c>
      <c r="J116" s="102">
        <v>3.3</v>
      </c>
      <c r="K116" s="93">
        <v>9.8999999999999986</v>
      </c>
      <c r="L116" s="94" t="s">
        <v>450</v>
      </c>
      <c r="M116" s="44"/>
      <c r="N116" s="112" t="s">
        <v>195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195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571</v>
      </c>
      <c r="AC116" s="66" t="s">
        <v>34</v>
      </c>
      <c r="AD116" s="66" t="s">
        <v>450</v>
      </c>
      <c r="AE116" s="66" t="s">
        <v>563</v>
      </c>
      <c r="AF116" s="66" t="s">
        <v>564</v>
      </c>
      <c r="AL116" s="43"/>
      <c r="AY116">
        <v>1</v>
      </c>
    </row>
    <row r="117" spans="1:51" ht="13.8" thickBot="1" x14ac:dyDescent="0.3">
      <c r="A117" s="89" t="str">
        <f>E117&amp;"-"&amp;COUNTIF($E$11:E117,E117)</f>
        <v>CSC344-1</v>
      </c>
      <c r="B117" s="65" t="s">
        <v>763</v>
      </c>
      <c r="C117" s="66">
        <v>107</v>
      </c>
      <c r="D117" s="66">
        <v>2</v>
      </c>
      <c r="E117" s="66" t="s">
        <v>565</v>
      </c>
      <c r="F117" s="101" t="s">
        <v>566</v>
      </c>
      <c r="G117" s="66">
        <v>67.5</v>
      </c>
      <c r="H117" s="66">
        <v>1</v>
      </c>
      <c r="I117" s="66" t="s">
        <v>34</v>
      </c>
      <c r="J117" s="102">
        <v>3.3</v>
      </c>
      <c r="K117" s="93">
        <v>3.3</v>
      </c>
      <c r="L117" s="66" t="s">
        <v>450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572</v>
      </c>
      <c r="AC117" s="66" t="s">
        <v>34</v>
      </c>
      <c r="AD117" s="66" t="s">
        <v>450</v>
      </c>
      <c r="AE117" s="66" t="s">
        <v>565</v>
      </c>
      <c r="AF117" s="66" t="s">
        <v>566</v>
      </c>
      <c r="AL117" s="43"/>
      <c r="AY117">
        <v>1</v>
      </c>
    </row>
    <row r="118" spans="1:51" ht="16.2" thickBot="1" x14ac:dyDescent="0.3">
      <c r="A118" s="89" t="str">
        <f>E118&amp;"-"&amp;COUNTIF($E$11:E118,E118)</f>
        <v>CSC373-1</v>
      </c>
      <c r="B118" s="65" t="s">
        <v>764</v>
      </c>
      <c r="C118" s="66">
        <v>108</v>
      </c>
      <c r="D118" s="66">
        <v>3</v>
      </c>
      <c r="E118" s="66" t="s">
        <v>541</v>
      </c>
      <c r="F118" s="101" t="s">
        <v>586</v>
      </c>
      <c r="G118" s="66">
        <v>51.5</v>
      </c>
      <c r="H118" s="66">
        <v>3</v>
      </c>
      <c r="I118" s="66" t="s">
        <v>12</v>
      </c>
      <c r="J118" s="102">
        <v>2</v>
      </c>
      <c r="K118" s="93">
        <v>6</v>
      </c>
      <c r="L118" s="66" t="s">
        <v>450</v>
      </c>
      <c r="M118" s="48"/>
      <c r="N118" s="61">
        <v>13</v>
      </c>
      <c r="O118" s="139" t="s">
        <v>436</v>
      </c>
      <c r="P118" s="132"/>
      <c r="Q118" s="132"/>
      <c r="R118" s="132"/>
      <c r="S118" s="133"/>
      <c r="T118" s="126"/>
      <c r="U118" s="62">
        <v>16</v>
      </c>
      <c r="V118" s="140" t="s">
        <v>436</v>
      </c>
      <c r="W118" s="141"/>
      <c r="X118" s="141"/>
      <c r="Y118" s="141"/>
      <c r="Z118" s="137"/>
      <c r="AB118" s="66" t="s">
        <v>639</v>
      </c>
      <c r="AC118" s="66" t="s">
        <v>12</v>
      </c>
      <c r="AD118" s="66" t="s">
        <v>450</v>
      </c>
      <c r="AE118" s="66" t="s">
        <v>541</v>
      </c>
      <c r="AF118" s="66" t="s">
        <v>586</v>
      </c>
      <c r="AL118" s="43"/>
      <c r="AY118">
        <v>1</v>
      </c>
    </row>
    <row r="119" spans="1:51" x14ac:dyDescent="0.25">
      <c r="A119" s="89" t="str">
        <f>E119&amp;"-"&amp;COUNTIF($E$11:E119,E119)</f>
        <v>CSC374-1</v>
      </c>
      <c r="B119" s="65" t="s">
        <v>765</v>
      </c>
      <c r="C119" s="66">
        <v>109</v>
      </c>
      <c r="D119" s="66">
        <v>4</v>
      </c>
      <c r="E119" s="66" t="s">
        <v>567</v>
      </c>
      <c r="F119" s="101" t="s">
        <v>520</v>
      </c>
      <c r="G119" s="66">
        <v>77</v>
      </c>
      <c r="H119" s="66">
        <v>3</v>
      </c>
      <c r="I119" s="66" t="s">
        <v>34</v>
      </c>
      <c r="J119" s="102">
        <v>3.3</v>
      </c>
      <c r="K119" s="93">
        <v>9.8999999999999986</v>
      </c>
      <c r="L119" s="66" t="s">
        <v>450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621</v>
      </c>
      <c r="AC119" s="66" t="s">
        <v>34</v>
      </c>
      <c r="AD119" s="66" t="s">
        <v>450</v>
      </c>
      <c r="AE119" s="66" t="s">
        <v>567</v>
      </c>
      <c r="AF119" s="66" t="s">
        <v>520</v>
      </c>
      <c r="AL119" s="43"/>
      <c r="AY119">
        <v>1</v>
      </c>
    </row>
    <row r="120" spans="1:51" x14ac:dyDescent="0.25">
      <c r="A120" s="89" t="str">
        <f>E120&amp;"-"&amp;COUNTIF($E$11:E120,E120)</f>
        <v>CSC376-1</v>
      </c>
      <c r="B120" s="65" t="s">
        <v>766</v>
      </c>
      <c r="C120" s="66">
        <v>110</v>
      </c>
      <c r="D120" s="66">
        <v>5</v>
      </c>
      <c r="E120" s="66" t="s">
        <v>568</v>
      </c>
      <c r="F120" s="101" t="s">
        <v>505</v>
      </c>
      <c r="G120" s="66">
        <v>165</v>
      </c>
      <c r="H120" s="66">
        <v>6</v>
      </c>
      <c r="I120" s="66" t="s">
        <v>35</v>
      </c>
      <c r="J120" s="102">
        <v>3.7</v>
      </c>
      <c r="K120" s="93">
        <v>22.200000000000003</v>
      </c>
      <c r="L120" s="66" t="s">
        <v>450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641</v>
      </c>
      <c r="AC120" s="66" t="s">
        <v>35</v>
      </c>
      <c r="AD120" s="66" t="s">
        <v>450</v>
      </c>
      <c r="AE120" s="66" t="s">
        <v>568</v>
      </c>
      <c r="AF120" s="66" t="s">
        <v>505</v>
      </c>
      <c r="AL120" s="43"/>
      <c r="AY120">
        <v>1</v>
      </c>
    </row>
    <row r="121" spans="1:51" x14ac:dyDescent="0.25">
      <c r="A121" s="89" t="str">
        <f>E121&amp;"-"&amp;COUNTIF($E$11:E121,E121)</f>
        <v>CSE6810-1</v>
      </c>
      <c r="B121" s="65" t="s">
        <v>767</v>
      </c>
      <c r="C121" s="66">
        <v>111</v>
      </c>
      <c r="D121" s="66">
        <v>6</v>
      </c>
      <c r="E121" s="66" t="s">
        <v>589</v>
      </c>
      <c r="F121" s="101" t="s">
        <v>590</v>
      </c>
      <c r="G121" s="66">
        <v>64</v>
      </c>
      <c r="H121" s="66">
        <v>3</v>
      </c>
      <c r="I121" s="66" t="s">
        <v>34</v>
      </c>
      <c r="J121" s="102">
        <v>3.3</v>
      </c>
      <c r="K121" s="93">
        <v>9.8999999999999986</v>
      </c>
      <c r="L121" s="66" t="s">
        <v>450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622</v>
      </c>
      <c r="AC121" s="66" t="s">
        <v>34</v>
      </c>
      <c r="AD121" s="66" t="s">
        <v>450</v>
      </c>
      <c r="AE121" s="66" t="s">
        <v>589</v>
      </c>
      <c r="AF121" s="66" t="s">
        <v>590</v>
      </c>
      <c r="AL121" s="43"/>
      <c r="AY121">
        <v>1</v>
      </c>
    </row>
    <row r="122" spans="1:51" x14ac:dyDescent="0.25">
      <c r="A122" s="89" t="str">
        <f>E122&amp;"-"&amp;COUNTIF($E$11:E122,E122)</f>
        <v>ISL101-1</v>
      </c>
      <c r="B122" s="65" t="s">
        <v>768</v>
      </c>
      <c r="C122" s="66">
        <v>112</v>
      </c>
      <c r="D122" s="66">
        <v>7</v>
      </c>
      <c r="E122" s="66" t="s">
        <v>167</v>
      </c>
      <c r="F122" s="101" t="s">
        <v>569</v>
      </c>
      <c r="G122" s="66">
        <v>84</v>
      </c>
      <c r="H122" s="66">
        <v>3</v>
      </c>
      <c r="I122" s="66" t="s">
        <v>34</v>
      </c>
      <c r="J122" s="102">
        <v>3.3</v>
      </c>
      <c r="K122" s="93">
        <v>9.8999999999999986</v>
      </c>
      <c r="L122" s="66" t="s">
        <v>450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632</v>
      </c>
      <c r="AC122" s="66" t="s">
        <v>34</v>
      </c>
      <c r="AD122" s="66" t="s">
        <v>450</v>
      </c>
      <c r="AE122" s="66" t="s">
        <v>167</v>
      </c>
      <c r="AF122" s="66" t="s">
        <v>569</v>
      </c>
      <c r="AL122" s="43"/>
      <c r="AY122">
        <v>1</v>
      </c>
    </row>
    <row r="123" spans="1:51" x14ac:dyDescent="0.25">
      <c r="A123" s="89" t="str">
        <f>E123&amp;"-"&amp;COUNTIF($E$11:E123,E123)</f>
        <v>--70</v>
      </c>
      <c r="B123" s="65" t="s">
        <v>769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450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274</v>
      </c>
      <c r="AC123" s="66" t="s">
        <v>56</v>
      </c>
      <c r="AD123" s="66" t="s">
        <v>450</v>
      </c>
      <c r="AE123" s="66" t="s">
        <v>56</v>
      </c>
      <c r="AF123" s="66" t="s">
        <v>56</v>
      </c>
      <c r="AL123" s="43"/>
      <c r="AY123">
        <v>1</v>
      </c>
    </row>
    <row r="124" spans="1:51" x14ac:dyDescent="0.25">
      <c r="A124" s="89" t="str">
        <f>E124&amp;"-"&amp;COUNTIF($E$11:E124,E124)</f>
        <v>--71</v>
      </c>
      <c r="B124" s="65" t="s">
        <v>770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450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275</v>
      </c>
      <c r="AC124" s="66" t="s">
        <v>56</v>
      </c>
      <c r="AD124" s="66" t="s">
        <v>450</v>
      </c>
      <c r="AE124" s="66" t="s">
        <v>56</v>
      </c>
      <c r="AF124" s="66" t="s">
        <v>56</v>
      </c>
      <c r="AL124" s="43"/>
      <c r="AY124">
        <v>1</v>
      </c>
    </row>
    <row r="125" spans="1:51" x14ac:dyDescent="0.25">
      <c r="A125" s="89" t="str">
        <f>E125&amp;"-"&amp;COUNTIF($E$11:E125,E125)</f>
        <v>--72</v>
      </c>
      <c r="B125" s="65" t="s">
        <v>771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450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276</v>
      </c>
      <c r="AC125" s="66" t="s">
        <v>56</v>
      </c>
      <c r="AD125" s="66" t="s">
        <v>450</v>
      </c>
      <c r="AE125" s="66" t="s">
        <v>56</v>
      </c>
      <c r="AF125" s="66" t="s">
        <v>56</v>
      </c>
      <c r="AL125" s="43"/>
      <c r="AY125">
        <v>1</v>
      </c>
    </row>
    <row r="126" spans="1:51" x14ac:dyDescent="0.25">
      <c r="A126" s="89" t="str">
        <f>E126&amp;"-"&amp;COUNTIF($E$11:E126,E126)</f>
        <v>--73</v>
      </c>
      <c r="B126" s="65" t="s">
        <v>772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450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277</v>
      </c>
      <c r="AC126" s="66" t="s">
        <v>56</v>
      </c>
      <c r="AD126" s="66" t="s">
        <v>450</v>
      </c>
      <c r="AE126" s="66" t="s">
        <v>56</v>
      </c>
      <c r="AF126" s="66" t="s">
        <v>56</v>
      </c>
      <c r="AL126" s="43"/>
      <c r="AY126">
        <v>1</v>
      </c>
    </row>
    <row r="127" spans="1:51" x14ac:dyDescent="0.25">
      <c r="A127" s="89" t="str">
        <f>E127&amp;"-"&amp;COUNTIF($E$11:E127,E127)</f>
        <v>--74</v>
      </c>
      <c r="B127" s="65" t="s">
        <v>773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450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278</v>
      </c>
      <c r="AC127" s="66" t="s">
        <v>56</v>
      </c>
      <c r="AD127" s="66" t="s">
        <v>450</v>
      </c>
      <c r="AE127" s="66" t="s">
        <v>56</v>
      </c>
      <c r="AF127" s="66" t="s">
        <v>56</v>
      </c>
      <c r="AL127" s="43"/>
      <c r="AY127">
        <v>1</v>
      </c>
    </row>
    <row r="128" spans="1:51" x14ac:dyDescent="0.25">
      <c r="A128" s="89" t="str">
        <f>E128&amp;"-"&amp;COUNTIF($E$11:E128,E128)</f>
        <v>--75</v>
      </c>
      <c r="B128" s="65" t="s">
        <v>774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450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279</v>
      </c>
      <c r="AC128" s="66" t="s">
        <v>56</v>
      </c>
      <c r="AD128" s="66" t="s">
        <v>450</v>
      </c>
      <c r="AE128" s="66" t="s">
        <v>56</v>
      </c>
      <c r="AF128" s="66" t="s">
        <v>56</v>
      </c>
      <c r="AL128" s="43"/>
      <c r="AY128">
        <v>1</v>
      </c>
    </row>
    <row r="129" spans="1:51" x14ac:dyDescent="0.25">
      <c r="A129" s="89" t="str">
        <f>E129&amp;"-"&amp;COUNTIF($E$11:E129,E129)</f>
        <v>--76</v>
      </c>
      <c r="B129" s="65" t="s">
        <v>775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450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280</v>
      </c>
      <c r="AC129" s="66" t="s">
        <v>56</v>
      </c>
      <c r="AD129" s="66" t="s">
        <v>450</v>
      </c>
      <c r="AE129" s="66" t="s">
        <v>56</v>
      </c>
      <c r="AF129" s="66" t="s">
        <v>56</v>
      </c>
      <c r="AL129" s="43"/>
      <c r="AY129">
        <v>1</v>
      </c>
    </row>
    <row r="130" spans="1:51" x14ac:dyDescent="0.25">
      <c r="A130" s="89" t="str">
        <f>E130&amp;"-"&amp;COUNTIF($E$11:E130,E130)</f>
        <v>--77</v>
      </c>
      <c r="B130" s="65" t="s">
        <v>776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450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281</v>
      </c>
      <c r="AC130" s="66" t="s">
        <v>56</v>
      </c>
      <c r="AD130" s="66" t="s">
        <v>450</v>
      </c>
      <c r="AE130" s="66" t="s">
        <v>56</v>
      </c>
      <c r="AF130" s="66" t="s">
        <v>56</v>
      </c>
      <c r="AL130" s="43"/>
      <c r="AY130">
        <v>1</v>
      </c>
    </row>
    <row r="131" spans="1:51" x14ac:dyDescent="0.25">
      <c r="A131" s="89" t="str">
        <f>E131&amp;"-"&amp;COUNTIF($E$11:E131,E131)</f>
        <v>--78</v>
      </c>
      <c r="B131" s="65" t="s">
        <v>777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436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282</v>
      </c>
      <c r="AC131" s="66" t="s">
        <v>56</v>
      </c>
      <c r="AD131" s="66" t="s">
        <v>436</v>
      </c>
      <c r="AE131" s="66" t="s">
        <v>56</v>
      </c>
      <c r="AF131" s="66" t="s">
        <v>56</v>
      </c>
      <c r="AL131" s="43"/>
      <c r="AY131">
        <v>1</v>
      </c>
    </row>
    <row r="132" spans="1:51" x14ac:dyDescent="0.25">
      <c r="A132" s="89" t="str">
        <f>E132&amp;"-"&amp;COUNTIF($E$11:E132,E132)</f>
        <v>--79</v>
      </c>
      <c r="B132" s="65" t="s">
        <v>778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436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283</v>
      </c>
      <c r="AC132" s="66" t="s">
        <v>56</v>
      </c>
      <c r="AD132" s="66" t="s">
        <v>436</v>
      </c>
      <c r="AE132" s="66" t="s">
        <v>56</v>
      </c>
      <c r="AF132" s="66" t="s">
        <v>56</v>
      </c>
      <c r="AL132" s="43"/>
      <c r="AY132">
        <v>1</v>
      </c>
    </row>
    <row r="133" spans="1:51" x14ac:dyDescent="0.25">
      <c r="A133" s="89" t="str">
        <f>E133&amp;"-"&amp;COUNTIF($E$11:E133,E133)</f>
        <v>--80</v>
      </c>
      <c r="B133" s="65" t="s">
        <v>779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436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284</v>
      </c>
      <c r="AC133" s="66" t="s">
        <v>56</v>
      </c>
      <c r="AD133" s="66" t="s">
        <v>436</v>
      </c>
      <c r="AE133" s="66" t="s">
        <v>56</v>
      </c>
      <c r="AF133" s="66" t="s">
        <v>56</v>
      </c>
      <c r="AL133" s="43"/>
      <c r="AY133">
        <v>1</v>
      </c>
    </row>
    <row r="134" spans="1:51" x14ac:dyDescent="0.25">
      <c r="A134" s="89" t="str">
        <f>E134&amp;"-"&amp;COUNTIF($E$11:E134,E134)</f>
        <v>--81</v>
      </c>
      <c r="B134" s="65" t="s">
        <v>780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436</v>
      </c>
      <c r="M134" s="48"/>
      <c r="N134" s="112" t="s">
        <v>195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195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285</v>
      </c>
      <c r="AC134" s="66" t="s">
        <v>56</v>
      </c>
      <c r="AD134" s="66" t="s">
        <v>436</v>
      </c>
      <c r="AE134" s="66" t="s">
        <v>56</v>
      </c>
      <c r="AF134" s="66" t="s">
        <v>56</v>
      </c>
      <c r="AL134" s="43"/>
      <c r="AY134">
        <v>1</v>
      </c>
    </row>
    <row r="135" spans="1:51" ht="13.8" thickBot="1" x14ac:dyDescent="0.3">
      <c r="A135" s="89" t="str">
        <f>E135&amp;"-"&amp;COUNTIF($E$11:E135,E135)</f>
        <v>--82</v>
      </c>
      <c r="B135" s="65" t="s">
        <v>781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436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286</v>
      </c>
      <c r="AC135" s="66" t="s">
        <v>56</v>
      </c>
      <c r="AD135" s="66" t="s">
        <v>436</v>
      </c>
      <c r="AE135" s="66" t="s">
        <v>56</v>
      </c>
      <c r="AF135" s="66" t="s">
        <v>56</v>
      </c>
      <c r="AL135" s="43"/>
      <c r="AY135">
        <v>1</v>
      </c>
    </row>
    <row r="136" spans="1:51" ht="16.2" thickBot="1" x14ac:dyDescent="0.3">
      <c r="A136" s="89" t="str">
        <f>E136&amp;"-"&amp;COUNTIF($E$11:E136,E136)</f>
        <v>--83</v>
      </c>
      <c r="B136" s="65" t="s">
        <v>782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436</v>
      </c>
      <c r="M136" s="48"/>
      <c r="N136" s="61">
        <v>14</v>
      </c>
      <c r="O136" s="139" t="s">
        <v>436</v>
      </c>
      <c r="P136" s="132"/>
      <c r="Q136" s="132"/>
      <c r="R136" s="132"/>
      <c r="S136" s="133"/>
      <c r="T136" s="116"/>
      <c r="U136" s="62">
        <v>17</v>
      </c>
      <c r="V136" s="140" t="s">
        <v>436</v>
      </c>
      <c r="W136" s="141"/>
      <c r="X136" s="141"/>
      <c r="Y136" s="141"/>
      <c r="Z136" s="137"/>
      <c r="AA136" s="71"/>
      <c r="AB136" s="66" t="s">
        <v>287</v>
      </c>
      <c r="AC136" s="66" t="s">
        <v>56</v>
      </c>
      <c r="AD136" s="66" t="s">
        <v>436</v>
      </c>
      <c r="AE136" s="66" t="s">
        <v>56</v>
      </c>
      <c r="AF136" s="66" t="s">
        <v>56</v>
      </c>
      <c r="AL136" s="43"/>
      <c r="AY136">
        <v>1</v>
      </c>
    </row>
    <row r="137" spans="1:51" x14ac:dyDescent="0.25">
      <c r="A137" s="89" t="str">
        <f>E137&amp;"-"&amp;COUNTIF($E$11:E137,E137)</f>
        <v>--84</v>
      </c>
      <c r="B137" s="65" t="s">
        <v>783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436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288</v>
      </c>
      <c r="AC137" s="66" t="s">
        <v>56</v>
      </c>
      <c r="AD137" s="66" t="s">
        <v>436</v>
      </c>
      <c r="AE137" s="66" t="s">
        <v>56</v>
      </c>
      <c r="AF137" s="66" t="s">
        <v>56</v>
      </c>
      <c r="AL137" s="43"/>
      <c r="AY137">
        <v>1</v>
      </c>
    </row>
    <row r="138" spans="1:51" x14ac:dyDescent="0.25">
      <c r="A138" s="89" t="str">
        <f>E138&amp;"-"&amp;COUNTIF($E$11:E138,E138)</f>
        <v>--85</v>
      </c>
      <c r="B138" s="65" t="s">
        <v>784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436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289</v>
      </c>
      <c r="AC138" s="66" t="s">
        <v>56</v>
      </c>
      <c r="AD138" s="66" t="s">
        <v>436</v>
      </c>
      <c r="AE138" s="66" t="s">
        <v>56</v>
      </c>
      <c r="AF138" s="66" t="s">
        <v>56</v>
      </c>
      <c r="AL138" s="43"/>
      <c r="AY138">
        <v>1</v>
      </c>
    </row>
    <row r="139" spans="1:51" x14ac:dyDescent="0.25">
      <c r="A139" s="89" t="str">
        <f>E139&amp;"-"&amp;COUNTIF($E$11:E139,E139)</f>
        <v>--86</v>
      </c>
      <c r="B139" s="65" t="s">
        <v>785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436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290</v>
      </c>
      <c r="AC139" s="66" t="s">
        <v>56</v>
      </c>
      <c r="AD139" s="66" t="s">
        <v>436</v>
      </c>
      <c r="AE139" s="66" t="s">
        <v>56</v>
      </c>
      <c r="AF139" s="66" t="s">
        <v>56</v>
      </c>
      <c r="AL139" s="43"/>
      <c r="AY139">
        <v>1</v>
      </c>
    </row>
    <row r="140" spans="1:51" x14ac:dyDescent="0.25">
      <c r="A140" s="89" t="str">
        <f>E140&amp;"-"&amp;COUNTIF($E$11:E140,E140)</f>
        <v>--87</v>
      </c>
      <c r="B140" s="65" t="s">
        <v>786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436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291</v>
      </c>
      <c r="AC140" s="66" t="s">
        <v>56</v>
      </c>
      <c r="AD140" s="66" t="s">
        <v>436</v>
      </c>
      <c r="AE140" s="66" t="s">
        <v>56</v>
      </c>
      <c r="AF140" s="66" t="s">
        <v>56</v>
      </c>
      <c r="AL140" s="43"/>
      <c r="AY140">
        <v>1</v>
      </c>
    </row>
    <row r="141" spans="1:51" x14ac:dyDescent="0.25">
      <c r="A141" s="89" t="str">
        <f>E141&amp;"-"&amp;COUNTIF($E$11:E141,E141)</f>
        <v>--88</v>
      </c>
      <c r="B141" s="65" t="s">
        <v>787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436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292</v>
      </c>
      <c r="AC141" s="66" t="s">
        <v>56</v>
      </c>
      <c r="AD141" s="66" t="s">
        <v>436</v>
      </c>
      <c r="AE141" s="66" t="s">
        <v>56</v>
      </c>
      <c r="AF141" s="66" t="s">
        <v>56</v>
      </c>
      <c r="AL141" s="43"/>
      <c r="AY141">
        <v>1</v>
      </c>
    </row>
    <row r="142" spans="1:51" x14ac:dyDescent="0.25">
      <c r="A142" s="89" t="str">
        <f>E142&amp;"-"&amp;COUNTIF($E$11:E142,E142)</f>
        <v>--89</v>
      </c>
      <c r="B142" s="65" t="s">
        <v>788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436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293</v>
      </c>
      <c r="AC142" s="66" t="s">
        <v>56</v>
      </c>
      <c r="AD142" s="66" t="s">
        <v>436</v>
      </c>
      <c r="AE142" s="66" t="s">
        <v>56</v>
      </c>
      <c r="AF142" s="66" t="s">
        <v>56</v>
      </c>
      <c r="AL142" s="43"/>
      <c r="AY142">
        <v>1</v>
      </c>
    </row>
    <row r="143" spans="1:51" x14ac:dyDescent="0.25">
      <c r="A143" s="89" t="str">
        <f>E143&amp;"-"&amp;COUNTIF($E$11:E143,E143)</f>
        <v>--90</v>
      </c>
      <c r="B143" s="65" t="s">
        <v>789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436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294</v>
      </c>
      <c r="AC143" s="66" t="s">
        <v>56</v>
      </c>
      <c r="AD143" s="66" t="s">
        <v>436</v>
      </c>
      <c r="AE143" s="66" t="s">
        <v>56</v>
      </c>
      <c r="AF143" s="66" t="s">
        <v>56</v>
      </c>
      <c r="AL143" s="43"/>
      <c r="AY143">
        <v>1</v>
      </c>
    </row>
    <row r="144" spans="1:51" x14ac:dyDescent="0.25">
      <c r="A144" s="89" t="str">
        <f>E144&amp;"-"&amp;COUNTIF($E$11:E144,E144)</f>
        <v>--91</v>
      </c>
      <c r="B144" s="65" t="s">
        <v>790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436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295</v>
      </c>
      <c r="AC144" s="66" t="s">
        <v>56</v>
      </c>
      <c r="AD144" s="66" t="s">
        <v>436</v>
      </c>
      <c r="AE144" s="66" t="s">
        <v>56</v>
      </c>
      <c r="AF144" s="66" t="s">
        <v>56</v>
      </c>
      <c r="AL144" s="43"/>
      <c r="AY144">
        <v>1</v>
      </c>
    </row>
    <row r="145" spans="1:51" x14ac:dyDescent="0.25">
      <c r="A145" s="89" t="str">
        <f>E145&amp;"-"&amp;COUNTIF($E$11:E145,E145)</f>
        <v>--92</v>
      </c>
      <c r="B145" s="65" t="s">
        <v>791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436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296</v>
      </c>
      <c r="AC145" s="66" t="s">
        <v>56</v>
      </c>
      <c r="AD145" s="66" t="s">
        <v>436</v>
      </c>
      <c r="AE145" s="66" t="s">
        <v>56</v>
      </c>
      <c r="AF145" s="66" t="s">
        <v>56</v>
      </c>
      <c r="AL145" s="43"/>
      <c r="AY145">
        <v>1</v>
      </c>
    </row>
    <row r="146" spans="1:51" x14ac:dyDescent="0.25">
      <c r="A146" s="89" t="str">
        <f>E146&amp;"-"&amp;COUNTIF($E$11:E146,E146)</f>
        <v>--93</v>
      </c>
      <c r="B146" s="65" t="s">
        <v>792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436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297</v>
      </c>
      <c r="AC146" s="66" t="s">
        <v>56</v>
      </c>
      <c r="AD146" s="66" t="s">
        <v>436</v>
      </c>
      <c r="AE146" s="66" t="s">
        <v>56</v>
      </c>
      <c r="AF146" s="66" t="s">
        <v>56</v>
      </c>
      <c r="AL146" s="43"/>
      <c r="AY146">
        <v>1</v>
      </c>
    </row>
    <row r="147" spans="1:51" x14ac:dyDescent="0.25">
      <c r="A147" s="89" t="str">
        <f>E147&amp;"-"&amp;COUNTIF($E$11:E147,E147)</f>
        <v>--94</v>
      </c>
      <c r="B147" s="65" t="s">
        <v>793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436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298</v>
      </c>
      <c r="AC147" s="66" t="s">
        <v>56</v>
      </c>
      <c r="AD147" s="66" t="s">
        <v>436</v>
      </c>
      <c r="AE147" s="66" t="s">
        <v>56</v>
      </c>
      <c r="AF147" s="66" t="s">
        <v>56</v>
      </c>
      <c r="AL147" s="43"/>
      <c r="AY147">
        <v>1</v>
      </c>
    </row>
    <row r="148" spans="1:51" x14ac:dyDescent="0.25">
      <c r="A148" s="89" t="str">
        <f>E148&amp;"-"&amp;COUNTIF($E$11:E148,E148)</f>
        <v>--95</v>
      </c>
      <c r="B148" s="65" t="s">
        <v>794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436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299</v>
      </c>
      <c r="AC148" s="66" t="s">
        <v>56</v>
      </c>
      <c r="AD148" s="66" t="s">
        <v>436</v>
      </c>
      <c r="AE148" s="66" t="s">
        <v>56</v>
      </c>
      <c r="AF148" s="66" t="s">
        <v>56</v>
      </c>
      <c r="AL148" s="43"/>
      <c r="AY148">
        <v>1</v>
      </c>
    </row>
    <row r="149" spans="1:51" x14ac:dyDescent="0.25">
      <c r="A149" s="89" t="str">
        <f>E149&amp;"-"&amp;COUNTIF($E$11:E149,E149)</f>
        <v>--96</v>
      </c>
      <c r="B149" s="65" t="s">
        <v>795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436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300</v>
      </c>
      <c r="AC149" s="66" t="s">
        <v>56</v>
      </c>
      <c r="AD149" s="66" t="s">
        <v>436</v>
      </c>
      <c r="AE149" s="66" t="s">
        <v>56</v>
      </c>
      <c r="AF149" s="66" t="s">
        <v>56</v>
      </c>
      <c r="AL149" s="43"/>
      <c r="AY149">
        <v>1</v>
      </c>
    </row>
    <row r="150" spans="1:51" x14ac:dyDescent="0.25">
      <c r="A150" s="89" t="str">
        <f>E150&amp;"-"&amp;COUNTIF($E$11:E150,E150)</f>
        <v>--97</v>
      </c>
      <c r="B150" s="65" t="s">
        <v>796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436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301</v>
      </c>
      <c r="AC150" s="66" t="s">
        <v>56</v>
      </c>
      <c r="AD150" s="66" t="s">
        <v>436</v>
      </c>
      <c r="AE150" s="66" t="s">
        <v>56</v>
      </c>
      <c r="AF150" s="66" t="s">
        <v>56</v>
      </c>
      <c r="AL150" s="43"/>
      <c r="AY150">
        <v>1</v>
      </c>
    </row>
    <row r="151" spans="1:51" x14ac:dyDescent="0.25">
      <c r="A151" s="89" t="str">
        <f>E151&amp;"-"&amp;COUNTIF($E$11:E151,E151)</f>
        <v>--98</v>
      </c>
      <c r="B151" s="65" t="s">
        <v>797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436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302</v>
      </c>
      <c r="AC151" s="66" t="s">
        <v>56</v>
      </c>
      <c r="AD151" s="66" t="s">
        <v>436</v>
      </c>
      <c r="AE151" s="66" t="s">
        <v>56</v>
      </c>
      <c r="AF151" s="66" t="s">
        <v>56</v>
      </c>
      <c r="AL151" s="43"/>
      <c r="AY151">
        <v>1</v>
      </c>
    </row>
    <row r="152" spans="1:51" x14ac:dyDescent="0.25">
      <c r="A152" s="89" t="str">
        <f>E152&amp;"-"&amp;COUNTIF($E$11:E152,E152)</f>
        <v>--99</v>
      </c>
      <c r="B152" s="65" t="s">
        <v>798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436</v>
      </c>
      <c r="M152" s="48"/>
      <c r="N152" s="112" t="s">
        <v>195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195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303</v>
      </c>
      <c r="AC152" s="66" t="s">
        <v>56</v>
      </c>
      <c r="AD152" s="66" t="s">
        <v>436</v>
      </c>
      <c r="AE152" s="66" t="s">
        <v>56</v>
      </c>
      <c r="AF152" s="66" t="s">
        <v>56</v>
      </c>
      <c r="AL152" s="43"/>
      <c r="AY152">
        <v>1</v>
      </c>
    </row>
    <row r="153" spans="1:51" ht="13.8" thickBot="1" x14ac:dyDescent="0.3">
      <c r="A153" s="89" t="str">
        <f>E153&amp;"-"&amp;COUNTIF($E$11:E153,E153)</f>
        <v>--100</v>
      </c>
      <c r="B153" s="65" t="s">
        <v>799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436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304</v>
      </c>
      <c r="AC153" s="66" t="s">
        <v>56</v>
      </c>
      <c r="AD153" s="66" t="s">
        <v>436</v>
      </c>
      <c r="AE153" s="66" t="s">
        <v>56</v>
      </c>
      <c r="AF153" s="66" t="s">
        <v>56</v>
      </c>
      <c r="AL153" s="43"/>
      <c r="AY153">
        <v>1</v>
      </c>
    </row>
    <row r="154" spans="1:51" ht="16.2" thickBot="1" x14ac:dyDescent="0.3">
      <c r="A154" s="89" t="str">
        <f>E154&amp;"-"&amp;COUNTIF($E$11:E154,E154)</f>
        <v>--101</v>
      </c>
      <c r="B154" s="65" t="s">
        <v>800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436</v>
      </c>
      <c r="M154" s="48"/>
      <c r="N154" s="61">
        <v>15</v>
      </c>
      <c r="O154" s="139" t="s">
        <v>436</v>
      </c>
      <c r="P154" s="132"/>
      <c r="Q154" s="132"/>
      <c r="R154" s="132"/>
      <c r="S154" s="133"/>
      <c r="T154" s="116"/>
      <c r="U154" s="62">
        <v>18</v>
      </c>
      <c r="V154" s="140" t="s">
        <v>436</v>
      </c>
      <c r="W154" s="141"/>
      <c r="X154" s="141"/>
      <c r="Y154" s="141"/>
      <c r="Z154" s="137"/>
      <c r="AA154" s="71"/>
      <c r="AB154" s="66" t="s">
        <v>305</v>
      </c>
      <c r="AC154" s="66" t="s">
        <v>56</v>
      </c>
      <c r="AD154" s="66" t="s">
        <v>436</v>
      </c>
      <c r="AE154" s="66" t="s">
        <v>56</v>
      </c>
      <c r="AF154" s="66" t="s">
        <v>56</v>
      </c>
      <c r="AL154" s="43"/>
      <c r="AY154">
        <v>1</v>
      </c>
    </row>
    <row r="155" spans="1:51" x14ac:dyDescent="0.25">
      <c r="A155" s="89" t="str">
        <f>E155&amp;"-"&amp;COUNTIF($E$11:E155,E155)</f>
        <v>--102</v>
      </c>
      <c r="B155" s="65" t="s">
        <v>801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436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306</v>
      </c>
      <c r="AC155" s="66" t="s">
        <v>56</v>
      </c>
      <c r="AD155" s="66" t="s">
        <v>436</v>
      </c>
      <c r="AE155" s="66" t="s">
        <v>56</v>
      </c>
      <c r="AF155" s="66" t="s">
        <v>56</v>
      </c>
      <c r="AL155" s="43"/>
      <c r="AY155">
        <v>1</v>
      </c>
    </row>
    <row r="156" spans="1:51" x14ac:dyDescent="0.25">
      <c r="A156" s="89" t="str">
        <f>E156&amp;"-"&amp;COUNTIF($E$11:E156,E156)</f>
        <v>--103</v>
      </c>
      <c r="B156" s="65" t="s">
        <v>802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436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307</v>
      </c>
      <c r="AC156" s="66" t="s">
        <v>56</v>
      </c>
      <c r="AD156" s="66" t="s">
        <v>436</v>
      </c>
      <c r="AE156" s="66" t="s">
        <v>56</v>
      </c>
      <c r="AF156" s="66" t="s">
        <v>56</v>
      </c>
      <c r="AL156" s="43"/>
      <c r="AY156">
        <v>1</v>
      </c>
    </row>
    <row r="157" spans="1:51" x14ac:dyDescent="0.25">
      <c r="A157" s="89" t="str">
        <f>E157&amp;"-"&amp;COUNTIF($E$11:E157,E157)</f>
        <v>--104</v>
      </c>
      <c r="B157" s="65" t="s">
        <v>803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436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308</v>
      </c>
      <c r="AC157" s="66" t="s">
        <v>56</v>
      </c>
      <c r="AD157" s="66" t="s">
        <v>436</v>
      </c>
      <c r="AE157" s="66" t="s">
        <v>56</v>
      </c>
      <c r="AF157" s="66" t="s">
        <v>56</v>
      </c>
      <c r="AL157" s="43"/>
      <c r="AY157">
        <v>1</v>
      </c>
    </row>
    <row r="158" spans="1:51" x14ac:dyDescent="0.25">
      <c r="A158" s="89" t="str">
        <f>E158&amp;"-"&amp;COUNTIF($E$11:E158,E158)</f>
        <v>--105</v>
      </c>
      <c r="B158" s="65" t="s">
        <v>804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436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309</v>
      </c>
      <c r="AC158" s="66" t="s">
        <v>56</v>
      </c>
      <c r="AD158" s="66" t="s">
        <v>436</v>
      </c>
      <c r="AE158" s="66" t="s">
        <v>56</v>
      </c>
      <c r="AF158" s="66" t="s">
        <v>56</v>
      </c>
      <c r="AL158" s="43"/>
      <c r="AY158">
        <v>1</v>
      </c>
    </row>
    <row r="159" spans="1:51" x14ac:dyDescent="0.25">
      <c r="A159" s="89" t="str">
        <f>E159&amp;"-"&amp;COUNTIF($E$11:E159,E159)</f>
        <v>--106</v>
      </c>
      <c r="B159" s="65" t="s">
        <v>805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436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310</v>
      </c>
      <c r="AC159" s="66" t="s">
        <v>56</v>
      </c>
      <c r="AD159" s="66" t="s">
        <v>436</v>
      </c>
      <c r="AE159" s="66" t="s">
        <v>56</v>
      </c>
      <c r="AF159" s="66" t="s">
        <v>56</v>
      </c>
      <c r="AL159" s="43"/>
      <c r="AY159">
        <v>1</v>
      </c>
    </row>
    <row r="160" spans="1:51" x14ac:dyDescent="0.25">
      <c r="A160" s="89" t="str">
        <f>E160&amp;"-"&amp;COUNTIF($E$11:E160,E160)</f>
        <v>--107</v>
      </c>
      <c r="B160" s="65" t="s">
        <v>806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436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311</v>
      </c>
      <c r="AC160" s="66" t="s">
        <v>56</v>
      </c>
      <c r="AD160" s="66" t="s">
        <v>436</v>
      </c>
      <c r="AE160" s="66" t="s">
        <v>56</v>
      </c>
      <c r="AF160" s="66" t="s">
        <v>56</v>
      </c>
      <c r="AL160" s="43"/>
      <c r="AY160">
        <v>1</v>
      </c>
    </row>
    <row r="161" spans="1:51" x14ac:dyDescent="0.25">
      <c r="A161" s="89" t="str">
        <f>E161&amp;"-"&amp;COUNTIF($E$11:E161,E161)</f>
        <v>--108</v>
      </c>
      <c r="B161" s="65" t="s">
        <v>807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436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312</v>
      </c>
      <c r="AC161" s="66" t="s">
        <v>56</v>
      </c>
      <c r="AD161" s="66" t="s">
        <v>436</v>
      </c>
      <c r="AE161" s="66" t="s">
        <v>56</v>
      </c>
      <c r="AF161" s="66" t="s">
        <v>56</v>
      </c>
      <c r="AL161" s="43"/>
      <c r="AY161">
        <v>1</v>
      </c>
    </row>
    <row r="162" spans="1:51" x14ac:dyDescent="0.25">
      <c r="A162" s="89" t="str">
        <f>E162&amp;"-"&amp;COUNTIF($E$11:E162,E162)</f>
        <v>--109</v>
      </c>
      <c r="B162" s="65" t="s">
        <v>808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436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313</v>
      </c>
      <c r="AC162" s="66" t="s">
        <v>56</v>
      </c>
      <c r="AD162" s="66" t="s">
        <v>436</v>
      </c>
      <c r="AE162" s="66" t="s">
        <v>56</v>
      </c>
      <c r="AF162" s="66" t="s">
        <v>56</v>
      </c>
      <c r="AL162" s="43"/>
      <c r="AY162">
        <v>1</v>
      </c>
    </row>
    <row r="163" spans="1:51" x14ac:dyDescent="0.25">
      <c r="A163" s="89" t="str">
        <f>E163&amp;"-"&amp;COUNTIF($E$11:E163,E163)</f>
        <v>--110</v>
      </c>
      <c r="B163" s="65" t="s">
        <v>809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436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314</v>
      </c>
      <c r="AC163" s="66" t="s">
        <v>56</v>
      </c>
      <c r="AD163" s="66" t="s">
        <v>436</v>
      </c>
      <c r="AE163" s="66" t="s">
        <v>56</v>
      </c>
      <c r="AF163" s="66" t="s">
        <v>56</v>
      </c>
      <c r="AL163" s="43"/>
      <c r="AY163">
        <v>1</v>
      </c>
    </row>
    <row r="164" spans="1:51" x14ac:dyDescent="0.25">
      <c r="A164" s="89" t="str">
        <f>E164&amp;"-"&amp;COUNTIF($E$11:E164,E164)</f>
        <v>--111</v>
      </c>
      <c r="B164" s="65" t="s">
        <v>810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436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315</v>
      </c>
      <c r="AC164" s="66" t="s">
        <v>56</v>
      </c>
      <c r="AD164" s="66" t="s">
        <v>436</v>
      </c>
      <c r="AE164" s="66" t="s">
        <v>56</v>
      </c>
      <c r="AF164" s="66" t="s">
        <v>56</v>
      </c>
      <c r="AL164" s="43"/>
      <c r="AY164">
        <v>1</v>
      </c>
    </row>
    <row r="165" spans="1:51" x14ac:dyDescent="0.25">
      <c r="A165" s="89" t="str">
        <f>E165&amp;"-"&amp;COUNTIF($E$11:E165,E165)</f>
        <v>--112</v>
      </c>
      <c r="B165" s="65" t="s">
        <v>811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436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316</v>
      </c>
      <c r="AC165" s="66" t="s">
        <v>56</v>
      </c>
      <c r="AD165" s="66" t="s">
        <v>436</v>
      </c>
      <c r="AE165" s="66" t="s">
        <v>56</v>
      </c>
      <c r="AF165" s="66" t="s">
        <v>56</v>
      </c>
      <c r="AL165" s="43"/>
      <c r="AY165">
        <v>1</v>
      </c>
    </row>
    <row r="166" spans="1:51" x14ac:dyDescent="0.25">
      <c r="A166" s="89" t="str">
        <f>E166&amp;"-"&amp;COUNTIF($E$11:E166,E166)</f>
        <v>--113</v>
      </c>
      <c r="B166" s="65" t="s">
        <v>812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436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317</v>
      </c>
      <c r="AC166" s="66" t="s">
        <v>56</v>
      </c>
      <c r="AD166" s="66" t="s">
        <v>436</v>
      </c>
      <c r="AE166" s="66" t="s">
        <v>56</v>
      </c>
      <c r="AF166" s="66" t="s">
        <v>56</v>
      </c>
      <c r="AL166" s="43"/>
      <c r="AY166">
        <v>1</v>
      </c>
    </row>
    <row r="167" spans="1:51" x14ac:dyDescent="0.25">
      <c r="A167" s="89" t="str">
        <f>E167&amp;"-"&amp;COUNTIF($E$11:E167,E167)</f>
        <v>--114</v>
      </c>
      <c r="B167" s="65" t="s">
        <v>813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436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318</v>
      </c>
      <c r="AC167" s="66" t="s">
        <v>56</v>
      </c>
      <c r="AD167" s="66" t="s">
        <v>436</v>
      </c>
      <c r="AE167" s="66" t="s">
        <v>56</v>
      </c>
      <c r="AF167" s="66" t="s">
        <v>56</v>
      </c>
      <c r="AL167" s="43"/>
      <c r="AY167">
        <v>1</v>
      </c>
    </row>
    <row r="168" spans="1:51" x14ac:dyDescent="0.25">
      <c r="A168" s="89" t="str">
        <f>E168&amp;"-"&amp;COUNTIF($E$11:E168,E168)</f>
        <v>--115</v>
      </c>
      <c r="B168" s="65" t="s">
        <v>814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436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319</v>
      </c>
      <c r="AC168" s="66" t="s">
        <v>56</v>
      </c>
      <c r="AD168" s="66" t="s">
        <v>436</v>
      </c>
      <c r="AE168" s="66" t="s">
        <v>56</v>
      </c>
      <c r="AF168" s="66" t="s">
        <v>56</v>
      </c>
      <c r="AL168" s="43"/>
      <c r="AY168">
        <v>1</v>
      </c>
    </row>
    <row r="169" spans="1:51" x14ac:dyDescent="0.25">
      <c r="A169" s="89" t="str">
        <f>E169&amp;"-"&amp;COUNTIF($E$11:E169,E169)</f>
        <v>--116</v>
      </c>
      <c r="B169" s="65" t="s">
        <v>815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436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320</v>
      </c>
      <c r="AC169" s="66" t="s">
        <v>56</v>
      </c>
      <c r="AD169" s="66" t="s">
        <v>436</v>
      </c>
      <c r="AE169" s="66" t="s">
        <v>56</v>
      </c>
      <c r="AF169" s="66" t="s">
        <v>56</v>
      </c>
      <c r="AL169" s="43"/>
      <c r="AY169">
        <v>1</v>
      </c>
    </row>
    <row r="170" spans="1:51" x14ac:dyDescent="0.25">
      <c r="A170" s="89" t="str">
        <f>E170&amp;"-"&amp;COUNTIF($E$11:E170,E170)</f>
        <v>--117</v>
      </c>
      <c r="B170" s="65" t="s">
        <v>816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436</v>
      </c>
      <c r="M170" s="48"/>
      <c r="N170" s="112" t="s">
        <v>195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195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321</v>
      </c>
      <c r="AC170" s="66" t="s">
        <v>56</v>
      </c>
      <c r="AD170" s="66" t="s">
        <v>436</v>
      </c>
      <c r="AE170" s="66" t="s">
        <v>56</v>
      </c>
      <c r="AF170" s="66" t="s">
        <v>56</v>
      </c>
      <c r="AL170" s="43"/>
      <c r="AY170">
        <v>1</v>
      </c>
    </row>
    <row r="171" spans="1:51" ht="13.8" x14ac:dyDescent="0.25">
      <c r="A171" s="89" t="str">
        <f>E171&amp;"-"&amp;COUNTIF($E$11:E171,E171)</f>
        <v>--118</v>
      </c>
      <c r="B171" s="65" t="s">
        <v>817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436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322</v>
      </c>
      <c r="AC171" s="66" t="s">
        <v>56</v>
      </c>
      <c r="AD171" s="66" t="s">
        <v>436</v>
      </c>
      <c r="AE171" s="66" t="s">
        <v>56</v>
      </c>
      <c r="AF171" s="66" t="s">
        <v>56</v>
      </c>
      <c r="AL171" s="43"/>
      <c r="AY171">
        <v>1</v>
      </c>
    </row>
    <row r="172" spans="1:51" ht="13.8" x14ac:dyDescent="0.25">
      <c r="A172" s="89" t="str">
        <f>E172&amp;"-"&amp;COUNTIF($E$11:E172,E172)</f>
        <v>--119</v>
      </c>
      <c r="B172" s="65" t="s">
        <v>818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436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323</v>
      </c>
      <c r="AC172" s="66" t="s">
        <v>56</v>
      </c>
      <c r="AD172" s="66" t="s">
        <v>436</v>
      </c>
      <c r="AE172" s="66" t="s">
        <v>56</v>
      </c>
      <c r="AF172" s="66" t="s">
        <v>56</v>
      </c>
      <c r="AL172" s="43"/>
      <c r="AY172">
        <v>1</v>
      </c>
    </row>
    <row r="173" spans="1:51" ht="13.8" x14ac:dyDescent="0.25">
      <c r="A173" s="89" t="str">
        <f>E173&amp;"-"&amp;COUNTIF($E$11:E173,E173)</f>
        <v>--120</v>
      </c>
      <c r="B173" s="65" t="s">
        <v>819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436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324</v>
      </c>
      <c r="AC173" s="66" t="s">
        <v>56</v>
      </c>
      <c r="AD173" s="66" t="s">
        <v>436</v>
      </c>
      <c r="AE173" s="66" t="s">
        <v>56</v>
      </c>
      <c r="AF173" s="66" t="s">
        <v>56</v>
      </c>
      <c r="AL173" s="43"/>
      <c r="AY173">
        <v>1</v>
      </c>
    </row>
    <row r="174" spans="1:51" x14ac:dyDescent="0.25">
      <c r="A174" s="89" t="str">
        <f>E174&amp;"-"&amp;COUNTIF($E$11:E174,E174)</f>
        <v>--121</v>
      </c>
      <c r="B174" s="65" t="s">
        <v>820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436</v>
      </c>
      <c r="M174" s="48"/>
      <c r="AA174" s="71"/>
      <c r="AB174" s="66" t="s">
        <v>325</v>
      </c>
      <c r="AC174" s="66" t="s">
        <v>56</v>
      </c>
      <c r="AD174" s="66" t="s">
        <v>436</v>
      </c>
      <c r="AE174" s="66" t="s">
        <v>56</v>
      </c>
      <c r="AF174" s="66" t="s">
        <v>56</v>
      </c>
      <c r="AL174" s="43"/>
      <c r="AY174">
        <v>1</v>
      </c>
    </row>
    <row r="175" spans="1:51" x14ac:dyDescent="0.25">
      <c r="A175" s="89" t="str">
        <f>E175&amp;"-"&amp;COUNTIF($E$11:E175,E175)</f>
        <v>--122</v>
      </c>
      <c r="B175" s="65" t="s">
        <v>821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436</v>
      </c>
      <c r="M175" s="48"/>
      <c r="AA175" s="71"/>
      <c r="AB175" s="66" t="s">
        <v>326</v>
      </c>
      <c r="AC175" s="66" t="s">
        <v>56</v>
      </c>
      <c r="AD175" s="66" t="s">
        <v>436</v>
      </c>
      <c r="AE175" s="66" t="s">
        <v>56</v>
      </c>
      <c r="AF175" s="66" t="s">
        <v>56</v>
      </c>
      <c r="AL175" s="43"/>
      <c r="AY175">
        <v>1</v>
      </c>
    </row>
    <row r="176" spans="1:51" x14ac:dyDescent="0.25">
      <c r="A176" s="89" t="str">
        <f>E176&amp;"-"&amp;COUNTIF($E$11:E176,E176)</f>
        <v>--123</v>
      </c>
      <c r="B176" s="65" t="s">
        <v>822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436</v>
      </c>
      <c r="M176" s="44"/>
      <c r="AB176" s="66" t="s">
        <v>327</v>
      </c>
      <c r="AC176" s="66" t="s">
        <v>56</v>
      </c>
      <c r="AD176" s="66" t="s">
        <v>436</v>
      </c>
      <c r="AE176" s="66" t="s">
        <v>56</v>
      </c>
      <c r="AF176" s="66" t="s">
        <v>56</v>
      </c>
      <c r="AL176" s="43"/>
      <c r="AY176">
        <v>1</v>
      </c>
    </row>
    <row r="177" spans="1:51" x14ac:dyDescent="0.25">
      <c r="A177" s="89" t="str">
        <f>E177&amp;"-"&amp;COUNTIF($E$11:E177,E177)</f>
        <v>--124</v>
      </c>
      <c r="B177" s="65" t="s">
        <v>823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436</v>
      </c>
      <c r="M177" s="48"/>
      <c r="AB177" s="66" t="s">
        <v>328</v>
      </c>
      <c r="AC177" s="66" t="s">
        <v>56</v>
      </c>
      <c r="AD177" s="66" t="s">
        <v>436</v>
      </c>
      <c r="AE177" s="66" t="s">
        <v>56</v>
      </c>
      <c r="AF177" s="66" t="s">
        <v>56</v>
      </c>
      <c r="AL177" s="43"/>
      <c r="AY177">
        <v>1</v>
      </c>
    </row>
    <row r="178" spans="1:51" x14ac:dyDescent="0.25">
      <c r="A178" s="89" t="str">
        <f>E178&amp;"-"&amp;COUNTIF($E$11:E178,E178)</f>
        <v>--125</v>
      </c>
      <c r="B178" s="65" t="s">
        <v>824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436</v>
      </c>
      <c r="M178" s="48"/>
      <c r="AB178" s="66" t="s">
        <v>329</v>
      </c>
      <c r="AC178" s="66" t="s">
        <v>56</v>
      </c>
      <c r="AD178" s="66" t="s">
        <v>436</v>
      </c>
      <c r="AE178" s="66" t="s">
        <v>56</v>
      </c>
      <c r="AF178" s="66" t="s">
        <v>56</v>
      </c>
      <c r="AL178" s="43"/>
      <c r="AY178">
        <v>1</v>
      </c>
    </row>
    <row r="179" spans="1:51" x14ac:dyDescent="0.25">
      <c r="A179" s="89" t="str">
        <f>E179&amp;"-"&amp;COUNTIF($E$11:E179,E179)</f>
        <v>--126</v>
      </c>
      <c r="B179" s="65" t="s">
        <v>825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436</v>
      </c>
      <c r="M179" s="48"/>
      <c r="AB179" s="66" t="s">
        <v>330</v>
      </c>
      <c r="AC179" s="66" t="s">
        <v>56</v>
      </c>
      <c r="AD179" s="66" t="s">
        <v>436</v>
      </c>
      <c r="AE179" s="66" t="s">
        <v>56</v>
      </c>
      <c r="AF179" s="66" t="s">
        <v>56</v>
      </c>
      <c r="AL179" s="43"/>
      <c r="AY179">
        <v>1</v>
      </c>
    </row>
    <row r="180" spans="1:51" x14ac:dyDescent="0.25">
      <c r="A180" s="89" t="str">
        <f>E180&amp;"-"&amp;COUNTIF($E$11:E180,E180)</f>
        <v>--127</v>
      </c>
      <c r="B180" s="65" t="s">
        <v>826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436</v>
      </c>
      <c r="M180" s="48"/>
      <c r="AB180" s="66" t="s">
        <v>331</v>
      </c>
      <c r="AC180" s="66" t="s">
        <v>56</v>
      </c>
      <c r="AD180" s="66" t="s">
        <v>436</v>
      </c>
      <c r="AE180" s="66" t="s">
        <v>56</v>
      </c>
      <c r="AF180" s="66" t="s">
        <v>56</v>
      </c>
      <c r="AL180" s="43"/>
      <c r="AY180">
        <v>1</v>
      </c>
    </row>
    <row r="181" spans="1:51" x14ac:dyDescent="0.25">
      <c r="A181" s="89" t="str">
        <f>E181&amp;"-"&amp;COUNTIF($E$11:E181,E181)</f>
        <v>--128</v>
      </c>
      <c r="B181" s="65" t="s">
        <v>827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436</v>
      </c>
      <c r="M181" s="48"/>
      <c r="AA181" s="71"/>
      <c r="AB181" s="66" t="s">
        <v>332</v>
      </c>
      <c r="AC181" s="66" t="s">
        <v>56</v>
      </c>
      <c r="AD181" s="66" t="s">
        <v>436</v>
      </c>
      <c r="AE181" s="66" t="s">
        <v>56</v>
      </c>
      <c r="AF181" s="66" t="s">
        <v>56</v>
      </c>
      <c r="AL181" s="43"/>
      <c r="AY181">
        <v>1</v>
      </c>
    </row>
    <row r="182" spans="1:51" x14ac:dyDescent="0.25">
      <c r="A182" s="89" t="str">
        <f>E182&amp;"-"&amp;COUNTIF($E$11:E182,E182)</f>
        <v>--129</v>
      </c>
      <c r="B182" s="65" t="s">
        <v>828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436</v>
      </c>
      <c r="M182" s="48"/>
      <c r="AA182" s="71"/>
      <c r="AB182" s="66" t="s">
        <v>333</v>
      </c>
      <c r="AC182" s="66" t="s">
        <v>56</v>
      </c>
      <c r="AD182" s="66" t="s">
        <v>436</v>
      </c>
      <c r="AE182" s="66" t="s">
        <v>56</v>
      </c>
      <c r="AF182" s="66" t="s">
        <v>56</v>
      </c>
      <c r="AL182" s="43"/>
      <c r="AY182">
        <v>1</v>
      </c>
    </row>
    <row r="183" spans="1:51" x14ac:dyDescent="0.25">
      <c r="A183" s="89" t="str">
        <f>E183&amp;"-"&amp;COUNTIF($E$11:E183,E183)</f>
        <v>--130</v>
      </c>
      <c r="B183" s="65" t="s">
        <v>829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436</v>
      </c>
      <c r="M183" s="48"/>
      <c r="AA183" s="71"/>
      <c r="AB183" s="66" t="s">
        <v>334</v>
      </c>
      <c r="AC183" s="66" t="s">
        <v>56</v>
      </c>
      <c r="AD183" s="66" t="s">
        <v>436</v>
      </c>
      <c r="AE183" s="66" t="s">
        <v>56</v>
      </c>
      <c r="AF183" s="66" t="s">
        <v>56</v>
      </c>
      <c r="AL183" s="43"/>
      <c r="AY183">
        <v>1</v>
      </c>
    </row>
    <row r="184" spans="1:51" x14ac:dyDescent="0.25">
      <c r="A184" s="89" t="str">
        <f>E184&amp;"-"&amp;COUNTIF($E$11:E184,E184)</f>
        <v>--131</v>
      </c>
      <c r="B184" s="65" t="s">
        <v>830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436</v>
      </c>
      <c r="M184" s="48"/>
      <c r="AA184" s="71"/>
      <c r="AB184" s="66" t="s">
        <v>335</v>
      </c>
      <c r="AC184" s="66" t="s">
        <v>56</v>
      </c>
      <c r="AD184" s="66" t="s">
        <v>436</v>
      </c>
      <c r="AE184" s="66" t="s">
        <v>56</v>
      </c>
      <c r="AF184" s="66" t="s">
        <v>56</v>
      </c>
      <c r="AL184" s="43"/>
      <c r="AY184">
        <v>1</v>
      </c>
    </row>
    <row r="185" spans="1:51" x14ac:dyDescent="0.25">
      <c r="A185" s="89" t="str">
        <f>E185&amp;"-"&amp;COUNTIF($E$11:E185,E185)</f>
        <v>--132</v>
      </c>
      <c r="B185" s="65" t="s">
        <v>831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436</v>
      </c>
      <c r="M185" s="48"/>
      <c r="AA185" s="71"/>
      <c r="AB185" s="66" t="s">
        <v>336</v>
      </c>
      <c r="AC185" s="66" t="s">
        <v>56</v>
      </c>
      <c r="AD185" s="66" t="s">
        <v>436</v>
      </c>
      <c r="AE185" s="66" t="s">
        <v>56</v>
      </c>
      <c r="AF185" s="66" t="s">
        <v>56</v>
      </c>
      <c r="AL185" s="43"/>
      <c r="AY185">
        <v>1</v>
      </c>
    </row>
    <row r="186" spans="1:51" x14ac:dyDescent="0.25">
      <c r="A186" s="89" t="str">
        <f>E186&amp;"-"&amp;COUNTIF($E$11:E186,E186)</f>
        <v>--133</v>
      </c>
      <c r="B186" s="65" t="s">
        <v>832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436</v>
      </c>
      <c r="M186" s="48"/>
      <c r="AA186" s="71"/>
      <c r="AB186" s="66" t="s">
        <v>337</v>
      </c>
      <c r="AC186" s="66" t="s">
        <v>56</v>
      </c>
      <c r="AD186" s="66" t="s">
        <v>436</v>
      </c>
      <c r="AE186" s="66" t="s">
        <v>56</v>
      </c>
      <c r="AF186" s="66" t="s">
        <v>56</v>
      </c>
      <c r="AL186" s="43"/>
      <c r="AY186">
        <v>1</v>
      </c>
    </row>
    <row r="187" spans="1:51" x14ac:dyDescent="0.25">
      <c r="A187" s="89" t="str">
        <f>E187&amp;"-"&amp;COUNTIF($E$11:E187,E187)</f>
        <v>--134</v>
      </c>
      <c r="B187" s="65" t="s">
        <v>833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436</v>
      </c>
      <c r="M187" s="48"/>
      <c r="AA187" s="71"/>
      <c r="AB187" s="66" t="s">
        <v>338</v>
      </c>
      <c r="AC187" s="66" t="s">
        <v>56</v>
      </c>
      <c r="AD187" s="66" t="s">
        <v>436</v>
      </c>
      <c r="AE187" s="66" t="s">
        <v>56</v>
      </c>
      <c r="AF187" s="66" t="s">
        <v>56</v>
      </c>
      <c r="AL187" s="43"/>
      <c r="AY187">
        <v>1</v>
      </c>
    </row>
    <row r="188" spans="1:51" x14ac:dyDescent="0.25">
      <c r="A188" s="89" t="str">
        <f>E188&amp;"-"&amp;COUNTIF($E$11:E188,E188)</f>
        <v>--135</v>
      </c>
      <c r="B188" s="65" t="s">
        <v>834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436</v>
      </c>
      <c r="M188" s="48"/>
      <c r="AA188" s="71"/>
      <c r="AB188" s="66" t="s">
        <v>339</v>
      </c>
      <c r="AC188" s="66" t="s">
        <v>56</v>
      </c>
      <c r="AD188" s="66" t="s">
        <v>436</v>
      </c>
      <c r="AE188" s="66" t="s">
        <v>56</v>
      </c>
      <c r="AF188" s="66" t="s">
        <v>56</v>
      </c>
      <c r="AL188" s="43"/>
      <c r="AY188">
        <v>1</v>
      </c>
    </row>
    <row r="189" spans="1:51" x14ac:dyDescent="0.25">
      <c r="A189" s="89" t="str">
        <f>E189&amp;"-"&amp;COUNTIF($E$11:E189,E189)</f>
        <v>--136</v>
      </c>
      <c r="B189" s="65" t="s">
        <v>835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436</v>
      </c>
      <c r="M189" s="48"/>
      <c r="AA189" s="71"/>
      <c r="AB189" s="66" t="s">
        <v>340</v>
      </c>
      <c r="AC189" s="66" t="s">
        <v>56</v>
      </c>
      <c r="AD189" s="66" t="s">
        <v>436</v>
      </c>
      <c r="AE189" s="66" t="s">
        <v>56</v>
      </c>
      <c r="AF189" s="66" t="s">
        <v>56</v>
      </c>
      <c r="AL189" s="43"/>
      <c r="AY189">
        <v>1</v>
      </c>
    </row>
    <row r="190" spans="1:51" x14ac:dyDescent="0.25">
      <c r="A190" s="89" t="str">
        <f>E190&amp;"-"&amp;COUNTIF($E$11:E190,E190)</f>
        <v>--137</v>
      </c>
      <c r="B190" s="65" t="s">
        <v>836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436</v>
      </c>
      <c r="M190" s="48"/>
      <c r="AA190" s="71"/>
      <c r="AB190" s="66" t="s">
        <v>341</v>
      </c>
      <c r="AC190" s="66" t="s">
        <v>56</v>
      </c>
      <c r="AD190" s="66" t="s">
        <v>436</v>
      </c>
      <c r="AE190" s="66" t="s">
        <v>56</v>
      </c>
      <c r="AF190" s="66" t="s">
        <v>56</v>
      </c>
      <c r="AL190" s="43"/>
      <c r="AY190">
        <v>1</v>
      </c>
    </row>
    <row r="191" spans="1:51" x14ac:dyDescent="0.25">
      <c r="A191" s="89" t="str">
        <f>E191&amp;"-"&amp;COUNTIF($E$11:E191,E191)</f>
        <v>--138</v>
      </c>
      <c r="B191" s="65" t="s">
        <v>837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436</v>
      </c>
      <c r="AB191" s="66" t="s">
        <v>342</v>
      </c>
      <c r="AC191" s="66" t="s">
        <v>56</v>
      </c>
      <c r="AD191" s="66" t="s">
        <v>436</v>
      </c>
      <c r="AE191" s="66" t="s">
        <v>56</v>
      </c>
      <c r="AF191" s="66" t="s">
        <v>56</v>
      </c>
      <c r="AL191" s="43"/>
      <c r="AY191">
        <v>1</v>
      </c>
    </row>
    <row r="192" spans="1:51" x14ac:dyDescent="0.25">
      <c r="A192" s="89" t="str">
        <f>E192&amp;"-"&amp;COUNTIF($E$11:E192,E192)</f>
        <v>--139</v>
      </c>
      <c r="B192" s="65" t="s">
        <v>838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436</v>
      </c>
      <c r="M192" s="48"/>
      <c r="AB192" s="66" t="s">
        <v>343</v>
      </c>
      <c r="AC192" s="66" t="s">
        <v>56</v>
      </c>
      <c r="AD192" s="66" t="s">
        <v>436</v>
      </c>
      <c r="AE192" s="66" t="s">
        <v>56</v>
      </c>
      <c r="AF192" s="66" t="s">
        <v>56</v>
      </c>
      <c r="AL192" s="43"/>
      <c r="AY192">
        <v>1</v>
      </c>
    </row>
    <row r="193" spans="1:51" x14ac:dyDescent="0.25">
      <c r="A193" s="89" t="str">
        <f>E193&amp;"-"&amp;COUNTIF($E$11:E193,E193)</f>
        <v>--140</v>
      </c>
      <c r="B193" s="65" t="s">
        <v>839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436</v>
      </c>
      <c r="M193" s="48"/>
      <c r="AB193" s="66" t="s">
        <v>344</v>
      </c>
      <c r="AC193" s="66" t="s">
        <v>56</v>
      </c>
      <c r="AD193" s="66" t="s">
        <v>436</v>
      </c>
      <c r="AE193" s="66" t="s">
        <v>56</v>
      </c>
      <c r="AF193" s="66" t="s">
        <v>56</v>
      </c>
      <c r="AL193" s="43"/>
      <c r="AY193">
        <v>1</v>
      </c>
    </row>
    <row r="194" spans="1:51" x14ac:dyDescent="0.25">
      <c r="A194" s="89" t="str">
        <f>E194&amp;"-"&amp;COUNTIF($E$11:E194,E194)</f>
        <v>--141</v>
      </c>
      <c r="B194" s="65" t="s">
        <v>840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436</v>
      </c>
      <c r="M194" s="48"/>
      <c r="AB194" s="66" t="s">
        <v>345</v>
      </c>
      <c r="AC194" s="66" t="s">
        <v>56</v>
      </c>
      <c r="AD194" s="66" t="s">
        <v>436</v>
      </c>
      <c r="AE194" s="66" t="s">
        <v>56</v>
      </c>
      <c r="AF194" s="66" t="s">
        <v>56</v>
      </c>
      <c r="AL194" s="43"/>
      <c r="AY194">
        <v>1</v>
      </c>
    </row>
    <row r="195" spans="1:51" x14ac:dyDescent="0.25">
      <c r="A195" s="89" t="str">
        <f>E195&amp;"-"&amp;COUNTIF($E$11:E195,E195)</f>
        <v>--142</v>
      </c>
      <c r="B195" s="65" t="s">
        <v>841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436</v>
      </c>
      <c r="M195" s="48"/>
      <c r="AB195" s="66" t="s">
        <v>346</v>
      </c>
      <c r="AC195" s="66" t="s">
        <v>56</v>
      </c>
      <c r="AD195" s="66" t="s">
        <v>436</v>
      </c>
      <c r="AE195" s="66" t="s">
        <v>56</v>
      </c>
      <c r="AF195" s="66" t="s">
        <v>56</v>
      </c>
      <c r="AL195" s="43"/>
      <c r="AY195">
        <v>1</v>
      </c>
    </row>
    <row r="196" spans="1:51" x14ac:dyDescent="0.25">
      <c r="A196" s="89" t="str">
        <f>E196&amp;"-"&amp;COUNTIF($E$11:E196,E196)</f>
        <v>--143</v>
      </c>
      <c r="B196" s="65" t="s">
        <v>842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436</v>
      </c>
      <c r="M196" s="48"/>
      <c r="AA196" s="71"/>
      <c r="AB196" s="66" t="s">
        <v>347</v>
      </c>
      <c r="AC196" s="66" t="s">
        <v>56</v>
      </c>
      <c r="AD196" s="66" t="s">
        <v>436</v>
      </c>
      <c r="AE196" s="66" t="s">
        <v>56</v>
      </c>
      <c r="AF196" s="66" t="s">
        <v>56</v>
      </c>
      <c r="AL196" s="43"/>
      <c r="AY196">
        <v>1</v>
      </c>
    </row>
    <row r="197" spans="1:51" x14ac:dyDescent="0.25">
      <c r="A197" s="89" t="str">
        <f>E197&amp;"-"&amp;COUNTIF($E$11:E197,E197)</f>
        <v>--144</v>
      </c>
      <c r="B197" s="65" t="s">
        <v>843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436</v>
      </c>
      <c r="M197" s="48"/>
      <c r="AA197" s="71"/>
      <c r="AB197" s="66" t="s">
        <v>348</v>
      </c>
      <c r="AC197" s="66" t="s">
        <v>56</v>
      </c>
      <c r="AD197" s="66" t="s">
        <v>436</v>
      </c>
      <c r="AE197" s="66" t="s">
        <v>56</v>
      </c>
      <c r="AF197" s="66" t="s">
        <v>56</v>
      </c>
      <c r="AL197" s="43"/>
      <c r="AY197">
        <v>1</v>
      </c>
    </row>
    <row r="198" spans="1:51" x14ac:dyDescent="0.25">
      <c r="A198" s="89" t="str">
        <f>E198&amp;"-"&amp;COUNTIF($E$11:E198,E198)</f>
        <v>--145</v>
      </c>
      <c r="B198" s="65" t="s">
        <v>844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436</v>
      </c>
      <c r="M198" s="48"/>
      <c r="AA198" s="71"/>
      <c r="AB198" s="66" t="s">
        <v>349</v>
      </c>
      <c r="AC198" s="66" t="s">
        <v>56</v>
      </c>
      <c r="AD198" s="66" t="s">
        <v>436</v>
      </c>
      <c r="AE198" s="66" t="s">
        <v>56</v>
      </c>
      <c r="AF198" s="66" t="s">
        <v>56</v>
      </c>
      <c r="AL198" s="43"/>
      <c r="AY198">
        <v>1</v>
      </c>
    </row>
    <row r="199" spans="1:51" x14ac:dyDescent="0.25">
      <c r="A199" s="89" t="str">
        <f>E199&amp;"-"&amp;COUNTIF($E$11:E199,E199)</f>
        <v>--146</v>
      </c>
      <c r="B199" s="65" t="s">
        <v>845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436</v>
      </c>
      <c r="M199" s="48"/>
      <c r="AA199" s="71"/>
      <c r="AB199" s="66" t="s">
        <v>350</v>
      </c>
      <c r="AC199" s="66" t="s">
        <v>56</v>
      </c>
      <c r="AD199" s="66" t="s">
        <v>436</v>
      </c>
      <c r="AE199" s="66" t="s">
        <v>56</v>
      </c>
      <c r="AF199" s="66" t="s">
        <v>56</v>
      </c>
      <c r="AL199" s="43"/>
      <c r="AY199">
        <v>1</v>
      </c>
    </row>
    <row r="200" spans="1:51" x14ac:dyDescent="0.25">
      <c r="A200" s="89" t="str">
        <f>E200&amp;"-"&amp;COUNTIF($E$11:E200,E200)</f>
        <v>--147</v>
      </c>
      <c r="B200" s="65" t="s">
        <v>846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436</v>
      </c>
      <c r="M200" s="48"/>
      <c r="AA200" s="71"/>
      <c r="AB200" s="66" t="s">
        <v>351</v>
      </c>
      <c r="AC200" s="66" t="s">
        <v>56</v>
      </c>
      <c r="AD200" s="66" t="s">
        <v>436</v>
      </c>
      <c r="AE200" s="66" t="s">
        <v>56</v>
      </c>
      <c r="AF200" s="66" t="s">
        <v>56</v>
      </c>
      <c r="AL200" s="43"/>
      <c r="AY200">
        <v>1</v>
      </c>
    </row>
    <row r="201" spans="1:51" x14ac:dyDescent="0.25">
      <c r="A201" s="89" t="str">
        <f>E201&amp;"-"&amp;COUNTIF($E$11:E201,E201)</f>
        <v>--148</v>
      </c>
      <c r="B201" s="65" t="s">
        <v>847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436</v>
      </c>
      <c r="M201" s="48"/>
      <c r="AA201" s="71"/>
      <c r="AB201" s="66" t="s">
        <v>352</v>
      </c>
      <c r="AC201" s="66" t="s">
        <v>56</v>
      </c>
      <c r="AD201" s="66" t="s">
        <v>436</v>
      </c>
      <c r="AE201" s="66" t="s">
        <v>56</v>
      </c>
      <c r="AF201" s="66" t="s">
        <v>56</v>
      </c>
      <c r="AL201" s="43"/>
      <c r="AY201">
        <v>1</v>
      </c>
    </row>
    <row r="202" spans="1:51" x14ac:dyDescent="0.25">
      <c r="A202" s="89" t="str">
        <f>E202&amp;"-"&amp;COUNTIF($E$11:E202,E202)</f>
        <v>--149</v>
      </c>
      <c r="B202" s="65" t="s">
        <v>848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436</v>
      </c>
      <c r="M202" s="48"/>
      <c r="AA202" s="71"/>
      <c r="AB202" s="66" t="s">
        <v>353</v>
      </c>
      <c r="AC202" s="66" t="s">
        <v>56</v>
      </c>
      <c r="AD202" s="66" t="s">
        <v>436</v>
      </c>
      <c r="AE202" s="66" t="s">
        <v>56</v>
      </c>
      <c r="AF202" s="66" t="s">
        <v>56</v>
      </c>
      <c r="AL202" s="43"/>
      <c r="AY202">
        <v>1</v>
      </c>
    </row>
    <row r="203" spans="1:51" x14ac:dyDescent="0.25">
      <c r="A203" s="89" t="str">
        <f>E203&amp;"-"&amp;COUNTIF($E$11:E203,E203)</f>
        <v>--150</v>
      </c>
      <c r="B203" s="65" t="s">
        <v>849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436</v>
      </c>
      <c r="M203" s="48"/>
      <c r="AA203" s="71"/>
      <c r="AB203" s="66" t="s">
        <v>354</v>
      </c>
      <c r="AC203" s="66" t="s">
        <v>56</v>
      </c>
      <c r="AD203" s="66" t="s">
        <v>436</v>
      </c>
      <c r="AE203" s="66" t="s">
        <v>56</v>
      </c>
      <c r="AF203" s="66" t="s">
        <v>56</v>
      </c>
      <c r="AL203" s="43"/>
      <c r="AY203">
        <v>1</v>
      </c>
    </row>
    <row r="204" spans="1:51" x14ac:dyDescent="0.25">
      <c r="A204" s="89" t="str">
        <f>E204&amp;"-"&amp;COUNTIF($E$11:E204,E204)</f>
        <v>--151</v>
      </c>
      <c r="B204" s="65" t="s">
        <v>850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436</v>
      </c>
      <c r="M204" s="48"/>
      <c r="AA204" s="71"/>
      <c r="AB204" s="66" t="s">
        <v>355</v>
      </c>
      <c r="AC204" s="66" t="s">
        <v>56</v>
      </c>
      <c r="AD204" s="66" t="s">
        <v>436</v>
      </c>
      <c r="AE204" s="66" t="s">
        <v>56</v>
      </c>
      <c r="AF204" s="66" t="s">
        <v>56</v>
      </c>
      <c r="AL204" s="43"/>
      <c r="AY204">
        <v>1</v>
      </c>
    </row>
    <row r="205" spans="1:51" x14ac:dyDescent="0.25">
      <c r="A205" s="89" t="str">
        <f>E205&amp;"-"&amp;COUNTIF($E$11:E205,E205)</f>
        <v>--152</v>
      </c>
      <c r="B205" s="65" t="s">
        <v>851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436</v>
      </c>
      <c r="M205" s="48"/>
      <c r="AA205" s="71"/>
      <c r="AB205" s="66" t="s">
        <v>356</v>
      </c>
      <c r="AC205" s="66" t="s">
        <v>56</v>
      </c>
      <c r="AD205" s="66" t="s">
        <v>436</v>
      </c>
      <c r="AE205" s="66" t="s">
        <v>56</v>
      </c>
      <c r="AF205" s="66" t="s">
        <v>56</v>
      </c>
      <c r="AL205" s="43"/>
      <c r="AY205">
        <v>1</v>
      </c>
    </row>
    <row r="206" spans="1:51" x14ac:dyDescent="0.25">
      <c r="A206" s="89" t="str">
        <f>E206&amp;"-"&amp;COUNTIF($E$11:E206,E206)</f>
        <v>--153</v>
      </c>
      <c r="B206" s="65" t="s">
        <v>852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436</v>
      </c>
      <c r="M206" s="44"/>
      <c r="AB206" s="66" t="s">
        <v>357</v>
      </c>
      <c r="AC206" s="66" t="s">
        <v>56</v>
      </c>
      <c r="AD206" s="66" t="s">
        <v>436</v>
      </c>
      <c r="AE206" s="66" t="s">
        <v>56</v>
      </c>
      <c r="AF206" s="66" t="s">
        <v>56</v>
      </c>
      <c r="AL206" s="43"/>
      <c r="AY206">
        <v>1</v>
      </c>
    </row>
    <row r="207" spans="1:51" x14ac:dyDescent="0.25">
      <c r="A207" s="89" t="str">
        <f>E207&amp;"-"&amp;COUNTIF($E$11:E207,E207)</f>
        <v>--154</v>
      </c>
      <c r="B207" s="65" t="s">
        <v>853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436</v>
      </c>
      <c r="M207" s="48"/>
      <c r="AB207" s="66" t="s">
        <v>358</v>
      </c>
      <c r="AC207" s="66" t="s">
        <v>56</v>
      </c>
      <c r="AD207" s="66" t="s">
        <v>436</v>
      </c>
      <c r="AE207" s="66" t="s">
        <v>56</v>
      </c>
      <c r="AF207" s="66" t="s">
        <v>56</v>
      </c>
      <c r="AL207" s="43"/>
      <c r="AY207">
        <v>1</v>
      </c>
    </row>
    <row r="208" spans="1:51" x14ac:dyDescent="0.25">
      <c r="A208" s="89" t="str">
        <f>E208&amp;"-"&amp;COUNTIF($E$11:E208,E208)</f>
        <v>--155</v>
      </c>
      <c r="B208" s="65" t="s">
        <v>854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436</v>
      </c>
      <c r="M208" s="48"/>
      <c r="AB208" s="66" t="s">
        <v>359</v>
      </c>
      <c r="AC208" s="66" t="s">
        <v>56</v>
      </c>
      <c r="AD208" s="66" t="s">
        <v>436</v>
      </c>
      <c r="AE208" s="66" t="s">
        <v>56</v>
      </c>
      <c r="AF208" s="66" t="s">
        <v>56</v>
      </c>
      <c r="AL208" s="43"/>
      <c r="AY208">
        <v>1</v>
      </c>
    </row>
    <row r="209" spans="1:51" x14ac:dyDescent="0.25">
      <c r="A209" s="89" t="str">
        <f>E209&amp;"-"&amp;COUNTIF($E$11:E209,E209)</f>
        <v>--156</v>
      </c>
      <c r="B209" s="65" t="s">
        <v>855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436</v>
      </c>
      <c r="M209" s="48"/>
      <c r="AB209" s="66" t="s">
        <v>360</v>
      </c>
      <c r="AC209" s="66" t="s">
        <v>56</v>
      </c>
      <c r="AD209" s="66" t="s">
        <v>436</v>
      </c>
      <c r="AE209" s="66" t="s">
        <v>56</v>
      </c>
      <c r="AF209" s="66" t="s">
        <v>56</v>
      </c>
      <c r="AL209" s="43"/>
      <c r="AY209">
        <v>1</v>
      </c>
    </row>
    <row r="210" spans="1:51" x14ac:dyDescent="0.25">
      <c r="A210" s="89" t="str">
        <f>E210&amp;"-"&amp;COUNTIF($E$11:E210,E210)</f>
        <v>--157</v>
      </c>
      <c r="B210" s="65" t="s">
        <v>856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436</v>
      </c>
      <c r="M210" s="48"/>
      <c r="AB210" s="66" t="s">
        <v>361</v>
      </c>
      <c r="AC210" s="66" t="s">
        <v>56</v>
      </c>
      <c r="AD210" s="66" t="s">
        <v>436</v>
      </c>
      <c r="AE210" s="66" t="s">
        <v>56</v>
      </c>
      <c r="AF210" s="66" t="s">
        <v>56</v>
      </c>
      <c r="AL210" s="43"/>
      <c r="AY210">
        <v>1</v>
      </c>
    </row>
    <row r="211" spans="1:51" x14ac:dyDescent="0.25">
      <c r="A211" s="89" t="str">
        <f>E211&amp;"-"&amp;COUNTIF($E$11:E211,E211)</f>
        <v>--158</v>
      </c>
      <c r="B211" s="65" t="s">
        <v>857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436</v>
      </c>
      <c r="M211" s="48"/>
      <c r="AA211" s="71"/>
      <c r="AB211" s="66" t="s">
        <v>362</v>
      </c>
      <c r="AC211" s="66" t="s">
        <v>56</v>
      </c>
      <c r="AD211" s="66" t="s">
        <v>436</v>
      </c>
      <c r="AE211" s="66" t="s">
        <v>56</v>
      </c>
      <c r="AF211" s="66" t="s">
        <v>56</v>
      </c>
      <c r="AL211" s="43"/>
      <c r="AY211">
        <v>1</v>
      </c>
    </row>
    <row r="212" spans="1:51" x14ac:dyDescent="0.25">
      <c r="A212" s="89" t="str">
        <f>E212&amp;"-"&amp;COUNTIF($E$11:E212,E212)</f>
        <v>--159</v>
      </c>
      <c r="B212" s="65" t="s">
        <v>858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436</v>
      </c>
      <c r="M212" s="48"/>
      <c r="AA212" s="71"/>
      <c r="AB212" s="66" t="s">
        <v>363</v>
      </c>
      <c r="AC212" s="66" t="s">
        <v>56</v>
      </c>
      <c r="AD212" s="66" t="s">
        <v>436</v>
      </c>
      <c r="AE212" s="66" t="s">
        <v>56</v>
      </c>
      <c r="AF212" s="66" t="s">
        <v>56</v>
      </c>
      <c r="AL212" s="43"/>
      <c r="AY212">
        <v>1</v>
      </c>
    </row>
    <row r="213" spans="1:51" x14ac:dyDescent="0.25">
      <c r="A213" s="89" t="str">
        <f>E213&amp;"-"&amp;COUNTIF($E$11:E213,E213)</f>
        <v>--160</v>
      </c>
      <c r="B213" s="65" t="s">
        <v>859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436</v>
      </c>
      <c r="M213" s="48"/>
      <c r="AA213" s="71"/>
      <c r="AB213" s="66" t="s">
        <v>364</v>
      </c>
      <c r="AC213" s="66" t="s">
        <v>56</v>
      </c>
      <c r="AD213" s="66" t="s">
        <v>436</v>
      </c>
      <c r="AE213" s="66" t="s">
        <v>56</v>
      </c>
      <c r="AF213" s="66" t="s">
        <v>56</v>
      </c>
      <c r="AL213" s="43"/>
      <c r="AY213">
        <v>1</v>
      </c>
    </row>
    <row r="214" spans="1:51" x14ac:dyDescent="0.25">
      <c r="A214" s="89" t="str">
        <f>E214&amp;"-"&amp;COUNTIF($E$11:E214,E214)</f>
        <v>--161</v>
      </c>
      <c r="B214" s="65" t="s">
        <v>860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436</v>
      </c>
      <c r="M214" s="48"/>
      <c r="AA214" s="71"/>
      <c r="AB214" s="66" t="s">
        <v>365</v>
      </c>
      <c r="AC214" s="66" t="s">
        <v>56</v>
      </c>
      <c r="AD214" s="66" t="s">
        <v>436</v>
      </c>
      <c r="AE214" s="66" t="s">
        <v>56</v>
      </c>
      <c r="AF214" s="66" t="s">
        <v>56</v>
      </c>
      <c r="AL214" s="43"/>
      <c r="AY214">
        <v>1</v>
      </c>
    </row>
    <row r="215" spans="1:51" x14ac:dyDescent="0.25">
      <c r="A215" s="89" t="str">
        <f>E215&amp;"-"&amp;COUNTIF($E$11:E215,E215)</f>
        <v>--162</v>
      </c>
      <c r="B215" s="65" t="s">
        <v>861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436</v>
      </c>
      <c r="M215" s="48"/>
      <c r="AA215" s="71"/>
      <c r="AB215" s="66" t="s">
        <v>366</v>
      </c>
      <c r="AC215" s="66" t="s">
        <v>56</v>
      </c>
      <c r="AD215" s="66" t="s">
        <v>436</v>
      </c>
      <c r="AE215" s="66" t="s">
        <v>56</v>
      </c>
      <c r="AF215" s="66" t="s">
        <v>56</v>
      </c>
      <c r="AL215" s="43"/>
      <c r="AY215">
        <v>1</v>
      </c>
    </row>
    <row r="216" spans="1:51" x14ac:dyDescent="0.25">
      <c r="A216" s="89" t="str">
        <f>E216&amp;"-"&amp;COUNTIF($E$11:E216,E216)</f>
        <v>--163</v>
      </c>
      <c r="B216" s="65" t="s">
        <v>862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436</v>
      </c>
      <c r="M216" s="48"/>
      <c r="AA216" s="71"/>
      <c r="AB216" s="66" t="s">
        <v>367</v>
      </c>
      <c r="AC216" s="66" t="s">
        <v>56</v>
      </c>
      <c r="AD216" s="66" t="s">
        <v>436</v>
      </c>
      <c r="AE216" s="66" t="s">
        <v>56</v>
      </c>
      <c r="AF216" s="66" t="s">
        <v>56</v>
      </c>
      <c r="AL216" s="43"/>
      <c r="AY216">
        <v>1</v>
      </c>
    </row>
    <row r="217" spans="1:51" x14ac:dyDescent="0.25">
      <c r="A217" s="89" t="str">
        <f>E217&amp;"-"&amp;COUNTIF($E$11:E217,E217)</f>
        <v>--164</v>
      </c>
      <c r="B217" s="65" t="s">
        <v>863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436</v>
      </c>
      <c r="M217" s="48"/>
      <c r="AA217" s="71"/>
      <c r="AB217" s="66" t="s">
        <v>368</v>
      </c>
      <c r="AC217" s="66" t="s">
        <v>56</v>
      </c>
      <c r="AD217" s="66" t="s">
        <v>436</v>
      </c>
      <c r="AE217" s="66" t="s">
        <v>56</v>
      </c>
      <c r="AF217" s="66" t="s">
        <v>56</v>
      </c>
      <c r="AL217" s="43"/>
      <c r="AY217">
        <v>1</v>
      </c>
    </row>
    <row r="218" spans="1:51" x14ac:dyDescent="0.25">
      <c r="A218" s="89" t="str">
        <f>E218&amp;"-"&amp;COUNTIF($E$11:E218,E218)</f>
        <v>--165</v>
      </c>
      <c r="B218" s="65" t="s">
        <v>864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436</v>
      </c>
      <c r="M218" s="48"/>
      <c r="AA218" s="71"/>
      <c r="AB218" s="66" t="s">
        <v>369</v>
      </c>
      <c r="AC218" s="66" t="s">
        <v>56</v>
      </c>
      <c r="AD218" s="66" t="s">
        <v>436</v>
      </c>
      <c r="AE218" s="66" t="s">
        <v>56</v>
      </c>
      <c r="AF218" s="66" t="s">
        <v>56</v>
      </c>
      <c r="AL218" s="43"/>
      <c r="AY218">
        <v>1</v>
      </c>
    </row>
    <row r="219" spans="1:51" x14ac:dyDescent="0.25">
      <c r="A219" s="89" t="str">
        <f>E219&amp;"-"&amp;COUNTIF($E$11:E219,E219)</f>
        <v>--166</v>
      </c>
      <c r="B219" s="65" t="s">
        <v>865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436</v>
      </c>
      <c r="M219" s="48"/>
      <c r="AA219" s="71"/>
      <c r="AB219" s="66" t="s">
        <v>370</v>
      </c>
      <c r="AC219" s="66" t="s">
        <v>56</v>
      </c>
      <c r="AD219" s="66" t="s">
        <v>436</v>
      </c>
      <c r="AE219" s="66" t="s">
        <v>56</v>
      </c>
      <c r="AF219" s="66" t="s">
        <v>56</v>
      </c>
      <c r="AL219" s="43"/>
      <c r="AY219">
        <v>1</v>
      </c>
    </row>
    <row r="220" spans="1:51" x14ac:dyDescent="0.25">
      <c r="A220" s="89" t="str">
        <f>E220&amp;"-"&amp;COUNTIF($E$11:E220,E220)</f>
        <v>--167</v>
      </c>
      <c r="B220" s="65" t="s">
        <v>866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436</v>
      </c>
      <c r="M220" s="48"/>
      <c r="AA220" s="71"/>
      <c r="AB220" s="66" t="s">
        <v>371</v>
      </c>
      <c r="AC220" s="66" t="s">
        <v>56</v>
      </c>
      <c r="AD220" s="66" t="s">
        <v>436</v>
      </c>
      <c r="AE220" s="66" t="s">
        <v>56</v>
      </c>
      <c r="AF220" s="66" t="s">
        <v>56</v>
      </c>
      <c r="AL220" s="43"/>
      <c r="AY220">
        <v>1</v>
      </c>
    </row>
    <row r="221" spans="1:51" x14ac:dyDescent="0.25">
      <c r="A221" s="89" t="str">
        <f>E221&amp;"-"&amp;COUNTIF($E$11:E221,E221)</f>
        <v>--168</v>
      </c>
      <c r="B221" s="65" t="s">
        <v>867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436</v>
      </c>
      <c r="AB221" s="66" t="s">
        <v>372</v>
      </c>
      <c r="AC221" s="66" t="s">
        <v>56</v>
      </c>
      <c r="AD221" s="66" t="s">
        <v>436</v>
      </c>
      <c r="AE221" s="66" t="s">
        <v>56</v>
      </c>
      <c r="AF221" s="66" t="s">
        <v>56</v>
      </c>
      <c r="AL221" s="43"/>
      <c r="AY221">
        <v>1</v>
      </c>
    </row>
    <row r="222" spans="1:51" x14ac:dyDescent="0.25">
      <c r="A222" s="89" t="str">
        <f>E222&amp;"-"&amp;COUNTIF($E$11:E222,E222)</f>
        <v>--169</v>
      </c>
      <c r="B222" s="65" t="s">
        <v>868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436</v>
      </c>
      <c r="M222" s="48"/>
      <c r="AB222" s="66" t="s">
        <v>373</v>
      </c>
      <c r="AC222" s="66" t="s">
        <v>56</v>
      </c>
      <c r="AD222" s="66" t="s">
        <v>436</v>
      </c>
      <c r="AE222" s="66" t="s">
        <v>56</v>
      </c>
      <c r="AF222" s="66" t="s">
        <v>56</v>
      </c>
      <c r="AL222" s="43"/>
      <c r="AY222">
        <v>1</v>
      </c>
    </row>
    <row r="223" spans="1:51" x14ac:dyDescent="0.25">
      <c r="A223" s="89" t="str">
        <f>E223&amp;"-"&amp;COUNTIF($E$11:E223,E223)</f>
        <v>--170</v>
      </c>
      <c r="B223" s="65" t="s">
        <v>869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436</v>
      </c>
      <c r="M223" s="48"/>
      <c r="AB223" s="66" t="s">
        <v>374</v>
      </c>
      <c r="AC223" s="66" t="s">
        <v>56</v>
      </c>
      <c r="AD223" s="66" t="s">
        <v>436</v>
      </c>
      <c r="AE223" s="66" t="s">
        <v>56</v>
      </c>
      <c r="AF223" s="66" t="s">
        <v>56</v>
      </c>
      <c r="AL223" s="43"/>
      <c r="AY223">
        <v>1</v>
      </c>
    </row>
    <row r="224" spans="1:51" x14ac:dyDescent="0.25">
      <c r="A224" s="89" t="str">
        <f>E224&amp;"-"&amp;COUNTIF($E$11:E224,E224)</f>
        <v>--171</v>
      </c>
      <c r="B224" s="65" t="s">
        <v>870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436</v>
      </c>
      <c r="M224" s="48"/>
      <c r="AB224" s="66" t="s">
        <v>375</v>
      </c>
      <c r="AC224" s="66" t="s">
        <v>56</v>
      </c>
      <c r="AD224" s="66" t="s">
        <v>436</v>
      </c>
      <c r="AE224" s="66" t="s">
        <v>56</v>
      </c>
      <c r="AF224" s="66" t="s">
        <v>56</v>
      </c>
      <c r="AL224" s="43"/>
      <c r="AY224">
        <v>1</v>
      </c>
    </row>
    <row r="225" spans="1:51" x14ac:dyDescent="0.25">
      <c r="A225" s="89" t="str">
        <f>E225&amp;"-"&amp;COUNTIF($E$11:E225,E225)</f>
        <v>--172</v>
      </c>
      <c r="B225" s="65" t="s">
        <v>871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436</v>
      </c>
      <c r="M225" s="48"/>
      <c r="AB225" s="66" t="s">
        <v>376</v>
      </c>
      <c r="AC225" s="66" t="s">
        <v>56</v>
      </c>
      <c r="AD225" s="66" t="s">
        <v>436</v>
      </c>
      <c r="AE225" s="66" t="s">
        <v>56</v>
      </c>
      <c r="AF225" s="66" t="s">
        <v>56</v>
      </c>
      <c r="AL225" s="43"/>
      <c r="AY225">
        <v>1</v>
      </c>
    </row>
    <row r="226" spans="1:51" x14ac:dyDescent="0.25">
      <c r="A226" s="89" t="str">
        <f>E226&amp;"-"&amp;COUNTIF($E$11:E226,E226)</f>
        <v>--173</v>
      </c>
      <c r="B226" s="65" t="s">
        <v>872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436</v>
      </c>
      <c r="M226" s="48"/>
      <c r="AA226" s="71"/>
      <c r="AB226" s="66" t="s">
        <v>377</v>
      </c>
      <c r="AC226" s="66" t="s">
        <v>56</v>
      </c>
      <c r="AD226" s="66" t="s">
        <v>436</v>
      </c>
      <c r="AE226" s="66" t="s">
        <v>56</v>
      </c>
      <c r="AF226" s="66" t="s">
        <v>56</v>
      </c>
      <c r="AL226" s="43"/>
      <c r="AY226">
        <v>1</v>
      </c>
    </row>
    <row r="227" spans="1:51" x14ac:dyDescent="0.25">
      <c r="A227" s="89" t="str">
        <f>E227&amp;"-"&amp;COUNTIF($E$11:E227,E227)</f>
        <v>--174</v>
      </c>
      <c r="B227" s="65" t="s">
        <v>873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436</v>
      </c>
      <c r="M227" s="48"/>
      <c r="AA227" s="71"/>
      <c r="AB227" s="66" t="s">
        <v>378</v>
      </c>
      <c r="AC227" s="66" t="s">
        <v>56</v>
      </c>
      <c r="AD227" s="66" t="s">
        <v>436</v>
      </c>
      <c r="AE227" s="66" t="s">
        <v>56</v>
      </c>
      <c r="AF227" s="66" t="s">
        <v>56</v>
      </c>
      <c r="AL227" s="43"/>
      <c r="AY227">
        <v>1</v>
      </c>
    </row>
    <row r="228" spans="1:51" x14ac:dyDescent="0.25">
      <c r="A228" s="89" t="str">
        <f>E228&amp;"-"&amp;COUNTIF($E$11:E228,E228)</f>
        <v>--175</v>
      </c>
      <c r="B228" s="65" t="s">
        <v>874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436</v>
      </c>
      <c r="M228" s="48"/>
      <c r="AA228" s="71"/>
      <c r="AB228" s="66" t="s">
        <v>379</v>
      </c>
      <c r="AC228" s="66" t="s">
        <v>56</v>
      </c>
      <c r="AD228" s="66" t="s">
        <v>436</v>
      </c>
      <c r="AE228" s="66" t="s">
        <v>56</v>
      </c>
      <c r="AF228" s="66" t="s">
        <v>56</v>
      </c>
      <c r="AL228" s="43"/>
      <c r="AY228">
        <v>1</v>
      </c>
    </row>
    <row r="229" spans="1:51" x14ac:dyDescent="0.25">
      <c r="A229" s="89" t="str">
        <f>E229&amp;"-"&amp;COUNTIF($E$11:E229,E229)</f>
        <v>--176</v>
      </c>
      <c r="B229" s="65" t="s">
        <v>875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436</v>
      </c>
      <c r="M229" s="48"/>
      <c r="AA229" s="71"/>
      <c r="AB229" s="66" t="s">
        <v>380</v>
      </c>
      <c r="AC229" s="66" t="s">
        <v>56</v>
      </c>
      <c r="AD229" s="66" t="s">
        <v>436</v>
      </c>
      <c r="AE229" s="66" t="s">
        <v>56</v>
      </c>
      <c r="AF229" s="66" t="s">
        <v>56</v>
      </c>
      <c r="AL229" s="43"/>
      <c r="AY229">
        <v>1</v>
      </c>
    </row>
    <row r="230" spans="1:51" x14ac:dyDescent="0.25">
      <c r="A230" s="89" t="str">
        <f>E230&amp;"-"&amp;COUNTIF($E$11:E230,E230)</f>
        <v>--177</v>
      </c>
      <c r="B230" s="65" t="s">
        <v>876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436</v>
      </c>
      <c r="M230" s="48"/>
      <c r="AA230" s="71"/>
      <c r="AB230" s="66" t="s">
        <v>381</v>
      </c>
      <c r="AC230" s="66" t="s">
        <v>56</v>
      </c>
      <c r="AD230" s="66" t="s">
        <v>436</v>
      </c>
      <c r="AE230" s="66" t="s">
        <v>56</v>
      </c>
      <c r="AF230" s="66" t="s">
        <v>56</v>
      </c>
      <c r="AL230" s="43"/>
      <c r="AY230">
        <v>1</v>
      </c>
    </row>
    <row r="231" spans="1:51" x14ac:dyDescent="0.25">
      <c r="A231" s="89" t="str">
        <f>E231&amp;"-"&amp;COUNTIF($E$11:E231,E231)</f>
        <v>--178</v>
      </c>
      <c r="B231" s="65" t="s">
        <v>877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436</v>
      </c>
      <c r="M231" s="48"/>
      <c r="AA231" s="71"/>
      <c r="AB231" s="66" t="s">
        <v>382</v>
      </c>
      <c r="AC231" s="66" t="s">
        <v>56</v>
      </c>
      <c r="AD231" s="66" t="s">
        <v>436</v>
      </c>
      <c r="AE231" s="66" t="s">
        <v>56</v>
      </c>
      <c r="AF231" s="66" t="s">
        <v>56</v>
      </c>
      <c r="AL231" s="43"/>
      <c r="AY231">
        <v>1</v>
      </c>
    </row>
    <row r="232" spans="1:51" x14ac:dyDescent="0.25">
      <c r="A232" s="89" t="str">
        <f>E232&amp;"-"&amp;COUNTIF($E$11:E232,E232)</f>
        <v>--179</v>
      </c>
      <c r="B232" s="65" t="s">
        <v>878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436</v>
      </c>
      <c r="M232" s="48"/>
      <c r="AA232" s="71"/>
      <c r="AB232" s="66" t="s">
        <v>383</v>
      </c>
      <c r="AC232" s="66" t="s">
        <v>56</v>
      </c>
      <c r="AD232" s="66" t="s">
        <v>436</v>
      </c>
      <c r="AE232" s="66" t="s">
        <v>56</v>
      </c>
      <c r="AF232" s="66" t="s">
        <v>56</v>
      </c>
      <c r="AL232" s="43"/>
      <c r="AY232">
        <v>1</v>
      </c>
    </row>
    <row r="233" spans="1:51" x14ac:dyDescent="0.25">
      <c r="A233" s="89" t="str">
        <f>E233&amp;"-"&amp;COUNTIF($E$11:E233,E233)</f>
        <v>--180</v>
      </c>
      <c r="B233" s="65" t="s">
        <v>879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436</v>
      </c>
      <c r="M233" s="48"/>
      <c r="AA233" s="71"/>
      <c r="AB233" s="66" t="s">
        <v>384</v>
      </c>
      <c r="AC233" s="66" t="s">
        <v>56</v>
      </c>
      <c r="AD233" s="66" t="s">
        <v>436</v>
      </c>
      <c r="AE233" s="66" t="s">
        <v>56</v>
      </c>
      <c r="AF233" s="66" t="s">
        <v>56</v>
      </c>
      <c r="AL233" s="43"/>
      <c r="AY233">
        <v>1</v>
      </c>
    </row>
    <row r="234" spans="1:51" x14ac:dyDescent="0.25">
      <c r="A234" s="89" t="str">
        <f>E234&amp;"-"&amp;COUNTIF($E$11:E234,E234)</f>
        <v>--181</v>
      </c>
      <c r="B234" s="65" t="s">
        <v>880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436</v>
      </c>
      <c r="M234" s="48"/>
      <c r="AA234" s="71"/>
      <c r="AB234" s="66" t="s">
        <v>385</v>
      </c>
      <c r="AC234" s="66" t="s">
        <v>56</v>
      </c>
      <c r="AD234" s="66" t="s">
        <v>436</v>
      </c>
      <c r="AE234" s="66" t="s">
        <v>56</v>
      </c>
      <c r="AF234" s="66" t="s">
        <v>56</v>
      </c>
      <c r="AL234" s="43"/>
      <c r="AY234">
        <v>1</v>
      </c>
    </row>
    <row r="235" spans="1:51" x14ac:dyDescent="0.25">
      <c r="A235" s="89" t="str">
        <f>E235&amp;"-"&amp;COUNTIF($E$11:E235,E235)</f>
        <v>--182</v>
      </c>
      <c r="B235" s="65" t="s">
        <v>881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436</v>
      </c>
      <c r="M235" s="48"/>
      <c r="AA235" s="71"/>
      <c r="AB235" s="66" t="s">
        <v>386</v>
      </c>
      <c r="AC235" s="66" t="s">
        <v>56</v>
      </c>
      <c r="AD235" s="66" t="s">
        <v>436</v>
      </c>
      <c r="AE235" s="66" t="s">
        <v>56</v>
      </c>
      <c r="AF235" s="66" t="s">
        <v>56</v>
      </c>
      <c r="AL235" s="43"/>
      <c r="AY235">
        <v>1</v>
      </c>
    </row>
    <row r="236" spans="1:51" x14ac:dyDescent="0.25">
      <c r="A236" s="89" t="str">
        <f>E236&amp;"-"&amp;COUNTIF($E$11:E236,E236)</f>
        <v>--183</v>
      </c>
      <c r="B236" s="65" t="s">
        <v>882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436</v>
      </c>
      <c r="AB236" s="66" t="s">
        <v>387</v>
      </c>
      <c r="AC236" s="66" t="s">
        <v>56</v>
      </c>
      <c r="AD236" s="66" t="s">
        <v>436</v>
      </c>
      <c r="AE236" s="66" t="s">
        <v>56</v>
      </c>
      <c r="AF236" s="66" t="s">
        <v>56</v>
      </c>
      <c r="AL236" s="43"/>
      <c r="AY236">
        <v>1</v>
      </c>
    </row>
    <row r="237" spans="1:51" x14ac:dyDescent="0.25">
      <c r="A237" s="89" t="str">
        <f>E237&amp;"-"&amp;COUNTIF($E$11:E237,E237)</f>
        <v>--184</v>
      </c>
      <c r="B237" s="65" t="s">
        <v>883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436</v>
      </c>
      <c r="M237" s="48"/>
      <c r="AB237" s="66" t="s">
        <v>388</v>
      </c>
      <c r="AC237" s="66" t="s">
        <v>56</v>
      </c>
      <c r="AD237" s="66" t="s">
        <v>436</v>
      </c>
      <c r="AE237" s="66" t="s">
        <v>56</v>
      </c>
      <c r="AF237" s="66" t="s">
        <v>56</v>
      </c>
      <c r="AL237" s="43"/>
      <c r="AY237">
        <v>1</v>
      </c>
    </row>
    <row r="238" spans="1:51" x14ac:dyDescent="0.25">
      <c r="A238" s="89" t="str">
        <f>E238&amp;"-"&amp;COUNTIF($E$11:E238,E238)</f>
        <v>--185</v>
      </c>
      <c r="B238" s="65" t="s">
        <v>884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436</v>
      </c>
      <c r="M238" s="48"/>
      <c r="AB238" s="66" t="s">
        <v>389</v>
      </c>
      <c r="AC238" s="66" t="s">
        <v>56</v>
      </c>
      <c r="AD238" s="66" t="s">
        <v>436</v>
      </c>
      <c r="AE238" s="66" t="s">
        <v>56</v>
      </c>
      <c r="AF238" s="66" t="s">
        <v>56</v>
      </c>
      <c r="AL238" s="43"/>
      <c r="AY238">
        <v>1</v>
      </c>
    </row>
    <row r="239" spans="1:51" x14ac:dyDescent="0.25">
      <c r="A239" s="89" t="str">
        <f>E239&amp;"-"&amp;COUNTIF($E$11:E239,E239)</f>
        <v>--186</v>
      </c>
      <c r="B239" s="65" t="s">
        <v>885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436</v>
      </c>
      <c r="M239" s="48"/>
      <c r="AB239" s="66" t="s">
        <v>390</v>
      </c>
      <c r="AC239" s="66" t="s">
        <v>56</v>
      </c>
      <c r="AD239" s="66" t="s">
        <v>436</v>
      </c>
      <c r="AE239" s="66" t="s">
        <v>56</v>
      </c>
      <c r="AF239" s="66" t="s">
        <v>56</v>
      </c>
      <c r="AL239" s="43"/>
      <c r="AY239">
        <v>1</v>
      </c>
    </row>
    <row r="240" spans="1:51" x14ac:dyDescent="0.25">
      <c r="A240" s="89" t="str">
        <f>E240&amp;"-"&amp;COUNTIF($E$11:E240,E240)</f>
        <v>--187</v>
      </c>
      <c r="B240" s="65" t="s">
        <v>886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436</v>
      </c>
      <c r="M240" s="48"/>
      <c r="AB240" s="66" t="s">
        <v>391</v>
      </c>
      <c r="AC240" s="66" t="s">
        <v>56</v>
      </c>
      <c r="AD240" s="66" t="s">
        <v>436</v>
      </c>
      <c r="AE240" s="66" t="s">
        <v>56</v>
      </c>
      <c r="AF240" s="66" t="s">
        <v>56</v>
      </c>
      <c r="AL240" s="43"/>
      <c r="AY240">
        <v>1</v>
      </c>
    </row>
    <row r="241" spans="1:51" x14ac:dyDescent="0.25">
      <c r="A241" s="89" t="str">
        <f>E241&amp;"-"&amp;COUNTIF($E$11:E241,E241)</f>
        <v>--188</v>
      </c>
      <c r="B241" s="65" t="s">
        <v>887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436</v>
      </c>
      <c r="M241" s="48"/>
      <c r="AA241" s="71"/>
      <c r="AB241" s="66" t="s">
        <v>392</v>
      </c>
      <c r="AC241" s="66" t="s">
        <v>56</v>
      </c>
      <c r="AD241" s="66" t="s">
        <v>436</v>
      </c>
      <c r="AE241" s="66" t="s">
        <v>56</v>
      </c>
      <c r="AF241" s="66" t="s">
        <v>56</v>
      </c>
      <c r="AL241" s="43"/>
      <c r="AY241">
        <v>1</v>
      </c>
    </row>
    <row r="242" spans="1:51" x14ac:dyDescent="0.25">
      <c r="A242" s="89" t="str">
        <f>E242&amp;"-"&amp;COUNTIF($E$11:E242,E242)</f>
        <v>--189</v>
      </c>
      <c r="B242" s="65" t="s">
        <v>888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436</v>
      </c>
      <c r="M242" s="48"/>
      <c r="AA242" s="71"/>
      <c r="AB242" s="66" t="s">
        <v>393</v>
      </c>
      <c r="AC242" s="66" t="s">
        <v>56</v>
      </c>
      <c r="AD242" s="66" t="s">
        <v>436</v>
      </c>
      <c r="AE242" s="66" t="s">
        <v>56</v>
      </c>
      <c r="AF242" s="66" t="s">
        <v>56</v>
      </c>
      <c r="AL242" s="43"/>
      <c r="AY242">
        <v>1</v>
      </c>
    </row>
    <row r="243" spans="1:51" x14ac:dyDescent="0.25">
      <c r="A243" s="89" t="str">
        <f>E243&amp;"-"&amp;COUNTIF($E$11:E243,E243)</f>
        <v>--190</v>
      </c>
      <c r="B243" s="65" t="s">
        <v>889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436</v>
      </c>
      <c r="M243" s="48"/>
      <c r="AA243" s="71"/>
      <c r="AB243" s="66" t="s">
        <v>394</v>
      </c>
      <c r="AC243" s="66" t="s">
        <v>56</v>
      </c>
      <c r="AD243" s="66" t="s">
        <v>436</v>
      </c>
      <c r="AE243" s="66" t="s">
        <v>56</v>
      </c>
      <c r="AF243" s="66" t="s">
        <v>56</v>
      </c>
      <c r="AL243" s="43"/>
      <c r="AY243">
        <v>1</v>
      </c>
    </row>
    <row r="244" spans="1:51" x14ac:dyDescent="0.25">
      <c r="A244" s="89" t="str">
        <f>E244&amp;"-"&amp;COUNTIF($E$11:E244,E244)</f>
        <v>--191</v>
      </c>
      <c r="B244" s="65" t="s">
        <v>890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436</v>
      </c>
      <c r="M244" s="48"/>
      <c r="AA244" s="71"/>
      <c r="AB244" s="66" t="s">
        <v>395</v>
      </c>
      <c r="AC244" s="66" t="s">
        <v>56</v>
      </c>
      <c r="AD244" s="66" t="s">
        <v>436</v>
      </c>
      <c r="AE244" s="66" t="s">
        <v>56</v>
      </c>
      <c r="AF244" s="66" t="s">
        <v>56</v>
      </c>
      <c r="AL244" s="43"/>
      <c r="AY244">
        <v>1</v>
      </c>
    </row>
    <row r="245" spans="1:51" x14ac:dyDescent="0.25">
      <c r="A245" s="89" t="str">
        <f>E245&amp;"-"&amp;COUNTIF($E$11:E245,E245)</f>
        <v>--192</v>
      </c>
      <c r="B245" s="65" t="s">
        <v>891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436</v>
      </c>
      <c r="M245" s="48"/>
      <c r="AA245" s="71"/>
      <c r="AB245" s="66" t="s">
        <v>396</v>
      </c>
      <c r="AC245" s="66" t="s">
        <v>56</v>
      </c>
      <c r="AD245" s="66" t="s">
        <v>436</v>
      </c>
      <c r="AE245" s="66" t="s">
        <v>56</v>
      </c>
      <c r="AF245" s="66" t="s">
        <v>56</v>
      </c>
      <c r="AL245" s="43"/>
      <c r="AY245">
        <v>1</v>
      </c>
    </row>
    <row r="246" spans="1:51" x14ac:dyDescent="0.25">
      <c r="A246" s="89" t="str">
        <f>E246&amp;"-"&amp;COUNTIF($E$11:E246,E246)</f>
        <v>--193</v>
      </c>
      <c r="B246" s="65" t="s">
        <v>892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436</v>
      </c>
      <c r="M246" s="48"/>
      <c r="AA246" s="71"/>
      <c r="AB246" s="66" t="s">
        <v>397</v>
      </c>
      <c r="AC246" s="66" t="s">
        <v>56</v>
      </c>
      <c r="AD246" s="66" t="s">
        <v>436</v>
      </c>
      <c r="AE246" s="66" t="s">
        <v>56</v>
      </c>
      <c r="AF246" s="66" t="s">
        <v>56</v>
      </c>
      <c r="AL246" s="43"/>
      <c r="AY246">
        <v>1</v>
      </c>
    </row>
    <row r="247" spans="1:51" x14ac:dyDescent="0.25">
      <c r="A247" s="89" t="str">
        <f>E247&amp;"-"&amp;COUNTIF($E$11:E247,E247)</f>
        <v>--194</v>
      </c>
      <c r="B247" s="65" t="s">
        <v>893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436</v>
      </c>
      <c r="M247" s="48"/>
      <c r="AA247" s="71"/>
      <c r="AB247" s="66" t="s">
        <v>398</v>
      </c>
      <c r="AC247" s="66" t="s">
        <v>56</v>
      </c>
      <c r="AD247" s="66" t="s">
        <v>436</v>
      </c>
      <c r="AE247" s="66" t="s">
        <v>56</v>
      </c>
      <c r="AF247" s="66" t="s">
        <v>56</v>
      </c>
      <c r="AL247" s="43"/>
      <c r="AY247">
        <v>1</v>
      </c>
    </row>
    <row r="248" spans="1:51" x14ac:dyDescent="0.25">
      <c r="A248" s="89" t="str">
        <f>E248&amp;"-"&amp;COUNTIF($E$11:E248,E248)</f>
        <v>--195</v>
      </c>
      <c r="B248" s="65" t="s">
        <v>894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436</v>
      </c>
      <c r="M248" s="48"/>
      <c r="AA248" s="71"/>
      <c r="AB248" s="66" t="s">
        <v>399</v>
      </c>
      <c r="AC248" s="66" t="s">
        <v>56</v>
      </c>
      <c r="AD248" s="66" t="s">
        <v>436</v>
      </c>
      <c r="AE248" s="66" t="s">
        <v>56</v>
      </c>
      <c r="AF248" s="66" t="s">
        <v>56</v>
      </c>
      <c r="AL248" s="43"/>
      <c r="AY248">
        <v>1</v>
      </c>
    </row>
    <row r="249" spans="1:51" x14ac:dyDescent="0.25">
      <c r="A249" s="89" t="str">
        <f>E249&amp;"-"&amp;COUNTIF($E$11:E249,E249)</f>
        <v>--196</v>
      </c>
      <c r="B249" s="65" t="s">
        <v>895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436</v>
      </c>
      <c r="M249" s="48"/>
      <c r="AA249" s="71"/>
      <c r="AB249" s="66" t="s">
        <v>400</v>
      </c>
      <c r="AC249" s="66" t="s">
        <v>56</v>
      </c>
      <c r="AD249" s="66" t="s">
        <v>436</v>
      </c>
      <c r="AE249" s="66" t="s">
        <v>56</v>
      </c>
      <c r="AF249" s="66" t="s">
        <v>56</v>
      </c>
      <c r="AL249" s="43"/>
      <c r="AY249">
        <v>1</v>
      </c>
    </row>
    <row r="250" spans="1:51" x14ac:dyDescent="0.25">
      <c r="A250" s="89" t="str">
        <f>E250&amp;"-"&amp;COUNTIF($E$11:E250,E250)</f>
        <v>--197</v>
      </c>
      <c r="B250" s="65" t="s">
        <v>896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436</v>
      </c>
      <c r="M250" s="48"/>
      <c r="AA250" s="71"/>
      <c r="AB250" s="66" t="s">
        <v>401</v>
      </c>
      <c r="AC250" s="66" t="s">
        <v>56</v>
      </c>
      <c r="AD250" s="66" t="s">
        <v>436</v>
      </c>
      <c r="AE250" s="66" t="s">
        <v>56</v>
      </c>
      <c r="AF250" s="66" t="s">
        <v>56</v>
      </c>
      <c r="AL250" s="43"/>
      <c r="AY250">
        <v>1</v>
      </c>
    </row>
    <row r="251" spans="1:51" x14ac:dyDescent="0.25">
      <c r="A251" s="89" t="str">
        <f>E251&amp;"-"&amp;COUNTIF($E$11:E251,E251)</f>
        <v>--198</v>
      </c>
      <c r="B251" s="65" t="s">
        <v>897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436</v>
      </c>
      <c r="AB251" s="66" t="s">
        <v>402</v>
      </c>
      <c r="AC251" s="66" t="s">
        <v>56</v>
      </c>
      <c r="AD251" s="66" t="s">
        <v>436</v>
      </c>
      <c r="AE251" s="66" t="s">
        <v>56</v>
      </c>
      <c r="AF251" s="66" t="s">
        <v>56</v>
      </c>
      <c r="AL251" s="43"/>
      <c r="AY251">
        <v>1</v>
      </c>
    </row>
    <row r="252" spans="1:51" x14ac:dyDescent="0.25">
      <c r="A252" s="89" t="str">
        <f>E252&amp;"-"&amp;COUNTIF($E$11:E252,E252)</f>
        <v>--199</v>
      </c>
      <c r="B252" s="65" t="s">
        <v>898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436</v>
      </c>
      <c r="M252" s="48"/>
      <c r="AB252" s="66" t="s">
        <v>403</v>
      </c>
      <c r="AC252" s="66" t="s">
        <v>56</v>
      </c>
      <c r="AD252" s="66" t="s">
        <v>436</v>
      </c>
      <c r="AE252" s="66" t="s">
        <v>56</v>
      </c>
      <c r="AF252" s="66" t="s">
        <v>56</v>
      </c>
      <c r="AL252" s="43"/>
      <c r="AY252">
        <v>1</v>
      </c>
    </row>
    <row r="253" spans="1:51" x14ac:dyDescent="0.25">
      <c r="A253" s="89" t="str">
        <f>E253&amp;"-"&amp;COUNTIF($E$11:E253,E253)</f>
        <v>--200</v>
      </c>
      <c r="B253" s="65" t="s">
        <v>899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436</v>
      </c>
      <c r="M253" s="48"/>
      <c r="AB253" s="66" t="s">
        <v>404</v>
      </c>
      <c r="AC253" s="66" t="s">
        <v>56</v>
      </c>
      <c r="AD253" s="66" t="s">
        <v>436</v>
      </c>
      <c r="AE253" s="66" t="s">
        <v>56</v>
      </c>
      <c r="AF253" s="66" t="s">
        <v>56</v>
      </c>
      <c r="AL253" s="43"/>
      <c r="AY253">
        <v>1</v>
      </c>
    </row>
    <row r="254" spans="1:51" x14ac:dyDescent="0.25">
      <c r="A254" s="89" t="str">
        <f>E254&amp;"-"&amp;COUNTIF($E$11:E254,E254)</f>
        <v>--201</v>
      </c>
      <c r="B254" s="65" t="s">
        <v>900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436</v>
      </c>
      <c r="M254" s="48"/>
      <c r="AB254" s="66" t="s">
        <v>405</v>
      </c>
      <c r="AC254" s="66" t="s">
        <v>56</v>
      </c>
      <c r="AD254" s="66" t="s">
        <v>436</v>
      </c>
      <c r="AE254" s="66" t="s">
        <v>56</v>
      </c>
      <c r="AF254" s="66" t="s">
        <v>56</v>
      </c>
      <c r="AL254" s="43"/>
      <c r="AY254">
        <v>1</v>
      </c>
    </row>
    <row r="255" spans="1:51" x14ac:dyDescent="0.25">
      <c r="A255" s="89" t="str">
        <f>E255&amp;"-"&amp;COUNTIF($E$11:E255,E255)</f>
        <v>--202</v>
      </c>
      <c r="B255" s="65" t="s">
        <v>901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436</v>
      </c>
      <c r="M255" s="48"/>
      <c r="AB255" s="66" t="s">
        <v>406</v>
      </c>
      <c r="AC255" s="66" t="s">
        <v>56</v>
      </c>
      <c r="AD255" s="66" t="s">
        <v>436</v>
      </c>
      <c r="AE255" s="66" t="s">
        <v>56</v>
      </c>
      <c r="AF255" s="66" t="s">
        <v>56</v>
      </c>
      <c r="AL255" s="43"/>
      <c r="AY255">
        <v>1</v>
      </c>
    </row>
    <row r="256" spans="1:51" x14ac:dyDescent="0.25">
      <c r="A256" s="89" t="str">
        <f>E256&amp;"-"&amp;COUNTIF($E$11:E256,E256)</f>
        <v>--203</v>
      </c>
      <c r="B256" s="65" t="s">
        <v>902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436</v>
      </c>
      <c r="M256" s="48"/>
      <c r="AA256" s="71"/>
      <c r="AB256" s="66" t="s">
        <v>407</v>
      </c>
      <c r="AC256" s="66" t="s">
        <v>56</v>
      </c>
      <c r="AD256" s="66" t="s">
        <v>436</v>
      </c>
      <c r="AE256" s="66" t="s">
        <v>56</v>
      </c>
      <c r="AF256" s="66" t="s">
        <v>56</v>
      </c>
      <c r="AL256" s="43"/>
      <c r="AY256">
        <v>1</v>
      </c>
    </row>
    <row r="257" spans="1:51" x14ac:dyDescent="0.25">
      <c r="A257" s="89" t="str">
        <f>E257&amp;"-"&amp;COUNTIF($E$11:E257,E257)</f>
        <v>--204</v>
      </c>
      <c r="B257" s="65" t="s">
        <v>903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436</v>
      </c>
      <c r="M257" s="48"/>
      <c r="AA257" s="71"/>
      <c r="AB257" s="66" t="s">
        <v>408</v>
      </c>
      <c r="AC257" s="66" t="s">
        <v>56</v>
      </c>
      <c r="AD257" s="66" t="s">
        <v>436</v>
      </c>
      <c r="AE257" s="66" t="s">
        <v>56</v>
      </c>
      <c r="AF257" s="66" t="s">
        <v>56</v>
      </c>
      <c r="AL257" s="43"/>
      <c r="AY257">
        <v>1</v>
      </c>
    </row>
    <row r="258" spans="1:51" x14ac:dyDescent="0.25">
      <c r="A258" s="89" t="str">
        <f>E258&amp;"-"&amp;COUNTIF($E$11:E258,E258)</f>
        <v>--205</v>
      </c>
      <c r="B258" s="65" t="s">
        <v>904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436</v>
      </c>
      <c r="M258" s="48"/>
      <c r="AA258" s="71"/>
      <c r="AB258" s="66" t="s">
        <v>409</v>
      </c>
      <c r="AC258" s="66" t="s">
        <v>56</v>
      </c>
      <c r="AD258" s="66" t="s">
        <v>436</v>
      </c>
      <c r="AE258" s="66" t="s">
        <v>56</v>
      </c>
      <c r="AF258" s="66" t="s">
        <v>56</v>
      </c>
      <c r="AL258" s="43"/>
      <c r="AY258">
        <v>1</v>
      </c>
    </row>
    <row r="259" spans="1:51" x14ac:dyDescent="0.25">
      <c r="A259" s="89" t="str">
        <f>E259&amp;"-"&amp;COUNTIF($E$11:E259,E259)</f>
        <v>--206</v>
      </c>
      <c r="B259" s="65" t="s">
        <v>905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436</v>
      </c>
      <c r="M259" s="48"/>
      <c r="AA259" s="71"/>
      <c r="AB259" s="66" t="s">
        <v>410</v>
      </c>
      <c r="AC259" s="66" t="s">
        <v>56</v>
      </c>
      <c r="AD259" s="66" t="s">
        <v>436</v>
      </c>
      <c r="AE259" s="66" t="s">
        <v>56</v>
      </c>
      <c r="AF259" s="66" t="s">
        <v>56</v>
      </c>
      <c r="AL259" s="43"/>
      <c r="AY259">
        <v>1</v>
      </c>
    </row>
    <row r="260" spans="1:51" x14ac:dyDescent="0.25">
      <c r="A260" s="89" t="str">
        <f>E260&amp;"-"&amp;COUNTIF($E$11:E260,E260)</f>
        <v>--207</v>
      </c>
      <c r="B260" s="65" t="s">
        <v>906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436</v>
      </c>
      <c r="M260" s="48"/>
      <c r="AA260" s="71"/>
      <c r="AB260" s="66" t="s">
        <v>411</v>
      </c>
      <c r="AC260" s="66" t="s">
        <v>56</v>
      </c>
      <c r="AD260" s="66" t="s">
        <v>436</v>
      </c>
      <c r="AE260" s="66" t="s">
        <v>56</v>
      </c>
      <c r="AF260" s="66" t="s">
        <v>56</v>
      </c>
      <c r="AL260" s="43"/>
      <c r="AY260">
        <v>1</v>
      </c>
    </row>
    <row r="261" spans="1:51" x14ac:dyDescent="0.25">
      <c r="A261" s="89" t="str">
        <f>E261&amp;"-"&amp;COUNTIF($E$11:E261,E261)</f>
        <v>--208</v>
      </c>
      <c r="B261" s="65" t="s">
        <v>907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436</v>
      </c>
      <c r="M261" s="48"/>
      <c r="AA261" s="71"/>
      <c r="AB261" s="66" t="s">
        <v>412</v>
      </c>
      <c r="AC261" s="66" t="s">
        <v>56</v>
      </c>
      <c r="AD261" s="66" t="s">
        <v>436</v>
      </c>
      <c r="AE261" s="66" t="s">
        <v>56</v>
      </c>
      <c r="AF261" s="66" t="s">
        <v>56</v>
      </c>
      <c r="AL261" s="43"/>
      <c r="AY261">
        <v>1</v>
      </c>
    </row>
    <row r="262" spans="1:51" x14ac:dyDescent="0.25">
      <c r="A262" s="89" t="str">
        <f>E262&amp;"-"&amp;COUNTIF($E$11:E262,E262)</f>
        <v>--209</v>
      </c>
      <c r="B262" s="65" t="s">
        <v>908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436</v>
      </c>
      <c r="M262" s="48"/>
      <c r="AA262" s="71"/>
      <c r="AB262" s="66" t="s">
        <v>413</v>
      </c>
      <c r="AC262" s="66" t="s">
        <v>56</v>
      </c>
      <c r="AD262" s="66" t="s">
        <v>436</v>
      </c>
      <c r="AE262" s="66" t="s">
        <v>56</v>
      </c>
      <c r="AF262" s="66" t="s">
        <v>56</v>
      </c>
      <c r="AL262" s="43"/>
      <c r="AY262">
        <v>1</v>
      </c>
    </row>
    <row r="263" spans="1:51" x14ac:dyDescent="0.25">
      <c r="A263" s="89" t="str">
        <f>E263&amp;"-"&amp;COUNTIF($E$11:E263,E263)</f>
        <v>--210</v>
      </c>
      <c r="B263" s="65" t="s">
        <v>909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436</v>
      </c>
      <c r="M263" s="48"/>
      <c r="AA263" s="71"/>
      <c r="AB263" s="66" t="s">
        <v>414</v>
      </c>
      <c r="AC263" s="66" t="s">
        <v>56</v>
      </c>
      <c r="AD263" s="66" t="s">
        <v>436</v>
      </c>
      <c r="AE263" s="66" t="s">
        <v>56</v>
      </c>
      <c r="AF263" s="66" t="s">
        <v>56</v>
      </c>
      <c r="AL263" s="43"/>
      <c r="AY263">
        <v>1</v>
      </c>
    </row>
    <row r="264" spans="1:51" x14ac:dyDescent="0.25">
      <c r="A264" s="89" t="str">
        <f>E264&amp;"-"&amp;COUNTIF($E$11:E264,E264)</f>
        <v>--211</v>
      </c>
      <c r="B264" s="65" t="s">
        <v>910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436</v>
      </c>
      <c r="M264" s="48"/>
      <c r="AA264" s="71"/>
      <c r="AB264" s="66" t="s">
        <v>415</v>
      </c>
      <c r="AC264" s="66" t="s">
        <v>56</v>
      </c>
      <c r="AD264" s="66" t="s">
        <v>436</v>
      </c>
      <c r="AE264" s="66" t="s">
        <v>56</v>
      </c>
      <c r="AF264" s="66" t="s">
        <v>56</v>
      </c>
      <c r="AL264" s="43"/>
      <c r="AY264">
        <v>1</v>
      </c>
    </row>
    <row r="265" spans="1:51" x14ac:dyDescent="0.25">
      <c r="A265" s="89" t="str">
        <f>E265&amp;"-"&amp;COUNTIF($E$11:E265,E265)</f>
        <v>--212</v>
      </c>
      <c r="B265" s="65" t="s">
        <v>911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436</v>
      </c>
      <c r="M265" s="48"/>
      <c r="AA265" s="71"/>
      <c r="AB265" s="66" t="s">
        <v>416</v>
      </c>
      <c r="AC265" s="66" t="s">
        <v>56</v>
      </c>
      <c r="AD265" s="66" t="s">
        <v>436</v>
      </c>
      <c r="AE265" s="66" t="s">
        <v>56</v>
      </c>
      <c r="AF265" s="66" t="s">
        <v>56</v>
      </c>
      <c r="AL265" s="43"/>
      <c r="AY265">
        <v>1</v>
      </c>
    </row>
    <row r="266" spans="1:51" x14ac:dyDescent="0.25">
      <c r="A266" s="89" t="str">
        <f>E266&amp;"-"&amp;COUNTIF($E$11:E266,E266)</f>
        <v>--213</v>
      </c>
      <c r="B266" s="65" t="s">
        <v>912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436</v>
      </c>
      <c r="AB266" s="66" t="s">
        <v>417</v>
      </c>
      <c r="AC266" s="66" t="s">
        <v>56</v>
      </c>
      <c r="AD266" s="66" t="s">
        <v>436</v>
      </c>
      <c r="AE266" s="66" t="s">
        <v>56</v>
      </c>
      <c r="AF266" s="66" t="s">
        <v>56</v>
      </c>
      <c r="AL266" s="43"/>
      <c r="AY266">
        <v>1</v>
      </c>
    </row>
    <row r="267" spans="1:51" x14ac:dyDescent="0.25">
      <c r="A267" s="89" t="str">
        <f>E267&amp;"-"&amp;COUNTIF($E$11:E267,E267)</f>
        <v>--214</v>
      </c>
      <c r="B267" s="65" t="s">
        <v>913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436</v>
      </c>
      <c r="M267" s="48"/>
      <c r="AB267" s="66" t="s">
        <v>418</v>
      </c>
      <c r="AC267" s="66" t="s">
        <v>56</v>
      </c>
      <c r="AD267" s="66" t="s">
        <v>436</v>
      </c>
      <c r="AE267" s="66" t="s">
        <v>56</v>
      </c>
      <c r="AF267" s="66" t="s">
        <v>56</v>
      </c>
      <c r="AL267" s="43"/>
      <c r="AY267">
        <v>1</v>
      </c>
    </row>
    <row r="268" spans="1:51" x14ac:dyDescent="0.25">
      <c r="A268" s="89" t="str">
        <f>E268&amp;"-"&amp;COUNTIF($E$11:E268,E268)</f>
        <v>--215</v>
      </c>
      <c r="B268" s="65" t="s">
        <v>914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436</v>
      </c>
      <c r="M268" s="48"/>
      <c r="AB268" s="66" t="s">
        <v>419</v>
      </c>
      <c r="AC268" s="66" t="s">
        <v>56</v>
      </c>
      <c r="AD268" s="66" t="s">
        <v>436</v>
      </c>
      <c r="AE268" s="66" t="s">
        <v>56</v>
      </c>
      <c r="AF268" s="66" t="s">
        <v>56</v>
      </c>
      <c r="AL268" s="43"/>
      <c r="AY268">
        <v>1</v>
      </c>
    </row>
    <row r="269" spans="1:51" x14ac:dyDescent="0.25">
      <c r="A269" s="89" t="str">
        <f>E269&amp;"-"&amp;COUNTIF($E$11:E269,E269)</f>
        <v>--216</v>
      </c>
      <c r="B269" s="65" t="s">
        <v>915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436</v>
      </c>
      <c r="M269" s="48"/>
      <c r="AB269" s="66" t="s">
        <v>420</v>
      </c>
      <c r="AC269" s="66" t="s">
        <v>56</v>
      </c>
      <c r="AD269" s="66" t="s">
        <v>436</v>
      </c>
      <c r="AE269" s="66" t="s">
        <v>56</v>
      </c>
      <c r="AF269" s="66" t="s">
        <v>56</v>
      </c>
      <c r="AL269" s="43"/>
      <c r="AY269">
        <v>1</v>
      </c>
    </row>
    <row r="270" spans="1:51" x14ac:dyDescent="0.25">
      <c r="A270" s="89" t="str">
        <f>E270&amp;"-"&amp;COUNTIF($E$11:E270,E270)</f>
        <v>--217</v>
      </c>
      <c r="B270" s="65" t="s">
        <v>916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436</v>
      </c>
      <c r="M270" s="48"/>
      <c r="AB270" s="66" t="s">
        <v>421</v>
      </c>
      <c r="AC270" s="66" t="s">
        <v>56</v>
      </c>
      <c r="AD270" s="66" t="s">
        <v>436</v>
      </c>
      <c r="AE270" s="66" t="s">
        <v>56</v>
      </c>
      <c r="AF270" s="66" t="s">
        <v>56</v>
      </c>
      <c r="AL270" s="43"/>
      <c r="AY270">
        <v>1</v>
      </c>
    </row>
    <row r="271" spans="1:51" x14ac:dyDescent="0.25">
      <c r="A271" s="89" t="str">
        <f>E271&amp;"-"&amp;COUNTIF($E$11:E271,E271)</f>
        <v>--218</v>
      </c>
      <c r="B271" s="65" t="s">
        <v>917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436</v>
      </c>
      <c r="M271" s="48"/>
      <c r="AA271" s="71"/>
      <c r="AB271" s="66" t="s">
        <v>422</v>
      </c>
      <c r="AC271" s="66" t="s">
        <v>56</v>
      </c>
      <c r="AD271" s="66" t="s">
        <v>436</v>
      </c>
      <c r="AE271" s="66" t="s">
        <v>56</v>
      </c>
      <c r="AF271" s="66" t="s">
        <v>56</v>
      </c>
      <c r="AL271" s="43"/>
      <c r="AY271">
        <v>1</v>
      </c>
    </row>
    <row r="272" spans="1:51" x14ac:dyDescent="0.25">
      <c r="A272" s="89" t="str">
        <f>E272&amp;"-"&amp;COUNTIF($E$11:E272,E272)</f>
        <v>--219</v>
      </c>
      <c r="B272" s="65" t="s">
        <v>918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436</v>
      </c>
      <c r="M272" s="48"/>
      <c r="AA272" s="71"/>
      <c r="AB272" s="66" t="s">
        <v>423</v>
      </c>
      <c r="AC272" s="66" t="s">
        <v>56</v>
      </c>
      <c r="AD272" s="66" t="s">
        <v>436</v>
      </c>
      <c r="AE272" s="66" t="s">
        <v>56</v>
      </c>
      <c r="AF272" s="66" t="s">
        <v>56</v>
      </c>
      <c r="AL272" s="43"/>
      <c r="AY272">
        <v>1</v>
      </c>
    </row>
    <row r="273" spans="1:51" x14ac:dyDescent="0.25">
      <c r="A273" s="89" t="str">
        <f>E273&amp;"-"&amp;COUNTIF($E$11:E273,E273)</f>
        <v>--220</v>
      </c>
      <c r="B273" s="65" t="s">
        <v>919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436</v>
      </c>
      <c r="M273" s="48"/>
      <c r="AA273" s="71"/>
      <c r="AB273" s="66" t="s">
        <v>424</v>
      </c>
      <c r="AC273" s="66" t="s">
        <v>56</v>
      </c>
      <c r="AD273" s="66" t="s">
        <v>436</v>
      </c>
      <c r="AE273" s="66" t="s">
        <v>56</v>
      </c>
      <c r="AF273" s="66" t="s">
        <v>56</v>
      </c>
      <c r="AL273" s="43"/>
      <c r="AY273">
        <v>1</v>
      </c>
    </row>
    <row r="274" spans="1:51" x14ac:dyDescent="0.25">
      <c r="A274" s="89" t="str">
        <f>E274&amp;"-"&amp;COUNTIF($E$11:E274,E274)</f>
        <v>--221</v>
      </c>
      <c r="B274" s="65" t="s">
        <v>920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436</v>
      </c>
      <c r="M274" s="48"/>
      <c r="AA274" s="71"/>
      <c r="AB274" s="66" t="s">
        <v>425</v>
      </c>
      <c r="AC274" s="66" t="s">
        <v>56</v>
      </c>
      <c r="AD274" s="66" t="s">
        <v>436</v>
      </c>
      <c r="AE274" s="66" t="s">
        <v>56</v>
      </c>
      <c r="AF274" s="66" t="s">
        <v>56</v>
      </c>
      <c r="AL274" s="43"/>
      <c r="AY274">
        <v>1</v>
      </c>
    </row>
    <row r="275" spans="1:51" x14ac:dyDescent="0.25">
      <c r="A275" s="89" t="str">
        <f>E275&amp;"-"&amp;COUNTIF($E$11:E275,E275)</f>
        <v>--222</v>
      </c>
      <c r="B275" s="65" t="s">
        <v>921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436</v>
      </c>
      <c r="M275" s="48"/>
      <c r="AA275" s="71"/>
      <c r="AB275" s="66" t="s">
        <v>426</v>
      </c>
      <c r="AC275" s="66" t="s">
        <v>56</v>
      </c>
      <c r="AD275" s="66" t="s">
        <v>436</v>
      </c>
      <c r="AE275" s="66" t="s">
        <v>56</v>
      </c>
      <c r="AF275" s="66" t="s">
        <v>56</v>
      </c>
      <c r="AL275" s="43"/>
      <c r="AY275">
        <v>1</v>
      </c>
    </row>
    <row r="276" spans="1:51" x14ac:dyDescent="0.25">
      <c r="A276" s="89" t="str">
        <f>E276&amp;"-"&amp;COUNTIF($E$11:E276,E276)</f>
        <v>--223</v>
      </c>
      <c r="B276" s="65" t="s">
        <v>922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436</v>
      </c>
      <c r="M276" s="48"/>
      <c r="AA276" s="71"/>
      <c r="AB276" s="66" t="s">
        <v>427</v>
      </c>
      <c r="AC276" s="66" t="s">
        <v>56</v>
      </c>
      <c r="AD276" s="66" t="s">
        <v>436</v>
      </c>
      <c r="AE276" s="66" t="s">
        <v>56</v>
      </c>
      <c r="AF276" s="66" t="s">
        <v>56</v>
      </c>
      <c r="AL276" s="43"/>
      <c r="AY276">
        <v>1</v>
      </c>
    </row>
    <row r="277" spans="1:51" x14ac:dyDescent="0.25">
      <c r="A277" s="89" t="str">
        <f>E277&amp;"-"&amp;COUNTIF($E$11:E277,E277)</f>
        <v>--224</v>
      </c>
      <c r="B277" s="65" t="s">
        <v>923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436</v>
      </c>
      <c r="M277" s="48"/>
      <c r="AA277" s="71"/>
      <c r="AB277" s="66" t="s">
        <v>428</v>
      </c>
      <c r="AC277" s="66" t="s">
        <v>56</v>
      </c>
      <c r="AD277" s="66" t="s">
        <v>436</v>
      </c>
      <c r="AE277" s="66" t="s">
        <v>56</v>
      </c>
      <c r="AF277" s="66" t="s">
        <v>56</v>
      </c>
      <c r="AL277" s="43"/>
      <c r="AY277">
        <v>1</v>
      </c>
    </row>
    <row r="278" spans="1:51" x14ac:dyDescent="0.25">
      <c r="A278" s="89" t="str">
        <f>E278&amp;"-"&amp;COUNTIF($E$11:E278,E278)</f>
        <v>--225</v>
      </c>
      <c r="B278" s="65" t="s">
        <v>924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436</v>
      </c>
      <c r="M278" s="48"/>
      <c r="AA278" s="71"/>
      <c r="AB278" s="66" t="s">
        <v>431</v>
      </c>
      <c r="AC278" s="66" t="s">
        <v>56</v>
      </c>
      <c r="AD278" s="66" t="s">
        <v>436</v>
      </c>
      <c r="AE278" s="66" t="s">
        <v>56</v>
      </c>
      <c r="AF278" s="66" t="s">
        <v>56</v>
      </c>
      <c r="AL278" s="43"/>
      <c r="AY278">
        <v>1</v>
      </c>
    </row>
    <row r="279" spans="1:51" x14ac:dyDescent="0.25">
      <c r="A279" s="89" t="str">
        <f>E279&amp;"-"&amp;COUNTIF($E$11:E279,E279)</f>
        <v>--226</v>
      </c>
      <c r="B279" s="65" t="s">
        <v>925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436</v>
      </c>
      <c r="M279" s="48"/>
      <c r="AA279" s="71"/>
      <c r="AB279" s="66" t="s">
        <v>432</v>
      </c>
      <c r="AC279" s="66" t="s">
        <v>56</v>
      </c>
      <c r="AD279" s="66" t="s">
        <v>436</v>
      </c>
      <c r="AE279" s="66" t="s">
        <v>56</v>
      </c>
      <c r="AF279" s="66" t="s">
        <v>56</v>
      </c>
      <c r="AL279" s="43"/>
      <c r="AY279">
        <v>1</v>
      </c>
    </row>
    <row r="280" spans="1:51" ht="13.8" thickBot="1" x14ac:dyDescent="0.3">
      <c r="A280" s="89" t="str">
        <f>E280&amp;"-"&amp;COUNTIF($E$11:E280,E280)</f>
        <v>--227</v>
      </c>
      <c r="B280" s="65" t="s">
        <v>926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436</v>
      </c>
      <c r="M280" s="48"/>
      <c r="AA280" s="71"/>
      <c r="AB280" s="64" t="s">
        <v>508</v>
      </c>
      <c r="AC280" s="64" t="s">
        <v>56</v>
      </c>
      <c r="AD280" s="64" t="s">
        <v>436</v>
      </c>
      <c r="AE280" s="64" t="s">
        <v>56</v>
      </c>
      <c r="AF280" s="64" t="s">
        <v>56</v>
      </c>
      <c r="AL280" s="43"/>
      <c r="AY280">
        <v>1</v>
      </c>
    </row>
    <row r="281" spans="1:51" ht="18.600000000000001" thickBot="1" x14ac:dyDescent="0.3">
      <c r="B281" s="34" t="s">
        <v>140</v>
      </c>
      <c r="C281" s="89" t="s">
        <v>110</v>
      </c>
      <c r="D281" s="89" t="s">
        <v>434</v>
      </c>
      <c r="E281" s="89" t="s">
        <v>434</v>
      </c>
      <c r="F281" s="89" t="s">
        <v>434</v>
      </c>
      <c r="G281" s="89">
        <v>2813.73</v>
      </c>
      <c r="H281" s="143" t="s">
        <v>434</v>
      </c>
      <c r="I281" s="143" t="s">
        <v>434</v>
      </c>
      <c r="J281" s="89" t="s">
        <v>56</v>
      </c>
      <c r="K281" s="89" t="s">
        <v>56</v>
      </c>
      <c r="L281" s="89" t="s">
        <v>434</v>
      </c>
      <c r="M281" s="51" t="s">
        <v>434</v>
      </c>
      <c r="N281" s="80" t="s">
        <v>434</v>
      </c>
      <c r="O281" s="80" t="s">
        <v>434</v>
      </c>
      <c r="P281" s="80" t="s">
        <v>434</v>
      </c>
      <c r="Q281" s="80" t="s">
        <v>434</v>
      </c>
      <c r="R281" s="80" t="s">
        <v>434</v>
      </c>
      <c r="S281" s="80" t="s">
        <v>434</v>
      </c>
      <c r="T281" s="79" t="s">
        <v>434</v>
      </c>
      <c r="U281" s="80" t="s">
        <v>434</v>
      </c>
      <c r="V281" s="80" t="s">
        <v>434</v>
      </c>
      <c r="W281" s="80" t="s">
        <v>434</v>
      </c>
      <c r="X281" s="80" t="s">
        <v>434</v>
      </c>
      <c r="Y281" s="81" t="s">
        <v>434</v>
      </c>
      <c r="Z281" s="81" t="s">
        <v>434</v>
      </c>
      <c r="AA281" s="45" t="s">
        <v>434</v>
      </c>
      <c r="AB281" s="75" t="s">
        <v>434</v>
      </c>
      <c r="AC281" s="75" t="s">
        <v>434</v>
      </c>
      <c r="AD281" s="75" t="s">
        <v>434</v>
      </c>
      <c r="AE281" s="75" t="s">
        <v>434</v>
      </c>
      <c r="AF281" s="75" t="s">
        <v>434</v>
      </c>
      <c r="AG281" s="45" t="s">
        <v>434</v>
      </c>
      <c r="AH281" s="45" t="s">
        <v>434</v>
      </c>
      <c r="AI281" s="45" t="s">
        <v>434</v>
      </c>
      <c r="AJ281" s="45" t="s">
        <v>434</v>
      </c>
      <c r="AK281" s="48" t="s">
        <v>434</v>
      </c>
      <c r="AL281" s="41" t="s">
        <v>140</v>
      </c>
      <c r="AM281" t="s">
        <v>434</v>
      </c>
      <c r="AN281" t="s">
        <v>434</v>
      </c>
      <c r="AO281" t="s">
        <v>434</v>
      </c>
      <c r="AP281" t="s">
        <v>434</v>
      </c>
      <c r="AQ281" t="s">
        <v>434</v>
      </c>
      <c r="AR281" t="s">
        <v>434</v>
      </c>
      <c r="AS281" t="s">
        <v>434</v>
      </c>
      <c r="AT281" t="s">
        <v>434</v>
      </c>
      <c r="AU281" t="s">
        <v>434</v>
      </c>
      <c r="AV281" t="s">
        <v>434</v>
      </c>
      <c r="AW281" t="s">
        <v>434</v>
      </c>
      <c r="AX281" t="s">
        <v>434</v>
      </c>
      <c r="AY281" t="s">
        <v>140</v>
      </c>
    </row>
    <row r="282" spans="1:51" x14ac:dyDescent="0.25">
      <c r="AB282" s="145"/>
      <c r="AC282" s="145"/>
      <c r="AD282" s="145"/>
      <c r="AE282" s="145"/>
      <c r="AF282" s="145"/>
      <c r="AL282" s="43"/>
    </row>
    <row r="283" spans="1:51" x14ac:dyDescent="0.25">
      <c r="AB283" s="145"/>
      <c r="AC283" s="145"/>
      <c r="AD283" s="145"/>
      <c r="AE283" s="145"/>
      <c r="AF283" s="145"/>
      <c r="AL283" s="43"/>
    </row>
    <row r="284" spans="1:51" x14ac:dyDescent="0.25">
      <c r="AB284" s="145"/>
      <c r="AC284" s="145"/>
      <c r="AD284" s="145"/>
      <c r="AE284" s="145"/>
      <c r="AF284" s="145"/>
      <c r="AL284" s="43"/>
    </row>
    <row r="285" spans="1:51" x14ac:dyDescent="0.25">
      <c r="AB285" s="145"/>
      <c r="AC285" s="145"/>
      <c r="AD285" s="145"/>
      <c r="AE285" s="145"/>
      <c r="AF285" s="145"/>
      <c r="AL285" s="43"/>
    </row>
    <row r="286" spans="1:51" x14ac:dyDescent="0.25">
      <c r="AB286" s="145"/>
      <c r="AC286" s="145"/>
      <c r="AD286" s="145"/>
      <c r="AE286" s="145"/>
      <c r="AF286" s="145"/>
      <c r="AL286" s="43"/>
    </row>
    <row r="287" spans="1:51" x14ac:dyDescent="0.25">
      <c r="AB287" s="145"/>
      <c r="AC287" s="145"/>
      <c r="AD287" s="145"/>
      <c r="AE287" s="145"/>
      <c r="AF287" s="145"/>
      <c r="AL287" s="43"/>
    </row>
    <row r="288" spans="1:51" x14ac:dyDescent="0.25">
      <c r="AB288" s="145"/>
      <c r="AC288" s="145"/>
      <c r="AD288" s="145"/>
      <c r="AE288" s="145"/>
      <c r="AF288" s="145"/>
      <c r="AL288" s="43"/>
    </row>
    <row r="289" spans="28:38" x14ac:dyDescent="0.25">
      <c r="AB289" s="145"/>
      <c r="AC289" s="145"/>
      <c r="AD289" s="145"/>
      <c r="AE289" s="145"/>
      <c r="AF289" s="145"/>
      <c r="AL289" s="43"/>
    </row>
    <row r="290" spans="28:38" x14ac:dyDescent="0.25">
      <c r="AB290" s="145"/>
      <c r="AC290" s="145"/>
      <c r="AD290" s="145"/>
      <c r="AE290" s="145"/>
      <c r="AF290" s="145"/>
      <c r="AL290" s="43"/>
    </row>
    <row r="291" spans="28:38" x14ac:dyDescent="0.25">
      <c r="AB291" s="145"/>
      <c r="AC291" s="145"/>
      <c r="AD291" s="145"/>
      <c r="AE291" s="145"/>
      <c r="AF291" s="145"/>
      <c r="AL291" s="43"/>
    </row>
    <row r="292" spans="28:38" x14ac:dyDescent="0.25">
      <c r="AB292" s="145"/>
      <c r="AC292" s="145"/>
      <c r="AD292" s="145"/>
      <c r="AE292" s="145"/>
      <c r="AF292" s="145"/>
      <c r="AL292" s="43"/>
    </row>
    <row r="293" spans="28:38" x14ac:dyDescent="0.25">
      <c r="AB293" s="145"/>
      <c r="AC293" s="145"/>
      <c r="AD293" s="145"/>
      <c r="AE293" s="145"/>
      <c r="AF293" s="145"/>
      <c r="AL293" s="43"/>
    </row>
    <row r="294" spans="28:38" x14ac:dyDescent="0.25">
      <c r="AB294" s="145"/>
      <c r="AC294" s="145"/>
      <c r="AD294" s="145"/>
      <c r="AE294" s="145"/>
      <c r="AF294" s="145"/>
      <c r="AL294" s="43"/>
    </row>
    <row r="295" spans="28:38" x14ac:dyDescent="0.25">
      <c r="AB295" s="145"/>
      <c r="AC295" s="145"/>
      <c r="AD295" s="145"/>
      <c r="AE295" s="145"/>
      <c r="AF295" s="145"/>
      <c r="AL295" s="43"/>
    </row>
    <row r="296" spans="28:38" x14ac:dyDescent="0.25">
      <c r="AB296" s="145"/>
      <c r="AC296" s="145"/>
      <c r="AD296" s="145"/>
      <c r="AE296" s="145"/>
      <c r="AF296" s="145"/>
      <c r="AL296" s="43"/>
    </row>
    <row r="297" spans="28:38" x14ac:dyDescent="0.25">
      <c r="AB297" s="145"/>
      <c r="AC297" s="145"/>
      <c r="AD297" s="145"/>
      <c r="AE297" s="145"/>
      <c r="AF297" s="145"/>
      <c r="AL297" s="43"/>
    </row>
    <row r="298" spans="28:38" x14ac:dyDescent="0.25">
      <c r="AB298" s="145"/>
      <c r="AC298" s="145"/>
      <c r="AD298" s="145"/>
      <c r="AE298" s="145"/>
      <c r="AF298" s="145"/>
      <c r="AL298" s="43"/>
    </row>
    <row r="299" spans="28:38" x14ac:dyDescent="0.25">
      <c r="AB299" s="145"/>
      <c r="AC299" s="145"/>
      <c r="AD299" s="145"/>
      <c r="AE299" s="145"/>
      <c r="AF299" s="145"/>
      <c r="AL299" s="43"/>
    </row>
    <row r="300" spans="28:38" x14ac:dyDescent="0.25">
      <c r="AB300" s="145"/>
      <c r="AC300" s="145"/>
      <c r="AD300" s="145"/>
      <c r="AE300" s="145"/>
      <c r="AF300" s="145"/>
      <c r="AL300" s="43"/>
    </row>
    <row r="301" spans="28:38" x14ac:dyDescent="0.25">
      <c r="AB301" s="145"/>
      <c r="AC301" s="145"/>
      <c r="AD301" s="145"/>
      <c r="AE301" s="145"/>
      <c r="AF301" s="145"/>
      <c r="AL301" s="43"/>
    </row>
    <row r="302" spans="28:38" x14ac:dyDescent="0.25">
      <c r="AB302" s="145"/>
      <c r="AC302" s="145"/>
      <c r="AD302" s="145"/>
      <c r="AE302" s="145"/>
      <c r="AF302" s="145"/>
      <c r="AL302" s="43"/>
    </row>
    <row r="303" spans="28:38" x14ac:dyDescent="0.25">
      <c r="AB303" s="145"/>
      <c r="AC303" s="145"/>
      <c r="AD303" s="145"/>
      <c r="AE303" s="145"/>
      <c r="AF303" s="145"/>
      <c r="AL303" s="43"/>
    </row>
    <row r="304" spans="28:38" x14ac:dyDescent="0.25">
      <c r="AB304" s="145"/>
      <c r="AC304" s="145"/>
      <c r="AD304" s="145"/>
      <c r="AE304" s="145"/>
      <c r="AF304" s="145"/>
      <c r="AL304" s="43"/>
    </row>
    <row r="305" spans="28:38" x14ac:dyDescent="0.25">
      <c r="AB305" s="145"/>
      <c r="AC305" s="145"/>
      <c r="AD305" s="145"/>
      <c r="AE305" s="145"/>
      <c r="AF305" s="145"/>
      <c r="AL305" s="43"/>
    </row>
    <row r="306" spans="28:38" x14ac:dyDescent="0.25">
      <c r="AB306" s="145"/>
      <c r="AC306" s="145"/>
      <c r="AD306" s="145"/>
      <c r="AE306" s="145"/>
      <c r="AF306" s="145"/>
      <c r="AL306" s="43"/>
    </row>
    <row r="307" spans="28:38" x14ac:dyDescent="0.25">
      <c r="AB307" s="145"/>
      <c r="AC307" s="145"/>
      <c r="AD307" s="145"/>
      <c r="AE307" s="145"/>
      <c r="AF307" s="145"/>
      <c r="AL307" s="43"/>
    </row>
    <row r="308" spans="28:38" x14ac:dyDescent="0.25">
      <c r="AB308" s="145"/>
      <c r="AC308" s="145"/>
      <c r="AD308" s="145"/>
      <c r="AE308" s="145"/>
      <c r="AF308" s="145"/>
      <c r="AL308" s="43"/>
    </row>
    <row r="309" spans="28:38" x14ac:dyDescent="0.25">
      <c r="AB309" s="145"/>
      <c r="AC309" s="145"/>
      <c r="AD309" s="145"/>
      <c r="AE309" s="145"/>
      <c r="AF309" s="145"/>
      <c r="AL309" s="43"/>
    </row>
    <row r="310" spans="28:38" x14ac:dyDescent="0.25">
      <c r="AB310" s="145"/>
      <c r="AC310" s="145"/>
      <c r="AD310" s="145"/>
      <c r="AE310" s="145"/>
      <c r="AF310" s="145"/>
      <c r="AL310" s="43"/>
    </row>
    <row r="311" spans="28:38" x14ac:dyDescent="0.25">
      <c r="AB311" s="145"/>
      <c r="AC311" s="145"/>
      <c r="AD311" s="145"/>
      <c r="AE311" s="145"/>
      <c r="AF311" s="145"/>
      <c r="AL311" s="43"/>
    </row>
    <row r="312" spans="28:38" x14ac:dyDescent="0.25">
      <c r="AB312" s="145"/>
      <c r="AC312" s="145"/>
      <c r="AD312" s="145"/>
      <c r="AE312" s="145"/>
      <c r="AF312" s="145"/>
      <c r="AL312" s="43"/>
    </row>
    <row r="313" spans="28:38" x14ac:dyDescent="0.25">
      <c r="AB313" s="145"/>
      <c r="AC313" s="145"/>
      <c r="AD313" s="145"/>
      <c r="AE313" s="145"/>
      <c r="AF313" s="145"/>
      <c r="AL313" s="43"/>
    </row>
    <row r="314" spans="28:38" x14ac:dyDescent="0.25">
      <c r="AB314" s="145"/>
      <c r="AC314" s="145"/>
      <c r="AD314" s="145"/>
      <c r="AE314" s="145"/>
      <c r="AF314" s="145"/>
      <c r="AL314" s="43"/>
    </row>
    <row r="315" spans="28:38" x14ac:dyDescent="0.25">
      <c r="AB315" s="145"/>
      <c r="AC315" s="145"/>
      <c r="AD315" s="145"/>
      <c r="AE315" s="145"/>
      <c r="AF315" s="145"/>
      <c r="AL315" s="43"/>
    </row>
    <row r="316" spans="28:38" x14ac:dyDescent="0.25">
      <c r="AB316" s="145"/>
      <c r="AC316" s="145"/>
      <c r="AD316" s="145"/>
      <c r="AE316" s="145"/>
      <c r="AF316" s="145"/>
      <c r="AL316" s="43"/>
    </row>
    <row r="317" spans="28:38" x14ac:dyDescent="0.25">
      <c r="AB317" s="145"/>
      <c r="AC317" s="145"/>
      <c r="AD317" s="145"/>
      <c r="AE317" s="145"/>
      <c r="AF317" s="145"/>
      <c r="AL317" s="43"/>
    </row>
    <row r="318" spans="28:38" x14ac:dyDescent="0.25">
      <c r="AB318" s="145"/>
      <c r="AC318" s="145"/>
      <c r="AD318" s="145"/>
      <c r="AE318" s="145"/>
      <c r="AF318" s="145"/>
      <c r="AL318" s="43"/>
    </row>
    <row r="319" spans="28:38" x14ac:dyDescent="0.25">
      <c r="AB319" s="145"/>
      <c r="AC319" s="145"/>
      <c r="AD319" s="145"/>
      <c r="AE319" s="145"/>
      <c r="AF319" s="145"/>
      <c r="AL319" s="43"/>
    </row>
    <row r="320" spans="28:38" x14ac:dyDescent="0.25">
      <c r="AB320" s="145"/>
      <c r="AC320" s="145"/>
      <c r="AD320" s="145"/>
      <c r="AE320" s="145"/>
      <c r="AF320" s="145"/>
      <c r="AL320" s="43"/>
    </row>
    <row r="321" spans="28:38" x14ac:dyDescent="0.25">
      <c r="AB321" s="145"/>
      <c r="AC321" s="145"/>
      <c r="AD321" s="145"/>
      <c r="AE321" s="145"/>
      <c r="AF321" s="145"/>
      <c r="AL321" s="43"/>
    </row>
    <row r="322" spans="28:38" x14ac:dyDescent="0.25">
      <c r="AB322" s="145"/>
      <c r="AC322" s="145"/>
      <c r="AD322" s="145"/>
      <c r="AE322" s="145"/>
      <c r="AF322" s="145"/>
      <c r="AL322" s="43"/>
    </row>
    <row r="323" spans="28:38" x14ac:dyDescent="0.25">
      <c r="AB323" s="145"/>
      <c r="AC323" s="145"/>
      <c r="AD323" s="145"/>
      <c r="AE323" s="145"/>
      <c r="AF323" s="145"/>
      <c r="AL323" s="43"/>
    </row>
    <row r="324" spans="28:38" x14ac:dyDescent="0.25">
      <c r="AB324" s="145"/>
      <c r="AC324" s="145"/>
      <c r="AD324" s="145"/>
      <c r="AE324" s="145"/>
      <c r="AF324" s="145"/>
      <c r="AL324" s="43"/>
    </row>
    <row r="325" spans="28:38" x14ac:dyDescent="0.25">
      <c r="AB325" s="145"/>
      <c r="AC325" s="145"/>
      <c r="AD325" s="145"/>
      <c r="AE325" s="145"/>
      <c r="AF325" s="145"/>
      <c r="AL325" s="43"/>
    </row>
    <row r="326" spans="28:38" x14ac:dyDescent="0.25">
      <c r="AB326" s="48"/>
      <c r="AL326" s="43"/>
    </row>
    <row r="327" spans="28:38" x14ac:dyDescent="0.25">
      <c r="AB327" s="48"/>
      <c r="AL327" s="43"/>
    </row>
    <row r="328" spans="28:38" x14ac:dyDescent="0.25">
      <c r="AB328" s="48"/>
      <c r="AL328" s="43"/>
    </row>
    <row r="329" spans="28:38" x14ac:dyDescent="0.25">
      <c r="AB329" s="48"/>
      <c r="AL329" s="43"/>
    </row>
    <row r="330" spans="28:38" x14ac:dyDescent="0.25">
      <c r="AB330" s="48"/>
      <c r="AL330" s="43"/>
    </row>
    <row r="331" spans="28:38" x14ac:dyDescent="0.25">
      <c r="AB331" s="48"/>
      <c r="AL331" s="43"/>
    </row>
    <row r="332" spans="28:38" x14ac:dyDescent="0.25">
      <c r="AB332" s="48"/>
      <c r="AL332" s="43"/>
    </row>
    <row r="333" spans="28:38" x14ac:dyDescent="0.25">
      <c r="AB333" s="48"/>
      <c r="AL333" s="43"/>
    </row>
    <row r="334" spans="28:38" x14ac:dyDescent="0.25">
      <c r="AB334" s="48"/>
      <c r="AL334" s="43"/>
    </row>
    <row r="335" spans="28:38" x14ac:dyDescent="0.25">
      <c r="AB335" s="48"/>
      <c r="AL335" s="43"/>
    </row>
    <row r="336" spans="28:38" x14ac:dyDescent="0.25">
      <c r="AB336" s="48"/>
      <c r="AL336" s="43"/>
    </row>
    <row r="337" spans="28:38" x14ac:dyDescent="0.25">
      <c r="AB337" s="48"/>
      <c r="AL337" s="43"/>
    </row>
    <row r="338" spans="28:38" x14ac:dyDescent="0.25">
      <c r="AB338" s="48"/>
      <c r="AL338" s="43"/>
    </row>
    <row r="339" spans="28:38" x14ac:dyDescent="0.25">
      <c r="AB339" s="48"/>
      <c r="AL339" s="43"/>
    </row>
    <row r="340" spans="28:38" x14ac:dyDescent="0.25">
      <c r="AL340" s="43"/>
    </row>
    <row r="341" spans="28:38" x14ac:dyDescent="0.25">
      <c r="AL341" s="43"/>
    </row>
    <row r="342" spans="28:38" x14ac:dyDescent="0.25">
      <c r="AB342" s="48"/>
      <c r="AL342" s="43"/>
    </row>
    <row r="343" spans="28:38" x14ac:dyDescent="0.25">
      <c r="AB343" s="48"/>
      <c r="AL343" s="43"/>
    </row>
    <row r="344" spans="28:38" x14ac:dyDescent="0.25">
      <c r="AB344" s="48"/>
      <c r="AL344" s="43"/>
    </row>
    <row r="345" spans="28:38" x14ac:dyDescent="0.25">
      <c r="AB345" s="48"/>
      <c r="AL345" s="43"/>
    </row>
    <row r="346" spans="28:38" x14ac:dyDescent="0.25">
      <c r="AB346" s="48"/>
      <c r="AL346" s="43"/>
    </row>
    <row r="347" spans="28:38" x14ac:dyDescent="0.25">
      <c r="AB347" s="48"/>
      <c r="AL347" s="43"/>
    </row>
    <row r="348" spans="28:38" x14ac:dyDescent="0.25">
      <c r="AB348" s="48"/>
      <c r="AL348" s="43"/>
    </row>
    <row r="349" spans="28:38" x14ac:dyDescent="0.25">
      <c r="AB349" s="48"/>
      <c r="AL349" s="43"/>
    </row>
    <row r="350" spans="28:38" x14ac:dyDescent="0.25">
      <c r="AB350" s="48"/>
      <c r="AL350" s="43"/>
    </row>
    <row r="351" spans="28:38" x14ac:dyDescent="0.25">
      <c r="AB351" s="48"/>
      <c r="AL351" s="43"/>
    </row>
    <row r="352" spans="28:38" x14ac:dyDescent="0.25">
      <c r="AB352" s="48"/>
      <c r="AL352" s="43"/>
    </row>
    <row r="353" spans="28:38" x14ac:dyDescent="0.25">
      <c r="AB353" s="48"/>
      <c r="AL353" s="43"/>
    </row>
    <row r="354" spans="28:38" x14ac:dyDescent="0.25">
      <c r="AB354" s="48"/>
      <c r="AL354" s="43"/>
    </row>
    <row r="355" spans="28:38" x14ac:dyDescent="0.25">
      <c r="AB355" s="48"/>
      <c r="AL355" s="43"/>
    </row>
    <row r="356" spans="28:38" x14ac:dyDescent="0.25">
      <c r="AB356" s="48"/>
      <c r="AL356" s="43"/>
    </row>
    <row r="357" spans="28:38" x14ac:dyDescent="0.25">
      <c r="AB357" s="48"/>
      <c r="AL357" s="43"/>
    </row>
    <row r="358" spans="28:38" x14ac:dyDescent="0.25">
      <c r="AB358" s="48"/>
      <c r="AL358" s="43"/>
    </row>
    <row r="359" spans="28:38" x14ac:dyDescent="0.25">
      <c r="AB359" s="48"/>
      <c r="AL359" s="43"/>
    </row>
    <row r="360" spans="28:38" x14ac:dyDescent="0.25">
      <c r="AB360" s="48"/>
      <c r="AL360" s="43"/>
    </row>
    <row r="361" spans="28:38" x14ac:dyDescent="0.25">
      <c r="AB361" s="48"/>
      <c r="AL361" s="43"/>
    </row>
    <row r="362" spans="28:38" x14ac:dyDescent="0.25">
      <c r="AB362" s="48"/>
      <c r="AL362" s="43"/>
    </row>
    <row r="363" spans="28:38" x14ac:dyDescent="0.25">
      <c r="AB363" s="48"/>
      <c r="AL363" s="43"/>
    </row>
    <row r="364" spans="28:38" x14ac:dyDescent="0.25">
      <c r="AB364" s="48"/>
      <c r="AL364" s="43"/>
    </row>
    <row r="365" spans="28:38" x14ac:dyDescent="0.25">
      <c r="AB365" s="48"/>
      <c r="AL365" s="43"/>
    </row>
    <row r="366" spans="28:38" x14ac:dyDescent="0.25">
      <c r="AB366" s="48"/>
      <c r="AL366" s="43"/>
    </row>
    <row r="367" spans="28:38" x14ac:dyDescent="0.25">
      <c r="AB367" s="48"/>
      <c r="AL367" s="43"/>
    </row>
    <row r="368" spans="28:38" x14ac:dyDescent="0.25">
      <c r="AB368" s="48"/>
      <c r="AL368" s="43"/>
    </row>
    <row r="369" spans="28:38" x14ac:dyDescent="0.25">
      <c r="AB369" s="48"/>
      <c r="AL369" s="43"/>
    </row>
    <row r="370" spans="28:38" x14ac:dyDescent="0.25">
      <c r="AB370" s="48"/>
      <c r="AL370" s="43"/>
    </row>
    <row r="371" spans="28:38" x14ac:dyDescent="0.25">
      <c r="AB371" s="48"/>
      <c r="AL371" s="43"/>
    </row>
    <row r="372" spans="28:38" x14ac:dyDescent="0.25">
      <c r="AB372" s="48"/>
      <c r="AL372" s="43"/>
    </row>
    <row r="373" spans="28:38" x14ac:dyDescent="0.25">
      <c r="AB373" s="48"/>
      <c r="AL373" s="43"/>
    </row>
    <row r="374" spans="28:38" x14ac:dyDescent="0.25">
      <c r="AB374" s="48"/>
      <c r="AL374" s="43"/>
    </row>
    <row r="375" spans="28:38" x14ac:dyDescent="0.25">
      <c r="AB375" s="48"/>
      <c r="AL375" s="43"/>
    </row>
    <row r="376" spans="28:38" x14ac:dyDescent="0.25">
      <c r="AB376" s="48"/>
      <c r="AL376" s="43"/>
    </row>
    <row r="377" spans="28:38" x14ac:dyDescent="0.25">
      <c r="AB377" s="48"/>
      <c r="AL377" s="43"/>
    </row>
    <row r="378" spans="28:38" x14ac:dyDescent="0.25">
      <c r="AB378" s="48"/>
      <c r="AL378" s="43"/>
    </row>
    <row r="379" spans="28:38" x14ac:dyDescent="0.25">
      <c r="AB379" s="48"/>
      <c r="AL379" s="43"/>
    </row>
    <row r="380" spans="28:38" x14ac:dyDescent="0.25">
      <c r="AB380" s="48"/>
      <c r="AL380" s="43"/>
    </row>
    <row r="381" spans="28:38" x14ac:dyDescent="0.25">
      <c r="AB381" s="48"/>
      <c r="AL381" s="43"/>
    </row>
    <row r="382" spans="28:38" x14ac:dyDescent="0.25">
      <c r="AB382" s="48"/>
      <c r="AL382" s="43"/>
    </row>
    <row r="383" spans="28:38" x14ac:dyDescent="0.25">
      <c r="AB383" s="48"/>
      <c r="AL383" s="43"/>
    </row>
    <row r="384" spans="28:38" x14ac:dyDescent="0.25">
      <c r="AB384" s="48"/>
      <c r="AL384" s="43"/>
    </row>
    <row r="385" spans="28:38" x14ac:dyDescent="0.25">
      <c r="AB385" s="48"/>
      <c r="AL385" s="43"/>
    </row>
    <row r="386" spans="28:38" x14ac:dyDescent="0.25">
      <c r="AB386" s="48"/>
      <c r="AL386" s="43"/>
    </row>
    <row r="387" spans="28:38" x14ac:dyDescent="0.25">
      <c r="AB387" s="48"/>
      <c r="AL387" s="43"/>
    </row>
    <row r="388" spans="28:38" x14ac:dyDescent="0.25">
      <c r="AB388" s="48"/>
      <c r="AL388" s="43"/>
    </row>
    <row r="389" spans="28:38" x14ac:dyDescent="0.25">
      <c r="AB389" s="48"/>
      <c r="AL389" s="43"/>
    </row>
    <row r="390" spans="28:38" x14ac:dyDescent="0.25">
      <c r="AB390" s="48"/>
      <c r="AL390" s="43"/>
    </row>
    <row r="391" spans="28:38" x14ac:dyDescent="0.25">
      <c r="AB391" s="48"/>
      <c r="AL391" s="43"/>
    </row>
    <row r="392" spans="28:38" x14ac:dyDescent="0.25">
      <c r="AB392" s="48"/>
      <c r="AL392" s="43"/>
    </row>
    <row r="393" spans="28:38" x14ac:dyDescent="0.25">
      <c r="AB393" s="48"/>
      <c r="AL393" s="43"/>
    </row>
    <row r="394" spans="28:38" x14ac:dyDescent="0.25">
      <c r="AB394" s="48"/>
      <c r="AL394" s="43"/>
    </row>
    <row r="395" spans="28:38" x14ac:dyDescent="0.25">
      <c r="AB395" s="48"/>
      <c r="AL395" s="43"/>
    </row>
    <row r="396" spans="28:38" x14ac:dyDescent="0.25">
      <c r="AB396" s="48"/>
      <c r="AL396" s="43"/>
    </row>
    <row r="397" spans="28:38" x14ac:dyDescent="0.25">
      <c r="AB397" s="48"/>
      <c r="AL397" s="43"/>
    </row>
    <row r="398" spans="28:38" x14ac:dyDescent="0.25">
      <c r="AB398" s="48"/>
      <c r="AL398" s="43"/>
    </row>
    <row r="399" spans="28:38" x14ac:dyDescent="0.25">
      <c r="AB399" s="48"/>
      <c r="AL399" s="43"/>
    </row>
    <row r="400" spans="28:38" x14ac:dyDescent="0.25">
      <c r="AB400" s="48"/>
      <c r="AL400" s="43"/>
    </row>
    <row r="401" spans="28:38" x14ac:dyDescent="0.25">
      <c r="AB401" s="48"/>
      <c r="AL401" s="43"/>
    </row>
    <row r="402" spans="28:38" x14ac:dyDescent="0.25">
      <c r="AB402" s="48"/>
      <c r="AL402" s="43"/>
    </row>
    <row r="403" spans="28:38" x14ac:dyDescent="0.25">
      <c r="AB403" s="48"/>
      <c r="AL403" s="43"/>
    </row>
    <row r="404" spans="28:38" x14ac:dyDescent="0.25">
      <c r="AB404" s="48"/>
      <c r="AL404" s="43"/>
    </row>
    <row r="405" spans="28:38" x14ac:dyDescent="0.25">
      <c r="AB405" s="48"/>
      <c r="AL405" s="43"/>
    </row>
    <row r="406" spans="28:38" x14ac:dyDescent="0.25">
      <c r="AB406" s="48"/>
      <c r="AL406" s="43"/>
    </row>
    <row r="407" spans="28:38" x14ac:dyDescent="0.25">
      <c r="AB407" s="48"/>
      <c r="AL407" s="43"/>
    </row>
    <row r="408" spans="28:38" x14ac:dyDescent="0.25">
      <c r="AB408" s="48"/>
      <c r="AL408" s="43"/>
    </row>
    <row r="409" spans="28:38" x14ac:dyDescent="0.25">
      <c r="AB409" s="48"/>
      <c r="AL409" s="43"/>
    </row>
    <row r="410" spans="28:38" x14ac:dyDescent="0.25">
      <c r="AB410" s="48"/>
      <c r="AL410" s="43"/>
    </row>
    <row r="411" spans="28:38" x14ac:dyDescent="0.25">
      <c r="AB411" s="48"/>
      <c r="AL411" s="43"/>
    </row>
    <row r="412" spans="28:38" x14ac:dyDescent="0.25">
      <c r="AB412" s="48"/>
      <c r="AL412" s="43"/>
    </row>
    <row r="413" spans="28:38" x14ac:dyDescent="0.25">
      <c r="AB413" s="48"/>
      <c r="AL413" s="43"/>
    </row>
    <row r="414" spans="28:38" x14ac:dyDescent="0.25">
      <c r="AB414" s="48"/>
      <c r="AL414" s="43"/>
    </row>
    <row r="415" spans="28:38" x14ac:dyDescent="0.25">
      <c r="AB415" s="48"/>
      <c r="AL415" s="43"/>
    </row>
    <row r="416" spans="28:38" x14ac:dyDescent="0.25">
      <c r="AB416" s="48"/>
      <c r="AL416" s="43"/>
    </row>
    <row r="417" spans="28:38" x14ac:dyDescent="0.25">
      <c r="AB417" s="48"/>
      <c r="AL417" s="43"/>
    </row>
    <row r="418" spans="28:38" x14ac:dyDescent="0.25">
      <c r="AB418" s="48"/>
      <c r="AL418" s="43"/>
    </row>
    <row r="419" spans="28:38" x14ac:dyDescent="0.25">
      <c r="AB419" s="48"/>
      <c r="AL419" s="43"/>
    </row>
    <row r="420" spans="28:38" x14ac:dyDescent="0.25">
      <c r="AB420" s="48"/>
      <c r="AL420" s="43"/>
    </row>
    <row r="421" spans="28:38" x14ac:dyDescent="0.25">
      <c r="AB421" s="48"/>
      <c r="AL421" s="43"/>
    </row>
    <row r="422" spans="28:38" x14ac:dyDescent="0.25">
      <c r="AB422" s="48"/>
      <c r="AL422" s="43"/>
    </row>
    <row r="423" spans="28:38" x14ac:dyDescent="0.25">
      <c r="AB423" s="48"/>
      <c r="AL423" s="43"/>
    </row>
    <row r="424" spans="28:38" x14ac:dyDescent="0.25">
      <c r="AB424" s="48"/>
      <c r="AL424" s="43"/>
    </row>
    <row r="425" spans="28:38" x14ac:dyDescent="0.25">
      <c r="AB425" s="48"/>
      <c r="AL425" s="43"/>
    </row>
    <row r="426" spans="28:38" x14ac:dyDescent="0.25">
      <c r="AB426" s="48"/>
      <c r="AL426" s="43"/>
    </row>
    <row r="427" spans="28:38" x14ac:dyDescent="0.25">
      <c r="AB427" s="48"/>
      <c r="AL427" s="43"/>
    </row>
    <row r="428" spans="28:38" x14ac:dyDescent="0.25">
      <c r="AB428" s="48"/>
      <c r="AL428" s="43"/>
    </row>
    <row r="429" spans="28:38" x14ac:dyDescent="0.25">
      <c r="AB429" s="48"/>
      <c r="AL429" s="43"/>
    </row>
    <row r="430" spans="28:38" x14ac:dyDescent="0.25">
      <c r="AB430" s="48"/>
      <c r="AL430" s="43"/>
    </row>
    <row r="431" spans="28:38" x14ac:dyDescent="0.25">
      <c r="AB431" s="48"/>
      <c r="AL431" s="43"/>
    </row>
    <row r="432" spans="28:38" x14ac:dyDescent="0.25">
      <c r="AB432" s="48"/>
      <c r="AL432" s="43"/>
    </row>
    <row r="433" spans="28:38" x14ac:dyDescent="0.25">
      <c r="AB433" s="48"/>
      <c r="AL433" s="43"/>
    </row>
    <row r="434" spans="28:38" x14ac:dyDescent="0.25">
      <c r="AB434" s="48"/>
      <c r="AL434" s="43"/>
    </row>
    <row r="435" spans="28:38" x14ac:dyDescent="0.25">
      <c r="AB435" s="48"/>
      <c r="AL435" s="43"/>
    </row>
    <row r="436" spans="28:38" x14ac:dyDescent="0.25">
      <c r="AB436" s="48"/>
      <c r="AL436" s="43"/>
    </row>
    <row r="437" spans="28:38" x14ac:dyDescent="0.25">
      <c r="AB437" s="48"/>
      <c r="AL437" s="43"/>
    </row>
    <row r="438" spans="28:38" x14ac:dyDescent="0.25">
      <c r="AB438" s="48"/>
      <c r="AL438" s="43"/>
    </row>
    <row r="439" spans="28:38" x14ac:dyDescent="0.25">
      <c r="AB439" s="48"/>
      <c r="AL439" s="43"/>
    </row>
    <row r="440" spans="28:38" x14ac:dyDescent="0.25">
      <c r="AB440" s="48"/>
      <c r="AL440" s="43"/>
    </row>
    <row r="441" spans="28:38" x14ac:dyDescent="0.25">
      <c r="AB441" s="48"/>
      <c r="AL441" s="43"/>
    </row>
    <row r="442" spans="28:38" x14ac:dyDescent="0.25">
      <c r="AB442" s="48"/>
      <c r="AL442" s="43"/>
    </row>
    <row r="443" spans="28:38" x14ac:dyDescent="0.25">
      <c r="AB443" s="48"/>
      <c r="AL443" s="43"/>
    </row>
    <row r="444" spans="28:38" x14ac:dyDescent="0.25">
      <c r="AB444" s="48"/>
      <c r="AL444" s="43"/>
    </row>
    <row r="445" spans="28:38" x14ac:dyDescent="0.25">
      <c r="AB445" s="48"/>
      <c r="AL445" s="43"/>
    </row>
    <row r="446" spans="28:38" x14ac:dyDescent="0.25">
      <c r="AB446" s="48"/>
      <c r="AL446" s="43"/>
    </row>
    <row r="447" spans="28:38" x14ac:dyDescent="0.25">
      <c r="AB447" s="48"/>
      <c r="AL447" s="43"/>
    </row>
    <row r="448" spans="28:38" x14ac:dyDescent="0.25">
      <c r="AB448" s="48"/>
      <c r="AL448" s="43"/>
    </row>
    <row r="449" spans="28:38" x14ac:dyDescent="0.25">
      <c r="AB449" s="48"/>
      <c r="AL449" s="43"/>
    </row>
    <row r="450" spans="28:38" x14ac:dyDescent="0.25">
      <c r="AB450" s="48"/>
      <c r="AL450" s="43"/>
    </row>
    <row r="451" spans="28:38" x14ac:dyDescent="0.25">
      <c r="AB451" s="48"/>
      <c r="AL451" s="43"/>
    </row>
    <row r="452" spans="28:38" x14ac:dyDescent="0.25">
      <c r="AB452" s="48"/>
      <c r="AL452" s="43"/>
    </row>
    <row r="453" spans="28:38" x14ac:dyDescent="0.25">
      <c r="AB453" s="48"/>
      <c r="AL453" s="43"/>
    </row>
    <row r="454" spans="28:38" x14ac:dyDescent="0.25">
      <c r="AB454" s="48"/>
      <c r="AL454" s="43"/>
    </row>
    <row r="455" spans="28:38" x14ac:dyDescent="0.25">
      <c r="AB455" s="48"/>
      <c r="AL455" s="43"/>
    </row>
    <row r="456" spans="28:38" x14ac:dyDescent="0.25">
      <c r="AB456" s="48"/>
      <c r="AL456" s="43"/>
    </row>
    <row r="457" spans="28:38" x14ac:dyDescent="0.25">
      <c r="AB457" s="48"/>
      <c r="AL457" s="43"/>
    </row>
    <row r="458" spans="28:38" x14ac:dyDescent="0.25">
      <c r="AB458" s="48"/>
      <c r="AL458" s="43"/>
    </row>
    <row r="459" spans="28:38" x14ac:dyDescent="0.25">
      <c r="AB459" s="48"/>
      <c r="AL459" s="43"/>
    </row>
    <row r="460" spans="28:38" x14ac:dyDescent="0.25">
      <c r="AB460" s="48"/>
      <c r="AL460" s="43"/>
    </row>
    <row r="461" spans="28:38" x14ac:dyDescent="0.25">
      <c r="AB461" s="48"/>
      <c r="AL461" s="43"/>
    </row>
    <row r="462" spans="28:38" x14ac:dyDescent="0.25">
      <c r="AB462" s="48"/>
      <c r="AL462" s="43"/>
    </row>
    <row r="463" spans="28:38" x14ac:dyDescent="0.25">
      <c r="AB463" s="48"/>
      <c r="AL463" s="43"/>
    </row>
    <row r="464" spans="28:38" x14ac:dyDescent="0.25">
      <c r="AB464" s="48"/>
      <c r="AL464" s="43"/>
    </row>
    <row r="465" spans="28:38" x14ac:dyDescent="0.25">
      <c r="AB465" s="48"/>
      <c r="AL465" s="43"/>
    </row>
    <row r="466" spans="28:38" x14ac:dyDescent="0.25">
      <c r="AB466" s="48"/>
      <c r="AL466" s="43"/>
    </row>
    <row r="467" spans="28:38" x14ac:dyDescent="0.25">
      <c r="AB467" s="48"/>
      <c r="AL467" s="43"/>
    </row>
    <row r="468" spans="28:38" x14ac:dyDescent="0.25">
      <c r="AB468" s="48"/>
      <c r="AL468" s="43"/>
    </row>
    <row r="469" spans="28:38" x14ac:dyDescent="0.25">
      <c r="AB469" s="48"/>
      <c r="AL469" s="43"/>
    </row>
    <row r="470" spans="28:38" x14ac:dyDescent="0.25">
      <c r="AB470" s="48"/>
      <c r="AL470" s="43"/>
    </row>
    <row r="471" spans="28:38" x14ac:dyDescent="0.25">
      <c r="AB471" s="48"/>
      <c r="AL471" s="43"/>
    </row>
    <row r="472" spans="28:38" x14ac:dyDescent="0.25">
      <c r="AB472" s="48"/>
      <c r="AL472" s="43"/>
    </row>
    <row r="473" spans="28:38" x14ac:dyDescent="0.25">
      <c r="AB473" s="48"/>
      <c r="AL473" s="43"/>
    </row>
    <row r="474" spans="28:38" x14ac:dyDescent="0.25">
      <c r="AB474" s="48"/>
      <c r="AL474" s="43"/>
    </row>
    <row r="475" spans="28:38" x14ac:dyDescent="0.25">
      <c r="AB475" s="48"/>
      <c r="AL475" s="43"/>
    </row>
    <row r="476" spans="28:38" x14ac:dyDescent="0.25">
      <c r="AB476" s="48"/>
      <c r="AL476" s="43"/>
    </row>
    <row r="477" spans="28:38" x14ac:dyDescent="0.25">
      <c r="AB477" s="48"/>
      <c r="AL477" s="43"/>
    </row>
    <row r="478" spans="28:38" x14ac:dyDescent="0.25">
      <c r="AB478" s="48"/>
      <c r="AL478" s="43"/>
    </row>
    <row r="479" spans="28:38" x14ac:dyDescent="0.25">
      <c r="AB479" s="48"/>
      <c r="AL479" s="43"/>
    </row>
    <row r="480" spans="28:38" x14ac:dyDescent="0.25">
      <c r="AB480" s="48"/>
      <c r="AL480" s="43"/>
    </row>
    <row r="481" spans="28:38" x14ac:dyDescent="0.25">
      <c r="AB481" s="48"/>
      <c r="AL481" s="43"/>
    </row>
    <row r="482" spans="28:38" x14ac:dyDescent="0.25">
      <c r="AB482" s="48"/>
      <c r="AL482" s="43"/>
    </row>
    <row r="483" spans="28:38" x14ac:dyDescent="0.25">
      <c r="AB483" s="48"/>
      <c r="AL483" s="43"/>
    </row>
    <row r="484" spans="28:38" x14ac:dyDescent="0.25">
      <c r="AB484" s="48"/>
      <c r="AL484" s="43"/>
    </row>
    <row r="485" spans="28:38" x14ac:dyDescent="0.25">
      <c r="AB485" s="48"/>
      <c r="AL485" s="43"/>
    </row>
    <row r="486" spans="28:38" x14ac:dyDescent="0.25">
      <c r="AB486" s="48"/>
      <c r="AL486" s="43"/>
    </row>
    <row r="487" spans="28:38" x14ac:dyDescent="0.25">
      <c r="AB487" s="48"/>
      <c r="AL487" s="43"/>
    </row>
    <row r="488" spans="28:38" x14ac:dyDescent="0.25">
      <c r="AB488" s="48"/>
      <c r="AL488" s="43"/>
    </row>
    <row r="489" spans="28:38" x14ac:dyDescent="0.25">
      <c r="AB489" s="48"/>
      <c r="AL489" s="43"/>
    </row>
    <row r="490" spans="28:38" x14ac:dyDescent="0.25">
      <c r="AB490" s="48"/>
      <c r="AL490" s="43"/>
    </row>
    <row r="491" spans="28:38" x14ac:dyDescent="0.25">
      <c r="AB491" s="48"/>
      <c r="AL491" s="43"/>
    </row>
    <row r="492" spans="28:38" x14ac:dyDescent="0.25">
      <c r="AB492" s="48"/>
      <c r="AL492" s="43"/>
    </row>
    <row r="493" spans="28:38" x14ac:dyDescent="0.25">
      <c r="AB493" s="48"/>
      <c r="AL493" s="43"/>
    </row>
    <row r="494" spans="28:38" x14ac:dyDescent="0.25">
      <c r="AB494" s="48"/>
      <c r="AL494" s="43"/>
    </row>
    <row r="495" spans="28:38" x14ac:dyDescent="0.25">
      <c r="AB495" s="48"/>
      <c r="AL495" s="43"/>
    </row>
    <row r="496" spans="28:38" x14ac:dyDescent="0.25">
      <c r="AL496" s="43"/>
    </row>
    <row r="497" spans="28:38" x14ac:dyDescent="0.25">
      <c r="AL497" s="43"/>
    </row>
    <row r="498" spans="28:38" x14ac:dyDescent="0.25">
      <c r="AB498" s="48"/>
      <c r="AL498" s="43"/>
    </row>
    <row r="499" spans="28:38" x14ac:dyDescent="0.25">
      <c r="AB499" s="48"/>
      <c r="AL499" s="43"/>
    </row>
    <row r="500" spans="28:38" x14ac:dyDescent="0.25">
      <c r="AB500" s="48"/>
      <c r="AL500" s="43"/>
    </row>
    <row r="501" spans="28:38" x14ac:dyDescent="0.25">
      <c r="AB501" s="48"/>
      <c r="AL501" s="43"/>
    </row>
    <row r="502" spans="28:38" x14ac:dyDescent="0.25">
      <c r="AB502" s="48"/>
      <c r="AL502" s="43"/>
    </row>
    <row r="503" spans="28:38" x14ac:dyDescent="0.25">
      <c r="AB503" s="48"/>
      <c r="AL503" s="43"/>
    </row>
    <row r="504" spans="28:38" x14ac:dyDescent="0.25">
      <c r="AB504" s="48"/>
      <c r="AL504" s="43"/>
    </row>
    <row r="505" spans="28:38" x14ac:dyDescent="0.25">
      <c r="AB505" s="48"/>
      <c r="AL505" s="43"/>
    </row>
    <row r="506" spans="28:38" x14ac:dyDescent="0.25">
      <c r="AB506" s="48"/>
      <c r="AL506" s="43"/>
    </row>
    <row r="507" spans="28:38" x14ac:dyDescent="0.25">
      <c r="AB507" s="48"/>
      <c r="AL507" s="43"/>
    </row>
    <row r="508" spans="28:38" x14ac:dyDescent="0.25">
      <c r="AB508" s="48"/>
      <c r="AL508" s="43"/>
    </row>
    <row r="509" spans="28:38" x14ac:dyDescent="0.25">
      <c r="AB509" s="48"/>
      <c r="AL509" s="43"/>
    </row>
    <row r="510" spans="28:38" x14ac:dyDescent="0.25">
      <c r="AB510" s="48"/>
      <c r="AL510" s="43"/>
    </row>
    <row r="511" spans="28:38" x14ac:dyDescent="0.25">
      <c r="AB511" s="48"/>
      <c r="AL511" s="43"/>
    </row>
    <row r="512" spans="28:38" x14ac:dyDescent="0.25">
      <c r="AB512" s="48"/>
      <c r="AL512" s="43"/>
    </row>
    <row r="513" spans="28:38" x14ac:dyDescent="0.25">
      <c r="AB513" s="48"/>
      <c r="AL513" s="43"/>
    </row>
    <row r="514" spans="28:38" x14ac:dyDescent="0.25">
      <c r="AB514" s="48"/>
      <c r="AL514" s="43"/>
    </row>
    <row r="515" spans="28:38" x14ac:dyDescent="0.25">
      <c r="AB515" s="48"/>
      <c r="AL515" s="43"/>
    </row>
    <row r="516" spans="28:38" x14ac:dyDescent="0.25">
      <c r="AB516" s="48"/>
      <c r="AL516" s="43"/>
    </row>
    <row r="517" spans="28:38" x14ac:dyDescent="0.25">
      <c r="AB517" s="48"/>
      <c r="AL517" s="43"/>
    </row>
    <row r="518" spans="28:38" x14ac:dyDescent="0.25">
      <c r="AB518" s="48"/>
      <c r="AL518" s="43"/>
    </row>
    <row r="519" spans="28:38" x14ac:dyDescent="0.25">
      <c r="AB519" s="48"/>
      <c r="AL519" s="43"/>
    </row>
    <row r="520" spans="28:38" x14ac:dyDescent="0.25">
      <c r="AB520" s="48"/>
      <c r="AL520" s="43"/>
    </row>
    <row r="521" spans="28:38" x14ac:dyDescent="0.25">
      <c r="AB521" s="48"/>
      <c r="AL521" s="43"/>
    </row>
    <row r="522" spans="28:38" x14ac:dyDescent="0.25">
      <c r="AB522" s="48"/>
      <c r="AL522" s="43"/>
    </row>
    <row r="523" spans="28:38" x14ac:dyDescent="0.25">
      <c r="AB523" s="48"/>
      <c r="AL523" s="43"/>
    </row>
    <row r="524" spans="28:38" x14ac:dyDescent="0.25">
      <c r="AB524" s="48"/>
      <c r="AL524" s="43"/>
    </row>
    <row r="525" spans="28:38" x14ac:dyDescent="0.25">
      <c r="AB525" s="48"/>
      <c r="AL525" s="43"/>
    </row>
    <row r="526" spans="28:38" x14ac:dyDescent="0.25">
      <c r="AB526" s="48"/>
      <c r="AL526" s="43"/>
    </row>
    <row r="527" spans="28:38" x14ac:dyDescent="0.25">
      <c r="AB527" s="48"/>
      <c r="AL527" s="43"/>
    </row>
    <row r="528" spans="28:38" x14ac:dyDescent="0.25">
      <c r="AB528" s="48"/>
      <c r="AL528" s="43"/>
    </row>
    <row r="529" spans="28:38" x14ac:dyDescent="0.25">
      <c r="AB529" s="48"/>
      <c r="AL529" s="43"/>
    </row>
    <row r="530" spans="28:38" x14ac:dyDescent="0.25">
      <c r="AB530" s="48"/>
      <c r="AL530" s="43"/>
    </row>
    <row r="531" spans="28:38" x14ac:dyDescent="0.25">
      <c r="AB531" s="48"/>
      <c r="AL531" s="43"/>
    </row>
    <row r="532" spans="28:38" x14ac:dyDescent="0.25">
      <c r="AB532" s="48"/>
      <c r="AL532" s="43"/>
    </row>
    <row r="533" spans="28:38" x14ac:dyDescent="0.25">
      <c r="AB533" s="48"/>
      <c r="AL533" s="43"/>
    </row>
    <row r="534" spans="28:38" x14ac:dyDescent="0.25">
      <c r="AB534" s="48"/>
      <c r="AL534" s="43"/>
    </row>
    <row r="535" spans="28:38" x14ac:dyDescent="0.25">
      <c r="AB535" s="48"/>
      <c r="AL535" s="43"/>
    </row>
    <row r="536" spans="28:38" x14ac:dyDescent="0.25">
      <c r="AB536" s="48"/>
      <c r="AL536" s="43"/>
    </row>
    <row r="537" spans="28:38" x14ac:dyDescent="0.25">
      <c r="AB537" s="48"/>
      <c r="AL537" s="43"/>
    </row>
    <row r="538" spans="28:38" x14ac:dyDescent="0.25">
      <c r="AB538" s="48"/>
      <c r="AL538" s="43"/>
    </row>
    <row r="539" spans="28:38" x14ac:dyDescent="0.25">
      <c r="AB539" s="48"/>
      <c r="AL539" s="43"/>
    </row>
    <row r="540" spans="28:38" x14ac:dyDescent="0.25">
      <c r="AB540" s="48"/>
      <c r="AL540" s="43"/>
    </row>
    <row r="541" spans="28:38" x14ac:dyDescent="0.25">
      <c r="AB541" s="48"/>
      <c r="AL541" s="43"/>
    </row>
    <row r="542" spans="28:38" x14ac:dyDescent="0.25">
      <c r="AB542" s="48"/>
      <c r="AL542" s="43"/>
    </row>
    <row r="543" spans="28:38" x14ac:dyDescent="0.25">
      <c r="AB543" s="48"/>
      <c r="AL543" s="43"/>
    </row>
    <row r="544" spans="28:38" x14ac:dyDescent="0.25">
      <c r="AB544" s="48"/>
      <c r="AL544" s="43"/>
    </row>
    <row r="545" spans="28:38" x14ac:dyDescent="0.25">
      <c r="AB545" s="48"/>
      <c r="AL545" s="43"/>
    </row>
    <row r="546" spans="28:38" x14ac:dyDescent="0.25">
      <c r="AB546" s="48"/>
      <c r="AL546" s="43"/>
    </row>
    <row r="547" spans="28:38" x14ac:dyDescent="0.25">
      <c r="AB547" s="48"/>
      <c r="AL547" s="43"/>
    </row>
    <row r="548" spans="28:38" x14ac:dyDescent="0.25">
      <c r="AB548" s="48"/>
      <c r="AL548" s="43"/>
    </row>
    <row r="549" spans="28:38" x14ac:dyDescent="0.25">
      <c r="AB549" s="48"/>
      <c r="AL549" s="43"/>
    </row>
    <row r="550" spans="28:38" x14ac:dyDescent="0.25">
      <c r="AB550" s="48"/>
      <c r="AL550" s="43"/>
    </row>
    <row r="551" spans="28:38" x14ac:dyDescent="0.25">
      <c r="AB551" s="48"/>
      <c r="AL551" s="43"/>
    </row>
    <row r="552" spans="28:38" x14ac:dyDescent="0.25">
      <c r="AB552" s="48"/>
      <c r="AL552" s="43"/>
    </row>
    <row r="553" spans="28:38" x14ac:dyDescent="0.25">
      <c r="AB553" s="48"/>
      <c r="AL553" s="43"/>
    </row>
    <row r="554" spans="28:38" x14ac:dyDescent="0.25">
      <c r="AB554" s="48"/>
      <c r="AL554" s="43"/>
    </row>
    <row r="555" spans="28:38" x14ac:dyDescent="0.25">
      <c r="AB555" s="48"/>
      <c r="AL555" s="43"/>
    </row>
    <row r="556" spans="28:38" x14ac:dyDescent="0.25">
      <c r="AB556" s="48"/>
      <c r="AL556" s="43"/>
    </row>
    <row r="557" spans="28:38" x14ac:dyDescent="0.25">
      <c r="AB557" s="48"/>
      <c r="AL557" s="43"/>
    </row>
    <row r="558" spans="28:38" x14ac:dyDescent="0.25">
      <c r="AB558" s="48"/>
      <c r="AL558" s="43"/>
    </row>
    <row r="559" spans="28:38" x14ac:dyDescent="0.25">
      <c r="AB559" s="48"/>
      <c r="AL559" s="43"/>
    </row>
    <row r="560" spans="28:38" x14ac:dyDescent="0.25">
      <c r="AB560" s="48"/>
      <c r="AL560" s="43"/>
    </row>
    <row r="561" spans="28:38" x14ac:dyDescent="0.25">
      <c r="AB561" s="48"/>
      <c r="AL561" s="43"/>
    </row>
    <row r="562" spans="28:38" x14ac:dyDescent="0.25">
      <c r="AB562" s="48"/>
      <c r="AL562" s="43"/>
    </row>
    <row r="563" spans="28:38" x14ac:dyDescent="0.25">
      <c r="AB563" s="48"/>
      <c r="AL563" s="43"/>
    </row>
    <row r="564" spans="28:38" x14ac:dyDescent="0.25">
      <c r="AB564" s="48"/>
      <c r="AL564" s="43"/>
    </row>
    <row r="565" spans="28:38" x14ac:dyDescent="0.25">
      <c r="AB565" s="48"/>
      <c r="AL565" s="43"/>
    </row>
    <row r="566" spans="28:38" x14ac:dyDescent="0.25">
      <c r="AB566" s="48"/>
      <c r="AL566" s="43"/>
    </row>
    <row r="567" spans="28:38" x14ac:dyDescent="0.25">
      <c r="AB567" s="48"/>
      <c r="AL567" s="43"/>
    </row>
    <row r="568" spans="28:38" x14ac:dyDescent="0.25">
      <c r="AB568" s="48"/>
      <c r="AL568" s="43"/>
    </row>
    <row r="569" spans="28:38" x14ac:dyDescent="0.25">
      <c r="AB569" s="48"/>
      <c r="AL569" s="43"/>
    </row>
    <row r="570" spans="28:38" x14ac:dyDescent="0.25">
      <c r="AB570" s="48"/>
      <c r="AL570" s="43"/>
    </row>
    <row r="571" spans="28:38" x14ac:dyDescent="0.25">
      <c r="AB571" s="48"/>
      <c r="AL571" s="43"/>
    </row>
    <row r="572" spans="28:38" x14ac:dyDescent="0.25">
      <c r="AB572" s="48"/>
      <c r="AL572" s="43"/>
    </row>
    <row r="573" spans="28:38" x14ac:dyDescent="0.25">
      <c r="AB573" s="48"/>
      <c r="AL573" s="43"/>
    </row>
    <row r="574" spans="28:38" x14ac:dyDescent="0.25">
      <c r="AB574" s="48"/>
      <c r="AL574" s="43"/>
    </row>
    <row r="575" spans="28:38" x14ac:dyDescent="0.25">
      <c r="AB575" s="48"/>
      <c r="AL575" s="43"/>
    </row>
    <row r="576" spans="28:38" x14ac:dyDescent="0.25">
      <c r="AB576" s="48"/>
      <c r="AL576" s="43"/>
    </row>
    <row r="577" spans="28:38" x14ac:dyDescent="0.25">
      <c r="AB577" s="48"/>
      <c r="AL577" s="43"/>
    </row>
    <row r="578" spans="28:38" x14ac:dyDescent="0.25">
      <c r="AB578" s="48"/>
      <c r="AL578" s="43"/>
    </row>
    <row r="579" spans="28:38" x14ac:dyDescent="0.25">
      <c r="AB579" s="48"/>
      <c r="AL579" s="43"/>
    </row>
    <row r="580" spans="28:38" x14ac:dyDescent="0.25">
      <c r="AB580" s="48"/>
      <c r="AL580" s="43"/>
    </row>
    <row r="581" spans="28:38" x14ac:dyDescent="0.25">
      <c r="AB581" s="48"/>
      <c r="AL581" s="43"/>
    </row>
    <row r="582" spans="28:38" x14ac:dyDescent="0.25">
      <c r="AB582" s="48"/>
      <c r="AL582" s="43"/>
    </row>
    <row r="583" spans="28:38" x14ac:dyDescent="0.25">
      <c r="AB583" s="48"/>
      <c r="AL583" s="43"/>
    </row>
    <row r="584" spans="28:38" x14ac:dyDescent="0.25">
      <c r="AB584" s="48"/>
    </row>
    <row r="585" spans="28:38" x14ac:dyDescent="0.25">
      <c r="AB585" s="48"/>
    </row>
    <row r="586" spans="28:38" x14ac:dyDescent="0.25">
      <c r="AB586" s="48"/>
    </row>
    <row r="587" spans="28:38" x14ac:dyDescent="0.25">
      <c r="AB587" s="48"/>
    </row>
    <row r="588" spans="28:38" x14ac:dyDescent="0.25">
      <c r="AB588" s="48"/>
    </row>
    <row r="589" spans="28:38" x14ac:dyDescent="0.25">
      <c r="AB589" s="48"/>
    </row>
    <row r="590" spans="28:38" x14ac:dyDescent="0.25">
      <c r="AB590" s="48"/>
    </row>
    <row r="591" spans="28:38" x14ac:dyDescent="0.25">
      <c r="AB591" s="48"/>
    </row>
    <row r="592" spans="28:38" x14ac:dyDescent="0.25">
      <c r="AB592" s="48"/>
    </row>
    <row r="593" spans="28:28" x14ac:dyDescent="0.25">
      <c r="AB593" s="48"/>
    </row>
    <row r="594" spans="28:28" x14ac:dyDescent="0.25">
      <c r="AB594" s="48"/>
    </row>
    <row r="595" spans="28:28" x14ac:dyDescent="0.25">
      <c r="AB595" s="48"/>
    </row>
    <row r="596" spans="28:28" x14ac:dyDescent="0.25">
      <c r="AB596" s="48"/>
    </row>
    <row r="597" spans="28:28" x14ac:dyDescent="0.25">
      <c r="AB597" s="48"/>
    </row>
    <row r="598" spans="28:28" x14ac:dyDescent="0.25">
      <c r="AB598" s="48"/>
    </row>
    <row r="599" spans="28:28" x14ac:dyDescent="0.25">
      <c r="AB599" s="48"/>
    </row>
    <row r="600" spans="28:28" x14ac:dyDescent="0.25">
      <c r="AB600" s="48"/>
    </row>
    <row r="601" spans="28:28" x14ac:dyDescent="0.25">
      <c r="AB601" s="48"/>
    </row>
    <row r="602" spans="28:28" x14ac:dyDescent="0.25">
      <c r="AB602" s="48"/>
    </row>
    <row r="603" spans="28:28" x14ac:dyDescent="0.25">
      <c r="AB603" s="48"/>
    </row>
    <row r="604" spans="28:28" x14ac:dyDescent="0.25">
      <c r="AB604" s="48"/>
    </row>
    <row r="605" spans="28:28" x14ac:dyDescent="0.25">
      <c r="AB605" s="48"/>
    </row>
    <row r="606" spans="28:28" x14ac:dyDescent="0.25">
      <c r="AB606" s="48"/>
    </row>
    <row r="607" spans="28:28" x14ac:dyDescent="0.25">
      <c r="AB607" s="48"/>
    </row>
    <row r="608" spans="28:28" x14ac:dyDescent="0.25">
      <c r="AB608" s="48"/>
    </row>
    <row r="609" spans="28:28" x14ac:dyDescent="0.25">
      <c r="AB609" s="48"/>
    </row>
    <row r="610" spans="28:28" x14ac:dyDescent="0.25">
      <c r="AB610" s="48"/>
    </row>
    <row r="611" spans="28:28" x14ac:dyDescent="0.25">
      <c r="AB611" s="48"/>
    </row>
    <row r="612" spans="28:28" x14ac:dyDescent="0.25">
      <c r="AB612" s="48"/>
    </row>
    <row r="613" spans="28:28" x14ac:dyDescent="0.25">
      <c r="AB613" s="48"/>
    </row>
    <row r="614" spans="28:28" x14ac:dyDescent="0.25">
      <c r="AB614" s="48"/>
    </row>
    <row r="615" spans="28:28" x14ac:dyDescent="0.25">
      <c r="AB615" s="48"/>
    </row>
    <row r="616" spans="28:28" x14ac:dyDescent="0.25">
      <c r="AB616" s="48"/>
    </row>
    <row r="617" spans="28:28" x14ac:dyDescent="0.25">
      <c r="AB617" s="48"/>
    </row>
    <row r="618" spans="28:28" x14ac:dyDescent="0.25">
      <c r="AB618" s="48"/>
    </row>
    <row r="619" spans="28:28" x14ac:dyDescent="0.25">
      <c r="AB619" s="48"/>
    </row>
    <row r="620" spans="28:28" x14ac:dyDescent="0.25">
      <c r="AB620" s="48"/>
    </row>
    <row r="621" spans="28:28" x14ac:dyDescent="0.25">
      <c r="AB621" s="48"/>
    </row>
    <row r="622" spans="28:28" x14ac:dyDescent="0.25">
      <c r="AB622" s="48"/>
    </row>
    <row r="623" spans="28:28" x14ac:dyDescent="0.25">
      <c r="AB623" s="48"/>
    </row>
    <row r="624" spans="28:28" x14ac:dyDescent="0.25">
      <c r="AB624" s="48"/>
    </row>
    <row r="625" spans="28:28" x14ac:dyDescent="0.25">
      <c r="AB625" s="48"/>
    </row>
    <row r="626" spans="28:28" x14ac:dyDescent="0.25">
      <c r="AB626" s="48"/>
    </row>
    <row r="627" spans="28:28" x14ac:dyDescent="0.25">
      <c r="AB627" s="48"/>
    </row>
    <row r="628" spans="28:28" x14ac:dyDescent="0.25">
      <c r="AB628" s="48"/>
    </row>
    <row r="629" spans="28:28" x14ac:dyDescent="0.25">
      <c r="AB629" s="48"/>
    </row>
    <row r="630" spans="28:28" x14ac:dyDescent="0.25">
      <c r="AB630" s="48"/>
    </row>
    <row r="631" spans="28:28" x14ac:dyDescent="0.25">
      <c r="AB631" s="48"/>
    </row>
    <row r="632" spans="28:28" x14ac:dyDescent="0.25">
      <c r="AB632" s="48"/>
    </row>
    <row r="633" spans="28:28" x14ac:dyDescent="0.25">
      <c r="AB633" s="48"/>
    </row>
    <row r="634" spans="28:28" x14ac:dyDescent="0.25">
      <c r="AB634" s="48"/>
    </row>
    <row r="635" spans="28:28" x14ac:dyDescent="0.25">
      <c r="AB635" s="48"/>
    </row>
    <row r="636" spans="28:28" x14ac:dyDescent="0.25">
      <c r="AB636" s="48"/>
    </row>
    <row r="637" spans="28:28" x14ac:dyDescent="0.25">
      <c r="AB637" s="48"/>
    </row>
    <row r="638" spans="28:28" x14ac:dyDescent="0.25">
      <c r="AB638" s="48"/>
    </row>
    <row r="639" spans="28:28" x14ac:dyDescent="0.25">
      <c r="AB639" s="48"/>
    </row>
    <row r="640" spans="28:28" x14ac:dyDescent="0.25">
      <c r="AB640" s="48"/>
    </row>
    <row r="641" spans="28:28" x14ac:dyDescent="0.25">
      <c r="AB641" s="48"/>
    </row>
    <row r="642" spans="28:28" x14ac:dyDescent="0.25">
      <c r="AB642" s="48"/>
    </row>
    <row r="643" spans="28:28" x14ac:dyDescent="0.25">
      <c r="AB643" s="48"/>
    </row>
    <row r="644" spans="28:28" x14ac:dyDescent="0.25">
      <c r="AB644" s="48"/>
    </row>
    <row r="645" spans="28:28" x14ac:dyDescent="0.25">
      <c r="AB645" s="48"/>
    </row>
    <row r="646" spans="28:28" x14ac:dyDescent="0.25">
      <c r="AB646" s="48"/>
    </row>
    <row r="647" spans="28:28" x14ac:dyDescent="0.25">
      <c r="AB647" s="48"/>
    </row>
    <row r="648" spans="28:28" x14ac:dyDescent="0.25">
      <c r="AB648" s="48"/>
    </row>
    <row r="649" spans="28:28" x14ac:dyDescent="0.25">
      <c r="AB649" s="48"/>
    </row>
    <row r="650" spans="28:28" x14ac:dyDescent="0.25">
      <c r="AB650" s="48"/>
    </row>
    <row r="651" spans="28:28" x14ac:dyDescent="0.25">
      <c r="AB651" s="48"/>
    </row>
    <row r="652" spans="28:28" x14ac:dyDescent="0.25">
      <c r="AB652" s="48"/>
    </row>
    <row r="653" spans="28:28" x14ac:dyDescent="0.25">
      <c r="AB653" s="48"/>
    </row>
    <row r="654" spans="28:28" x14ac:dyDescent="0.25">
      <c r="AB654" s="48"/>
    </row>
    <row r="655" spans="28:28" x14ac:dyDescent="0.25">
      <c r="AB655" s="48"/>
    </row>
    <row r="656" spans="28:28" x14ac:dyDescent="0.25">
      <c r="AB656" s="48"/>
    </row>
    <row r="657" spans="28:28" x14ac:dyDescent="0.25">
      <c r="AB657" s="48"/>
    </row>
    <row r="658" spans="28:28" x14ac:dyDescent="0.25">
      <c r="AB658" s="48"/>
    </row>
    <row r="659" spans="28:28" x14ac:dyDescent="0.25">
      <c r="AB659" s="48"/>
    </row>
    <row r="660" spans="28:28" x14ac:dyDescent="0.25">
      <c r="AB660" s="48"/>
    </row>
    <row r="661" spans="28:28" x14ac:dyDescent="0.25">
      <c r="AB661" s="48"/>
    </row>
    <row r="662" spans="28:28" x14ac:dyDescent="0.25">
      <c r="AB662" s="48"/>
    </row>
    <row r="663" spans="28:28" x14ac:dyDescent="0.25">
      <c r="AB663" s="48"/>
    </row>
    <row r="664" spans="28:28" x14ac:dyDescent="0.25">
      <c r="AB664" s="48"/>
    </row>
    <row r="665" spans="28:28" x14ac:dyDescent="0.25">
      <c r="AB665" s="48"/>
    </row>
    <row r="666" spans="28:28" x14ac:dyDescent="0.25">
      <c r="AB666" s="48"/>
    </row>
    <row r="667" spans="28:28" x14ac:dyDescent="0.25">
      <c r="AB667" s="48"/>
    </row>
    <row r="668" spans="28:28" x14ac:dyDescent="0.25">
      <c r="AB668" s="48"/>
    </row>
    <row r="669" spans="28:28" x14ac:dyDescent="0.25">
      <c r="AB669" s="48"/>
    </row>
    <row r="670" spans="28:28" x14ac:dyDescent="0.25">
      <c r="AB670" s="48"/>
    </row>
    <row r="671" spans="28:28" x14ac:dyDescent="0.25">
      <c r="AB671" s="48"/>
    </row>
    <row r="672" spans="28:28" x14ac:dyDescent="0.25">
      <c r="AB672" s="48"/>
    </row>
    <row r="673" spans="28:28" x14ac:dyDescent="0.25">
      <c r="AB673" s="48"/>
    </row>
    <row r="674" spans="28:28" x14ac:dyDescent="0.25">
      <c r="AB674" s="48"/>
    </row>
    <row r="675" spans="28:28" x14ac:dyDescent="0.25">
      <c r="AB675" s="48"/>
    </row>
    <row r="676" spans="28:28" x14ac:dyDescent="0.25">
      <c r="AB676" s="48"/>
    </row>
    <row r="677" spans="28:28" x14ac:dyDescent="0.25">
      <c r="AB677" s="48"/>
    </row>
    <row r="678" spans="28:28" x14ac:dyDescent="0.25">
      <c r="AB678" s="48"/>
    </row>
    <row r="679" spans="28:28" x14ac:dyDescent="0.25">
      <c r="AB679" s="48"/>
    </row>
    <row r="680" spans="28:28" x14ac:dyDescent="0.25">
      <c r="AB680" s="48"/>
    </row>
    <row r="681" spans="28:28" x14ac:dyDescent="0.25">
      <c r="AB681" s="48"/>
    </row>
    <row r="682" spans="28:28" x14ac:dyDescent="0.25">
      <c r="AB682" s="48"/>
    </row>
    <row r="683" spans="28:28" x14ac:dyDescent="0.25">
      <c r="AB683" s="48"/>
    </row>
    <row r="684" spans="28:28" x14ac:dyDescent="0.25">
      <c r="AB684" s="48"/>
    </row>
    <row r="685" spans="28:28" x14ac:dyDescent="0.25">
      <c r="AB685" s="48"/>
    </row>
    <row r="686" spans="28:28" x14ac:dyDescent="0.25">
      <c r="AB686" s="48"/>
    </row>
    <row r="687" spans="28:28" x14ac:dyDescent="0.25">
      <c r="AB687" s="48"/>
    </row>
    <row r="688" spans="28:28" x14ac:dyDescent="0.25">
      <c r="AB688" s="48"/>
    </row>
    <row r="689" spans="28:28" x14ac:dyDescent="0.25">
      <c r="AB689" s="48"/>
    </row>
    <row r="690" spans="28:28" x14ac:dyDescent="0.25">
      <c r="AB690" s="48"/>
    </row>
    <row r="691" spans="28:28" x14ac:dyDescent="0.25">
      <c r="AB691" s="48"/>
    </row>
    <row r="692" spans="28:28" x14ac:dyDescent="0.25">
      <c r="AB692" s="48"/>
    </row>
    <row r="693" spans="28:28" x14ac:dyDescent="0.25">
      <c r="AB693" s="48"/>
    </row>
    <row r="694" spans="28:28" x14ac:dyDescent="0.25">
      <c r="AB694" s="48"/>
    </row>
    <row r="695" spans="28:28" x14ac:dyDescent="0.25">
      <c r="AB695" s="48"/>
    </row>
    <row r="696" spans="28:28" x14ac:dyDescent="0.25">
      <c r="AB696" s="48"/>
    </row>
    <row r="697" spans="28:28" x14ac:dyDescent="0.25">
      <c r="AB697" s="48"/>
    </row>
    <row r="698" spans="28:28" x14ac:dyDescent="0.25">
      <c r="AB698" s="48"/>
    </row>
    <row r="699" spans="28:28" x14ac:dyDescent="0.25">
      <c r="AB699" s="48"/>
    </row>
    <row r="700" spans="28:28" x14ac:dyDescent="0.25">
      <c r="AB700" s="48"/>
    </row>
    <row r="701" spans="28:28" x14ac:dyDescent="0.25">
      <c r="AB701" s="48"/>
    </row>
    <row r="702" spans="28:28" x14ac:dyDescent="0.25">
      <c r="AB702" s="48"/>
    </row>
    <row r="703" spans="28:28" x14ac:dyDescent="0.25">
      <c r="AB703" s="48"/>
    </row>
    <row r="704" spans="28:28" x14ac:dyDescent="0.25">
      <c r="AB704" s="48"/>
    </row>
    <row r="705" spans="28:28" x14ac:dyDescent="0.25">
      <c r="AB705" s="48"/>
    </row>
    <row r="706" spans="28:28" x14ac:dyDescent="0.25">
      <c r="AB706" s="48"/>
    </row>
    <row r="707" spans="28:28" x14ac:dyDescent="0.25">
      <c r="AB707" s="48"/>
    </row>
    <row r="708" spans="28:28" x14ac:dyDescent="0.25">
      <c r="AB708" s="48"/>
    </row>
    <row r="709" spans="28:28" x14ac:dyDescent="0.25">
      <c r="AB709" s="48"/>
    </row>
    <row r="710" spans="28:28" x14ac:dyDescent="0.25">
      <c r="AB710" s="48"/>
    </row>
    <row r="711" spans="28:28" x14ac:dyDescent="0.25">
      <c r="AB711" s="48"/>
    </row>
    <row r="712" spans="28:28" x14ac:dyDescent="0.25">
      <c r="AB712" s="48"/>
    </row>
    <row r="713" spans="28:28" x14ac:dyDescent="0.25">
      <c r="AB713" s="48"/>
    </row>
    <row r="714" spans="28:28" x14ac:dyDescent="0.25">
      <c r="AB714" s="48"/>
    </row>
    <row r="715" spans="28:28" x14ac:dyDescent="0.25">
      <c r="AB715" s="48"/>
    </row>
    <row r="716" spans="28:28" x14ac:dyDescent="0.25">
      <c r="AB716" s="48"/>
    </row>
    <row r="717" spans="28:28" x14ac:dyDescent="0.25">
      <c r="AB717" s="48"/>
    </row>
    <row r="718" spans="28:28" x14ac:dyDescent="0.25">
      <c r="AB718" s="48"/>
    </row>
    <row r="719" spans="28:28" x14ac:dyDescent="0.25">
      <c r="AB719" s="48"/>
    </row>
    <row r="720" spans="28:28" x14ac:dyDescent="0.25">
      <c r="AB720" s="48"/>
    </row>
    <row r="721" spans="28:28" x14ac:dyDescent="0.25">
      <c r="AB721" s="48"/>
    </row>
    <row r="722" spans="28:28" x14ac:dyDescent="0.25">
      <c r="AB722" s="48"/>
    </row>
    <row r="723" spans="28:28" x14ac:dyDescent="0.25">
      <c r="AB723" s="48"/>
    </row>
    <row r="724" spans="28:28" x14ac:dyDescent="0.25">
      <c r="AB724" s="48"/>
    </row>
    <row r="725" spans="28:28" x14ac:dyDescent="0.25">
      <c r="AB725" s="48"/>
    </row>
    <row r="726" spans="28:28" x14ac:dyDescent="0.25">
      <c r="AB726" s="48"/>
    </row>
    <row r="727" spans="28:28" x14ac:dyDescent="0.25">
      <c r="AB727" s="48"/>
    </row>
    <row r="728" spans="28:28" x14ac:dyDescent="0.25">
      <c r="AB728" s="48"/>
    </row>
    <row r="729" spans="28:28" x14ac:dyDescent="0.25">
      <c r="AB729" s="48"/>
    </row>
    <row r="730" spans="28:28" x14ac:dyDescent="0.25">
      <c r="AB730" s="48"/>
    </row>
    <row r="731" spans="28:28" x14ac:dyDescent="0.25">
      <c r="AB731" s="48"/>
    </row>
    <row r="732" spans="28:28" x14ac:dyDescent="0.25">
      <c r="AB732" s="48"/>
    </row>
    <row r="733" spans="28:28" x14ac:dyDescent="0.25">
      <c r="AB733" s="48"/>
    </row>
    <row r="734" spans="28:28" x14ac:dyDescent="0.25">
      <c r="AB734" s="48"/>
    </row>
    <row r="735" spans="28:28" x14ac:dyDescent="0.25">
      <c r="AB735" s="48"/>
    </row>
    <row r="736" spans="28:28" x14ac:dyDescent="0.25">
      <c r="AB736" s="48"/>
    </row>
    <row r="737" spans="28:28" x14ac:dyDescent="0.25">
      <c r="AB737" s="48"/>
    </row>
    <row r="738" spans="28:28" x14ac:dyDescent="0.25">
      <c r="AB738" s="48"/>
    </row>
    <row r="739" spans="28:28" x14ac:dyDescent="0.25">
      <c r="AB739" s="48"/>
    </row>
    <row r="740" spans="28:28" x14ac:dyDescent="0.25">
      <c r="AB740" s="48"/>
    </row>
    <row r="741" spans="28:28" x14ac:dyDescent="0.25">
      <c r="AB741" s="48"/>
    </row>
    <row r="742" spans="28:28" x14ac:dyDescent="0.25">
      <c r="AB742" s="48"/>
    </row>
    <row r="743" spans="28:28" x14ac:dyDescent="0.25">
      <c r="AB743" s="48"/>
    </row>
    <row r="744" spans="28:28" x14ac:dyDescent="0.25">
      <c r="AB744" s="48"/>
    </row>
    <row r="745" spans="28:28" x14ac:dyDescent="0.25">
      <c r="AB745" s="48"/>
    </row>
    <row r="746" spans="28:28" x14ac:dyDescent="0.25">
      <c r="AB746" s="48"/>
    </row>
    <row r="747" spans="28:28" x14ac:dyDescent="0.25">
      <c r="AB747" s="48"/>
    </row>
    <row r="748" spans="28:28" x14ac:dyDescent="0.25">
      <c r="AB748" s="48"/>
    </row>
    <row r="749" spans="28:28" x14ac:dyDescent="0.25">
      <c r="AB749" s="48"/>
    </row>
    <row r="750" spans="28:28" x14ac:dyDescent="0.25">
      <c r="AB750" s="48"/>
    </row>
    <row r="751" spans="28:28" x14ac:dyDescent="0.25">
      <c r="AB751" s="48"/>
    </row>
    <row r="752" spans="28:28" x14ac:dyDescent="0.25">
      <c r="AB752" s="48"/>
    </row>
    <row r="753" spans="28:28" x14ac:dyDescent="0.25">
      <c r="AB753" s="48"/>
    </row>
    <row r="754" spans="28:28" x14ac:dyDescent="0.25">
      <c r="AB754" s="48"/>
    </row>
    <row r="755" spans="28:28" x14ac:dyDescent="0.25">
      <c r="AB755" s="48"/>
    </row>
    <row r="756" spans="28:28" x14ac:dyDescent="0.25">
      <c r="AB756" s="48"/>
    </row>
    <row r="757" spans="28:28" x14ac:dyDescent="0.25">
      <c r="AB757" s="48"/>
    </row>
    <row r="758" spans="28:28" x14ac:dyDescent="0.25">
      <c r="AB758" s="48"/>
    </row>
    <row r="759" spans="28:28" x14ac:dyDescent="0.25">
      <c r="AB759" s="48"/>
    </row>
    <row r="760" spans="28:28" x14ac:dyDescent="0.25">
      <c r="AB760" s="48"/>
    </row>
    <row r="761" spans="28:28" x14ac:dyDescent="0.25">
      <c r="AB761" s="48"/>
    </row>
    <row r="762" spans="28:28" x14ac:dyDescent="0.25">
      <c r="AB762" s="48"/>
    </row>
    <row r="763" spans="28:28" x14ac:dyDescent="0.25">
      <c r="AB763" s="48"/>
    </row>
    <row r="764" spans="28:28" x14ac:dyDescent="0.25">
      <c r="AB764" s="48"/>
    </row>
    <row r="765" spans="28:28" x14ac:dyDescent="0.25">
      <c r="AB765" s="48"/>
    </row>
    <row r="766" spans="28:28" x14ac:dyDescent="0.25">
      <c r="AB766" s="48"/>
    </row>
    <row r="767" spans="28:28" x14ac:dyDescent="0.25">
      <c r="AB767" s="48"/>
    </row>
    <row r="768" spans="28:28" x14ac:dyDescent="0.25">
      <c r="AB768" s="48"/>
    </row>
    <row r="769" spans="28:28" x14ac:dyDescent="0.25">
      <c r="AB769" s="48"/>
    </row>
    <row r="770" spans="28:28" x14ac:dyDescent="0.25">
      <c r="AB770" s="48"/>
    </row>
    <row r="771" spans="28:28" x14ac:dyDescent="0.25">
      <c r="AB771" s="48"/>
    </row>
    <row r="772" spans="28:28" x14ac:dyDescent="0.25">
      <c r="AB772" s="48"/>
    </row>
    <row r="773" spans="28:28" x14ac:dyDescent="0.25">
      <c r="AB773" s="48"/>
    </row>
    <row r="774" spans="28:28" x14ac:dyDescent="0.25">
      <c r="AB774" s="48"/>
    </row>
    <row r="775" spans="28:28" x14ac:dyDescent="0.25">
      <c r="AB775" s="48"/>
    </row>
    <row r="776" spans="28:28" x14ac:dyDescent="0.25">
      <c r="AB776" s="48"/>
    </row>
    <row r="777" spans="28:28" x14ac:dyDescent="0.25">
      <c r="AB777" s="48"/>
    </row>
    <row r="778" spans="28:28" x14ac:dyDescent="0.25">
      <c r="AB778" s="48"/>
    </row>
    <row r="779" spans="28:28" x14ac:dyDescent="0.25">
      <c r="AB779" s="48"/>
    </row>
    <row r="780" spans="28:28" x14ac:dyDescent="0.25">
      <c r="AB780" s="48"/>
    </row>
    <row r="781" spans="28:28" x14ac:dyDescent="0.25">
      <c r="AB781" s="48"/>
    </row>
    <row r="782" spans="28:28" x14ac:dyDescent="0.25">
      <c r="AB782" s="48"/>
    </row>
    <row r="783" spans="28:28" x14ac:dyDescent="0.25">
      <c r="AB783" s="48"/>
    </row>
    <row r="784" spans="28:28" x14ac:dyDescent="0.25">
      <c r="AB784" s="48"/>
    </row>
    <row r="785" spans="28:28" x14ac:dyDescent="0.25">
      <c r="AB785" s="48"/>
    </row>
    <row r="786" spans="28:28" x14ac:dyDescent="0.25">
      <c r="AB786" s="48"/>
    </row>
    <row r="787" spans="28:28" x14ac:dyDescent="0.25">
      <c r="AB787" s="48"/>
    </row>
    <row r="788" spans="28:28" x14ac:dyDescent="0.25">
      <c r="AB788" s="48"/>
    </row>
    <row r="789" spans="28:28" x14ac:dyDescent="0.25">
      <c r="AB789" s="48"/>
    </row>
    <row r="790" spans="28:28" x14ac:dyDescent="0.25">
      <c r="AB790" s="48"/>
    </row>
    <row r="791" spans="28:28" x14ac:dyDescent="0.25">
      <c r="AB791" s="48"/>
    </row>
    <row r="792" spans="28:28" x14ac:dyDescent="0.25">
      <c r="AB792" s="48"/>
    </row>
    <row r="793" spans="28:28" x14ac:dyDescent="0.25">
      <c r="AB793" s="48"/>
    </row>
    <row r="794" spans="28:28" x14ac:dyDescent="0.25">
      <c r="AB794" s="48"/>
    </row>
    <row r="795" spans="28:28" x14ac:dyDescent="0.25">
      <c r="AB795" s="48"/>
    </row>
    <row r="796" spans="28:28" x14ac:dyDescent="0.25">
      <c r="AB796" s="48"/>
    </row>
    <row r="797" spans="28:28" x14ac:dyDescent="0.25">
      <c r="AB797" s="48"/>
    </row>
    <row r="798" spans="28:28" x14ac:dyDescent="0.25">
      <c r="AB798" s="48"/>
    </row>
    <row r="799" spans="28:28" x14ac:dyDescent="0.25">
      <c r="AB799" s="48"/>
    </row>
    <row r="800" spans="28:28" x14ac:dyDescent="0.25">
      <c r="AB800" s="48"/>
    </row>
    <row r="801" spans="28:28" x14ac:dyDescent="0.25">
      <c r="AB801" s="48"/>
    </row>
    <row r="802" spans="28:28" x14ac:dyDescent="0.25">
      <c r="AB802" s="48"/>
    </row>
    <row r="803" spans="28:28" x14ac:dyDescent="0.25">
      <c r="AB803" s="48"/>
    </row>
    <row r="804" spans="28:28" x14ac:dyDescent="0.25">
      <c r="AB804" s="48"/>
    </row>
    <row r="805" spans="28:28" x14ac:dyDescent="0.25">
      <c r="AB805" s="48"/>
    </row>
    <row r="806" spans="28:28" x14ac:dyDescent="0.25">
      <c r="AB806" s="48"/>
    </row>
    <row r="807" spans="28:28" x14ac:dyDescent="0.25">
      <c r="AB807" s="48"/>
    </row>
    <row r="808" spans="28:28" x14ac:dyDescent="0.25">
      <c r="AB808" s="48"/>
    </row>
    <row r="809" spans="28:28" x14ac:dyDescent="0.25">
      <c r="AB809" s="48"/>
    </row>
    <row r="810" spans="28:28" x14ac:dyDescent="0.25">
      <c r="AB810" s="48"/>
    </row>
    <row r="811" spans="28:28" x14ac:dyDescent="0.25">
      <c r="AB811" s="48"/>
    </row>
    <row r="812" spans="28:28" x14ac:dyDescent="0.25">
      <c r="AB812" s="48"/>
    </row>
    <row r="813" spans="28:28" x14ac:dyDescent="0.25">
      <c r="AB813" s="48"/>
    </row>
    <row r="814" spans="28:28" x14ac:dyDescent="0.25">
      <c r="AB814" s="48"/>
    </row>
    <row r="815" spans="28:28" x14ac:dyDescent="0.25">
      <c r="AB815" s="48"/>
    </row>
    <row r="816" spans="28:28" x14ac:dyDescent="0.25">
      <c r="AB816" s="48"/>
    </row>
    <row r="817" spans="28:28" x14ac:dyDescent="0.25">
      <c r="AB817" s="48"/>
    </row>
    <row r="818" spans="28:28" x14ac:dyDescent="0.25">
      <c r="AB818" s="48"/>
    </row>
    <row r="819" spans="28:28" x14ac:dyDescent="0.25">
      <c r="AB819" s="48"/>
    </row>
    <row r="820" spans="28:28" x14ac:dyDescent="0.25">
      <c r="AB820" s="48"/>
    </row>
    <row r="821" spans="28:28" x14ac:dyDescent="0.25">
      <c r="AB821" s="48"/>
    </row>
    <row r="822" spans="28:28" x14ac:dyDescent="0.25">
      <c r="AB822" s="48"/>
    </row>
    <row r="823" spans="28:28" x14ac:dyDescent="0.25">
      <c r="AB823" s="48"/>
    </row>
    <row r="824" spans="28:28" x14ac:dyDescent="0.25">
      <c r="AB824" s="48"/>
    </row>
    <row r="825" spans="28:28" x14ac:dyDescent="0.25">
      <c r="AB825" s="48"/>
    </row>
    <row r="826" spans="28:28" x14ac:dyDescent="0.25">
      <c r="AB826" s="48"/>
    </row>
    <row r="827" spans="28:28" x14ac:dyDescent="0.25">
      <c r="AB827" s="48"/>
    </row>
    <row r="828" spans="28:28" x14ac:dyDescent="0.25">
      <c r="AB828" s="48"/>
    </row>
    <row r="829" spans="28:28" x14ac:dyDescent="0.25">
      <c r="AB829" s="48"/>
    </row>
    <row r="830" spans="28:28" x14ac:dyDescent="0.25">
      <c r="AB830" s="48"/>
    </row>
    <row r="831" spans="28:28" x14ac:dyDescent="0.25">
      <c r="AB831" s="48"/>
    </row>
    <row r="832" spans="28:28" x14ac:dyDescent="0.25">
      <c r="AB832" s="48"/>
    </row>
    <row r="833" spans="28:28" x14ac:dyDescent="0.25">
      <c r="AB833" s="48"/>
    </row>
    <row r="834" spans="28:28" x14ac:dyDescent="0.25">
      <c r="AB834" s="48"/>
    </row>
    <row r="835" spans="28:28" x14ac:dyDescent="0.25">
      <c r="AB835" s="48"/>
    </row>
    <row r="836" spans="28:28" x14ac:dyDescent="0.25">
      <c r="AB836" s="48"/>
    </row>
    <row r="837" spans="28:28" x14ac:dyDescent="0.25">
      <c r="AB837" s="48"/>
    </row>
    <row r="838" spans="28:28" x14ac:dyDescent="0.25">
      <c r="AB838" s="48"/>
    </row>
    <row r="839" spans="28:28" x14ac:dyDescent="0.25">
      <c r="AB839" s="48"/>
    </row>
    <row r="840" spans="28:28" x14ac:dyDescent="0.25">
      <c r="AB840" s="48"/>
    </row>
    <row r="841" spans="28:28" x14ac:dyDescent="0.25">
      <c r="AB841" s="48"/>
    </row>
    <row r="842" spans="28:28" x14ac:dyDescent="0.25">
      <c r="AB842" s="48"/>
    </row>
    <row r="843" spans="28:28" x14ac:dyDescent="0.25">
      <c r="AB843" s="48"/>
    </row>
    <row r="844" spans="28:28" x14ac:dyDescent="0.25">
      <c r="AB844" s="48"/>
    </row>
    <row r="845" spans="28:28" x14ac:dyDescent="0.25">
      <c r="AB845" s="48"/>
    </row>
    <row r="846" spans="28:28" x14ac:dyDescent="0.25">
      <c r="AB846" s="48"/>
    </row>
    <row r="847" spans="28:28" x14ac:dyDescent="0.25">
      <c r="AB847" s="48"/>
    </row>
    <row r="848" spans="28:28" x14ac:dyDescent="0.25">
      <c r="AB848" s="48"/>
    </row>
    <row r="849" spans="28:28" x14ac:dyDescent="0.25">
      <c r="AB849" s="48"/>
    </row>
    <row r="850" spans="28:28" x14ac:dyDescent="0.25">
      <c r="AB850" s="48"/>
    </row>
    <row r="851" spans="28:28" x14ac:dyDescent="0.25">
      <c r="AB851" s="48"/>
    </row>
    <row r="852" spans="28:28" x14ac:dyDescent="0.25">
      <c r="AB852" s="48"/>
    </row>
    <row r="853" spans="28:28" x14ac:dyDescent="0.25">
      <c r="AB853" s="48"/>
    </row>
    <row r="854" spans="28:28" x14ac:dyDescent="0.25">
      <c r="AB854" s="48"/>
    </row>
    <row r="855" spans="28:28" x14ac:dyDescent="0.25">
      <c r="AB855" s="48"/>
    </row>
    <row r="856" spans="28:28" x14ac:dyDescent="0.25">
      <c r="AB856" s="48"/>
    </row>
    <row r="857" spans="28:28" x14ac:dyDescent="0.25">
      <c r="AB857" s="48"/>
    </row>
    <row r="858" spans="28:28" x14ac:dyDescent="0.25">
      <c r="AB858" s="48"/>
    </row>
    <row r="859" spans="28:28" x14ac:dyDescent="0.25">
      <c r="AB859" s="48"/>
    </row>
    <row r="860" spans="28:28" x14ac:dyDescent="0.25">
      <c r="AB860" s="48"/>
    </row>
    <row r="861" spans="28:28" x14ac:dyDescent="0.25">
      <c r="AB861" s="48"/>
    </row>
    <row r="862" spans="28:28" x14ac:dyDescent="0.25">
      <c r="AB862" s="48"/>
    </row>
    <row r="863" spans="28:28" x14ac:dyDescent="0.25">
      <c r="AB863" s="48"/>
    </row>
    <row r="864" spans="28:28" x14ac:dyDescent="0.25">
      <c r="AB864" s="48"/>
    </row>
    <row r="865" spans="28:28" x14ac:dyDescent="0.25">
      <c r="AB865" s="48"/>
    </row>
    <row r="866" spans="28:28" x14ac:dyDescent="0.25">
      <c r="AB866" s="48"/>
    </row>
    <row r="867" spans="28:28" x14ac:dyDescent="0.25">
      <c r="AB867" s="48"/>
    </row>
    <row r="868" spans="28:28" x14ac:dyDescent="0.25">
      <c r="AB868" s="48"/>
    </row>
    <row r="869" spans="28:28" x14ac:dyDescent="0.25">
      <c r="AB869" s="48"/>
    </row>
    <row r="870" spans="28:28" x14ac:dyDescent="0.25">
      <c r="AB870" s="48"/>
    </row>
    <row r="871" spans="28:28" x14ac:dyDescent="0.25">
      <c r="AB871" s="48"/>
    </row>
    <row r="872" spans="28:28" x14ac:dyDescent="0.25">
      <c r="AB872" s="48"/>
    </row>
    <row r="873" spans="28:28" x14ac:dyDescent="0.25">
      <c r="AB873" s="48"/>
    </row>
    <row r="874" spans="28:28" x14ac:dyDescent="0.25">
      <c r="AB874" s="48"/>
    </row>
    <row r="875" spans="28:28" x14ac:dyDescent="0.25">
      <c r="AB875" s="48"/>
    </row>
    <row r="876" spans="28:28" x14ac:dyDescent="0.25">
      <c r="AB876" s="48"/>
    </row>
    <row r="877" spans="28:28" x14ac:dyDescent="0.25">
      <c r="AB877" s="48"/>
    </row>
    <row r="878" spans="28:28" x14ac:dyDescent="0.25">
      <c r="AB878" s="48"/>
    </row>
    <row r="879" spans="28:28" x14ac:dyDescent="0.25">
      <c r="AB879" s="48"/>
    </row>
    <row r="880" spans="28:28" x14ac:dyDescent="0.25">
      <c r="AB880" s="48"/>
    </row>
    <row r="881" spans="28:28" x14ac:dyDescent="0.25">
      <c r="AB881" s="48"/>
    </row>
    <row r="882" spans="28:28" x14ac:dyDescent="0.25">
      <c r="AB882" s="48"/>
    </row>
    <row r="883" spans="28:28" x14ac:dyDescent="0.25">
      <c r="AB883" s="48"/>
    </row>
    <row r="884" spans="28:28" x14ac:dyDescent="0.25">
      <c r="AB884" s="48"/>
    </row>
    <row r="885" spans="28:28" x14ac:dyDescent="0.25">
      <c r="AB885" s="48"/>
    </row>
    <row r="886" spans="28:28" x14ac:dyDescent="0.25">
      <c r="AB886" s="48"/>
    </row>
    <row r="887" spans="28:28" x14ac:dyDescent="0.25">
      <c r="AB887" s="48"/>
    </row>
    <row r="888" spans="28:28" x14ac:dyDescent="0.25">
      <c r="AB888" s="48"/>
    </row>
    <row r="889" spans="28:28" x14ac:dyDescent="0.25">
      <c r="AB889" s="48"/>
    </row>
    <row r="890" spans="28:28" x14ac:dyDescent="0.25">
      <c r="AB890" s="48"/>
    </row>
    <row r="891" spans="28:28" x14ac:dyDescent="0.25">
      <c r="AB891" s="48"/>
    </row>
    <row r="892" spans="28:28" x14ac:dyDescent="0.25">
      <c r="AB892" s="48"/>
    </row>
    <row r="893" spans="28:28" x14ac:dyDescent="0.25">
      <c r="AB893" s="48"/>
    </row>
    <row r="894" spans="28:28" x14ac:dyDescent="0.25">
      <c r="AB894" s="48"/>
    </row>
    <row r="895" spans="28:28" x14ac:dyDescent="0.25">
      <c r="AB895" s="48"/>
    </row>
    <row r="896" spans="28:28" x14ac:dyDescent="0.25">
      <c r="AB896" s="48"/>
    </row>
    <row r="897" spans="28:28" x14ac:dyDescent="0.25">
      <c r="AB897" s="48"/>
    </row>
    <row r="898" spans="28:28" x14ac:dyDescent="0.25">
      <c r="AB898" s="48"/>
    </row>
    <row r="899" spans="28:28" x14ac:dyDescent="0.25">
      <c r="AB899" s="48"/>
    </row>
    <row r="900" spans="28:28" x14ac:dyDescent="0.25">
      <c r="AB900" s="48"/>
    </row>
    <row r="901" spans="28:28" x14ac:dyDescent="0.25">
      <c r="AB901" s="48"/>
    </row>
    <row r="902" spans="28:28" x14ac:dyDescent="0.25">
      <c r="AB902" s="48"/>
    </row>
    <row r="903" spans="28:28" x14ac:dyDescent="0.25">
      <c r="AB903" s="48"/>
    </row>
    <row r="904" spans="28:28" x14ac:dyDescent="0.25">
      <c r="AB904" s="48"/>
    </row>
    <row r="905" spans="28:28" x14ac:dyDescent="0.25">
      <c r="AB905" s="48"/>
    </row>
    <row r="906" spans="28:28" x14ac:dyDescent="0.25">
      <c r="AB906" s="48"/>
    </row>
    <row r="907" spans="28:28" x14ac:dyDescent="0.25">
      <c r="AB907" s="48"/>
    </row>
    <row r="908" spans="28:28" x14ac:dyDescent="0.25">
      <c r="AB908" s="48"/>
    </row>
    <row r="909" spans="28:28" x14ac:dyDescent="0.25">
      <c r="AB909" s="48"/>
    </row>
    <row r="910" spans="28:28" x14ac:dyDescent="0.25">
      <c r="AB910" s="48"/>
    </row>
    <row r="911" spans="28:28" x14ac:dyDescent="0.25">
      <c r="AB911" s="48"/>
    </row>
    <row r="912" spans="28:28" x14ac:dyDescent="0.25">
      <c r="AB912" s="48"/>
    </row>
    <row r="913" spans="28:28" x14ac:dyDescent="0.25">
      <c r="AB913" s="48"/>
    </row>
    <row r="914" spans="28:28" x14ac:dyDescent="0.25">
      <c r="AB914" s="48"/>
    </row>
    <row r="915" spans="28:28" x14ac:dyDescent="0.25">
      <c r="AB915" s="48"/>
    </row>
    <row r="916" spans="28:28" x14ac:dyDescent="0.25">
      <c r="AB916" s="48"/>
    </row>
    <row r="917" spans="28:28" x14ac:dyDescent="0.25">
      <c r="AB917" s="48"/>
    </row>
    <row r="918" spans="28:28" x14ac:dyDescent="0.25">
      <c r="AB918" s="48"/>
    </row>
    <row r="919" spans="28:28" x14ac:dyDescent="0.25">
      <c r="AB919" s="48"/>
    </row>
    <row r="920" spans="28:28" x14ac:dyDescent="0.25">
      <c r="AB920" s="48"/>
    </row>
    <row r="921" spans="28:28" x14ac:dyDescent="0.25">
      <c r="AB921" s="48"/>
    </row>
    <row r="922" spans="28:28" x14ac:dyDescent="0.25">
      <c r="AB922" s="48"/>
    </row>
    <row r="923" spans="28:28" x14ac:dyDescent="0.25">
      <c r="AB923" s="48"/>
    </row>
    <row r="924" spans="28:28" x14ac:dyDescent="0.25">
      <c r="AB924" s="48"/>
    </row>
    <row r="925" spans="28:28" x14ac:dyDescent="0.25">
      <c r="AB925" s="48"/>
    </row>
    <row r="926" spans="28:28" x14ac:dyDescent="0.25">
      <c r="AB926" s="48"/>
    </row>
    <row r="927" spans="28:28" x14ac:dyDescent="0.25">
      <c r="AB927" s="48"/>
    </row>
    <row r="928" spans="28:28" x14ac:dyDescent="0.25">
      <c r="AB928" s="48"/>
    </row>
    <row r="929" spans="28:28" x14ac:dyDescent="0.25">
      <c r="AB929" s="48"/>
    </row>
    <row r="930" spans="28:28" x14ac:dyDescent="0.25">
      <c r="AB930" s="48"/>
    </row>
    <row r="931" spans="28:28" x14ac:dyDescent="0.25">
      <c r="AB931" s="48"/>
    </row>
    <row r="932" spans="28:28" x14ac:dyDescent="0.25">
      <c r="AB932" s="48"/>
    </row>
    <row r="933" spans="28:28" x14ac:dyDescent="0.25">
      <c r="AB933" s="48"/>
    </row>
    <row r="934" spans="28:28" x14ac:dyDescent="0.25">
      <c r="AB934" s="48"/>
    </row>
    <row r="935" spans="28:28" x14ac:dyDescent="0.25">
      <c r="AB935" s="48"/>
    </row>
    <row r="936" spans="28:28" x14ac:dyDescent="0.25">
      <c r="AB936" s="48"/>
    </row>
    <row r="937" spans="28:28" x14ac:dyDescent="0.25">
      <c r="AB937" s="48"/>
    </row>
    <row r="938" spans="28:28" x14ac:dyDescent="0.25">
      <c r="AB938" s="48"/>
    </row>
    <row r="939" spans="28:28" x14ac:dyDescent="0.25">
      <c r="AB939" s="48"/>
    </row>
    <row r="940" spans="28:28" x14ac:dyDescent="0.25">
      <c r="AB940" s="48"/>
    </row>
    <row r="941" spans="28:28" x14ac:dyDescent="0.25">
      <c r="AB941" s="48"/>
    </row>
    <row r="942" spans="28:28" x14ac:dyDescent="0.25">
      <c r="AB942" s="48"/>
    </row>
    <row r="943" spans="28:28" x14ac:dyDescent="0.25">
      <c r="AB943" s="48"/>
    </row>
    <row r="944" spans="28:28" x14ac:dyDescent="0.25">
      <c r="AB944" s="48"/>
    </row>
    <row r="945" spans="28:28" x14ac:dyDescent="0.25">
      <c r="AB945" s="48"/>
    </row>
    <row r="946" spans="28:28" x14ac:dyDescent="0.25">
      <c r="AB946" s="48"/>
    </row>
    <row r="947" spans="28:28" x14ac:dyDescent="0.25">
      <c r="AB947" s="48"/>
    </row>
    <row r="948" spans="28:28" x14ac:dyDescent="0.25">
      <c r="AB948" s="48"/>
    </row>
    <row r="949" spans="28:28" x14ac:dyDescent="0.25">
      <c r="AB949" s="48"/>
    </row>
    <row r="950" spans="28:28" x14ac:dyDescent="0.25">
      <c r="AB950" s="48"/>
    </row>
    <row r="951" spans="28:28" x14ac:dyDescent="0.25">
      <c r="AB951" s="48"/>
    </row>
    <row r="952" spans="28:28" x14ac:dyDescent="0.25">
      <c r="AB952" s="48"/>
    </row>
    <row r="953" spans="28:28" x14ac:dyDescent="0.25">
      <c r="AB953" s="48"/>
    </row>
    <row r="954" spans="28:28" x14ac:dyDescent="0.25">
      <c r="AB954" s="48"/>
    </row>
    <row r="955" spans="28:28" x14ac:dyDescent="0.25">
      <c r="AB955" s="48"/>
    </row>
    <row r="956" spans="28:28" x14ac:dyDescent="0.25">
      <c r="AB956" s="48"/>
    </row>
    <row r="957" spans="28:28" x14ac:dyDescent="0.25">
      <c r="AB957" s="48"/>
    </row>
    <row r="958" spans="28:28" x14ac:dyDescent="0.25">
      <c r="AB958" s="48"/>
    </row>
    <row r="959" spans="28:28" x14ac:dyDescent="0.25">
      <c r="AB959" s="48"/>
    </row>
    <row r="960" spans="28:28" x14ac:dyDescent="0.25">
      <c r="AB960" s="48"/>
    </row>
    <row r="961" spans="28:28" x14ac:dyDescent="0.25">
      <c r="AB961" s="48"/>
    </row>
    <row r="962" spans="28:28" x14ac:dyDescent="0.25">
      <c r="AB962" s="48"/>
    </row>
    <row r="963" spans="28:28" x14ac:dyDescent="0.25">
      <c r="AB963" s="48"/>
    </row>
    <row r="964" spans="28:28" x14ac:dyDescent="0.25">
      <c r="AB964" s="48"/>
    </row>
    <row r="965" spans="28:28" x14ac:dyDescent="0.25">
      <c r="AB965" s="48"/>
    </row>
    <row r="966" spans="28:28" x14ac:dyDescent="0.25">
      <c r="AB966" s="48"/>
    </row>
    <row r="967" spans="28:28" x14ac:dyDescent="0.25">
      <c r="AB967" s="48"/>
    </row>
    <row r="968" spans="28:28" x14ac:dyDescent="0.25">
      <c r="AB968" s="48"/>
    </row>
    <row r="969" spans="28:28" x14ac:dyDescent="0.25">
      <c r="AB969" s="48"/>
    </row>
    <row r="970" spans="28:28" x14ac:dyDescent="0.25">
      <c r="AB970" s="48"/>
    </row>
    <row r="971" spans="28:28" x14ac:dyDescent="0.25">
      <c r="AB971" s="48"/>
    </row>
    <row r="972" spans="28:28" x14ac:dyDescent="0.25">
      <c r="AB972" s="48"/>
    </row>
    <row r="973" spans="28:28" x14ac:dyDescent="0.25">
      <c r="AB973" s="48"/>
    </row>
    <row r="974" spans="28:28" x14ac:dyDescent="0.25">
      <c r="AB974" s="48"/>
    </row>
    <row r="975" spans="28:28" x14ac:dyDescent="0.25">
      <c r="AB975" s="48"/>
    </row>
    <row r="976" spans="28:28" x14ac:dyDescent="0.25">
      <c r="AB976" s="48"/>
    </row>
    <row r="977" spans="28:28" x14ac:dyDescent="0.25">
      <c r="AB977" s="48"/>
    </row>
    <row r="978" spans="28:28" x14ac:dyDescent="0.25">
      <c r="AB978" s="48"/>
    </row>
    <row r="979" spans="28:28" x14ac:dyDescent="0.25">
      <c r="AB979" s="48"/>
    </row>
    <row r="980" spans="28:28" x14ac:dyDescent="0.25">
      <c r="AB980" s="48"/>
    </row>
    <row r="981" spans="28:28" x14ac:dyDescent="0.25">
      <c r="AB981" s="48"/>
    </row>
    <row r="982" spans="28:28" x14ac:dyDescent="0.25">
      <c r="AB982" s="48"/>
    </row>
    <row r="983" spans="28:28" x14ac:dyDescent="0.25">
      <c r="AB983" s="48"/>
    </row>
    <row r="984" spans="28:28" x14ac:dyDescent="0.25">
      <c r="AB984" s="48"/>
    </row>
    <row r="985" spans="28:28" x14ac:dyDescent="0.25">
      <c r="AB985" s="48"/>
    </row>
    <row r="986" spans="28:28" x14ac:dyDescent="0.25">
      <c r="AB986" s="48"/>
    </row>
    <row r="987" spans="28:28" x14ac:dyDescent="0.25">
      <c r="AB987" s="48"/>
    </row>
    <row r="988" spans="28:28" x14ac:dyDescent="0.25">
      <c r="AB988" s="48"/>
    </row>
    <row r="989" spans="28:28" x14ac:dyDescent="0.25">
      <c r="AB989" s="48"/>
    </row>
    <row r="990" spans="28:28" x14ac:dyDescent="0.25">
      <c r="AB990" s="48"/>
    </row>
    <row r="991" spans="28:28" x14ac:dyDescent="0.25">
      <c r="AB991" s="48"/>
    </row>
    <row r="992" spans="28:28" x14ac:dyDescent="0.25">
      <c r="AB992" s="48"/>
    </row>
    <row r="993" spans="28:28" x14ac:dyDescent="0.25">
      <c r="AB993" s="48"/>
    </row>
    <row r="994" spans="28:28" x14ac:dyDescent="0.25">
      <c r="AB994" s="48"/>
    </row>
    <row r="995" spans="28:28" x14ac:dyDescent="0.25">
      <c r="AB995" s="48"/>
    </row>
    <row r="996" spans="28:28" x14ac:dyDescent="0.25">
      <c r="AB996" s="48"/>
    </row>
    <row r="997" spans="28:28" x14ac:dyDescent="0.25">
      <c r="AB997" s="48"/>
    </row>
    <row r="998" spans="28:28" x14ac:dyDescent="0.25">
      <c r="AB998" s="48"/>
    </row>
    <row r="999" spans="28:28" x14ac:dyDescent="0.25">
      <c r="AB999" s="48"/>
    </row>
    <row r="1000" spans="28:28" x14ac:dyDescent="0.25">
      <c r="AB1000" s="48"/>
    </row>
    <row r="1001" spans="28:28" x14ac:dyDescent="0.25">
      <c r="AB1001" s="48"/>
    </row>
    <row r="1002" spans="28:28" x14ac:dyDescent="0.25">
      <c r="AB1002" s="48"/>
    </row>
    <row r="1003" spans="28:28" x14ac:dyDescent="0.25">
      <c r="AB1003" s="48"/>
    </row>
    <row r="1004" spans="28:28" x14ac:dyDescent="0.25">
      <c r="AB1004" s="48"/>
    </row>
    <row r="1005" spans="28:28" x14ac:dyDescent="0.25">
      <c r="AB1005" s="48"/>
    </row>
    <row r="1006" spans="28:28" x14ac:dyDescent="0.25">
      <c r="AB1006" s="48"/>
    </row>
    <row r="1007" spans="28:28" x14ac:dyDescent="0.25">
      <c r="AB1007" s="48"/>
    </row>
    <row r="1008" spans="28:28" x14ac:dyDescent="0.25">
      <c r="AB1008" s="48"/>
    </row>
    <row r="1009" spans="28:28" x14ac:dyDescent="0.25">
      <c r="AB1009" s="48"/>
    </row>
    <row r="1010" spans="28:28" x14ac:dyDescent="0.25">
      <c r="AB1010" s="48"/>
    </row>
    <row r="1011" spans="28:28" x14ac:dyDescent="0.25">
      <c r="AB1011" s="48"/>
    </row>
    <row r="1012" spans="28:28" x14ac:dyDescent="0.25">
      <c r="AB1012" s="48"/>
    </row>
    <row r="1013" spans="28:28" x14ac:dyDescent="0.25">
      <c r="AB1013" s="48"/>
    </row>
    <row r="1014" spans="28:28" x14ac:dyDescent="0.25">
      <c r="AB1014" s="48"/>
    </row>
    <row r="1015" spans="28:28" x14ac:dyDescent="0.25">
      <c r="AB1015" s="48"/>
    </row>
    <row r="1016" spans="28:28" x14ac:dyDescent="0.25">
      <c r="AB1016" s="48"/>
    </row>
    <row r="1017" spans="28:28" x14ac:dyDescent="0.25">
      <c r="AB1017" s="48"/>
    </row>
    <row r="1018" spans="28:28" x14ac:dyDescent="0.25">
      <c r="AB1018" s="48"/>
    </row>
    <row r="1019" spans="28:28" x14ac:dyDescent="0.25">
      <c r="AB1019" s="48"/>
    </row>
    <row r="1020" spans="28:28" x14ac:dyDescent="0.25">
      <c r="AB1020" s="48"/>
    </row>
    <row r="1021" spans="28:28" x14ac:dyDescent="0.25">
      <c r="AB1021" s="48"/>
    </row>
    <row r="1022" spans="28:28" x14ac:dyDescent="0.25">
      <c r="AB1022" s="48"/>
    </row>
    <row r="1023" spans="28:28" x14ac:dyDescent="0.25">
      <c r="AB1023" s="48"/>
    </row>
    <row r="1024" spans="28:28" x14ac:dyDescent="0.25">
      <c r="AB1024" s="48"/>
    </row>
    <row r="1025" spans="28:28" x14ac:dyDescent="0.25">
      <c r="AB1025" s="48"/>
    </row>
    <row r="1026" spans="28:28" x14ac:dyDescent="0.25">
      <c r="AB1026" s="48"/>
    </row>
    <row r="1027" spans="28:28" x14ac:dyDescent="0.25">
      <c r="AB1027" s="48"/>
    </row>
    <row r="1028" spans="28:28" x14ac:dyDescent="0.25">
      <c r="AB1028" s="48"/>
    </row>
    <row r="1029" spans="28:28" x14ac:dyDescent="0.25">
      <c r="AB1029" s="48"/>
    </row>
    <row r="1030" spans="28:28" x14ac:dyDescent="0.25">
      <c r="AB1030" s="48"/>
    </row>
    <row r="1031" spans="28:28" x14ac:dyDescent="0.25">
      <c r="AB1031" s="48"/>
    </row>
    <row r="1032" spans="28:28" x14ac:dyDescent="0.25">
      <c r="AB1032" s="48"/>
    </row>
    <row r="1033" spans="28:28" x14ac:dyDescent="0.25">
      <c r="AB1033" s="48"/>
    </row>
    <row r="1034" spans="28:28" x14ac:dyDescent="0.25">
      <c r="AB1034" s="48"/>
    </row>
    <row r="1035" spans="28:28" x14ac:dyDescent="0.25">
      <c r="AB1035" s="48"/>
    </row>
    <row r="1036" spans="28:28" x14ac:dyDescent="0.25">
      <c r="AB1036" s="48"/>
    </row>
    <row r="1037" spans="28:28" x14ac:dyDescent="0.25">
      <c r="AB1037" s="48"/>
    </row>
    <row r="1038" spans="28:28" x14ac:dyDescent="0.25">
      <c r="AB1038" s="48"/>
    </row>
    <row r="1039" spans="28:28" x14ac:dyDescent="0.25">
      <c r="AB1039" s="48"/>
    </row>
    <row r="1040" spans="28:28" x14ac:dyDescent="0.25">
      <c r="AB1040" s="48"/>
    </row>
    <row r="1041" spans="28:28" x14ac:dyDescent="0.25">
      <c r="AB1041" s="48"/>
    </row>
    <row r="1042" spans="28:28" x14ac:dyDescent="0.25">
      <c r="AB1042" s="48"/>
    </row>
    <row r="1043" spans="28:28" x14ac:dyDescent="0.25">
      <c r="AB1043" s="48"/>
    </row>
    <row r="1044" spans="28:28" x14ac:dyDescent="0.25">
      <c r="AB1044" s="48"/>
    </row>
    <row r="1045" spans="28:28" x14ac:dyDescent="0.25">
      <c r="AB1045" s="48"/>
    </row>
    <row r="1046" spans="28:28" x14ac:dyDescent="0.25">
      <c r="AB1046" s="48"/>
    </row>
    <row r="1047" spans="28:28" x14ac:dyDescent="0.25">
      <c r="AB1047" s="48"/>
    </row>
    <row r="1048" spans="28:28" x14ac:dyDescent="0.25">
      <c r="AB1048" s="48"/>
    </row>
    <row r="1049" spans="28:28" x14ac:dyDescent="0.25">
      <c r="AB1049" s="48"/>
    </row>
    <row r="1050" spans="28:28" x14ac:dyDescent="0.25">
      <c r="AB1050" s="48"/>
    </row>
    <row r="1051" spans="28:28" x14ac:dyDescent="0.25">
      <c r="AB1051" s="48"/>
    </row>
    <row r="1052" spans="28:28" x14ac:dyDescent="0.25">
      <c r="AB1052" s="48"/>
    </row>
    <row r="1053" spans="28:28" x14ac:dyDescent="0.25">
      <c r="AB1053" s="48"/>
    </row>
    <row r="1054" spans="28:28" x14ac:dyDescent="0.25">
      <c r="AB1054" s="48"/>
    </row>
    <row r="1055" spans="28:28" x14ac:dyDescent="0.25">
      <c r="AB1055" s="48"/>
    </row>
    <row r="1056" spans="28:28" x14ac:dyDescent="0.25">
      <c r="AB1056" s="48"/>
    </row>
    <row r="1057" spans="28:28" x14ac:dyDescent="0.25">
      <c r="AB1057" s="48"/>
    </row>
    <row r="1058" spans="28:28" x14ac:dyDescent="0.25">
      <c r="AB1058" s="48"/>
    </row>
    <row r="1059" spans="28:28" x14ac:dyDescent="0.25">
      <c r="AB1059" s="48"/>
    </row>
    <row r="1060" spans="28:28" x14ac:dyDescent="0.25">
      <c r="AB1060" s="48"/>
    </row>
    <row r="1061" spans="28:28" x14ac:dyDescent="0.25">
      <c r="AB1061" s="48"/>
    </row>
    <row r="1062" spans="28:28" x14ac:dyDescent="0.25">
      <c r="AB1062" s="48"/>
    </row>
    <row r="1063" spans="28:28" x14ac:dyDescent="0.25">
      <c r="AB1063" s="48"/>
    </row>
    <row r="1064" spans="28:28" x14ac:dyDescent="0.25">
      <c r="AB1064" s="48"/>
    </row>
    <row r="1065" spans="28:28" x14ac:dyDescent="0.25">
      <c r="AB1065" s="48"/>
    </row>
    <row r="1066" spans="28:28" x14ac:dyDescent="0.25">
      <c r="AB1066" s="48"/>
    </row>
    <row r="1067" spans="28:28" x14ac:dyDescent="0.25">
      <c r="AB1067" s="48"/>
    </row>
    <row r="1068" spans="28:28" x14ac:dyDescent="0.25">
      <c r="AB1068" s="48"/>
    </row>
    <row r="1069" spans="28:28" x14ac:dyDescent="0.25">
      <c r="AB1069" s="48"/>
    </row>
    <row r="1070" spans="28:28" x14ac:dyDescent="0.25">
      <c r="AB1070" s="48"/>
    </row>
    <row r="1071" spans="28:28" x14ac:dyDescent="0.25">
      <c r="AB1071" s="48"/>
    </row>
    <row r="1072" spans="28:28" x14ac:dyDescent="0.25">
      <c r="AB1072" s="48"/>
    </row>
    <row r="1073" spans="28:28" x14ac:dyDescent="0.25">
      <c r="AB1073" s="48"/>
    </row>
    <row r="1074" spans="28:28" x14ac:dyDescent="0.25">
      <c r="AB1074" s="48"/>
    </row>
    <row r="1075" spans="28:28" x14ac:dyDescent="0.25">
      <c r="AB1075" s="48"/>
    </row>
    <row r="1076" spans="28:28" x14ac:dyDescent="0.25">
      <c r="AB1076" s="48"/>
    </row>
    <row r="1077" spans="28:28" x14ac:dyDescent="0.25">
      <c r="AB1077" s="48"/>
    </row>
    <row r="1078" spans="28:28" x14ac:dyDescent="0.25">
      <c r="AB1078" s="48"/>
    </row>
    <row r="1079" spans="28:28" x14ac:dyDescent="0.25">
      <c r="AB1079" s="48"/>
    </row>
    <row r="1080" spans="28:28" x14ac:dyDescent="0.25">
      <c r="AB1080" s="48"/>
    </row>
    <row r="1081" spans="28:28" x14ac:dyDescent="0.25">
      <c r="AB1081" s="48"/>
    </row>
    <row r="1082" spans="28:28" x14ac:dyDescent="0.25">
      <c r="AB1082" s="48"/>
    </row>
    <row r="1083" spans="28:28" x14ac:dyDescent="0.25">
      <c r="AB1083" s="48"/>
    </row>
    <row r="1084" spans="28:28" x14ac:dyDescent="0.25">
      <c r="AB1084" s="48"/>
    </row>
    <row r="1085" spans="28:28" x14ac:dyDescent="0.25">
      <c r="AB1085" s="48"/>
    </row>
    <row r="1086" spans="28:28" x14ac:dyDescent="0.25">
      <c r="AB1086" s="48"/>
    </row>
    <row r="1087" spans="28:28" x14ac:dyDescent="0.25">
      <c r="AB1087" s="48"/>
    </row>
    <row r="1088" spans="28:28" x14ac:dyDescent="0.25">
      <c r="AB1088" s="48"/>
    </row>
    <row r="1089" spans="28:28" x14ac:dyDescent="0.25">
      <c r="AB1089" s="48"/>
    </row>
    <row r="1090" spans="28:28" x14ac:dyDescent="0.25">
      <c r="AB1090" s="48"/>
    </row>
    <row r="1091" spans="28:28" x14ac:dyDescent="0.25">
      <c r="AB1091" s="48"/>
    </row>
    <row r="1092" spans="28:28" x14ac:dyDescent="0.25">
      <c r="AB1092" s="48"/>
    </row>
    <row r="1093" spans="28:28" x14ac:dyDescent="0.25">
      <c r="AB1093" s="48"/>
    </row>
    <row r="1094" spans="28:28" x14ac:dyDescent="0.25">
      <c r="AB1094" s="48"/>
    </row>
    <row r="1095" spans="28:28" x14ac:dyDescent="0.25">
      <c r="AB1095" s="48"/>
    </row>
    <row r="1096" spans="28:28" x14ac:dyDescent="0.25">
      <c r="AB1096" s="48"/>
    </row>
    <row r="1097" spans="28:28" x14ac:dyDescent="0.25">
      <c r="AB1097" s="48"/>
    </row>
    <row r="1098" spans="28:28" x14ac:dyDescent="0.25">
      <c r="AB1098" s="48"/>
    </row>
    <row r="1099" spans="28:28" x14ac:dyDescent="0.25">
      <c r="AB1099" s="48"/>
    </row>
    <row r="1100" spans="28:28" x14ac:dyDescent="0.25">
      <c r="AB1100" s="48"/>
    </row>
    <row r="1101" spans="28:28" x14ac:dyDescent="0.25">
      <c r="AB1101" s="48"/>
    </row>
    <row r="1102" spans="28:28" x14ac:dyDescent="0.25">
      <c r="AB1102" s="48"/>
    </row>
    <row r="1103" spans="28:28" x14ac:dyDescent="0.25">
      <c r="AB1103" s="48"/>
    </row>
    <row r="1104" spans="28:28" x14ac:dyDescent="0.25">
      <c r="AB1104" s="48"/>
    </row>
    <row r="1105" spans="28:28" x14ac:dyDescent="0.25">
      <c r="AB1105" s="48"/>
    </row>
    <row r="1106" spans="28:28" x14ac:dyDescent="0.25">
      <c r="AB1106" s="48"/>
    </row>
    <row r="1107" spans="28:28" x14ac:dyDescent="0.25">
      <c r="AB1107" s="48"/>
    </row>
    <row r="1108" spans="28:28" x14ac:dyDescent="0.25">
      <c r="AB1108" s="48"/>
    </row>
    <row r="1109" spans="28:28" x14ac:dyDescent="0.25">
      <c r="AB1109" s="48"/>
    </row>
    <row r="1110" spans="28:28" x14ac:dyDescent="0.25">
      <c r="AB1110" s="48"/>
    </row>
    <row r="1111" spans="28:28" x14ac:dyDescent="0.25">
      <c r="AB1111" s="48"/>
    </row>
    <row r="1112" spans="28:28" x14ac:dyDescent="0.25">
      <c r="AB1112" s="48"/>
    </row>
    <row r="1113" spans="28:28" x14ac:dyDescent="0.25">
      <c r="AB1113" s="48"/>
    </row>
    <row r="1114" spans="28:28" x14ac:dyDescent="0.25">
      <c r="AB1114" s="48"/>
    </row>
    <row r="1115" spans="28:28" x14ac:dyDescent="0.25">
      <c r="AB1115" s="48"/>
    </row>
    <row r="1116" spans="28:28" x14ac:dyDescent="0.25">
      <c r="AB1116" s="48"/>
    </row>
    <row r="1117" spans="28:28" x14ac:dyDescent="0.25">
      <c r="AB1117" s="48"/>
    </row>
    <row r="1118" spans="28:28" x14ac:dyDescent="0.25">
      <c r="AB1118" s="48"/>
    </row>
    <row r="1119" spans="28:28" x14ac:dyDescent="0.25">
      <c r="AB1119" s="48"/>
    </row>
    <row r="1120" spans="28:28" x14ac:dyDescent="0.25">
      <c r="AB1120" s="48"/>
    </row>
    <row r="1121" spans="28:28" x14ac:dyDescent="0.25">
      <c r="AB1121" s="48"/>
    </row>
    <row r="1122" spans="28:28" x14ac:dyDescent="0.25">
      <c r="AB1122" s="48"/>
    </row>
    <row r="1123" spans="28:28" x14ac:dyDescent="0.25">
      <c r="AB1123" s="48"/>
    </row>
    <row r="1124" spans="28:28" x14ac:dyDescent="0.25">
      <c r="AB1124" s="48"/>
    </row>
    <row r="1125" spans="28:28" x14ac:dyDescent="0.25">
      <c r="AB1125" s="48"/>
    </row>
    <row r="1126" spans="28:28" x14ac:dyDescent="0.25">
      <c r="AB1126" s="48"/>
    </row>
    <row r="1127" spans="28:28" x14ac:dyDescent="0.25">
      <c r="AB1127" s="48"/>
    </row>
    <row r="1128" spans="28:28" x14ac:dyDescent="0.25">
      <c r="AB1128" s="48"/>
    </row>
    <row r="1129" spans="28:28" x14ac:dyDescent="0.25">
      <c r="AB1129" s="48"/>
    </row>
    <row r="1130" spans="28:28" x14ac:dyDescent="0.25">
      <c r="AB1130" s="48"/>
    </row>
    <row r="1131" spans="28:28" x14ac:dyDescent="0.25">
      <c r="AB1131" s="48"/>
    </row>
    <row r="1132" spans="28:28" x14ac:dyDescent="0.25">
      <c r="AB1132" s="48"/>
    </row>
    <row r="1133" spans="28:28" x14ac:dyDescent="0.25">
      <c r="AB1133" s="48"/>
    </row>
    <row r="1134" spans="28:28" x14ac:dyDescent="0.25">
      <c r="AB1134" s="48"/>
    </row>
    <row r="1135" spans="28:28" x14ac:dyDescent="0.25">
      <c r="AB1135" s="48"/>
    </row>
    <row r="1136" spans="28:28" x14ac:dyDescent="0.25">
      <c r="AB1136" s="48"/>
    </row>
    <row r="1137" spans="28:28" x14ac:dyDescent="0.25">
      <c r="AB1137" s="48"/>
    </row>
    <row r="1138" spans="28:28" x14ac:dyDescent="0.25">
      <c r="AB1138" s="48"/>
    </row>
    <row r="1139" spans="28:28" x14ac:dyDescent="0.25">
      <c r="AB1139" s="48"/>
    </row>
    <row r="1140" spans="28:28" x14ac:dyDescent="0.25">
      <c r="AB1140" s="48"/>
    </row>
    <row r="1141" spans="28:28" x14ac:dyDescent="0.25">
      <c r="AB1141" s="48"/>
    </row>
    <row r="1142" spans="28:28" x14ac:dyDescent="0.25">
      <c r="AB1142" s="48"/>
    </row>
    <row r="1143" spans="28:28" x14ac:dyDescent="0.25">
      <c r="AB1143" s="48"/>
    </row>
    <row r="1144" spans="28:28" x14ac:dyDescent="0.25">
      <c r="AB1144" s="48"/>
    </row>
    <row r="1145" spans="28:28" x14ac:dyDescent="0.25">
      <c r="AB1145" s="48"/>
    </row>
    <row r="1146" spans="28:28" x14ac:dyDescent="0.25">
      <c r="AB1146" s="48"/>
    </row>
    <row r="1147" spans="28:28" x14ac:dyDescent="0.25">
      <c r="AB1147" s="48"/>
    </row>
    <row r="1148" spans="28:28" x14ac:dyDescent="0.25">
      <c r="AB1148" s="48"/>
    </row>
    <row r="1149" spans="28:28" x14ac:dyDescent="0.25">
      <c r="AB1149" s="48"/>
    </row>
    <row r="1150" spans="28:28" x14ac:dyDescent="0.25">
      <c r="AB1150" s="48"/>
    </row>
    <row r="1151" spans="28:28" x14ac:dyDescent="0.25">
      <c r="AB1151" s="48"/>
    </row>
    <row r="1152" spans="28:28" x14ac:dyDescent="0.25">
      <c r="AB1152" s="48"/>
    </row>
    <row r="1153" spans="28:28" x14ac:dyDescent="0.25">
      <c r="AB1153" s="48"/>
    </row>
    <row r="1154" spans="28:28" x14ac:dyDescent="0.25">
      <c r="AB1154" s="48"/>
    </row>
    <row r="1155" spans="28:28" x14ac:dyDescent="0.25">
      <c r="AB1155" s="48"/>
    </row>
    <row r="1156" spans="28:28" x14ac:dyDescent="0.25">
      <c r="AB1156" s="48"/>
    </row>
    <row r="1157" spans="28:28" x14ac:dyDescent="0.25">
      <c r="AB1157" s="48"/>
    </row>
    <row r="1158" spans="28:28" x14ac:dyDescent="0.25">
      <c r="AB1158" s="48"/>
    </row>
    <row r="1159" spans="28:28" x14ac:dyDescent="0.25">
      <c r="AB1159" s="48"/>
    </row>
    <row r="1160" spans="28:28" x14ac:dyDescent="0.25">
      <c r="AB1160" s="48"/>
    </row>
    <row r="1161" spans="28:28" x14ac:dyDescent="0.25">
      <c r="AB1161" s="48"/>
    </row>
    <row r="1162" spans="28:28" x14ac:dyDescent="0.25">
      <c r="AB1162" s="48"/>
    </row>
    <row r="1163" spans="28:28" x14ac:dyDescent="0.25">
      <c r="AB1163" s="48"/>
    </row>
    <row r="1164" spans="28:28" x14ac:dyDescent="0.25">
      <c r="AB1164" s="48"/>
    </row>
    <row r="1165" spans="28:28" x14ac:dyDescent="0.25">
      <c r="AB1165" s="48"/>
    </row>
    <row r="1166" spans="28:28" x14ac:dyDescent="0.25">
      <c r="AB1166" s="48"/>
    </row>
    <row r="1167" spans="28:28" x14ac:dyDescent="0.25">
      <c r="AB1167" s="48"/>
    </row>
    <row r="1168" spans="28:28" x14ac:dyDescent="0.25">
      <c r="AB1168" s="48"/>
    </row>
    <row r="1169" spans="28:28" x14ac:dyDescent="0.25">
      <c r="AB1169" s="48"/>
    </row>
    <row r="1170" spans="28:28" x14ac:dyDescent="0.25">
      <c r="AB1170" s="48"/>
    </row>
    <row r="1171" spans="28:28" x14ac:dyDescent="0.25">
      <c r="AB1171" s="48"/>
    </row>
    <row r="1172" spans="28:28" x14ac:dyDescent="0.25">
      <c r="AB1172" s="48"/>
    </row>
    <row r="1173" spans="28:28" x14ac:dyDescent="0.25">
      <c r="AB1173" s="48"/>
    </row>
    <row r="1174" spans="28:28" x14ac:dyDescent="0.25">
      <c r="AB1174" s="48"/>
    </row>
    <row r="1175" spans="28:28" x14ac:dyDescent="0.25">
      <c r="AB1175" s="48"/>
    </row>
    <row r="1176" spans="28:28" x14ac:dyDescent="0.25">
      <c r="AB1176" s="48"/>
    </row>
    <row r="1177" spans="28:28" x14ac:dyDescent="0.25">
      <c r="AB1177" s="48"/>
    </row>
    <row r="1178" spans="28:28" x14ac:dyDescent="0.25">
      <c r="AB1178" s="48"/>
    </row>
    <row r="1179" spans="28:28" x14ac:dyDescent="0.25">
      <c r="AB1179" s="48"/>
    </row>
    <row r="1180" spans="28:28" x14ac:dyDescent="0.25">
      <c r="AB1180" s="48"/>
    </row>
    <row r="1181" spans="28:28" x14ac:dyDescent="0.25">
      <c r="AB1181" s="48"/>
    </row>
    <row r="1182" spans="28:28" x14ac:dyDescent="0.25">
      <c r="AB1182" s="48"/>
    </row>
    <row r="1183" spans="28:28" x14ac:dyDescent="0.25">
      <c r="AB1183" s="48"/>
    </row>
    <row r="1184" spans="28:28" x14ac:dyDescent="0.25">
      <c r="AB1184" s="48"/>
    </row>
    <row r="1185" spans="28:28" x14ac:dyDescent="0.25">
      <c r="AB1185" s="48"/>
    </row>
    <row r="1186" spans="28:28" x14ac:dyDescent="0.25">
      <c r="AB1186" s="48"/>
    </row>
    <row r="1187" spans="28:28" x14ac:dyDescent="0.25">
      <c r="AB1187" s="48"/>
    </row>
    <row r="1188" spans="28:28" x14ac:dyDescent="0.25">
      <c r="AB1188" s="48"/>
    </row>
    <row r="1189" spans="28:28" x14ac:dyDescent="0.25">
      <c r="AB1189" s="48"/>
    </row>
    <row r="1190" spans="28:28" x14ac:dyDescent="0.25">
      <c r="AB1190" s="48"/>
    </row>
    <row r="1191" spans="28:28" x14ac:dyDescent="0.25">
      <c r="AB1191" s="48"/>
    </row>
    <row r="1192" spans="28:28" x14ac:dyDescent="0.25">
      <c r="AB1192" s="48"/>
    </row>
    <row r="1193" spans="28:28" x14ac:dyDescent="0.25">
      <c r="AB1193" s="48"/>
    </row>
    <row r="1194" spans="28:28" x14ac:dyDescent="0.25">
      <c r="AB1194" s="48"/>
    </row>
    <row r="1195" spans="28:28" x14ac:dyDescent="0.25">
      <c r="AB1195" s="48"/>
    </row>
    <row r="1196" spans="28:28" x14ac:dyDescent="0.25">
      <c r="AB1196" s="48"/>
    </row>
    <row r="1197" spans="28:28" x14ac:dyDescent="0.25">
      <c r="AB1197" s="48"/>
    </row>
    <row r="1198" spans="28:28" x14ac:dyDescent="0.25">
      <c r="AB1198" s="48"/>
    </row>
    <row r="1199" spans="28:28" x14ac:dyDescent="0.25">
      <c r="AB1199" s="48"/>
    </row>
    <row r="1200" spans="28:28" x14ac:dyDescent="0.25">
      <c r="AB1200" s="48"/>
    </row>
    <row r="1201" spans="28:28" x14ac:dyDescent="0.25">
      <c r="AB1201" s="48"/>
    </row>
    <row r="1202" spans="28:28" x14ac:dyDescent="0.25">
      <c r="AB1202" s="48"/>
    </row>
    <row r="1203" spans="28:28" x14ac:dyDescent="0.25">
      <c r="AB1203" s="48"/>
    </row>
    <row r="1204" spans="28:28" x14ac:dyDescent="0.25">
      <c r="AB1204" s="48"/>
    </row>
    <row r="1205" spans="28:28" x14ac:dyDescent="0.25">
      <c r="AB1205" s="48"/>
    </row>
    <row r="1206" spans="28:28" x14ac:dyDescent="0.25">
      <c r="AB1206" s="48"/>
    </row>
    <row r="1207" spans="28:28" x14ac:dyDescent="0.25">
      <c r="AB1207" s="48"/>
    </row>
    <row r="1208" spans="28:28" x14ac:dyDescent="0.25">
      <c r="AB1208" s="48"/>
    </row>
    <row r="1209" spans="28:28" x14ac:dyDescent="0.25">
      <c r="AB1209" s="48"/>
    </row>
    <row r="1210" spans="28:28" x14ac:dyDescent="0.25">
      <c r="AB1210" s="48"/>
    </row>
    <row r="1211" spans="28:28" x14ac:dyDescent="0.25">
      <c r="AB1211" s="48"/>
    </row>
    <row r="1212" spans="28:28" x14ac:dyDescent="0.25">
      <c r="AB1212" s="48"/>
    </row>
    <row r="1213" spans="28:28" x14ac:dyDescent="0.25">
      <c r="AB1213" s="48"/>
    </row>
    <row r="1214" spans="28:28" x14ac:dyDescent="0.25">
      <c r="AB1214" s="48"/>
    </row>
    <row r="1215" spans="28:28" x14ac:dyDescent="0.25">
      <c r="AB1215" s="48"/>
    </row>
    <row r="1216" spans="28:28" x14ac:dyDescent="0.25">
      <c r="AB1216" s="48"/>
    </row>
    <row r="1217" spans="28:28" x14ac:dyDescent="0.25">
      <c r="AB1217" s="48"/>
    </row>
    <row r="1218" spans="28:28" x14ac:dyDescent="0.25">
      <c r="AB1218" s="48"/>
    </row>
    <row r="1219" spans="28:28" x14ac:dyDescent="0.25">
      <c r="AB1219" s="48"/>
    </row>
    <row r="1220" spans="28:28" x14ac:dyDescent="0.25">
      <c r="AB1220" s="48"/>
    </row>
    <row r="1221" spans="28:28" x14ac:dyDescent="0.25">
      <c r="AB1221" s="48"/>
    </row>
    <row r="1222" spans="28:28" x14ac:dyDescent="0.25">
      <c r="AB1222" s="48"/>
    </row>
    <row r="1223" spans="28:28" x14ac:dyDescent="0.25">
      <c r="AB1223" s="48"/>
    </row>
    <row r="1224" spans="28:28" x14ac:dyDescent="0.25">
      <c r="AB1224" s="48"/>
    </row>
    <row r="1225" spans="28:28" x14ac:dyDescent="0.25">
      <c r="AB1225" s="48"/>
    </row>
    <row r="1226" spans="28:28" x14ac:dyDescent="0.25">
      <c r="AB1226" s="48"/>
    </row>
    <row r="1227" spans="28:28" x14ac:dyDescent="0.25">
      <c r="AB1227" s="48"/>
    </row>
    <row r="1228" spans="28:28" x14ac:dyDescent="0.25">
      <c r="AB1228" s="48"/>
    </row>
    <row r="1229" spans="28:28" x14ac:dyDescent="0.25">
      <c r="AB1229" s="48"/>
    </row>
    <row r="1230" spans="28:28" x14ac:dyDescent="0.25">
      <c r="AB1230" s="48"/>
    </row>
    <row r="1231" spans="28:28" x14ac:dyDescent="0.25">
      <c r="AB1231" s="48"/>
    </row>
    <row r="1232" spans="28:28" x14ac:dyDescent="0.25">
      <c r="AB1232" s="48"/>
    </row>
    <row r="1233" spans="28:28" x14ac:dyDescent="0.25">
      <c r="AB1233" s="48"/>
    </row>
    <row r="1234" spans="28:28" x14ac:dyDescent="0.25">
      <c r="AB1234" s="48"/>
    </row>
    <row r="1235" spans="28:28" x14ac:dyDescent="0.25">
      <c r="AB1235" s="48"/>
    </row>
    <row r="1236" spans="28:28" x14ac:dyDescent="0.25">
      <c r="AB1236" s="48"/>
    </row>
    <row r="1237" spans="28:28" x14ac:dyDescent="0.25">
      <c r="AB1237" s="48"/>
    </row>
    <row r="1238" spans="28:28" x14ac:dyDescent="0.25">
      <c r="AB1238" s="48"/>
    </row>
    <row r="1239" spans="28:28" x14ac:dyDescent="0.25">
      <c r="AB1239" s="48"/>
    </row>
    <row r="1240" spans="28:28" x14ac:dyDescent="0.25">
      <c r="AB1240" s="48"/>
    </row>
    <row r="1241" spans="28:28" x14ac:dyDescent="0.25">
      <c r="AB1241" s="48"/>
    </row>
    <row r="1242" spans="28:28" x14ac:dyDescent="0.25">
      <c r="AB1242" s="48"/>
    </row>
    <row r="1243" spans="28:28" x14ac:dyDescent="0.25">
      <c r="AB1243" s="48"/>
    </row>
    <row r="1244" spans="28:28" x14ac:dyDescent="0.25">
      <c r="AB1244" s="48"/>
    </row>
    <row r="1245" spans="28:28" x14ac:dyDescent="0.25">
      <c r="AB1245" s="48"/>
    </row>
    <row r="1246" spans="28:28" x14ac:dyDescent="0.25">
      <c r="AB1246" s="48"/>
    </row>
    <row r="1247" spans="28:28" x14ac:dyDescent="0.25">
      <c r="AB1247" s="48"/>
    </row>
    <row r="1248" spans="28:28" x14ac:dyDescent="0.25">
      <c r="AB1248" s="48"/>
    </row>
    <row r="1249" spans="28:28" x14ac:dyDescent="0.25">
      <c r="AB1249" s="48"/>
    </row>
    <row r="1250" spans="28:28" x14ac:dyDescent="0.25">
      <c r="AB1250" s="48"/>
    </row>
    <row r="1251" spans="28:28" x14ac:dyDescent="0.25">
      <c r="AB1251" s="48"/>
    </row>
    <row r="1252" spans="28:28" x14ac:dyDescent="0.25">
      <c r="AB1252" s="48"/>
    </row>
    <row r="1253" spans="28:28" x14ac:dyDescent="0.25">
      <c r="AB1253" s="48"/>
    </row>
    <row r="1254" spans="28:28" x14ac:dyDescent="0.25">
      <c r="AB1254" s="48"/>
    </row>
    <row r="1255" spans="28:28" x14ac:dyDescent="0.25">
      <c r="AB1255" s="48"/>
    </row>
    <row r="1256" spans="28:28" x14ac:dyDescent="0.25">
      <c r="AB1256" s="48"/>
    </row>
    <row r="1257" spans="28:28" x14ac:dyDescent="0.25">
      <c r="AB1257" s="48"/>
    </row>
    <row r="1258" spans="28:28" x14ac:dyDescent="0.25">
      <c r="AB1258" s="48"/>
    </row>
    <row r="1259" spans="28:28" x14ac:dyDescent="0.25">
      <c r="AB1259" s="48"/>
    </row>
    <row r="1260" spans="28:28" x14ac:dyDescent="0.25">
      <c r="AB1260" s="48"/>
    </row>
    <row r="1261" spans="28:28" x14ac:dyDescent="0.25">
      <c r="AB1261" s="48"/>
    </row>
    <row r="1262" spans="28:28" x14ac:dyDescent="0.25">
      <c r="AB1262" s="48"/>
    </row>
    <row r="1263" spans="28:28" x14ac:dyDescent="0.25">
      <c r="AB1263" s="48"/>
    </row>
    <row r="1264" spans="28:28" x14ac:dyDescent="0.25">
      <c r="AB1264" s="48"/>
    </row>
    <row r="1265" spans="28:28" x14ac:dyDescent="0.25">
      <c r="AB1265" s="48"/>
    </row>
    <row r="1266" spans="28:28" x14ac:dyDescent="0.25">
      <c r="AB1266" s="48"/>
    </row>
    <row r="1267" spans="28:28" x14ac:dyDescent="0.25">
      <c r="AB1267" s="48"/>
    </row>
    <row r="1268" spans="28:28" x14ac:dyDescent="0.25">
      <c r="AB1268" s="48"/>
    </row>
    <row r="1269" spans="28:28" x14ac:dyDescent="0.25">
      <c r="AB1269" s="48"/>
    </row>
    <row r="1270" spans="28:28" x14ac:dyDescent="0.25">
      <c r="AB1270" s="48"/>
    </row>
    <row r="1271" spans="28:28" x14ac:dyDescent="0.25">
      <c r="AB1271" s="48"/>
    </row>
    <row r="1272" spans="28:28" x14ac:dyDescent="0.25">
      <c r="AB1272" s="48"/>
    </row>
    <row r="1273" spans="28:28" x14ac:dyDescent="0.25">
      <c r="AB1273" s="48"/>
    </row>
    <row r="1274" spans="28:28" x14ac:dyDescent="0.25">
      <c r="AB1274" s="48"/>
    </row>
    <row r="1275" spans="28:28" x14ac:dyDescent="0.25">
      <c r="AB1275" s="48"/>
    </row>
    <row r="1276" spans="28:28" x14ac:dyDescent="0.25">
      <c r="AB1276" s="48"/>
    </row>
    <row r="1277" spans="28:28" x14ac:dyDescent="0.25">
      <c r="AB1277" s="48"/>
    </row>
    <row r="1278" spans="28:28" x14ac:dyDescent="0.25">
      <c r="AB1278" s="48"/>
    </row>
    <row r="1279" spans="28:28" x14ac:dyDescent="0.25">
      <c r="AB1279" s="48"/>
    </row>
    <row r="1280" spans="28:28" x14ac:dyDescent="0.25">
      <c r="AB1280" s="48"/>
    </row>
    <row r="1281" spans="28:28" x14ac:dyDescent="0.25">
      <c r="AB1281" s="48"/>
    </row>
    <row r="1282" spans="28:28" x14ac:dyDescent="0.25">
      <c r="AB1282" s="48"/>
    </row>
    <row r="1283" spans="28:28" x14ac:dyDescent="0.25">
      <c r="AB1283" s="48"/>
    </row>
    <row r="1284" spans="28:28" x14ac:dyDescent="0.25">
      <c r="AB1284" s="48"/>
    </row>
    <row r="1285" spans="28:28" x14ac:dyDescent="0.25">
      <c r="AB1285" s="48"/>
    </row>
    <row r="1286" spans="28:28" x14ac:dyDescent="0.25">
      <c r="AB1286" s="48"/>
    </row>
    <row r="1287" spans="28:28" x14ac:dyDescent="0.25">
      <c r="AB1287" s="48"/>
    </row>
    <row r="1288" spans="28:28" x14ac:dyDescent="0.25">
      <c r="AB1288" s="48"/>
    </row>
    <row r="1289" spans="28:28" x14ac:dyDescent="0.25">
      <c r="AB1289" s="48"/>
    </row>
    <row r="1290" spans="28:28" x14ac:dyDescent="0.25">
      <c r="AB1290" s="48"/>
    </row>
    <row r="1291" spans="28:28" x14ac:dyDescent="0.25">
      <c r="AB1291" s="48"/>
    </row>
    <row r="1292" spans="28:28" x14ac:dyDescent="0.25">
      <c r="AB1292" s="48"/>
    </row>
    <row r="1293" spans="28:28" x14ac:dyDescent="0.25">
      <c r="AB1293" s="48"/>
    </row>
    <row r="1294" spans="28:28" x14ac:dyDescent="0.25">
      <c r="AB1294" s="48"/>
    </row>
    <row r="1295" spans="28:28" x14ac:dyDescent="0.25">
      <c r="AB1295" s="48"/>
    </row>
    <row r="1296" spans="28:28" x14ac:dyDescent="0.25">
      <c r="AB1296" s="48"/>
    </row>
    <row r="1297" spans="28:28" x14ac:dyDescent="0.25">
      <c r="AB1297" s="48"/>
    </row>
    <row r="1298" spans="28:28" x14ac:dyDescent="0.25">
      <c r="AB1298" s="48"/>
    </row>
    <row r="1299" spans="28:28" x14ac:dyDescent="0.25">
      <c r="AB1299" s="48"/>
    </row>
    <row r="1300" spans="28:28" x14ac:dyDescent="0.25">
      <c r="AB1300" s="48"/>
    </row>
    <row r="1301" spans="28:28" x14ac:dyDescent="0.25">
      <c r="AB1301" s="48"/>
    </row>
    <row r="1302" spans="28:28" x14ac:dyDescent="0.25">
      <c r="AB1302" s="48"/>
    </row>
    <row r="1303" spans="28:28" x14ac:dyDescent="0.25">
      <c r="AB1303" s="48"/>
    </row>
    <row r="1304" spans="28:28" x14ac:dyDescent="0.25">
      <c r="AB1304" s="48"/>
    </row>
    <row r="1305" spans="28:28" x14ac:dyDescent="0.25">
      <c r="AB1305" s="48"/>
    </row>
    <row r="1306" spans="28:28" x14ac:dyDescent="0.25">
      <c r="AB1306" s="48"/>
    </row>
    <row r="1307" spans="28:28" x14ac:dyDescent="0.25">
      <c r="AB1307" s="48"/>
    </row>
    <row r="1308" spans="28:28" x14ac:dyDescent="0.25">
      <c r="AB1308" s="48"/>
    </row>
    <row r="1309" spans="28:28" x14ac:dyDescent="0.25">
      <c r="AB1309" s="48"/>
    </row>
    <row r="1310" spans="28:28" x14ac:dyDescent="0.25">
      <c r="AB1310" s="48"/>
    </row>
    <row r="1311" spans="28:28" x14ac:dyDescent="0.25">
      <c r="AB1311" s="48"/>
    </row>
    <row r="1312" spans="28:28" x14ac:dyDescent="0.25">
      <c r="AB1312" s="48"/>
    </row>
    <row r="1313" spans="28:28" x14ac:dyDescent="0.25">
      <c r="AB1313" s="48"/>
    </row>
    <row r="1314" spans="28:28" x14ac:dyDescent="0.25">
      <c r="AB1314" s="48"/>
    </row>
    <row r="1315" spans="28:28" x14ac:dyDescent="0.25">
      <c r="AB1315" s="48"/>
    </row>
    <row r="1316" spans="28:28" x14ac:dyDescent="0.25">
      <c r="AB1316" s="48"/>
    </row>
    <row r="1317" spans="28:28" x14ac:dyDescent="0.25">
      <c r="AB1317" s="48"/>
    </row>
    <row r="1318" spans="28:28" x14ac:dyDescent="0.25">
      <c r="AB1318" s="48"/>
    </row>
    <row r="1319" spans="28:28" x14ac:dyDescent="0.25">
      <c r="AB1319" s="48"/>
    </row>
    <row r="1320" spans="28:28" x14ac:dyDescent="0.25">
      <c r="AB1320" s="48"/>
    </row>
    <row r="1321" spans="28:28" x14ac:dyDescent="0.25">
      <c r="AB1321" s="48"/>
    </row>
    <row r="1322" spans="28:28" x14ac:dyDescent="0.25">
      <c r="AB1322" s="48"/>
    </row>
    <row r="1323" spans="28:28" x14ac:dyDescent="0.25">
      <c r="AB1323" s="48"/>
    </row>
    <row r="1324" spans="28:28" x14ac:dyDescent="0.25">
      <c r="AB1324" s="48"/>
    </row>
    <row r="1325" spans="28:28" x14ac:dyDescent="0.25">
      <c r="AB1325" s="48"/>
    </row>
    <row r="1326" spans="28:28" x14ac:dyDescent="0.25">
      <c r="AB1326" s="48"/>
    </row>
    <row r="1327" spans="28:28" x14ac:dyDescent="0.25">
      <c r="AB1327" s="48"/>
    </row>
    <row r="1328" spans="28:28" x14ac:dyDescent="0.25">
      <c r="AB1328" s="48"/>
    </row>
    <row r="1329" spans="28:28" x14ac:dyDescent="0.25">
      <c r="AB1329" s="48"/>
    </row>
    <row r="1330" spans="28:28" x14ac:dyDescent="0.25">
      <c r="AB1330" s="48"/>
    </row>
    <row r="1331" spans="28:28" x14ac:dyDescent="0.25">
      <c r="AB1331" s="48"/>
    </row>
    <row r="1332" spans="28:28" x14ac:dyDescent="0.25">
      <c r="AB1332" s="48"/>
    </row>
    <row r="1333" spans="28:28" x14ac:dyDescent="0.25">
      <c r="AB1333" s="48"/>
    </row>
    <row r="1334" spans="28:28" x14ac:dyDescent="0.25">
      <c r="AB1334" s="48"/>
    </row>
    <row r="1335" spans="28:28" x14ac:dyDescent="0.25">
      <c r="AB1335" s="48"/>
    </row>
    <row r="1336" spans="28:28" x14ac:dyDescent="0.25">
      <c r="AB1336" s="48"/>
    </row>
    <row r="1337" spans="28:28" x14ac:dyDescent="0.25">
      <c r="AB1337" s="48"/>
    </row>
    <row r="1338" spans="28:28" x14ac:dyDescent="0.25">
      <c r="AB1338" s="48"/>
    </row>
    <row r="1339" spans="28:28" x14ac:dyDescent="0.25">
      <c r="AB1339" s="48"/>
    </row>
    <row r="1340" spans="28:28" x14ac:dyDescent="0.25">
      <c r="AB1340" s="48"/>
    </row>
    <row r="1341" spans="28:28" x14ac:dyDescent="0.25">
      <c r="AB1341" s="48"/>
    </row>
    <row r="1342" spans="28:28" x14ac:dyDescent="0.25">
      <c r="AB1342" s="48"/>
    </row>
    <row r="1343" spans="28:28" x14ac:dyDescent="0.25">
      <c r="AB1343" s="48"/>
    </row>
    <row r="1344" spans="28:28" x14ac:dyDescent="0.25">
      <c r="AB1344" s="48"/>
    </row>
    <row r="1345" spans="28:28" x14ac:dyDescent="0.25">
      <c r="AB1345" s="48"/>
    </row>
    <row r="1346" spans="28:28" x14ac:dyDescent="0.25">
      <c r="AB1346" s="48"/>
    </row>
    <row r="1347" spans="28:28" x14ac:dyDescent="0.25">
      <c r="AB1347" s="48"/>
    </row>
    <row r="1348" spans="28:28" x14ac:dyDescent="0.25">
      <c r="AB1348" s="48"/>
    </row>
    <row r="1349" spans="28:28" x14ac:dyDescent="0.25">
      <c r="AB1349" s="48"/>
    </row>
    <row r="1350" spans="28:28" x14ac:dyDescent="0.25">
      <c r="AB1350" s="48"/>
    </row>
    <row r="1351" spans="28:28" x14ac:dyDescent="0.25">
      <c r="AB1351" s="48"/>
    </row>
    <row r="1352" spans="28:28" x14ac:dyDescent="0.25">
      <c r="AB1352" s="48"/>
    </row>
    <row r="1353" spans="28:28" x14ac:dyDescent="0.25">
      <c r="AB1353" s="48"/>
    </row>
    <row r="1354" spans="28:28" x14ac:dyDescent="0.25">
      <c r="AB1354" s="48"/>
    </row>
    <row r="1355" spans="28:28" x14ac:dyDescent="0.25">
      <c r="AB1355" s="48"/>
    </row>
    <row r="1356" spans="28:28" x14ac:dyDescent="0.25">
      <c r="AB1356" s="48"/>
    </row>
    <row r="1357" spans="28:28" x14ac:dyDescent="0.25">
      <c r="AB1357" s="48"/>
    </row>
    <row r="1358" spans="28:28" x14ac:dyDescent="0.25">
      <c r="AB1358" s="48"/>
    </row>
    <row r="1359" spans="28:28" x14ac:dyDescent="0.25">
      <c r="AB1359" s="48"/>
    </row>
    <row r="1360" spans="28:28" x14ac:dyDescent="0.25">
      <c r="AB1360" s="48"/>
    </row>
    <row r="1361" spans="28:28" x14ac:dyDescent="0.25">
      <c r="AB1361" s="48"/>
    </row>
    <row r="1362" spans="28:28" x14ac:dyDescent="0.25">
      <c r="AB1362" s="48"/>
    </row>
    <row r="1363" spans="28:28" x14ac:dyDescent="0.25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view="pageBreakPreview" topLeftCell="BH4" zoomScale="145" zoomScaleNormal="140" zoomScaleSheetLayoutView="145" workbookViewId="0">
      <selection activeCell="BH32" sqref="BH32"/>
    </sheetView>
  </sheetViews>
  <sheetFormatPr defaultColWidth="8.88671875" defaultRowHeight="13.2" x14ac:dyDescent="0.25"/>
  <cols>
    <col min="1" max="1" width="4.44140625" style="284" customWidth="1"/>
    <col min="2" max="2" width="4.88671875" style="284" customWidth="1"/>
    <col min="3" max="3" width="2.5546875" style="144" customWidth="1"/>
    <col min="4" max="4" width="7.33203125" style="197" customWidth="1"/>
    <col min="5" max="5" width="0.88671875" style="80" customWidth="1"/>
    <col min="6" max="6" width="4.6640625" style="80" hidden="1" customWidth="1"/>
    <col min="7" max="7" width="4.44140625" style="80" hidden="1" customWidth="1"/>
    <col min="8" max="9" width="3.6640625" style="80" hidden="1" customWidth="1"/>
    <col min="10" max="10" width="0.6640625" style="80" hidden="1" customWidth="1"/>
    <col min="11" max="11" width="3.6640625" style="80" hidden="1" customWidth="1"/>
    <col min="12" max="13" width="4.109375" style="80" hidden="1" customWidth="1"/>
    <col min="14" max="18" width="3.5546875" style="80" hidden="1" customWidth="1"/>
    <col min="19" max="20" width="3.88671875" style="80" hidden="1" customWidth="1"/>
    <col min="21" max="21" width="3.6640625" style="80" hidden="1" customWidth="1"/>
    <col min="22" max="23" width="4.109375" style="80" hidden="1" customWidth="1"/>
    <col min="24" max="24" width="3.88671875" style="80" hidden="1" customWidth="1"/>
    <col min="25" max="25" width="0.88671875" style="80" hidden="1" customWidth="1"/>
    <col min="26" max="26" width="5.88671875" style="208" hidden="1" customWidth="1"/>
    <col min="27" max="29" width="4.109375" style="80" hidden="1" customWidth="1"/>
    <col min="30" max="30" width="2.88671875" style="80" hidden="1" customWidth="1"/>
    <col min="31" max="31" width="0.88671875" style="80" hidden="1" customWidth="1"/>
    <col min="32" max="32" width="5.88671875" style="208" hidden="1" customWidth="1"/>
    <col min="33" max="35" width="4.6640625" style="187" hidden="1" customWidth="1"/>
    <col min="36" max="36" width="3.5546875" style="187" hidden="1" customWidth="1"/>
    <col min="37" max="37" width="0.88671875" style="187" hidden="1" customWidth="1"/>
    <col min="38" max="50" width="6.33203125" style="187" hidden="1" customWidth="1"/>
    <col min="51" max="51" width="8.109375" style="187" hidden="1" customWidth="1"/>
    <col min="52" max="52" width="3.6640625" style="187" hidden="1" customWidth="1"/>
    <col min="53" max="53" width="3.5546875" style="187" customWidth="1"/>
    <col min="54" max="54" width="2.5546875" style="80" customWidth="1"/>
    <col min="55" max="55" width="2.6640625" style="187" customWidth="1"/>
    <col min="56" max="56" width="2.5546875" style="187" customWidth="1"/>
    <col min="57" max="57" width="1.6640625" style="187" customWidth="1"/>
    <col min="58" max="58" width="3" style="187" customWidth="1"/>
    <col min="59" max="59" width="6.44140625" style="200" customWidth="1"/>
    <col min="60" max="60" width="24.6640625" style="200" customWidth="1"/>
    <col min="61" max="63" width="2.6640625" style="200" customWidth="1"/>
    <col min="64" max="64" width="3.88671875" style="200" customWidth="1"/>
    <col min="65" max="65" width="0.5546875" style="200" customWidth="1"/>
    <col min="66" max="66" width="0.5546875" style="284" customWidth="1"/>
    <col min="67" max="67" width="3" style="284" customWidth="1"/>
    <col min="68" max="68" width="6.44140625" style="200" customWidth="1"/>
    <col min="69" max="69" width="2" style="200" customWidth="1"/>
    <col min="70" max="70" width="24.6640625" style="200" customWidth="1"/>
    <col min="71" max="73" width="2.6640625" style="200" customWidth="1"/>
    <col min="74" max="74" width="3.88671875" style="200" customWidth="1"/>
    <col min="75" max="75" width="0.88671875" style="80" customWidth="1"/>
    <col min="76" max="76" width="2.109375" style="80" customWidth="1"/>
    <col min="77" max="77" width="0.88671875" style="187" customWidth="1"/>
    <col min="78" max="78" width="2.5546875" style="187" customWidth="1"/>
    <col min="79" max="79" width="3.88671875" style="80" customWidth="1"/>
    <col min="80" max="80" width="2.5546875" style="80" customWidth="1"/>
    <col min="81" max="81" width="4.109375" style="80" customWidth="1"/>
    <col min="82" max="82" width="4.109375" style="80" hidden="1" customWidth="1"/>
    <col min="83" max="83" width="0.88671875" style="80" hidden="1" customWidth="1"/>
    <col min="84" max="84" width="3.6640625" style="80" hidden="1" customWidth="1"/>
    <col min="85" max="86" width="4.109375" style="80" hidden="1" customWidth="1"/>
    <col min="87" max="91" width="3.5546875" style="80" hidden="1" customWidth="1"/>
    <col min="92" max="93" width="3.88671875" style="80" hidden="1" customWidth="1"/>
    <col min="94" max="94" width="3.6640625" style="80" hidden="1" customWidth="1"/>
    <col min="95" max="96" width="4.109375" style="80" hidden="1" customWidth="1"/>
    <col min="97" max="97" width="3.88671875" style="80" hidden="1" customWidth="1"/>
    <col min="98" max="98" width="0.88671875" style="80" hidden="1" customWidth="1"/>
    <col min="99" max="99" width="5.88671875" style="214" hidden="1" customWidth="1"/>
    <col min="100" max="102" width="4.109375" style="80" hidden="1" customWidth="1"/>
    <col min="103" max="103" width="2.88671875" style="80" hidden="1" customWidth="1"/>
    <col min="104" max="104" width="0.88671875" style="80" hidden="1" customWidth="1"/>
    <col min="105" max="105" width="5.88671875" style="214" hidden="1" customWidth="1"/>
    <col min="106" max="108" width="4.6640625" style="187" hidden="1" customWidth="1"/>
    <col min="109" max="109" width="3.5546875" style="187" hidden="1" customWidth="1"/>
    <col min="110" max="110" width="0.88671875" style="187" hidden="1" customWidth="1"/>
    <col min="111" max="124" width="6.33203125" style="187" hidden="1" customWidth="1"/>
    <col min="125" max="125" width="1.109375" style="187" customWidth="1"/>
    <col min="126" max="126" width="8" style="144" customWidth="1"/>
    <col min="127" max="127" width="8.109375" style="144" customWidth="1"/>
    <col min="128" max="128" width="9" style="144" customWidth="1"/>
    <col min="129" max="129" width="8.88671875" style="144"/>
    <col min="130" max="130" width="9.5546875" style="144" customWidth="1"/>
    <col min="131" max="131" width="8.88671875" style="144"/>
    <col min="132" max="132" width="9.5546875" style="144" bestFit="1" customWidth="1"/>
    <col min="133" max="138" width="8.88671875" style="144"/>
    <col min="139" max="139" width="3.6640625" style="144" customWidth="1"/>
    <col min="140" max="140" width="2.33203125" style="55" customWidth="1"/>
    <col min="141" max="141" width="5.88671875" style="83" customWidth="1"/>
    <col min="142" max="142" width="29.33203125" style="224" customWidth="1"/>
    <col min="143" max="143" width="4.44140625" style="224" customWidth="1"/>
    <col min="144" max="144" width="2.44140625" style="144" customWidth="1"/>
    <col min="145" max="148" width="4" style="144" customWidth="1"/>
    <col min="149" max="149" width="8.88671875" style="144" customWidth="1"/>
    <col min="150" max="150" width="8.88671875" style="144"/>
    <col min="151" max="151" width="12.6640625" style="144" customWidth="1"/>
    <col min="152" max="152" width="11.5546875" style="144" customWidth="1"/>
    <col min="153" max="153" width="5" style="144" customWidth="1"/>
    <col min="154" max="154" width="11.5546875" style="144" customWidth="1"/>
    <col min="155" max="155" width="1.5546875" style="144" customWidth="1"/>
    <col min="156" max="156" width="12.6640625" style="144" customWidth="1"/>
    <col min="157" max="157" width="11.5546875" style="144" customWidth="1"/>
    <col min="158" max="158" width="5" style="144" customWidth="1"/>
    <col min="159" max="159" width="11.5546875" style="144" customWidth="1"/>
    <col min="160" max="16384" width="8.88671875" style="144"/>
  </cols>
  <sheetData>
    <row r="1" spans="1:159" ht="18" customHeight="1" thickBot="1" x14ac:dyDescent="0.3">
      <c r="A1" s="472" t="s">
        <v>0</v>
      </c>
      <c r="B1" s="514"/>
      <c r="C1" s="514"/>
      <c r="D1" s="473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209"/>
      <c r="BB1" s="79"/>
      <c r="BG1" s="210"/>
      <c r="BH1" s="211"/>
      <c r="BI1" s="515"/>
      <c r="BJ1" s="515"/>
      <c r="BK1" s="515"/>
      <c r="BL1" s="515"/>
      <c r="BM1" s="515"/>
      <c r="BN1" s="515"/>
      <c r="BO1" s="515"/>
      <c r="BP1" s="515"/>
      <c r="BQ1" s="515"/>
      <c r="BR1" s="515"/>
      <c r="BS1" s="212"/>
      <c r="BT1" s="212"/>
      <c r="BU1" s="213"/>
      <c r="BV1" s="210"/>
      <c r="BW1" s="79"/>
      <c r="BX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V1" s="79"/>
      <c r="CW1" s="79"/>
      <c r="CX1" s="79"/>
      <c r="CY1" s="79"/>
      <c r="CZ1" s="79"/>
      <c r="DV1" s="506" t="s">
        <v>1</v>
      </c>
      <c r="DW1" s="506"/>
      <c r="DX1" s="506"/>
      <c r="DY1" s="506"/>
      <c r="DZ1" s="215" t="s">
        <v>2</v>
      </c>
      <c r="EA1" s="216">
        <v>0</v>
      </c>
      <c r="EB1" s="188"/>
      <c r="EL1" s="217"/>
      <c r="EM1" s="217"/>
      <c r="EN1" s="218"/>
      <c r="EO1" s="218"/>
      <c r="EP1" s="218"/>
      <c r="EQ1" s="218"/>
      <c r="ER1" s="218"/>
      <c r="ET1" s="189"/>
      <c r="EU1" s="189"/>
      <c r="EV1" s="189"/>
      <c r="EZ1" s="189"/>
      <c r="FA1" s="189"/>
    </row>
    <row r="2" spans="1:159" ht="16.5" customHeight="1" x14ac:dyDescent="0.25">
      <c r="A2" s="190" t="s">
        <v>3</v>
      </c>
      <c r="B2" s="190" t="s">
        <v>4</v>
      </c>
      <c r="C2" s="507" t="s">
        <v>5</v>
      </c>
      <c r="D2" s="508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79"/>
      <c r="AA2" s="79"/>
      <c r="AB2" s="79"/>
      <c r="AC2" s="79"/>
      <c r="AD2" s="79"/>
      <c r="AE2" s="79"/>
      <c r="BB2" s="79"/>
      <c r="BG2" s="220"/>
      <c r="BH2" s="211" t="s">
        <v>6</v>
      </c>
      <c r="BI2" s="509" t="s">
        <v>481</v>
      </c>
      <c r="BJ2" s="509"/>
      <c r="BK2" s="509"/>
      <c r="BL2" s="509"/>
      <c r="BM2" s="509"/>
      <c r="BN2" s="509"/>
      <c r="BO2" s="509"/>
      <c r="BP2" s="509"/>
      <c r="BQ2" s="509"/>
      <c r="BR2" s="509"/>
      <c r="BS2" s="221"/>
      <c r="BT2" s="221"/>
      <c r="BU2" s="221"/>
      <c r="BV2" s="220"/>
      <c r="BW2" s="219"/>
      <c r="BX2" s="219"/>
      <c r="CA2" s="219"/>
      <c r="CB2" s="79"/>
      <c r="CC2" s="219"/>
      <c r="CD2" s="219"/>
      <c r="CE2" s="219"/>
      <c r="CF2" s="219"/>
      <c r="CG2" s="219"/>
      <c r="CH2" s="219"/>
      <c r="CI2" s="219"/>
      <c r="CJ2" s="219"/>
      <c r="CK2" s="219"/>
      <c r="CL2" s="219"/>
      <c r="CM2" s="219"/>
      <c r="CN2" s="219"/>
      <c r="CO2" s="219"/>
      <c r="CP2" s="219"/>
      <c r="CQ2" s="219"/>
      <c r="CR2" s="219"/>
      <c r="CS2" s="219"/>
      <c r="CT2" s="79"/>
      <c r="CV2" s="79"/>
      <c r="CW2" s="79"/>
      <c r="CX2" s="79"/>
      <c r="CY2" s="79"/>
      <c r="CZ2" s="79"/>
      <c r="DV2" s="222" t="s">
        <v>3</v>
      </c>
      <c r="DW2" s="222" t="s">
        <v>4</v>
      </c>
      <c r="DX2" s="472" t="s">
        <v>5</v>
      </c>
      <c r="DY2" s="473"/>
      <c r="DZ2" s="215" t="s">
        <v>7</v>
      </c>
      <c r="EA2" s="216">
        <v>1</v>
      </c>
      <c r="EB2" s="223"/>
      <c r="EN2" s="225"/>
      <c r="EO2" s="225"/>
      <c r="EP2" s="225"/>
      <c r="EQ2" s="225"/>
      <c r="ER2" s="225"/>
      <c r="ET2" s="189"/>
      <c r="EU2" s="189"/>
      <c r="EV2" s="189"/>
      <c r="EZ2" s="189"/>
      <c r="FA2" s="189"/>
    </row>
    <row r="3" spans="1:159" ht="15.9" customHeight="1" x14ac:dyDescent="0.25">
      <c r="A3" s="226">
        <f>SUM(BL15:BL19)</f>
        <v>51</v>
      </c>
      <c r="B3" s="227">
        <f>SUM(BI15:BI19)</f>
        <v>16</v>
      </c>
      <c r="C3" s="228">
        <v>1</v>
      </c>
      <c r="D3" s="229" t="str">
        <f t="shared" ref="D3:D10" si="0">IFERROR(VLOOKUP(C3,$ER$62:$ES$331,2,0),"-")</f>
        <v>FALL 2020</v>
      </c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1"/>
      <c r="AA3" s="231"/>
      <c r="AB3" s="231"/>
      <c r="AC3" s="231"/>
      <c r="AD3" s="231"/>
      <c r="AE3" s="231"/>
      <c r="BB3" s="231"/>
      <c r="BF3" s="511" t="s">
        <v>8</v>
      </c>
      <c r="BG3" s="511"/>
      <c r="BH3" s="511"/>
      <c r="BI3" s="511"/>
      <c r="BJ3" s="511"/>
      <c r="BK3" s="511"/>
      <c r="BL3" s="511"/>
      <c r="BM3" s="511"/>
      <c r="BN3" s="511"/>
      <c r="BO3" s="511"/>
      <c r="BP3" s="511"/>
      <c r="BQ3" s="511"/>
      <c r="BR3" s="511"/>
      <c r="BS3" s="511"/>
      <c r="BT3" s="511"/>
      <c r="BU3" s="511"/>
      <c r="BV3" s="511"/>
      <c r="BW3" s="232"/>
      <c r="BX3" s="230"/>
      <c r="CA3" s="230"/>
      <c r="CB3" s="231"/>
      <c r="CC3" s="230"/>
      <c r="CD3" s="230"/>
      <c r="CE3" s="230"/>
      <c r="CF3" s="230"/>
      <c r="CG3" s="230"/>
      <c r="CH3" s="230"/>
      <c r="CI3" s="230"/>
      <c r="CJ3" s="230"/>
      <c r="CK3" s="230"/>
      <c r="CL3" s="230"/>
      <c r="CM3" s="230"/>
      <c r="CN3" s="230"/>
      <c r="CO3" s="230"/>
      <c r="CP3" s="230"/>
      <c r="CQ3" s="230"/>
      <c r="CR3" s="230"/>
      <c r="CS3" s="230"/>
      <c r="CT3" s="231"/>
      <c r="CV3" s="231"/>
      <c r="CW3" s="231"/>
      <c r="CX3" s="231"/>
      <c r="CY3" s="231"/>
      <c r="CZ3" s="231"/>
      <c r="DV3" s="226">
        <f>+A3</f>
        <v>51</v>
      </c>
      <c r="DW3" s="227">
        <f>+B3</f>
        <v>16</v>
      </c>
      <c r="DX3" s="233">
        <f t="shared" ref="DX3:DY8" si="1">IFERROR((C3),"-")</f>
        <v>1</v>
      </c>
      <c r="DY3" s="234" t="str">
        <f t="shared" si="1"/>
        <v>FALL 2020</v>
      </c>
      <c r="DZ3" s="215" t="s">
        <v>9</v>
      </c>
      <c r="EA3" s="216">
        <v>1.7</v>
      </c>
      <c r="EB3" s="235"/>
      <c r="EJ3" s="144"/>
      <c r="EK3" s="144"/>
      <c r="EL3" s="144"/>
      <c r="EM3" s="144"/>
      <c r="ET3" s="189"/>
      <c r="EU3" s="189"/>
      <c r="EV3" s="189"/>
      <c r="EZ3" s="189"/>
      <c r="FA3" s="189"/>
    </row>
    <row r="4" spans="1:159" ht="14.1" customHeight="1" x14ac:dyDescent="0.25">
      <c r="A4" s="226">
        <f>SUM(BL22:BL26)</f>
        <v>46.1</v>
      </c>
      <c r="B4" s="227">
        <f>SUM(BI22:BI26)</f>
        <v>17</v>
      </c>
      <c r="C4" s="236">
        <v>2</v>
      </c>
      <c r="D4" s="229" t="str">
        <f t="shared" si="0"/>
        <v>SPRING 2021</v>
      </c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AA4" s="230"/>
      <c r="AB4" s="230"/>
      <c r="AC4" s="230"/>
      <c r="AD4" s="230"/>
      <c r="AE4" s="230"/>
      <c r="BB4" s="230"/>
      <c r="BF4" s="510" t="s">
        <v>10</v>
      </c>
      <c r="BG4" s="510"/>
      <c r="BH4" s="535" t="str">
        <f>+INPUT!W6</f>
        <v>MUHAMMAD NAEEM</v>
      </c>
      <c r="BI4" s="535"/>
      <c r="BJ4" s="535"/>
      <c r="BK4" s="535"/>
      <c r="BL4" s="535"/>
      <c r="BM4" s="535"/>
      <c r="BN4" s="535"/>
      <c r="BO4" s="510" t="s">
        <v>11</v>
      </c>
      <c r="BP4" s="510"/>
      <c r="BQ4" s="510"/>
      <c r="BR4" s="510" t="str">
        <f>+INPUT!P8</f>
        <v>MUHAMMAD JAMIL</v>
      </c>
      <c r="BS4" s="510"/>
      <c r="BT4" s="510"/>
      <c r="BU4" s="510"/>
      <c r="BV4" s="510"/>
      <c r="BW4" s="232"/>
      <c r="BX4" s="230"/>
      <c r="CA4" s="230"/>
      <c r="CB4" s="230"/>
      <c r="CC4" s="230"/>
      <c r="CD4" s="230"/>
      <c r="CE4" s="230"/>
      <c r="CF4" s="230"/>
      <c r="CG4" s="230"/>
      <c r="CH4" s="230"/>
      <c r="CI4" s="230"/>
      <c r="CJ4" s="230"/>
      <c r="CK4" s="230"/>
      <c r="CL4" s="230"/>
      <c r="CM4" s="230"/>
      <c r="CN4" s="230"/>
      <c r="CO4" s="230"/>
      <c r="CP4" s="230"/>
      <c r="CQ4" s="230"/>
      <c r="CR4" s="230"/>
      <c r="CS4" s="230"/>
      <c r="CT4" s="230"/>
      <c r="CV4" s="230"/>
      <c r="CW4" s="230"/>
      <c r="CX4" s="230"/>
      <c r="CY4" s="230"/>
      <c r="CZ4" s="230"/>
      <c r="DV4" s="226">
        <f>+DV3+A4</f>
        <v>97.1</v>
      </c>
      <c r="DW4" s="226">
        <f t="shared" ref="DW4:DW8" si="2">+DW3+B4</f>
        <v>33</v>
      </c>
      <c r="DX4" s="233">
        <f t="shared" si="1"/>
        <v>2</v>
      </c>
      <c r="DY4" s="234" t="str">
        <f t="shared" si="1"/>
        <v>SPRING 2021</v>
      </c>
      <c r="DZ4" s="215" t="s">
        <v>12</v>
      </c>
      <c r="EA4" s="216">
        <v>2</v>
      </c>
      <c r="EB4" s="235"/>
      <c r="ET4" s="189"/>
      <c r="EU4" s="189"/>
      <c r="EV4" s="189"/>
      <c r="EZ4" s="189"/>
      <c r="FA4" s="189"/>
    </row>
    <row r="5" spans="1:159" ht="14.1" customHeight="1" x14ac:dyDescent="0.25">
      <c r="A5" s="226">
        <f>SUM(BL29:BL33)</f>
        <v>47.300000000000004</v>
      </c>
      <c r="B5" s="227">
        <f>SUM(BI29:BI33)</f>
        <v>17</v>
      </c>
      <c r="C5" s="236">
        <v>3</v>
      </c>
      <c r="D5" s="229" t="str">
        <f t="shared" si="0"/>
        <v>FALL 2021</v>
      </c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Y5" s="230"/>
      <c r="AA5" s="230"/>
      <c r="AB5" s="230"/>
      <c r="AC5" s="230"/>
      <c r="AD5" s="230"/>
      <c r="AE5" s="230"/>
      <c r="BF5" s="510" t="s">
        <v>13</v>
      </c>
      <c r="BG5" s="510"/>
      <c r="BH5" s="535" t="str">
        <f>+INPUT!W8</f>
        <v>BACHELOR OF SCIENCE IN COMPUTER SCIENCES</v>
      </c>
      <c r="BI5" s="535"/>
      <c r="BJ5" s="535"/>
      <c r="BK5" s="535"/>
      <c r="BL5" s="535"/>
      <c r="BM5" s="535"/>
      <c r="BN5" s="535"/>
      <c r="BO5" s="510" t="s">
        <v>14</v>
      </c>
      <c r="BP5" s="510"/>
      <c r="BQ5" s="510"/>
      <c r="BR5" s="510" t="str">
        <f>+INPUT!W7</f>
        <v>02 JANUARY 2002</v>
      </c>
      <c r="BS5" s="510"/>
      <c r="BT5" s="510"/>
      <c r="BU5" s="510"/>
      <c r="BV5" s="510"/>
      <c r="BW5" s="232"/>
      <c r="BX5" s="230"/>
      <c r="CA5" s="230"/>
      <c r="CC5" s="230"/>
      <c r="CD5" s="230"/>
      <c r="CE5" s="230"/>
      <c r="CF5" s="230"/>
      <c r="CG5" s="230"/>
      <c r="CH5" s="230"/>
      <c r="CI5" s="230"/>
      <c r="CJ5" s="230"/>
      <c r="CK5" s="230"/>
      <c r="CL5" s="230"/>
      <c r="CM5" s="230"/>
      <c r="CN5" s="230"/>
      <c r="CO5" s="230"/>
      <c r="CP5" s="230"/>
      <c r="CT5" s="230"/>
      <c r="CV5" s="230"/>
      <c r="CW5" s="230"/>
      <c r="CX5" s="230"/>
      <c r="CY5" s="230"/>
      <c r="CZ5" s="230"/>
      <c r="DV5" s="226">
        <f>+DV4+A5</f>
        <v>144.4</v>
      </c>
      <c r="DW5" s="226">
        <f t="shared" si="2"/>
        <v>50</v>
      </c>
      <c r="DX5" s="233">
        <f t="shared" si="1"/>
        <v>3</v>
      </c>
      <c r="DY5" s="234" t="str">
        <f t="shared" si="1"/>
        <v>FALL 2021</v>
      </c>
      <c r="DZ5" s="215" t="s">
        <v>15</v>
      </c>
      <c r="EA5" s="216">
        <v>2.2999999999999998</v>
      </c>
      <c r="EB5" s="235"/>
      <c r="ET5" s="189"/>
      <c r="EU5" s="189"/>
      <c r="EV5" s="189"/>
      <c r="EZ5" s="189"/>
      <c r="FA5" s="189"/>
    </row>
    <row r="6" spans="1:159" ht="14.1" customHeight="1" x14ac:dyDescent="0.25">
      <c r="A6" s="226">
        <f>SUM(BL36:BL40)</f>
        <v>42</v>
      </c>
      <c r="B6" s="227">
        <f>SUM(BI36:BI40)</f>
        <v>16</v>
      </c>
      <c r="C6" s="236">
        <v>4</v>
      </c>
      <c r="D6" s="229" t="str">
        <f t="shared" si="0"/>
        <v>SPRING 2022</v>
      </c>
      <c r="E6" s="230"/>
      <c r="F6" s="230"/>
      <c r="G6" s="230"/>
      <c r="H6" s="230"/>
      <c r="I6" s="230"/>
      <c r="J6" s="230"/>
      <c r="K6" s="485" t="s">
        <v>16</v>
      </c>
      <c r="L6" s="485" t="s">
        <v>17</v>
      </c>
      <c r="M6" s="489" t="s">
        <v>18</v>
      </c>
      <c r="N6" s="512" t="s">
        <v>19</v>
      </c>
      <c r="O6" s="239"/>
      <c r="P6" s="239"/>
      <c r="Q6" s="239"/>
      <c r="R6" s="239"/>
      <c r="S6" s="485" t="s">
        <v>20</v>
      </c>
      <c r="T6" s="240"/>
      <c r="U6" s="230"/>
      <c r="Y6" s="230"/>
      <c r="AA6" s="230"/>
      <c r="AB6" s="230"/>
      <c r="AC6" s="230"/>
      <c r="AD6" s="230"/>
      <c r="AE6" s="230"/>
      <c r="BF6" s="510" t="s">
        <v>21</v>
      </c>
      <c r="BG6" s="510"/>
      <c r="BH6" s="510" t="s">
        <v>518</v>
      </c>
      <c r="BI6" s="510"/>
      <c r="BJ6" s="510"/>
      <c r="BK6" s="510"/>
      <c r="BL6" s="510"/>
      <c r="BM6" s="510"/>
      <c r="BN6" s="510"/>
      <c r="BO6" s="510" t="s">
        <v>22</v>
      </c>
      <c r="BP6" s="510"/>
      <c r="BQ6" s="510"/>
      <c r="BR6" s="510" t="str">
        <f>+INPUT!P5</f>
        <v>BS-CSC-FA20-15480</v>
      </c>
      <c r="BS6" s="510"/>
      <c r="BT6" s="510"/>
      <c r="BU6" s="510"/>
      <c r="BV6" s="510"/>
      <c r="BW6" s="232"/>
      <c r="BX6" s="230"/>
      <c r="CA6" s="230"/>
      <c r="CC6" s="230"/>
      <c r="CD6" s="230"/>
      <c r="CE6" s="230"/>
      <c r="CF6" s="485" t="s">
        <v>16</v>
      </c>
      <c r="CG6" s="485" t="s">
        <v>17</v>
      </c>
      <c r="CH6" s="489" t="s">
        <v>18</v>
      </c>
      <c r="CI6" s="512" t="s">
        <v>19</v>
      </c>
      <c r="CJ6" s="239"/>
      <c r="CK6" s="239"/>
      <c r="CL6" s="239"/>
      <c r="CM6" s="239"/>
      <c r="CN6" s="485" t="s">
        <v>20</v>
      </c>
      <c r="CO6" s="240"/>
      <c r="CP6" s="230"/>
      <c r="CT6" s="230"/>
      <c r="CV6" s="230"/>
      <c r="CW6" s="230"/>
      <c r="CX6" s="230"/>
      <c r="CY6" s="230"/>
      <c r="CZ6" s="230"/>
      <c r="DV6" s="226">
        <f>+DV5+A6</f>
        <v>186.4</v>
      </c>
      <c r="DW6" s="226">
        <f t="shared" si="2"/>
        <v>66</v>
      </c>
      <c r="DX6" s="233">
        <f t="shared" si="1"/>
        <v>4</v>
      </c>
      <c r="DY6" s="234" t="str">
        <f t="shared" si="1"/>
        <v>SPRING 2022</v>
      </c>
      <c r="DZ6" s="215" t="s">
        <v>23</v>
      </c>
      <c r="EA6" s="216">
        <v>2.7</v>
      </c>
      <c r="EB6" s="235"/>
      <c r="ET6" s="189"/>
      <c r="EU6" s="189"/>
      <c r="EV6" s="189"/>
      <c r="EZ6" s="189"/>
      <c r="FA6" s="189"/>
    </row>
    <row r="7" spans="1:159" ht="14.1" customHeight="1" x14ac:dyDescent="0.25">
      <c r="A7" s="226">
        <f>SUM(BL43:BL47)</f>
        <v>45.3</v>
      </c>
      <c r="B7" s="227">
        <f>SUM(BI43:BI47)</f>
        <v>16</v>
      </c>
      <c r="C7" s="236">
        <v>5</v>
      </c>
      <c r="D7" s="229" t="str">
        <f t="shared" si="0"/>
        <v>FALL 2022</v>
      </c>
      <c r="E7" s="230"/>
      <c r="F7" s="230"/>
      <c r="G7" s="230"/>
      <c r="H7" s="230"/>
      <c r="I7" s="230"/>
      <c r="J7" s="230"/>
      <c r="K7" s="485"/>
      <c r="L7" s="485"/>
      <c r="M7" s="490"/>
      <c r="N7" s="512"/>
      <c r="O7" s="239"/>
      <c r="P7" s="239"/>
      <c r="Q7" s="239"/>
      <c r="R7" s="239"/>
      <c r="S7" s="485"/>
      <c r="T7" s="240"/>
      <c r="U7" s="230"/>
      <c r="Y7" s="230"/>
      <c r="Z7" s="242"/>
      <c r="AA7" s="243"/>
      <c r="AB7" s="230"/>
      <c r="AC7" s="230"/>
      <c r="AD7" s="230"/>
      <c r="AE7" s="230"/>
      <c r="BF7" s="509" t="s">
        <v>24</v>
      </c>
      <c r="BG7" s="509"/>
      <c r="BH7" s="510" t="str">
        <f>+INPUT!P7</f>
        <v>35102-9753116-1</v>
      </c>
      <c r="BI7" s="510"/>
      <c r="BJ7" s="510"/>
      <c r="BK7" s="510"/>
      <c r="BL7" s="510"/>
      <c r="BM7" s="510"/>
      <c r="BN7" s="510"/>
      <c r="BO7" s="510" t="s">
        <v>25</v>
      </c>
      <c r="BP7" s="510"/>
      <c r="BQ7" s="510"/>
      <c r="BR7" s="513" t="s">
        <v>26</v>
      </c>
      <c r="BS7" s="513"/>
      <c r="BT7" s="513"/>
      <c r="BU7" s="513"/>
      <c r="BV7" s="513"/>
      <c r="BW7" s="232"/>
      <c r="BX7" s="230"/>
      <c r="CA7" s="230"/>
      <c r="CC7" s="230"/>
      <c r="CD7" s="230"/>
      <c r="CE7" s="230"/>
      <c r="CF7" s="485"/>
      <c r="CG7" s="485"/>
      <c r="CH7" s="490"/>
      <c r="CI7" s="512"/>
      <c r="CJ7" s="239"/>
      <c r="CK7" s="239"/>
      <c r="CL7" s="239"/>
      <c r="CM7" s="239"/>
      <c r="CN7" s="485"/>
      <c r="CO7" s="240"/>
      <c r="CP7" s="230"/>
      <c r="CT7" s="230"/>
      <c r="CU7" s="244"/>
      <c r="CV7" s="243"/>
      <c r="CW7" s="230"/>
      <c r="CX7" s="230"/>
      <c r="CY7" s="230"/>
      <c r="CZ7" s="230"/>
      <c r="DV7" s="226">
        <f>+DV6+A7</f>
        <v>231.7</v>
      </c>
      <c r="DW7" s="226">
        <f t="shared" si="2"/>
        <v>82</v>
      </c>
      <c r="DX7" s="233">
        <f t="shared" si="1"/>
        <v>5</v>
      </c>
      <c r="DY7" s="234" t="str">
        <f t="shared" si="1"/>
        <v>FALL 2022</v>
      </c>
      <c r="DZ7" s="215" t="s">
        <v>27</v>
      </c>
      <c r="EA7" s="216">
        <v>3</v>
      </c>
      <c r="EB7" s="188"/>
      <c r="ET7" s="189"/>
      <c r="EU7" s="189"/>
      <c r="EV7" s="189"/>
      <c r="EZ7" s="189"/>
      <c r="FA7" s="189"/>
    </row>
    <row r="8" spans="1:159" ht="20.25" customHeight="1" x14ac:dyDescent="0.25">
      <c r="A8" s="226">
        <f>SUM(BV15:BV19)</f>
        <v>55.2</v>
      </c>
      <c r="B8" s="226">
        <f>SUM(BS15:BS19)</f>
        <v>17</v>
      </c>
      <c r="C8" s="236">
        <v>6</v>
      </c>
      <c r="D8" s="229" t="str">
        <f t="shared" si="0"/>
        <v>SPRING 2023</v>
      </c>
      <c r="E8" s="230"/>
      <c r="F8" s="230"/>
      <c r="G8" s="230"/>
      <c r="H8" s="230"/>
      <c r="I8" s="230"/>
      <c r="J8" s="230"/>
      <c r="K8" s="485"/>
      <c r="L8" s="485"/>
      <c r="M8" s="491"/>
      <c r="N8" s="512"/>
      <c r="O8" s="239" t="s">
        <v>28</v>
      </c>
      <c r="P8" s="239" t="s">
        <v>29</v>
      </c>
      <c r="Q8" s="239" t="s">
        <v>30</v>
      </c>
      <c r="R8" s="239" t="s">
        <v>31</v>
      </c>
      <c r="S8" s="485"/>
      <c r="T8" s="240"/>
      <c r="U8" s="246"/>
      <c r="V8" s="246"/>
      <c r="W8" s="246"/>
      <c r="X8" s="246"/>
      <c r="Y8" s="246"/>
      <c r="AA8" s="246"/>
      <c r="AB8" s="246"/>
      <c r="AC8" s="246"/>
      <c r="AD8" s="246"/>
      <c r="AE8" s="246"/>
      <c r="AG8" s="246"/>
      <c r="AH8" s="246"/>
      <c r="AI8" s="246"/>
      <c r="AJ8" s="247"/>
      <c r="AK8" s="247"/>
      <c r="BB8" s="191" t="s">
        <v>32</v>
      </c>
      <c r="BC8" s="247"/>
      <c r="BD8" s="191" t="s">
        <v>33</v>
      </c>
      <c r="BF8" s="451" t="s">
        <v>574</v>
      </c>
      <c r="BG8" s="451"/>
      <c r="BH8" s="451"/>
      <c r="BI8" s="451"/>
      <c r="BJ8" s="451"/>
      <c r="BK8" s="451"/>
      <c r="BL8" s="451"/>
      <c r="BM8" s="451"/>
      <c r="BN8" s="451"/>
      <c r="BO8" s="451"/>
      <c r="BP8" s="451"/>
      <c r="BQ8" s="451"/>
      <c r="BR8" s="451"/>
      <c r="BS8" s="451"/>
      <c r="BT8" s="248"/>
      <c r="BU8" s="248"/>
      <c r="BV8" s="248"/>
      <c r="BW8" s="232"/>
      <c r="BX8" s="230"/>
      <c r="BY8" s="247"/>
      <c r="BZ8" s="191" t="s">
        <v>33</v>
      </c>
      <c r="CA8" s="230"/>
      <c r="CB8" s="191" t="s">
        <v>32</v>
      </c>
      <c r="CC8" s="230"/>
      <c r="CD8" s="230"/>
      <c r="CE8" s="230"/>
      <c r="CF8" s="485"/>
      <c r="CG8" s="485"/>
      <c r="CH8" s="491"/>
      <c r="CI8" s="512"/>
      <c r="CJ8" s="239" t="s">
        <v>28</v>
      </c>
      <c r="CK8" s="239" t="s">
        <v>29</v>
      </c>
      <c r="CL8" s="239" t="s">
        <v>30</v>
      </c>
      <c r="CM8" s="239" t="s">
        <v>31</v>
      </c>
      <c r="CN8" s="485"/>
      <c r="CO8" s="240"/>
      <c r="CP8" s="246"/>
      <c r="CQ8" s="246"/>
      <c r="CR8" s="246"/>
      <c r="CS8" s="246"/>
      <c r="CT8" s="246"/>
      <c r="CV8" s="246"/>
      <c r="CW8" s="246"/>
      <c r="CX8" s="246"/>
      <c r="CY8" s="246"/>
      <c r="CZ8" s="246"/>
      <c r="DB8" s="246"/>
      <c r="DC8" s="246"/>
      <c r="DD8" s="246"/>
      <c r="DE8" s="247"/>
      <c r="DF8" s="247"/>
      <c r="DV8" s="226">
        <f>+DV7+A8</f>
        <v>286.89999999999998</v>
      </c>
      <c r="DW8" s="226">
        <f t="shared" si="2"/>
        <v>99</v>
      </c>
      <c r="DX8" s="233">
        <f t="shared" si="1"/>
        <v>6</v>
      </c>
      <c r="DY8" s="249" t="str">
        <f t="shared" si="1"/>
        <v>SPRING 2023</v>
      </c>
      <c r="DZ8" s="215" t="s">
        <v>34</v>
      </c>
      <c r="EA8" s="216">
        <v>3.3</v>
      </c>
      <c r="EB8" s="188"/>
      <c r="ET8" s="189"/>
      <c r="EU8" s="189"/>
      <c r="EV8" s="189"/>
      <c r="EZ8" s="189"/>
      <c r="FA8" s="189"/>
    </row>
    <row r="9" spans="1:159" ht="2.25" customHeight="1" x14ac:dyDescent="0.25">
      <c r="A9" s="250"/>
      <c r="B9" s="250"/>
      <c r="C9" s="251"/>
      <c r="D9" s="229"/>
      <c r="BF9" s="192"/>
      <c r="BG9" s="193"/>
      <c r="BH9" s="252"/>
      <c r="BI9" s="193"/>
      <c r="BJ9" s="193"/>
      <c r="BK9" s="193"/>
      <c r="BL9" s="193"/>
      <c r="BM9" s="193"/>
      <c r="BN9" s="250"/>
      <c r="BO9" s="250"/>
      <c r="BP9" s="193"/>
      <c r="BQ9" s="193"/>
      <c r="BR9" s="252"/>
      <c r="BS9" s="193"/>
      <c r="BT9" s="193"/>
      <c r="BU9" s="193"/>
      <c r="BV9" s="193"/>
      <c r="BW9" s="253"/>
      <c r="DV9" s="251"/>
      <c r="DW9" s="251"/>
      <c r="DX9" s="251"/>
      <c r="DY9" s="251"/>
      <c r="DZ9" s="215" t="s">
        <v>35</v>
      </c>
      <c r="EA9" s="216">
        <v>3.7</v>
      </c>
      <c r="EB9" s="188"/>
      <c r="ET9" s="189"/>
      <c r="EU9" s="189"/>
      <c r="EV9" s="189"/>
      <c r="EZ9" s="189"/>
      <c r="FA9" s="189"/>
    </row>
    <row r="10" spans="1:159" ht="7.5" customHeight="1" thickBot="1" x14ac:dyDescent="0.25">
      <c r="A10" s="492">
        <f>SUM(BV22:BV26)</f>
        <v>40.4</v>
      </c>
      <c r="B10" s="492">
        <f>SUM(BS22:BS26)</f>
        <v>14</v>
      </c>
      <c r="C10" s="516">
        <v>7</v>
      </c>
      <c r="D10" s="517" t="str">
        <f t="shared" si="0"/>
        <v>FALL 2023</v>
      </c>
      <c r="E10" s="230"/>
      <c r="F10" s="230"/>
      <c r="G10" s="230"/>
      <c r="H10" s="230"/>
      <c r="I10" s="230"/>
      <c r="J10" s="230"/>
      <c r="K10" s="500" t="s">
        <v>36</v>
      </c>
      <c r="L10" s="500"/>
      <c r="M10" s="500"/>
      <c r="N10" s="500"/>
      <c r="O10" s="500"/>
      <c r="P10" s="500"/>
      <c r="Q10" s="500"/>
      <c r="R10" s="500"/>
      <c r="S10" s="500"/>
      <c r="T10" s="254"/>
      <c r="U10" s="501" t="s">
        <v>37</v>
      </c>
      <c r="V10" s="501" t="s">
        <v>38</v>
      </c>
      <c r="W10" s="255"/>
      <c r="X10" s="501" t="s">
        <v>39</v>
      </c>
      <c r="Y10" s="230"/>
      <c r="Z10" s="494" t="s">
        <v>40</v>
      </c>
      <c r="AA10" s="494"/>
      <c r="AB10" s="494"/>
      <c r="AC10" s="494"/>
      <c r="AD10" s="494"/>
      <c r="AE10" s="230"/>
      <c r="AF10" s="494" t="s">
        <v>41</v>
      </c>
      <c r="AG10" s="494"/>
      <c r="AH10" s="494"/>
      <c r="AI10" s="494"/>
      <c r="AJ10" s="494"/>
      <c r="AK10" s="243"/>
      <c r="AL10" s="485" t="s">
        <v>33</v>
      </c>
      <c r="AM10" s="237"/>
      <c r="AN10" s="485" t="s">
        <v>32</v>
      </c>
      <c r="AO10" s="485" t="s">
        <v>32</v>
      </c>
      <c r="AP10" s="485" t="s">
        <v>32</v>
      </c>
      <c r="AQ10" s="485" t="s">
        <v>42</v>
      </c>
      <c r="AR10" s="485" t="s">
        <v>42</v>
      </c>
      <c r="AS10" s="485" t="s">
        <v>42</v>
      </c>
      <c r="AT10" s="485" t="s">
        <v>43</v>
      </c>
      <c r="AU10" s="489" t="s">
        <v>44</v>
      </c>
      <c r="AV10" s="489" t="s">
        <v>45</v>
      </c>
      <c r="AW10" s="238"/>
      <c r="AX10" s="238"/>
      <c r="AY10" s="238"/>
      <c r="AZ10" s="528" t="s">
        <v>46</v>
      </c>
      <c r="BA10" s="241"/>
      <c r="BB10" s="531"/>
      <c r="BC10" s="498"/>
      <c r="BD10" s="498"/>
      <c r="BE10" s="240"/>
      <c r="BF10" s="519" t="s">
        <v>47</v>
      </c>
      <c r="BG10" s="521"/>
      <c r="BH10" s="495" t="s">
        <v>48</v>
      </c>
      <c r="BI10" s="495" t="s">
        <v>49</v>
      </c>
      <c r="BJ10" s="487" t="s">
        <v>50</v>
      </c>
      <c r="BK10" s="488"/>
      <c r="BL10" s="495" t="s">
        <v>51</v>
      </c>
      <c r="BM10" s="519"/>
      <c r="BN10" s="521"/>
      <c r="BO10" s="519" t="s">
        <v>47</v>
      </c>
      <c r="BP10" s="520"/>
      <c r="BQ10" s="521"/>
      <c r="BR10" s="495" t="s">
        <v>48</v>
      </c>
      <c r="BS10" s="495" t="s">
        <v>49</v>
      </c>
      <c r="BT10" s="487" t="s">
        <v>50</v>
      </c>
      <c r="BU10" s="488"/>
      <c r="BV10" s="495" t="s">
        <v>51</v>
      </c>
      <c r="BW10" s="232"/>
      <c r="BX10" s="230"/>
      <c r="BY10" s="243"/>
      <c r="BZ10" s="498"/>
      <c r="CA10" s="498"/>
      <c r="CB10" s="498"/>
      <c r="CC10" s="241"/>
      <c r="CD10" s="499" t="s">
        <v>46</v>
      </c>
      <c r="CE10" s="230"/>
      <c r="CF10" s="500" t="s">
        <v>36</v>
      </c>
      <c r="CG10" s="500"/>
      <c r="CH10" s="500"/>
      <c r="CI10" s="500"/>
      <c r="CJ10" s="500"/>
      <c r="CK10" s="500"/>
      <c r="CL10" s="500"/>
      <c r="CM10" s="500"/>
      <c r="CN10" s="500"/>
      <c r="CO10" s="254"/>
      <c r="CP10" s="501" t="s">
        <v>37</v>
      </c>
      <c r="CQ10" s="501" t="s">
        <v>38</v>
      </c>
      <c r="CR10" s="255"/>
      <c r="CS10" s="501" t="s">
        <v>39</v>
      </c>
      <c r="CT10" s="230"/>
      <c r="CU10" s="494" t="s">
        <v>40</v>
      </c>
      <c r="CV10" s="494"/>
      <c r="CW10" s="494"/>
      <c r="CX10" s="494"/>
      <c r="CY10" s="494"/>
      <c r="CZ10" s="230"/>
      <c r="DA10" s="494" t="s">
        <v>41</v>
      </c>
      <c r="DB10" s="494"/>
      <c r="DC10" s="494"/>
      <c r="DD10" s="494"/>
      <c r="DE10" s="494"/>
      <c r="DF10" s="243"/>
      <c r="DG10" s="485" t="s">
        <v>33</v>
      </c>
      <c r="DH10" s="237"/>
      <c r="DI10" s="485" t="s">
        <v>32</v>
      </c>
      <c r="DJ10" s="485" t="s">
        <v>32</v>
      </c>
      <c r="DK10" s="485" t="s">
        <v>32</v>
      </c>
      <c r="DL10" s="485" t="s">
        <v>42</v>
      </c>
      <c r="DM10" s="485" t="s">
        <v>42</v>
      </c>
      <c r="DN10" s="485" t="s">
        <v>42</v>
      </c>
      <c r="DO10" s="485" t="s">
        <v>43</v>
      </c>
      <c r="DP10" s="489" t="s">
        <v>44</v>
      </c>
      <c r="DQ10" s="489" t="s">
        <v>45</v>
      </c>
      <c r="DR10" s="238"/>
      <c r="DS10" s="238"/>
      <c r="DT10" s="238"/>
      <c r="DU10" s="240"/>
      <c r="DV10" s="492">
        <f>+DV8+A10</f>
        <v>327.29999999999995</v>
      </c>
      <c r="DW10" s="492">
        <f>+DW8+B10</f>
        <v>113</v>
      </c>
      <c r="DX10" s="493">
        <f>IFERROR((C10),"-")</f>
        <v>7</v>
      </c>
      <c r="DY10" s="486" t="str">
        <f>IFERROR((D10),"-")</f>
        <v>FALL 2023</v>
      </c>
      <c r="DZ10" s="215" t="s">
        <v>52</v>
      </c>
      <c r="EA10" s="216">
        <v>4</v>
      </c>
      <c r="EB10" s="188"/>
      <c r="ET10" s="189"/>
      <c r="EU10" s="189"/>
      <c r="EV10" s="189"/>
      <c r="EZ10" s="189"/>
      <c r="FA10" s="189"/>
    </row>
    <row r="11" spans="1:159" ht="9" customHeight="1" x14ac:dyDescent="0.2">
      <c r="A11" s="492"/>
      <c r="B11" s="492"/>
      <c r="C11" s="516"/>
      <c r="D11" s="518"/>
      <c r="E11" s="230"/>
      <c r="F11" s="230"/>
      <c r="G11" s="257" t="s">
        <v>53</v>
      </c>
      <c r="H11" s="230"/>
      <c r="I11" s="257" t="s">
        <v>54</v>
      </c>
      <c r="J11" s="230"/>
      <c r="K11" s="500"/>
      <c r="L11" s="500"/>
      <c r="M11" s="500"/>
      <c r="N11" s="500"/>
      <c r="O11" s="500"/>
      <c r="P11" s="500"/>
      <c r="Q11" s="500"/>
      <c r="R11" s="500"/>
      <c r="S11" s="500"/>
      <c r="T11" s="254"/>
      <c r="U11" s="501"/>
      <c r="V11" s="501"/>
      <c r="W11" s="255"/>
      <c r="X11" s="501"/>
      <c r="Y11" s="230"/>
      <c r="Z11" s="494"/>
      <c r="AA11" s="494"/>
      <c r="AB11" s="494"/>
      <c r="AC11" s="494"/>
      <c r="AD11" s="494"/>
      <c r="AE11" s="230"/>
      <c r="AF11" s="494"/>
      <c r="AG11" s="494"/>
      <c r="AH11" s="494"/>
      <c r="AI11" s="494"/>
      <c r="AJ11" s="494"/>
      <c r="AK11" s="243"/>
      <c r="AL11" s="485"/>
      <c r="AM11" s="237"/>
      <c r="AN11" s="485"/>
      <c r="AO11" s="485"/>
      <c r="AP11" s="485"/>
      <c r="AQ11" s="485"/>
      <c r="AR11" s="485"/>
      <c r="AS11" s="485"/>
      <c r="AT11" s="485"/>
      <c r="AU11" s="490"/>
      <c r="AV11" s="490"/>
      <c r="AW11" s="241"/>
      <c r="AX11" s="241"/>
      <c r="AY11" s="241"/>
      <c r="AZ11" s="529"/>
      <c r="BA11" s="241"/>
      <c r="BB11" s="531"/>
      <c r="BC11" s="498"/>
      <c r="BD11" s="498"/>
      <c r="BE11" s="240"/>
      <c r="BF11" s="522"/>
      <c r="BG11" s="524"/>
      <c r="BH11" s="496"/>
      <c r="BI11" s="496"/>
      <c r="BJ11" s="487" t="s">
        <v>55</v>
      </c>
      <c r="BK11" s="488"/>
      <c r="BL11" s="496"/>
      <c r="BM11" s="522"/>
      <c r="BN11" s="524"/>
      <c r="BO11" s="522"/>
      <c r="BP11" s="523"/>
      <c r="BQ11" s="524"/>
      <c r="BR11" s="496"/>
      <c r="BS11" s="496"/>
      <c r="BT11" s="487" t="s">
        <v>55</v>
      </c>
      <c r="BU11" s="488"/>
      <c r="BV11" s="496"/>
      <c r="BW11" s="232"/>
      <c r="BX11" s="230"/>
      <c r="BY11" s="243"/>
      <c r="BZ11" s="498"/>
      <c r="CA11" s="498"/>
      <c r="CB11" s="498"/>
      <c r="CC11" s="241"/>
      <c r="CD11" s="499"/>
      <c r="CE11" s="230"/>
      <c r="CF11" s="500"/>
      <c r="CG11" s="500"/>
      <c r="CH11" s="500"/>
      <c r="CI11" s="500"/>
      <c r="CJ11" s="500"/>
      <c r="CK11" s="500"/>
      <c r="CL11" s="500"/>
      <c r="CM11" s="500"/>
      <c r="CN11" s="500"/>
      <c r="CO11" s="254"/>
      <c r="CP11" s="501"/>
      <c r="CQ11" s="501"/>
      <c r="CR11" s="255"/>
      <c r="CS11" s="501"/>
      <c r="CT11" s="230"/>
      <c r="CU11" s="494"/>
      <c r="CV11" s="494"/>
      <c r="CW11" s="494"/>
      <c r="CX11" s="494"/>
      <c r="CY11" s="494"/>
      <c r="CZ11" s="230"/>
      <c r="DA11" s="494"/>
      <c r="DB11" s="494"/>
      <c r="DC11" s="494"/>
      <c r="DD11" s="494"/>
      <c r="DE11" s="494"/>
      <c r="DF11" s="243"/>
      <c r="DG11" s="485"/>
      <c r="DH11" s="237"/>
      <c r="DI11" s="485"/>
      <c r="DJ11" s="485"/>
      <c r="DK11" s="485"/>
      <c r="DL11" s="485"/>
      <c r="DM11" s="485"/>
      <c r="DN11" s="485"/>
      <c r="DO11" s="485"/>
      <c r="DP11" s="490"/>
      <c r="DQ11" s="490"/>
      <c r="DR11" s="241"/>
      <c r="DS11" s="241"/>
      <c r="DT11" s="241"/>
      <c r="DU11" s="240"/>
      <c r="DV11" s="492"/>
      <c r="DW11" s="492"/>
      <c r="DX11" s="493"/>
      <c r="DY11" s="486"/>
      <c r="DZ11" s="215"/>
      <c r="EA11" s="216"/>
      <c r="EB11" s="188"/>
      <c r="ET11" s="189"/>
      <c r="EU11" s="445" t="s">
        <v>491</v>
      </c>
      <c r="EV11" s="446"/>
      <c r="EW11" s="446"/>
      <c r="EX11" s="447"/>
      <c r="EZ11" s="445" t="s">
        <v>492</v>
      </c>
      <c r="FA11" s="446"/>
      <c r="FB11" s="446"/>
      <c r="FC11" s="447"/>
    </row>
    <row r="12" spans="1:159" ht="9" customHeight="1" thickBot="1" x14ac:dyDescent="0.25">
      <c r="A12" s="260"/>
      <c r="B12" s="260"/>
      <c r="C12" s="261"/>
      <c r="D12" s="262"/>
      <c r="E12" s="230"/>
      <c r="F12" s="230"/>
      <c r="G12" s="191" t="s">
        <v>56</v>
      </c>
      <c r="H12" s="191">
        <v>5</v>
      </c>
      <c r="I12" s="243" t="s">
        <v>56</v>
      </c>
      <c r="J12" s="230"/>
      <c r="K12" s="500"/>
      <c r="L12" s="500"/>
      <c r="M12" s="500"/>
      <c r="N12" s="500"/>
      <c r="O12" s="500"/>
      <c r="P12" s="500"/>
      <c r="Q12" s="500"/>
      <c r="R12" s="500"/>
      <c r="S12" s="500"/>
      <c r="T12" s="254"/>
      <c r="U12" s="501"/>
      <c r="V12" s="501"/>
      <c r="W12" s="255"/>
      <c r="X12" s="501"/>
      <c r="Y12" s="243"/>
      <c r="Z12" s="485" t="s">
        <v>47</v>
      </c>
      <c r="AA12" s="494" t="s">
        <v>57</v>
      </c>
      <c r="AB12" s="494" t="s">
        <v>50</v>
      </c>
      <c r="AC12" s="494" t="s">
        <v>51</v>
      </c>
      <c r="AD12" s="494" t="s">
        <v>49</v>
      </c>
      <c r="AE12" s="243"/>
      <c r="AF12" s="485" t="s">
        <v>47</v>
      </c>
      <c r="AG12" s="503" t="s">
        <v>57</v>
      </c>
      <c r="AH12" s="503" t="s">
        <v>50</v>
      </c>
      <c r="AI12" s="503" t="s">
        <v>51</v>
      </c>
      <c r="AJ12" s="503" t="s">
        <v>49</v>
      </c>
      <c r="AK12" s="243"/>
      <c r="AL12" s="485"/>
      <c r="AM12" s="237"/>
      <c r="AN12" s="485"/>
      <c r="AO12" s="485"/>
      <c r="AP12" s="485"/>
      <c r="AQ12" s="485"/>
      <c r="AR12" s="485"/>
      <c r="AS12" s="485"/>
      <c r="AT12" s="485"/>
      <c r="AU12" s="490"/>
      <c r="AV12" s="490"/>
      <c r="AW12" s="241"/>
      <c r="AX12" s="241"/>
      <c r="AY12" s="241"/>
      <c r="AZ12" s="529"/>
      <c r="BA12" s="241"/>
      <c r="BB12" s="531"/>
      <c r="BC12" s="498"/>
      <c r="BD12" s="498"/>
      <c r="BE12" s="240"/>
      <c r="BF12" s="525"/>
      <c r="BG12" s="527"/>
      <c r="BH12" s="497"/>
      <c r="BI12" s="497"/>
      <c r="BJ12" s="256" t="s">
        <v>58</v>
      </c>
      <c r="BK12" s="256" t="s">
        <v>59</v>
      </c>
      <c r="BL12" s="497"/>
      <c r="BM12" s="525"/>
      <c r="BN12" s="527"/>
      <c r="BO12" s="525"/>
      <c r="BP12" s="526"/>
      <c r="BQ12" s="527"/>
      <c r="BR12" s="497"/>
      <c r="BS12" s="497"/>
      <c r="BT12" s="256" t="s">
        <v>58</v>
      </c>
      <c r="BU12" s="256" t="s">
        <v>59</v>
      </c>
      <c r="BV12" s="497"/>
      <c r="BW12" s="232"/>
      <c r="BX12" s="230"/>
      <c r="BY12" s="243"/>
      <c r="BZ12" s="498"/>
      <c r="CA12" s="498"/>
      <c r="CB12" s="498"/>
      <c r="CC12" s="241"/>
      <c r="CD12" s="499"/>
      <c r="CE12" s="230"/>
      <c r="CF12" s="500"/>
      <c r="CG12" s="500"/>
      <c r="CH12" s="500"/>
      <c r="CI12" s="500"/>
      <c r="CJ12" s="500"/>
      <c r="CK12" s="500"/>
      <c r="CL12" s="500"/>
      <c r="CM12" s="500"/>
      <c r="CN12" s="500"/>
      <c r="CO12" s="254"/>
      <c r="CP12" s="501"/>
      <c r="CQ12" s="501"/>
      <c r="CR12" s="255"/>
      <c r="CS12" s="501"/>
      <c r="CT12" s="243"/>
      <c r="CU12" s="485" t="s">
        <v>47</v>
      </c>
      <c r="CV12" s="494" t="s">
        <v>57</v>
      </c>
      <c r="CW12" s="494" t="s">
        <v>50</v>
      </c>
      <c r="CX12" s="494" t="s">
        <v>51</v>
      </c>
      <c r="CY12" s="494" t="s">
        <v>49</v>
      </c>
      <c r="CZ12" s="243"/>
      <c r="DA12" s="485" t="s">
        <v>47</v>
      </c>
      <c r="DB12" s="503" t="s">
        <v>57</v>
      </c>
      <c r="DC12" s="503" t="s">
        <v>50</v>
      </c>
      <c r="DD12" s="503" t="s">
        <v>51</v>
      </c>
      <c r="DE12" s="503" t="s">
        <v>49</v>
      </c>
      <c r="DF12" s="243"/>
      <c r="DG12" s="485"/>
      <c r="DH12" s="237"/>
      <c r="DI12" s="485"/>
      <c r="DJ12" s="485"/>
      <c r="DK12" s="485"/>
      <c r="DL12" s="485"/>
      <c r="DM12" s="485"/>
      <c r="DN12" s="485"/>
      <c r="DO12" s="485"/>
      <c r="DP12" s="490"/>
      <c r="DQ12" s="490"/>
      <c r="DR12" s="241"/>
      <c r="DS12" s="241"/>
      <c r="DT12" s="241"/>
      <c r="DU12" s="240"/>
      <c r="DV12" s="260"/>
      <c r="DW12" s="260"/>
      <c r="DX12" s="264"/>
      <c r="DY12" s="232"/>
      <c r="DZ12" s="215"/>
      <c r="EA12" s="216"/>
      <c r="EB12" s="188"/>
      <c r="ET12" s="189"/>
      <c r="EU12" s="448"/>
      <c r="EV12" s="449"/>
      <c r="EW12" s="449"/>
      <c r="EX12" s="450"/>
      <c r="EZ12" s="448"/>
      <c r="FA12" s="449"/>
      <c r="FB12" s="449"/>
      <c r="FC12" s="450"/>
    </row>
    <row r="13" spans="1:159" ht="3" customHeight="1" thickBot="1" x14ac:dyDescent="0.25">
      <c r="A13" s="250"/>
      <c r="B13" s="250"/>
      <c r="C13" s="251"/>
      <c r="D13" s="194"/>
      <c r="K13" s="500"/>
      <c r="L13" s="500"/>
      <c r="M13" s="500"/>
      <c r="N13" s="500"/>
      <c r="O13" s="500"/>
      <c r="P13" s="500"/>
      <c r="Q13" s="500"/>
      <c r="R13" s="500"/>
      <c r="S13" s="500"/>
      <c r="T13" s="254"/>
      <c r="U13" s="501"/>
      <c r="V13" s="501"/>
      <c r="W13" s="255"/>
      <c r="X13" s="501"/>
      <c r="Y13" s="243"/>
      <c r="Z13" s="485"/>
      <c r="AA13" s="494"/>
      <c r="AB13" s="494"/>
      <c r="AC13" s="494"/>
      <c r="AD13" s="494"/>
      <c r="AE13" s="243"/>
      <c r="AF13" s="485"/>
      <c r="AG13" s="504"/>
      <c r="AH13" s="504"/>
      <c r="AI13" s="504"/>
      <c r="AJ13" s="504"/>
      <c r="AK13" s="243"/>
      <c r="AL13" s="485"/>
      <c r="AM13" s="237"/>
      <c r="AN13" s="485"/>
      <c r="AO13" s="485"/>
      <c r="AP13" s="485"/>
      <c r="AQ13" s="485"/>
      <c r="AR13" s="485"/>
      <c r="AS13" s="485"/>
      <c r="AT13" s="485"/>
      <c r="AU13" s="490"/>
      <c r="AV13" s="490"/>
      <c r="AW13" s="241"/>
      <c r="AX13" s="241"/>
      <c r="AY13" s="241"/>
      <c r="AZ13" s="529"/>
      <c r="BA13" s="241"/>
      <c r="BB13" s="531"/>
      <c r="BC13" s="498"/>
      <c r="BD13" s="498"/>
      <c r="BE13" s="240"/>
      <c r="BF13" s="265"/>
      <c r="BG13" s="266"/>
      <c r="BH13" s="267"/>
      <c r="BI13" s="267"/>
      <c r="BJ13" s="267"/>
      <c r="BK13" s="267"/>
      <c r="BL13" s="268"/>
      <c r="BM13" s="269"/>
      <c r="BN13" s="270"/>
      <c r="BO13" s="271"/>
      <c r="BP13" s="266"/>
      <c r="BQ13" s="266"/>
      <c r="BR13" s="267"/>
      <c r="BS13" s="267"/>
      <c r="BT13" s="267"/>
      <c r="BU13" s="267"/>
      <c r="BV13" s="268"/>
      <c r="BW13" s="253"/>
      <c r="BY13" s="243"/>
      <c r="BZ13" s="498"/>
      <c r="CA13" s="498"/>
      <c r="CB13" s="498"/>
      <c r="CC13" s="241"/>
      <c r="CD13" s="499"/>
      <c r="CF13" s="500"/>
      <c r="CG13" s="500"/>
      <c r="CH13" s="500"/>
      <c r="CI13" s="500"/>
      <c r="CJ13" s="500"/>
      <c r="CK13" s="500"/>
      <c r="CL13" s="500"/>
      <c r="CM13" s="500"/>
      <c r="CN13" s="500"/>
      <c r="CO13" s="254"/>
      <c r="CP13" s="501"/>
      <c r="CQ13" s="501"/>
      <c r="CR13" s="255"/>
      <c r="CS13" s="501"/>
      <c r="CT13" s="243"/>
      <c r="CU13" s="485"/>
      <c r="CV13" s="494"/>
      <c r="CW13" s="494"/>
      <c r="CX13" s="494"/>
      <c r="CY13" s="494"/>
      <c r="CZ13" s="243"/>
      <c r="DA13" s="485"/>
      <c r="DB13" s="504"/>
      <c r="DC13" s="504"/>
      <c r="DD13" s="504"/>
      <c r="DE13" s="504"/>
      <c r="DF13" s="243"/>
      <c r="DG13" s="485"/>
      <c r="DH13" s="237"/>
      <c r="DI13" s="485"/>
      <c r="DJ13" s="485"/>
      <c r="DK13" s="485"/>
      <c r="DL13" s="485"/>
      <c r="DM13" s="485"/>
      <c r="DN13" s="485"/>
      <c r="DO13" s="485"/>
      <c r="DP13" s="490"/>
      <c r="DQ13" s="490"/>
      <c r="DR13" s="241"/>
      <c r="DS13" s="241"/>
      <c r="DT13" s="241"/>
      <c r="DU13" s="240"/>
      <c r="DV13" s="251"/>
      <c r="DW13" s="251"/>
      <c r="DX13" s="251"/>
      <c r="DY13" s="251"/>
      <c r="DZ13" s="272" t="s">
        <v>28</v>
      </c>
      <c r="EA13" s="273">
        <v>0</v>
      </c>
      <c r="ET13" s="189"/>
      <c r="EU13" s="189"/>
      <c r="EV13" s="189"/>
      <c r="EZ13" s="189"/>
      <c r="FA13" s="189"/>
    </row>
    <row r="14" spans="1:159" ht="14.1" customHeight="1" thickBot="1" x14ac:dyDescent="0.25">
      <c r="A14" s="226">
        <f>SUM(BV29:BV34)</f>
        <v>65.099999999999994</v>
      </c>
      <c r="B14" s="226">
        <f>SUM(BS29:BS34)</f>
        <v>19</v>
      </c>
      <c r="C14" s="236">
        <v>8</v>
      </c>
      <c r="D14" s="229" t="str">
        <f>IFERROR(VLOOKUP(C14,$ER$62:$ES$331,2,0),"-")</f>
        <v>SPRING 2024</v>
      </c>
      <c r="E14" s="230"/>
      <c r="F14" s="144"/>
      <c r="G14" s="274" t="s">
        <v>2</v>
      </c>
      <c r="H14" s="275">
        <v>0</v>
      </c>
      <c r="I14" s="275">
        <v>0</v>
      </c>
      <c r="J14" s="276"/>
      <c r="K14" s="500"/>
      <c r="L14" s="500"/>
      <c r="M14" s="500"/>
      <c r="N14" s="500"/>
      <c r="O14" s="500"/>
      <c r="P14" s="500"/>
      <c r="Q14" s="500"/>
      <c r="R14" s="500"/>
      <c r="S14" s="500"/>
      <c r="T14" s="277"/>
      <c r="U14" s="502"/>
      <c r="V14" s="502" t="s">
        <v>60</v>
      </c>
      <c r="W14" s="278"/>
      <c r="X14" s="501"/>
      <c r="Y14" s="279"/>
      <c r="Z14" s="485"/>
      <c r="AA14" s="494"/>
      <c r="AB14" s="494"/>
      <c r="AC14" s="494"/>
      <c r="AD14" s="494"/>
      <c r="AE14" s="243"/>
      <c r="AF14" s="485"/>
      <c r="AG14" s="505"/>
      <c r="AH14" s="505"/>
      <c r="AI14" s="505"/>
      <c r="AJ14" s="505"/>
      <c r="AK14" s="243"/>
      <c r="AL14" s="485"/>
      <c r="AM14" s="237"/>
      <c r="AN14" s="485"/>
      <c r="AO14" s="485"/>
      <c r="AP14" s="485"/>
      <c r="AQ14" s="485"/>
      <c r="AR14" s="485"/>
      <c r="AS14" s="485"/>
      <c r="AT14" s="485"/>
      <c r="AU14" s="491"/>
      <c r="AV14" s="491"/>
      <c r="AW14" s="245" t="s">
        <v>33</v>
      </c>
      <c r="AX14" s="245" t="s">
        <v>32</v>
      </c>
      <c r="AY14" s="245"/>
      <c r="AZ14" s="530"/>
      <c r="BA14" s="241"/>
      <c r="BB14" s="531"/>
      <c r="BC14" s="498"/>
      <c r="BD14" s="498"/>
      <c r="BE14" s="240"/>
      <c r="BF14" s="280" t="str">
        <f>IFERROR(VLOOKUP(D3,INPUT!$AK$11:$AL$127,2,0),"-")</f>
        <v>FALL 2020 ( OCTOBER 2020 - FEBRUARY 2021 )</v>
      </c>
      <c r="BG14" s="251"/>
      <c r="BH14" s="281"/>
      <c r="BI14" s="281"/>
      <c r="BJ14" s="281"/>
      <c r="BK14" s="281"/>
      <c r="BL14" s="282"/>
      <c r="BM14" s="283"/>
      <c r="BO14" s="280" t="str">
        <f>IFERROR(VLOOKUP(D8,INPUT!$AK$11:$AL$127,2,0),"-")</f>
        <v>SPRING 2023 ( MARCH 2023 - JULY 2023 )</v>
      </c>
      <c r="BP14" s="251"/>
      <c r="BQ14" s="281"/>
      <c r="BR14" s="281"/>
      <c r="BS14" s="281"/>
      <c r="BT14" s="281"/>
      <c r="BU14" s="281"/>
      <c r="BV14" s="282"/>
      <c r="BW14" s="232"/>
      <c r="BX14" s="230"/>
      <c r="BY14" s="243"/>
      <c r="BZ14" s="498"/>
      <c r="CA14" s="498"/>
      <c r="CB14" s="498"/>
      <c r="CC14" s="241"/>
      <c r="CD14" s="499"/>
      <c r="CE14" s="230"/>
      <c r="CF14" s="500"/>
      <c r="CG14" s="500"/>
      <c r="CH14" s="500"/>
      <c r="CI14" s="500"/>
      <c r="CJ14" s="500"/>
      <c r="CK14" s="500"/>
      <c r="CL14" s="500"/>
      <c r="CM14" s="500"/>
      <c r="CN14" s="500"/>
      <c r="CO14" s="277"/>
      <c r="CP14" s="502"/>
      <c r="CQ14" s="502" t="s">
        <v>60</v>
      </c>
      <c r="CR14" s="278" t="s">
        <v>30</v>
      </c>
      <c r="CS14" s="501"/>
      <c r="CT14" s="279"/>
      <c r="CU14" s="485"/>
      <c r="CV14" s="494"/>
      <c r="CW14" s="494"/>
      <c r="CX14" s="494"/>
      <c r="CY14" s="494"/>
      <c r="CZ14" s="243"/>
      <c r="DA14" s="485"/>
      <c r="DB14" s="505"/>
      <c r="DC14" s="505"/>
      <c r="DD14" s="505"/>
      <c r="DE14" s="505"/>
      <c r="DF14" s="243"/>
      <c r="DG14" s="485"/>
      <c r="DH14" s="237"/>
      <c r="DI14" s="485"/>
      <c r="DJ14" s="485"/>
      <c r="DK14" s="485"/>
      <c r="DL14" s="485"/>
      <c r="DM14" s="485"/>
      <c r="DN14" s="485"/>
      <c r="DO14" s="485"/>
      <c r="DP14" s="491"/>
      <c r="DQ14" s="491"/>
      <c r="DR14" s="245" t="s">
        <v>33</v>
      </c>
      <c r="DS14" s="245" t="s">
        <v>32</v>
      </c>
      <c r="DT14" s="245"/>
      <c r="DU14" s="240"/>
      <c r="DV14" s="226">
        <f>+DV10+A14</f>
        <v>392.4</v>
      </c>
      <c r="DW14" s="226">
        <f>+DW10+B14</f>
        <v>132</v>
      </c>
      <c r="DX14" s="233">
        <f t="shared" ref="DX14:DY16" si="3">IFERROR((C14),"-")</f>
        <v>8</v>
      </c>
      <c r="DY14" s="234" t="str">
        <f t="shared" si="3"/>
        <v>SPRING 2024</v>
      </c>
      <c r="DZ14" s="195" t="s">
        <v>29</v>
      </c>
      <c r="EA14" s="273">
        <v>0</v>
      </c>
      <c r="EJ14" s="144"/>
      <c r="EK14" s="144"/>
      <c r="EL14" s="144"/>
      <c r="EM14" s="144"/>
      <c r="ET14" s="189"/>
      <c r="EU14" s="285" t="s">
        <v>47</v>
      </c>
      <c r="EV14" s="286" t="s">
        <v>489</v>
      </c>
      <c r="EW14" s="286" t="s">
        <v>56</v>
      </c>
      <c r="EX14" s="287" t="s">
        <v>490</v>
      </c>
      <c r="EY14" s="288"/>
      <c r="EZ14" s="289" t="s">
        <v>47</v>
      </c>
      <c r="FA14" s="286" t="s">
        <v>489</v>
      </c>
      <c r="FB14" s="286" t="s">
        <v>56</v>
      </c>
      <c r="FC14" s="290" t="s">
        <v>490</v>
      </c>
    </row>
    <row r="15" spans="1:159" s="189" customFormat="1" ht="19.350000000000001" customHeight="1" x14ac:dyDescent="0.25">
      <c r="A15" s="226"/>
      <c r="B15" s="227"/>
      <c r="C15" s="236" t="s">
        <v>56</v>
      </c>
      <c r="D15" s="229" t="str">
        <f>IFERROR(VLOOKUP(C15,$ER$62:$ES$331,2,0),"-")</f>
        <v>-</v>
      </c>
      <c r="E15" s="230"/>
      <c r="F15" s="274" t="s">
        <v>7</v>
      </c>
      <c r="G15" s="275">
        <v>1</v>
      </c>
      <c r="H15" s="291">
        <v>2</v>
      </c>
      <c r="I15" s="291">
        <v>7</v>
      </c>
      <c r="J15" s="292"/>
      <c r="K15" s="293" t="str">
        <f t="shared" ref="K15:K58" si="4">IFERROR(VLOOKUP(AS15,$F$33:$G$33,2,0),"-")</f>
        <v>-</v>
      </c>
      <c r="L15" s="293" t="str">
        <f t="shared" ref="L15:L58" si="5">IFERROR(VLOOKUP(AQ15,$F$35:$G$35,2,0),"-")</f>
        <v>-</v>
      </c>
      <c r="M15" s="293" t="str">
        <f>IF(OR(AF15=Z15,Z15=AF15,AF15=$G$12,Z15=$G$12),"-","ERROR")</f>
        <v>-</v>
      </c>
      <c r="N15" s="293" t="str">
        <f>IFERROR(VLOOKUP(AY15,$F$36:$G$36,2,0),"-")</f>
        <v>-</v>
      </c>
      <c r="O15" s="293" t="str">
        <f>IF(OR(AH15="NE",AB15="NE"),"ERROR","-")</f>
        <v>-</v>
      </c>
      <c r="P15" s="293" t="str">
        <f>IF(OR(AH15="I",AB15="I"),"ERROR","-")</f>
        <v>-</v>
      </c>
      <c r="Q15" s="293" t="str">
        <f>IF(AND(AH15="W",AB15="-"),"ERROR","-")</f>
        <v>-</v>
      </c>
      <c r="R15" s="293" t="str">
        <f>IFERROR(IF(INT(BD15)=INT(BB15),"ERROR","-"),"-")</f>
        <v>-</v>
      </c>
      <c r="S15" s="293" t="str">
        <f t="shared" ref="S15:S58" si="6">IFERROR(VLOOKUP(AR15,$F$27:$G$27,2,0),"-")</f>
        <v>-</v>
      </c>
      <c r="T15" s="293" t="str">
        <f>IF(OR(K15="ERROR",L15="ERROR",M15="ERROR",N15="ERROR",S15="ERROR",O15="ERROR",P15="ERROR",Q15="ERROR",R15="ERROR"),"1","0")</f>
        <v>0</v>
      </c>
      <c r="U15" s="191" t="str">
        <f>CONCATENATE(V15&amp;X15&amp;W15)</f>
        <v/>
      </c>
      <c r="V15" s="191" t="str">
        <f t="shared" ref="V15:V58" si="7">IFERROR(VLOOKUP(AV15,$F$31:$G$31,2,0),"")</f>
        <v/>
      </c>
      <c r="W15" s="191" t="str">
        <f>IF(AH15="W",$G$37,"")</f>
        <v/>
      </c>
      <c r="X15" s="191" t="str">
        <f t="shared" ref="X15:X58" si="8">IFERROR(VLOOKUP(AL15,$F$24:$G$24,2,0),"")</f>
        <v/>
      </c>
      <c r="Y15" s="258"/>
      <c r="Z15" s="294" t="str">
        <f t="shared" ref="Z15:Z58" si="9">IFERROR(VLOOKUP(BB15,$EI$62:$EQ$376,3,0),"-")</f>
        <v>-</v>
      </c>
      <c r="AA15" s="295" t="str">
        <f t="shared" ref="AA15:AA58" si="10">IFERROR(VLOOKUP(BB15,$EI$62:$EQ$376,5,0),"-")</f>
        <v>-</v>
      </c>
      <c r="AB15" s="239" t="str">
        <f t="shared" ref="AB15:AB58" si="11">IFERROR(VLOOKUP(BB15,$EI$62:$EQ$376,7,0),"-")</f>
        <v>-</v>
      </c>
      <c r="AC15" s="296" t="str">
        <f t="shared" ref="AC15:AC58" si="12">IFERROR(VLOOKUP(BB15,$EI$62:$EQ$376,9,0),"-")</f>
        <v>-</v>
      </c>
      <c r="AD15" s="297" t="str">
        <f t="shared" ref="AD15:AD58" si="13">IFERROR(VLOOKUP(BB15,$EI$62:$EQ$376,6,0),"-")</f>
        <v>-</v>
      </c>
      <c r="AE15" s="259"/>
      <c r="AF15" s="294" t="str">
        <f t="shared" ref="AF15:AF58" si="14">IFERROR(VLOOKUP(BD15,$EI$62:$EQ$376,3,0),"-")</f>
        <v>CSC312</v>
      </c>
      <c r="AG15" s="294">
        <f t="shared" ref="AG15:AG58" si="15">IFERROR(VLOOKUP(BD15,$EI$62:$EQ$376,5,0),"-")</f>
        <v>72.92</v>
      </c>
      <c r="AH15" s="239" t="str">
        <f t="shared" ref="AH15:AH58" si="16">IFERROR(VLOOKUP(BD15,$EI$62:$EQ$376,7,0),"-")</f>
        <v>B+</v>
      </c>
      <c r="AI15" s="296">
        <f t="shared" ref="AI15:AI58" si="17">IFERROR(VLOOKUP(BD15,$EI$62:$EQ$376,9,0),"-")</f>
        <v>9.8999999999999986</v>
      </c>
      <c r="AJ15" s="297">
        <f t="shared" ref="AJ15:AJ58" si="18">IFERROR(VLOOKUP(BD15,$EI$62:$EQ$376,6,0),"-")</f>
        <v>3</v>
      </c>
      <c r="AK15" s="298"/>
      <c r="AL15" s="296" t="b">
        <f t="shared" ref="AL15:AL58" si="19">IF(AH15=$G$14,$H$14)</f>
        <v>0</v>
      </c>
      <c r="AM15" s="296" t="str">
        <f t="shared" ref="AM15:AM58" si="20">IF(AH15=$G$12,"FALSE","TRUE")</f>
        <v>TRUE</v>
      </c>
      <c r="AN15" s="296" t="b">
        <f t="shared" ref="AN15:AN58" si="21">IF(AB15=$G$14,$H$14)</f>
        <v>0</v>
      </c>
      <c r="AO15" s="296">
        <f t="shared" ref="AO15:AO58" si="22">IF(AB15=$G$12,$H$12)</f>
        <v>5</v>
      </c>
      <c r="AP15" s="296" t="str">
        <f t="shared" ref="AP15:AP58" si="23">IF(OR(AB15=$G$14,AB15=$F$15,AB15=$F$16,AB15=$G$17,AB15=$G$18,AB15=$G$19,AB15=$G$20,AB15=$G$21,AB15=$G$22,AB15=$G$23),"TRUE","FALSE")</f>
        <v>FALSE</v>
      </c>
      <c r="AQ15" s="296" t="str">
        <f>CONCATENATE(AM15&amp;AP15)</f>
        <v>TRUEFALSE</v>
      </c>
      <c r="AR15" s="296" t="str">
        <f>CONCATENATE(AL15&amp;AN15)</f>
        <v>FALSEFALSE</v>
      </c>
      <c r="AS15" s="296" t="str">
        <f>CONCATENATE(AL15&amp;AO15)</f>
        <v>FALSE5</v>
      </c>
      <c r="AT15" s="296">
        <f t="shared" ref="AT15:AT58" si="24">IF(AH15=$F$15,$I$15)+IF(AH15=$F$16,$I$16)</f>
        <v>0</v>
      </c>
      <c r="AU15" s="296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296" t="str">
        <f>CONCATENATE(AT15&amp;AU15)</f>
        <v>00</v>
      </c>
      <c r="AW15" s="296" t="str">
        <f>IF(OR(AH15=$G$17,AH15=$G$18,AH15=$G$19,AH15=$G$20,AH15=$G$21,AH15=$G$22,AH15=$G$23),"ERROR","-")</f>
        <v>ERROR</v>
      </c>
      <c r="AX15" s="296" t="str">
        <f>IF(OR(AB15=$F$15,AB15=$F$16,AB15=$G$17,AB15=$G$18,AB15=$G$19,AB15=$G$20,AB15=$G$21,AB15=$G$22,AB15=$G$23),"ERROR","-")</f>
        <v>-</v>
      </c>
      <c r="AY15" s="296" t="str">
        <f>CONCATENATE(AW15&amp;AX15)</f>
        <v>ERROR-</v>
      </c>
      <c r="AZ15" s="296" t="str">
        <f>IF(BF15=$H$25,MIN(AC15,AI15),"-")</f>
        <v>-</v>
      </c>
      <c r="BA15" s="299">
        <f>IFERROR(VLOOKUP(BG15,'ADDITIONAL CHECK'!$AU$2:$AV$101,2,0),$BA$1)</f>
        <v>1</v>
      </c>
      <c r="BB15" s="300" t="str">
        <f>VLOOKUP(BC15,'FINAL DMC'!$B$4:$I$134,8,0)</f>
        <v>-</v>
      </c>
      <c r="BC15" s="301">
        <v>1</v>
      </c>
      <c r="BD15" s="300">
        <f>VLOOKUP(BC15,'FINAL DMC'!$B$4:$I$134,7,0)</f>
        <v>5</v>
      </c>
      <c r="BE15" s="186"/>
      <c r="BF15" s="302" t="str">
        <f t="shared" ref="BF15:BF19" si="26">IFERROR(VLOOKUP(U15,$G$24:$H$37,2,0),"")</f>
        <v/>
      </c>
      <c r="BG15" s="303" t="str">
        <f>VLOOKUP(BC15,'FINAL DMC'!$B$4:$F$497,2,0)</f>
        <v>CSC312</v>
      </c>
      <c r="BH15" s="303" t="str">
        <f>VLOOKUP(BC15,'FINAL DMC'!$B$4:$F$236,3,0)</f>
        <v>INTRODUCTION TO INFORMATION AND COMMUNICATION TECHNOLOGY</v>
      </c>
      <c r="BI15" s="304">
        <f>VLOOKUP(BC15,'FINAL DMC'!$B$4:$F$276,4,0)</f>
        <v>3</v>
      </c>
      <c r="BJ15" s="304" t="str">
        <f>VLOOKUP(BD15,$EI$62:$EQ$376,7,0)</f>
        <v>B+</v>
      </c>
      <c r="BK15" s="304" t="str">
        <f t="shared" ref="BK15:BK19" si="27">+AB15</f>
        <v>-</v>
      </c>
      <c r="BL15" s="305">
        <f t="shared" ref="BL15:BL19" si="28">MAX(AC15,AI15)</f>
        <v>9.8999999999999986</v>
      </c>
      <c r="BM15" s="306" t="str">
        <f t="shared" ref="BM15:BM53" si="29">+T15</f>
        <v>0</v>
      </c>
      <c r="BN15" s="306" t="str">
        <f>+CO15</f>
        <v>0</v>
      </c>
      <c r="BO15" s="302" t="str">
        <f t="shared" ref="BO15:BO19" si="30">IFERROR(VLOOKUP(CP15,$G$24:$H$37,2,0),"")</f>
        <v/>
      </c>
      <c r="BP15" s="303" t="str">
        <f>VLOOKUP(CA15,'FINAL DMC'!$B$4:$F$317,2,0)</f>
        <v>CSC343</v>
      </c>
      <c r="BQ15" s="307"/>
      <c r="BR15" s="303" t="str">
        <f>VLOOKUP(CA15,'FINAL DMC'!$B$4:$F$336,3,0)</f>
        <v>COMPUTER NETWORKS</v>
      </c>
      <c r="BS15" s="304">
        <f>VLOOKUP(CA15,'FINAL DMC'!$B$4:$F$516,4,0)</f>
        <v>4</v>
      </c>
      <c r="BT15" s="304" t="str">
        <f t="shared" ref="BT15:BT19" si="31">VLOOKUP(BZ15,$EI$62:$EQ$376,7,0)</f>
        <v>B</v>
      </c>
      <c r="BU15" s="304" t="str">
        <f t="shared" ref="BU15:BU19" si="32">+CW15</f>
        <v>-</v>
      </c>
      <c r="BV15" s="305">
        <f t="shared" ref="BV15:BV19" si="33">MAX(DD15,CX15)</f>
        <v>12</v>
      </c>
      <c r="BW15" s="232"/>
      <c r="BX15" s="230"/>
      <c r="BY15" s="298"/>
      <c r="BZ15" s="300">
        <f>VLOOKUP(CA15,'FINAL DMC'!$B$4:$I$756,7,0)</f>
        <v>76</v>
      </c>
      <c r="CA15" s="308">
        <v>26</v>
      </c>
      <c r="CB15" s="300" t="str">
        <f>VLOOKUP(CA15,'FINAL DMC'!$B$4:$I$756,8,0)</f>
        <v>-</v>
      </c>
      <c r="CC15" s="299">
        <f>IFERROR(VLOOKUP(BP15,'ADDITIONAL CHECK'!$AU$2:$AV$101,2,0),$BA$1)</f>
        <v>1</v>
      </c>
      <c r="CD15" s="296" t="str">
        <f>IF(BO15=$H$25,MIN(DD15,CX15),"-")</f>
        <v>-</v>
      </c>
      <c r="CE15" s="230"/>
      <c r="CF15" s="293" t="str">
        <f t="shared" ref="CF15:CF58" si="34">IFERROR(VLOOKUP(DN15,$F$33:$G$33,2,0),"-")</f>
        <v>-</v>
      </c>
      <c r="CG15" s="293" t="str">
        <f t="shared" ref="CG15:CG58" si="35">IFERROR(VLOOKUP(DL15,$F$35:$G$35,2,0),"-")</f>
        <v>-</v>
      </c>
      <c r="CH15" s="293" t="str">
        <f>IF(OR(DA15=CU15,CU15=DA15,DA15=$G$12,CU15=$G$12),"-","ERROR")</f>
        <v>-</v>
      </c>
      <c r="CI15" s="293" t="str">
        <f>IFERROR(VLOOKUP(DT15,$F$36:$G$36,2,0),"-")</f>
        <v>-</v>
      </c>
      <c r="CJ15" s="293" t="str">
        <f>IF(OR(DC15="NE",CW15="NE"),"ERROR","-")</f>
        <v>-</v>
      </c>
      <c r="CK15" s="293" t="str">
        <f>IF(OR(DC15="I",CW15="I"),"ERROR","-")</f>
        <v>-</v>
      </c>
      <c r="CL15" s="293" t="str">
        <f>IF(AND(DC15="W",CW15="-"),"ERROR","-")</f>
        <v>-</v>
      </c>
      <c r="CM15" s="293" t="str">
        <f>IFERROR(IF(INT(BZ15)=INT(CB15),"ERROR","-"),"-")</f>
        <v>-</v>
      </c>
      <c r="CN15" s="293" t="str">
        <f t="shared" ref="CN15:CN58" si="36">IFERROR(VLOOKUP(DM15,$F$27:$G$27,2,0),"-")</f>
        <v>-</v>
      </c>
      <c r="CO15" s="293" t="str">
        <f>IF(OR(CF15="ERROR",CG15="ERROR",CH15="ERROR",CI15="ERROR",CN15="ERROR",CJ15="ERROR",CK15="ERROR",CL15="ERROR",CM15="ERROR"),"1","0")</f>
        <v>0</v>
      </c>
      <c r="CP15" s="191" t="str">
        <f>CONCATENATE(CQ15&amp;CS15&amp;CR15)</f>
        <v/>
      </c>
      <c r="CQ15" s="191" t="str">
        <f t="shared" ref="CQ15:CQ58" si="37">IFERROR(VLOOKUP(DQ15,$F$31:$G$31,2,0),"")</f>
        <v/>
      </c>
      <c r="CR15" s="191" t="str">
        <f>IF(DC15="W",$G$37,"")</f>
        <v/>
      </c>
      <c r="CS15" s="191" t="str">
        <f t="shared" ref="CS15:CS58" si="38">IFERROR(VLOOKUP(DG15,$F$24:$G$24,2,0),"")</f>
        <v/>
      </c>
      <c r="CT15" s="258"/>
      <c r="CU15" s="294" t="str">
        <f t="shared" ref="CU15:CU58" si="39">IFERROR(VLOOKUP(CB15,$EI$62:$EQ$376,3,0),"-")</f>
        <v>-</v>
      </c>
      <c r="CV15" s="295" t="str">
        <f t="shared" ref="CV15:CV58" si="40">IFERROR(VLOOKUP(CB15,$EI$62:$EQ$376,5,0),"-")</f>
        <v>-</v>
      </c>
      <c r="CW15" s="239" t="str">
        <f t="shared" ref="CW15:CW58" si="41">IFERROR(VLOOKUP(CB15,$EI$62:$EQ$376,7,0),"-")</f>
        <v>-</v>
      </c>
      <c r="CX15" s="296" t="str">
        <f t="shared" ref="CX15:CX58" si="42">IFERROR(VLOOKUP(CB15,$EI$62:$EQ$376,9,0),"-")</f>
        <v>-</v>
      </c>
      <c r="CY15" s="297" t="str">
        <f t="shared" ref="CY15:CY58" si="43">IFERROR(VLOOKUP(CB15,$EI$62:$EQ$376,6,0),"-")</f>
        <v>-</v>
      </c>
      <c r="CZ15" s="259"/>
      <c r="DA15" s="294" t="str">
        <f t="shared" ref="DA15:DA58" si="44">IFERROR(VLOOKUP(BZ15,$EI$62:$EQ$376,3,0),"-")</f>
        <v>CSC343</v>
      </c>
      <c r="DB15" s="294">
        <f t="shared" ref="DB15:DB58" si="45">IFERROR(VLOOKUP(BZ15,$EI$62:$EQ$376,5,0),"-")</f>
        <v>62.37</v>
      </c>
      <c r="DC15" s="239" t="str">
        <f t="shared" ref="DC15:DC58" si="46">IFERROR(VLOOKUP(BZ15,$EI$62:$EQ$376,7,0),"-")</f>
        <v>B</v>
      </c>
      <c r="DD15" s="296">
        <f t="shared" ref="DD15:DD58" si="47">IFERROR(VLOOKUP(BZ15,$EI$62:$EQ$376,9,0),"-")</f>
        <v>12</v>
      </c>
      <c r="DE15" s="297">
        <f t="shared" ref="DE15:DE58" si="48">IFERROR(VLOOKUP(BZ15,$EI$62:$EQ$376,6,0),"-")</f>
        <v>4</v>
      </c>
      <c r="DF15" s="298"/>
      <c r="DG15" s="296" t="b">
        <f t="shared" ref="DG15:DG58" si="49">IF(DC15=$G$14,$H$14)</f>
        <v>0</v>
      </c>
      <c r="DH15" s="296" t="str">
        <f t="shared" ref="DH15:DH58" si="50">IF(DC15=$G$12,"FALSE","TRUE")</f>
        <v>TRUE</v>
      </c>
      <c r="DI15" s="296" t="b">
        <f t="shared" ref="DI15:DI58" si="51">IF(CW15=$G$14,$H$14)</f>
        <v>0</v>
      </c>
      <c r="DJ15" s="296">
        <f t="shared" ref="DJ15:DJ58" si="52">IF(CW15=$G$12,$H$12)</f>
        <v>5</v>
      </c>
      <c r="DK15" s="296" t="str">
        <f t="shared" ref="DK15:DK58" si="53">IF(OR(CW15=$G$14,CW15=$F$15,CW15=$F$16,CW15=$G$17,CW15=$G$18,CW15=$G$19,CW15=$G$20,CW15=$G$21,CW15=$G$22,CW15=$G$23),"TRUE","FALSE")</f>
        <v>FALSE</v>
      </c>
      <c r="DL15" s="296" t="str">
        <f>CONCATENATE(DH15&amp;DK15)</f>
        <v>TRUEFALSE</v>
      </c>
      <c r="DM15" s="296" t="str">
        <f>CONCATENATE(DG15&amp;DI15)</f>
        <v>FALSEFALSE</v>
      </c>
      <c r="DN15" s="296" t="str">
        <f>CONCATENATE(DG15&amp;DJ15)</f>
        <v>FALSE5</v>
      </c>
      <c r="DO15" s="296">
        <f t="shared" ref="DO15:DO58" si="54">IF(DC15=$F$15,$I$15)+IF(DC15=$F$16,$I$16)</f>
        <v>0</v>
      </c>
      <c r="DP15" s="296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296" t="str">
        <f>CONCATENATE(DO15&amp;DP15)</f>
        <v>00</v>
      </c>
      <c r="DR15" s="296" t="str">
        <f>IF(OR(DC15=$G$17,DC15=$G$18,DC15=$G$19,DC15=$G$20,DC15=$G$21,DC15=$G$22,DC15=$G$23),"ERROR","-")</f>
        <v>ERROR</v>
      </c>
      <c r="DS15" s="296" t="str">
        <f>IF(OR(CW15=$F$15,CW15=$F$16,CW15=$G$17,CW15=$G$18,CW15=$G$19,CW15=$G$20,CW15=$G$21,CW15=$G$22,CW15=$G$23),"ERROR","-")</f>
        <v>-</v>
      </c>
      <c r="DT15" s="296" t="str">
        <f>CONCATENATE(DR15&amp;DS15)</f>
        <v>ERROR-</v>
      </c>
      <c r="DU15" s="231"/>
      <c r="DV15" s="226">
        <f>+DV14+A15</f>
        <v>392.4</v>
      </c>
      <c r="DW15" s="226">
        <f>+DW14+B15</f>
        <v>132</v>
      </c>
      <c r="DX15" s="233" t="str">
        <f t="shared" si="3"/>
        <v>-</v>
      </c>
      <c r="DY15" s="234" t="str">
        <f t="shared" si="3"/>
        <v>-</v>
      </c>
      <c r="DZ15" s="309" t="s">
        <v>61</v>
      </c>
      <c r="EA15" s="310">
        <v>0</v>
      </c>
      <c r="EU15" s="311" t="str">
        <f>+BG15</f>
        <v>CSC312</v>
      </c>
      <c r="EV15" s="311" t="str">
        <f>VLOOKUP(EU15,'ADDITIONAL CHECK'!$J$2:$AI$101,25,0)</f>
        <v>B+</v>
      </c>
      <c r="EW15" s="311" t="str">
        <f>VLOOKUP(EU15,'ADDITIONAL CHECK'!$J$2:$AI$101,26,0)</f>
        <v/>
      </c>
      <c r="EX15" s="111" t="str">
        <f>IF(EW15="","-",EW15)</f>
        <v>-</v>
      </c>
      <c r="EY15" s="312"/>
      <c r="EZ15" s="110" t="str">
        <f>+BP15</f>
        <v>CSC343</v>
      </c>
      <c r="FA15" s="311" t="str">
        <f>VLOOKUP(EZ15,'ADDITIONAL CHECK'!$J$2:$AI$101,25,0)</f>
        <v>B</v>
      </c>
      <c r="FB15" s="311" t="str">
        <f>VLOOKUP(EZ15,'ADDITIONAL CHECK'!$J$2:$AI$101,26,0)</f>
        <v/>
      </c>
      <c r="FC15" s="311" t="str">
        <f>IF(FB15="","-",FB15)</f>
        <v>-</v>
      </c>
    </row>
    <row r="16" spans="1:159" s="189" customFormat="1" ht="14.1" customHeight="1" x14ac:dyDescent="0.25">
      <c r="A16" s="226"/>
      <c r="B16" s="227"/>
      <c r="C16" s="236" t="s">
        <v>56</v>
      </c>
      <c r="D16" s="229" t="str">
        <f>IFERROR(VLOOKUP(C16,$ER$62:$ES$331,2,0),"-")</f>
        <v>-</v>
      </c>
      <c r="E16" s="230"/>
      <c r="F16" s="274" t="s">
        <v>9</v>
      </c>
      <c r="G16" s="313">
        <v>1</v>
      </c>
      <c r="H16" s="314">
        <v>2</v>
      </c>
      <c r="I16" s="314">
        <v>7</v>
      </c>
      <c r="J16" s="292"/>
      <c r="K16" s="293" t="str">
        <f t="shared" si="4"/>
        <v>-</v>
      </c>
      <c r="L16" s="293" t="str">
        <f t="shared" si="5"/>
        <v>-</v>
      </c>
      <c r="M16" s="293" t="str">
        <f t="shared" ref="M16:M58" si="56">IF(OR(AF16=Z16,Z16=AF16,AF16=$G$12,Z16=$G$12),"-","ERROR")</f>
        <v>-</v>
      </c>
      <c r="N16" s="293" t="str">
        <f t="shared" ref="N16:N58" si="57">IFERROR(VLOOKUP(AY16,$F$36:$G$36,2,0),"-")</f>
        <v>-</v>
      </c>
      <c r="O16" s="293" t="str">
        <f t="shared" ref="O16:O53" si="58">IF(OR(AH16="NE",AB16="NE"),"ERROR","-")</f>
        <v>-</v>
      </c>
      <c r="P16" s="293" t="str">
        <f t="shared" ref="P16:P53" si="59">IF(OR(AH16="I",AB16="I"),"ERROR","-")</f>
        <v>-</v>
      </c>
      <c r="Q16" s="293" t="str">
        <f t="shared" ref="Q16:Q53" si="60">IF(AND(AH16="W",AB16="-"),"ERROR","-")</f>
        <v>-</v>
      </c>
      <c r="R16" s="293" t="str">
        <f t="shared" ref="R16:R53" si="61">IFERROR(IF(INT(BD16)=INT(BB16),"ERROR","-"),"-")</f>
        <v>-</v>
      </c>
      <c r="S16" s="293" t="str">
        <f t="shared" si="6"/>
        <v>-</v>
      </c>
      <c r="T16" s="293" t="str">
        <f t="shared" ref="T16:T53" si="62">IF(OR(K16="ERROR",L16="ERROR",M16="ERROR",N16="ERROR",S16="ERROR",O16="ERROR",P16="ERROR",Q16="ERROR",R16="ERROR"),"1","0")</f>
        <v>0</v>
      </c>
      <c r="U16" s="191" t="str">
        <f t="shared" ref="U16:U53" si="63">CONCATENATE(V16&amp;X16&amp;W16)</f>
        <v/>
      </c>
      <c r="V16" s="191" t="str">
        <f t="shared" si="7"/>
        <v/>
      </c>
      <c r="W16" s="191" t="str">
        <f t="shared" ref="W16:W53" si="64">IF(AH16="W",$G$37,"")</f>
        <v/>
      </c>
      <c r="X16" s="191" t="str">
        <f t="shared" si="8"/>
        <v/>
      </c>
      <c r="Y16" s="258"/>
      <c r="Z16" s="294" t="str">
        <f t="shared" si="9"/>
        <v>-</v>
      </c>
      <c r="AA16" s="295" t="str">
        <f t="shared" si="10"/>
        <v>-</v>
      </c>
      <c r="AB16" s="239" t="str">
        <f t="shared" si="11"/>
        <v>-</v>
      </c>
      <c r="AC16" s="296" t="str">
        <f t="shared" si="12"/>
        <v>-</v>
      </c>
      <c r="AD16" s="297" t="str">
        <f t="shared" si="13"/>
        <v>-</v>
      </c>
      <c r="AE16" s="259"/>
      <c r="AF16" s="294" t="str">
        <f t="shared" si="14"/>
        <v>CSC313</v>
      </c>
      <c r="AG16" s="294">
        <f t="shared" si="15"/>
        <v>65.25</v>
      </c>
      <c r="AH16" s="239" t="str">
        <f t="shared" si="16"/>
        <v>B+</v>
      </c>
      <c r="AI16" s="296">
        <f t="shared" si="17"/>
        <v>13.2</v>
      </c>
      <c r="AJ16" s="297">
        <f t="shared" si="18"/>
        <v>4</v>
      </c>
      <c r="AK16" s="298"/>
      <c r="AL16" s="296" t="b">
        <f t="shared" si="19"/>
        <v>0</v>
      </c>
      <c r="AM16" s="296" t="str">
        <f t="shared" si="20"/>
        <v>TRUE</v>
      </c>
      <c r="AN16" s="296" t="b">
        <f t="shared" si="21"/>
        <v>0</v>
      </c>
      <c r="AO16" s="296">
        <f t="shared" si="22"/>
        <v>5</v>
      </c>
      <c r="AP16" s="296" t="str">
        <f t="shared" si="23"/>
        <v>FALSE</v>
      </c>
      <c r="AQ16" s="296" t="str">
        <f t="shared" ref="AQ16:AQ58" si="65">CONCATENATE(AM16&amp;AP16)</f>
        <v>TRUEFALSE</v>
      </c>
      <c r="AR16" s="296" t="str">
        <f t="shared" ref="AR16:AR58" si="66">CONCATENATE(AL16&amp;AN16)</f>
        <v>FALSEFALSE</v>
      </c>
      <c r="AS16" s="296" t="str">
        <f t="shared" ref="AS16:AS58" si="67">CONCATENATE(AL16&amp;AO16)</f>
        <v>FALSE5</v>
      </c>
      <c r="AT16" s="296">
        <f t="shared" si="24"/>
        <v>0</v>
      </c>
      <c r="AU16" s="296">
        <f t="shared" si="25"/>
        <v>0</v>
      </c>
      <c r="AV16" s="296" t="str">
        <f t="shared" ref="AV16:AV58" si="68">CONCATENATE(AT16&amp;AU16)</f>
        <v>00</v>
      </c>
      <c r="AW16" s="296" t="str">
        <f t="shared" ref="AW16:AW58" si="69">IF(OR(AH16=$G$17,AH16=$G$18,AH16=$G$19,AH16=$G$20,AH16=$G$21,AH16=$G$22,AH16=$G$23),"ERROR","-")</f>
        <v>ERROR</v>
      </c>
      <c r="AX16" s="296" t="str">
        <f t="shared" ref="AX16:AX58" si="70">IF(OR(AB16=$F$15,AB16=$F$16,AB16=$G$17,AB16=$G$18,AB16=$G$19,AB16=$G$20,AB16=$G$21,AB16=$G$22,AB16=$G$23),"ERROR","-")</f>
        <v>-</v>
      </c>
      <c r="AY16" s="296" t="str">
        <f t="shared" ref="AY16:AY58" si="71">CONCATENATE(AW16&amp;AX16)</f>
        <v>ERROR-</v>
      </c>
      <c r="AZ16" s="296" t="str">
        <f t="shared" ref="AZ16:AZ53" si="72">IF(BF16=$H$25,MIN(AC16,AI16),"-")</f>
        <v>-</v>
      </c>
      <c r="BA16" s="299">
        <f>IFERROR(VLOOKUP(BG16,'ADDITIONAL CHECK'!$AU$2:$AV$101,2,0),$BA$1)</f>
        <v>1</v>
      </c>
      <c r="BB16" s="300" t="str">
        <f>VLOOKUP(BC16,'FINAL DMC'!$B$4:$I$134,8,0)</f>
        <v>-</v>
      </c>
      <c r="BC16" s="315">
        <v>2</v>
      </c>
      <c r="BD16" s="300">
        <f>VLOOKUP(BC16,'FINAL DMC'!$B$4:$I$134,7,0)</f>
        <v>1</v>
      </c>
      <c r="BE16" s="231"/>
      <c r="BF16" s="302" t="str">
        <f t="shared" si="26"/>
        <v/>
      </c>
      <c r="BG16" s="303" t="str">
        <f>VLOOKUP(BC16,'FINAL DMC'!$B$4:$F$497,2,0)</f>
        <v>CSC313</v>
      </c>
      <c r="BH16" s="303" t="str">
        <f>VLOOKUP(BC16,'FINAL DMC'!$B$4:$F$236,3,0)</f>
        <v>PROGRAMMING FUNDAMENTALS</v>
      </c>
      <c r="BI16" s="304">
        <f>VLOOKUP(BC16,'FINAL DMC'!$B$4:$F$276,4,0)</f>
        <v>4</v>
      </c>
      <c r="BJ16" s="304" t="str">
        <f t="shared" ref="BJ16:BJ19" si="73">VLOOKUP(BD16,$EI$62:$EQ$376,7,0)</f>
        <v>B+</v>
      </c>
      <c r="BK16" s="304" t="str">
        <f t="shared" si="27"/>
        <v>-</v>
      </c>
      <c r="BL16" s="305">
        <f t="shared" si="28"/>
        <v>13.2</v>
      </c>
      <c r="BM16" s="306" t="str">
        <f t="shared" si="29"/>
        <v>0</v>
      </c>
      <c r="BN16" s="306" t="str">
        <f t="shared" ref="BN16:BN58" si="74">+CO16</f>
        <v>0</v>
      </c>
      <c r="BO16" s="302" t="str">
        <f t="shared" si="30"/>
        <v/>
      </c>
      <c r="BP16" s="303" t="str">
        <f>VLOOKUP(CA16,'FINAL DMC'!$B$4:$F$317,2,0)</f>
        <v>CSC363</v>
      </c>
      <c r="BQ16" s="307"/>
      <c r="BR16" s="303" t="str">
        <f>VLOOKUP(CA16,'FINAL DMC'!$B$4:$F$336,3,0)</f>
        <v>ARTIFICIAL INTELLIGENCE</v>
      </c>
      <c r="BS16" s="304">
        <f>VLOOKUP(CA16,'FINAL DMC'!$B$4:$F$516,4,0)</f>
        <v>4</v>
      </c>
      <c r="BT16" s="304" t="str">
        <f t="shared" si="31"/>
        <v>B</v>
      </c>
      <c r="BU16" s="304" t="str">
        <f t="shared" si="32"/>
        <v>-</v>
      </c>
      <c r="BV16" s="305">
        <f t="shared" si="33"/>
        <v>12</v>
      </c>
      <c r="BW16" s="232"/>
      <c r="BX16" s="230"/>
      <c r="BY16" s="298"/>
      <c r="BZ16" s="300">
        <f>VLOOKUP(CA16,'FINAL DMC'!$B$4:$I$756,7,0)</f>
        <v>77</v>
      </c>
      <c r="CA16" s="308">
        <v>27</v>
      </c>
      <c r="CB16" s="300" t="str">
        <f>VLOOKUP(CA16,'FINAL DMC'!$B$4:$I$756,8,0)</f>
        <v>-</v>
      </c>
      <c r="CC16" s="299">
        <f>IFERROR(VLOOKUP(BP16,'ADDITIONAL CHECK'!$AU$2:$AV$101,2,0),$BA$1)</f>
        <v>1</v>
      </c>
      <c r="CD16" s="296" t="str">
        <f t="shared" ref="CD16:CD22" si="75">IF(BO16=$H$25,MIN(DD16,CX16),"-")</f>
        <v>-</v>
      </c>
      <c r="CE16" s="230"/>
      <c r="CF16" s="293" t="str">
        <f t="shared" si="34"/>
        <v>-</v>
      </c>
      <c r="CG16" s="293" t="str">
        <f t="shared" si="35"/>
        <v>-</v>
      </c>
      <c r="CH16" s="293" t="str">
        <f t="shared" ref="CH16:CH58" si="76">IF(OR(DA16=CU16,CU16=DA16,DA16=$G$12,CU16=$G$12),"-","ERROR")</f>
        <v>-</v>
      </c>
      <c r="CI16" s="293" t="str">
        <f t="shared" ref="CI16:CI58" si="77">IFERROR(VLOOKUP(DT16,$F$36:$G$36,2,0),"-")</f>
        <v>-</v>
      </c>
      <c r="CJ16" s="293" t="str">
        <f t="shared" ref="CJ16:CJ53" si="78">IF(OR(DC16="NE",CW16="NE"),"ERROR","-")</f>
        <v>-</v>
      </c>
      <c r="CK16" s="293" t="str">
        <f t="shared" ref="CK16:CK53" si="79">IF(OR(DC16="I",CW16="I"),"ERROR","-")</f>
        <v>-</v>
      </c>
      <c r="CL16" s="293" t="str">
        <f t="shared" ref="CL16:CL53" si="80">IF(AND(DC16="W",CW16="-"),"ERROR","-")</f>
        <v>-</v>
      </c>
      <c r="CM16" s="293" t="str">
        <f t="shared" ref="CM16:CM53" si="81">IFERROR(IF(INT(BZ16)=INT(CB16),"ERROR","-"),"-")</f>
        <v>-</v>
      </c>
      <c r="CN16" s="293" t="str">
        <f t="shared" si="36"/>
        <v>-</v>
      </c>
      <c r="CO16" s="293" t="str">
        <f t="shared" ref="CO16:CO53" si="82">IF(OR(CF16="ERROR",CG16="ERROR",CH16="ERROR",CI16="ERROR",CN16="ERROR",CJ16="ERROR",CK16="ERROR",CL16="ERROR",CM16="ERROR"),"1","0")</f>
        <v>0</v>
      </c>
      <c r="CP16" s="191" t="str">
        <f t="shared" ref="CP16:CP53" si="83">CONCATENATE(CQ16&amp;CS16&amp;CR16)</f>
        <v/>
      </c>
      <c r="CQ16" s="191" t="str">
        <f t="shared" si="37"/>
        <v/>
      </c>
      <c r="CR16" s="191" t="str">
        <f t="shared" ref="CR16:CR53" si="84">IF(DC16="W",$G$37,"")</f>
        <v/>
      </c>
      <c r="CS16" s="191" t="str">
        <f t="shared" si="38"/>
        <v/>
      </c>
      <c r="CT16" s="258"/>
      <c r="CU16" s="294" t="str">
        <f t="shared" si="39"/>
        <v>-</v>
      </c>
      <c r="CV16" s="295" t="str">
        <f t="shared" si="40"/>
        <v>-</v>
      </c>
      <c r="CW16" s="239" t="str">
        <f t="shared" si="41"/>
        <v>-</v>
      </c>
      <c r="CX16" s="296" t="str">
        <f t="shared" si="42"/>
        <v>-</v>
      </c>
      <c r="CY16" s="297" t="str">
        <f t="shared" si="43"/>
        <v>-</v>
      </c>
      <c r="CZ16" s="259"/>
      <c r="DA16" s="294" t="str">
        <f t="shared" si="44"/>
        <v>CSC363</v>
      </c>
      <c r="DB16" s="294">
        <f t="shared" si="45"/>
        <v>65.930000000000007</v>
      </c>
      <c r="DC16" s="239" t="str">
        <f t="shared" si="46"/>
        <v>B</v>
      </c>
      <c r="DD16" s="296">
        <f t="shared" si="47"/>
        <v>12</v>
      </c>
      <c r="DE16" s="297">
        <f t="shared" si="48"/>
        <v>4</v>
      </c>
      <c r="DF16" s="298"/>
      <c r="DG16" s="296" t="b">
        <f t="shared" si="49"/>
        <v>0</v>
      </c>
      <c r="DH16" s="296" t="str">
        <f t="shared" si="50"/>
        <v>TRUE</v>
      </c>
      <c r="DI16" s="296" t="b">
        <f t="shared" si="51"/>
        <v>0</v>
      </c>
      <c r="DJ16" s="296">
        <f t="shared" si="52"/>
        <v>5</v>
      </c>
      <c r="DK16" s="296" t="str">
        <f t="shared" si="53"/>
        <v>FALSE</v>
      </c>
      <c r="DL16" s="296" t="str">
        <f t="shared" ref="DL16:DL58" si="85">CONCATENATE(DH16&amp;DK16)</f>
        <v>TRUEFALSE</v>
      </c>
      <c r="DM16" s="296" t="str">
        <f t="shared" ref="DM16:DM58" si="86">CONCATENATE(DG16&amp;DI16)</f>
        <v>FALSEFALSE</v>
      </c>
      <c r="DN16" s="296" t="str">
        <f t="shared" ref="DN16:DN58" si="87">CONCATENATE(DG16&amp;DJ16)</f>
        <v>FALSE5</v>
      </c>
      <c r="DO16" s="296">
        <f t="shared" si="54"/>
        <v>0</v>
      </c>
      <c r="DP16" s="296">
        <f t="shared" si="55"/>
        <v>0</v>
      </c>
      <c r="DQ16" s="296" t="str">
        <f t="shared" ref="DQ16:DQ58" si="88">CONCATENATE(DO16&amp;DP16)</f>
        <v>00</v>
      </c>
      <c r="DR16" s="296" t="str">
        <f t="shared" ref="DR16:DR58" si="89">IF(OR(DC16=$G$17,DC16=$G$18,DC16=$G$19,DC16=$G$20,DC16=$G$21,DC16=$G$22,DC16=$G$23),"ERROR","-")</f>
        <v>ERROR</v>
      </c>
      <c r="DS16" s="296" t="str">
        <f t="shared" ref="DS16:DS58" si="90">IF(OR(CW16=$F$15,CW16=$F$16,CW16=$G$17,CW16=$G$18,CW16=$G$19,CW16=$G$20,CW16=$G$21,CW16=$G$22,CW16=$G$23),"ERROR","-")</f>
        <v>-</v>
      </c>
      <c r="DT16" s="296" t="str">
        <f t="shared" ref="DT16:DT58" si="91">CONCATENATE(DR16&amp;DS16)</f>
        <v>ERROR-</v>
      </c>
      <c r="DU16" s="231"/>
      <c r="DV16" s="226">
        <f>+DV15+A16</f>
        <v>392.4</v>
      </c>
      <c r="DW16" s="226">
        <f>+DW15+B16</f>
        <v>132</v>
      </c>
      <c r="DX16" s="233" t="str">
        <f t="shared" si="3"/>
        <v>-</v>
      </c>
      <c r="DY16" s="249" t="str">
        <f t="shared" si="3"/>
        <v>-</v>
      </c>
      <c r="DZ16" s="272" t="s">
        <v>30</v>
      </c>
      <c r="EA16" s="273">
        <v>0</v>
      </c>
      <c r="EU16" s="65" t="str">
        <f t="shared" ref="EU16:EU70" si="92">+BG16</f>
        <v>CSC313</v>
      </c>
      <c r="EV16" s="65" t="str">
        <f>VLOOKUP(EU16,'ADDITIONAL CHECK'!$J$2:$AI$101,25,0)</f>
        <v>B+</v>
      </c>
      <c r="EW16" s="65" t="str">
        <f>VLOOKUP(EU16,'ADDITIONAL CHECK'!$J$2:$AI$101,26,0)</f>
        <v/>
      </c>
      <c r="EX16" s="88" t="str">
        <f t="shared" ref="EX16:EX70" si="93">IF(EW16="","-",EW16)</f>
        <v>-</v>
      </c>
      <c r="EY16" s="312"/>
      <c r="EZ16" s="110" t="str">
        <f t="shared" ref="EZ16:EZ70" si="94">+BP16</f>
        <v>CSC363</v>
      </c>
      <c r="FA16" s="65" t="str">
        <f>VLOOKUP(EZ16,'ADDITIONAL CHECK'!$J$2:$AI$101,25,0)</f>
        <v>B</v>
      </c>
      <c r="FB16" s="65" t="str">
        <f>VLOOKUP(EZ16,'ADDITIONAL CHECK'!$J$2:$AI$101,26,0)</f>
        <v/>
      </c>
      <c r="FC16" s="65" t="str">
        <f t="shared" ref="FC16:FC70" si="95">IF(FB16="","-",FB16)</f>
        <v>-</v>
      </c>
    </row>
    <row r="17" spans="1:159" s="189" customFormat="1" ht="14.1" customHeight="1" x14ac:dyDescent="0.25">
      <c r="D17" s="316"/>
      <c r="G17" s="274" t="s">
        <v>12</v>
      </c>
      <c r="H17" s="275">
        <v>2</v>
      </c>
      <c r="I17" s="275">
        <v>7</v>
      </c>
      <c r="J17" s="292"/>
      <c r="K17" s="293" t="str">
        <f t="shared" si="4"/>
        <v>-</v>
      </c>
      <c r="L17" s="293" t="str">
        <f t="shared" si="5"/>
        <v>-</v>
      </c>
      <c r="M17" s="293" t="str">
        <f t="shared" si="56"/>
        <v>-</v>
      </c>
      <c r="N17" s="293" t="str">
        <f t="shared" si="57"/>
        <v>-</v>
      </c>
      <c r="O17" s="293" t="str">
        <f t="shared" si="58"/>
        <v>-</v>
      </c>
      <c r="P17" s="293" t="str">
        <f t="shared" si="59"/>
        <v>-</v>
      </c>
      <c r="Q17" s="293" t="str">
        <f t="shared" si="60"/>
        <v>-</v>
      </c>
      <c r="R17" s="293" t="str">
        <f t="shared" si="61"/>
        <v>-</v>
      </c>
      <c r="S17" s="293" t="str">
        <f t="shared" si="6"/>
        <v>-</v>
      </c>
      <c r="T17" s="293" t="str">
        <f t="shared" si="62"/>
        <v>0</v>
      </c>
      <c r="U17" s="191" t="str">
        <f t="shared" si="63"/>
        <v/>
      </c>
      <c r="V17" s="191" t="str">
        <f t="shared" si="7"/>
        <v/>
      </c>
      <c r="W17" s="191" t="str">
        <f t="shared" si="64"/>
        <v/>
      </c>
      <c r="X17" s="191" t="str">
        <f t="shared" si="8"/>
        <v/>
      </c>
      <c r="Y17" s="258"/>
      <c r="Z17" s="294" t="str">
        <f t="shared" si="9"/>
        <v>-</v>
      </c>
      <c r="AA17" s="295" t="str">
        <f t="shared" si="10"/>
        <v>-</v>
      </c>
      <c r="AB17" s="239" t="str">
        <f t="shared" si="11"/>
        <v>-</v>
      </c>
      <c r="AC17" s="296" t="str">
        <f t="shared" si="12"/>
        <v>-</v>
      </c>
      <c r="AD17" s="297" t="str">
        <f t="shared" si="13"/>
        <v>-</v>
      </c>
      <c r="AE17" s="259"/>
      <c r="AF17" s="294" t="str">
        <f t="shared" si="14"/>
        <v>PHYS105</v>
      </c>
      <c r="AG17" s="294">
        <f t="shared" si="15"/>
        <v>68.400000000000006</v>
      </c>
      <c r="AH17" s="239" t="str">
        <f t="shared" si="16"/>
        <v>B+</v>
      </c>
      <c r="AI17" s="296">
        <f t="shared" si="17"/>
        <v>9.8999999999999986</v>
      </c>
      <c r="AJ17" s="297">
        <f t="shared" si="18"/>
        <v>3</v>
      </c>
      <c r="AK17" s="298"/>
      <c r="AL17" s="296" t="b">
        <f t="shared" si="19"/>
        <v>0</v>
      </c>
      <c r="AM17" s="296" t="str">
        <f t="shared" si="20"/>
        <v>TRUE</v>
      </c>
      <c r="AN17" s="296" t="b">
        <f t="shared" si="21"/>
        <v>0</v>
      </c>
      <c r="AO17" s="296">
        <f t="shared" si="22"/>
        <v>5</v>
      </c>
      <c r="AP17" s="296" t="str">
        <f t="shared" si="23"/>
        <v>FALSE</v>
      </c>
      <c r="AQ17" s="296" t="str">
        <f t="shared" si="65"/>
        <v>TRUEFALSE</v>
      </c>
      <c r="AR17" s="296" t="str">
        <f t="shared" si="66"/>
        <v>FALSEFALSE</v>
      </c>
      <c r="AS17" s="296" t="str">
        <f t="shared" si="67"/>
        <v>FALSE5</v>
      </c>
      <c r="AT17" s="296">
        <f t="shared" si="24"/>
        <v>0</v>
      </c>
      <c r="AU17" s="296">
        <f t="shared" si="25"/>
        <v>0</v>
      </c>
      <c r="AV17" s="296" t="str">
        <f t="shared" si="68"/>
        <v>00</v>
      </c>
      <c r="AW17" s="296" t="str">
        <f t="shared" si="69"/>
        <v>ERROR</v>
      </c>
      <c r="AX17" s="296" t="str">
        <f t="shared" si="70"/>
        <v>-</v>
      </c>
      <c r="AY17" s="296" t="str">
        <f t="shared" si="71"/>
        <v>ERROR-</v>
      </c>
      <c r="AZ17" s="296" t="str">
        <f t="shared" si="72"/>
        <v>-</v>
      </c>
      <c r="BA17" s="299">
        <f>IFERROR(VLOOKUP(BG17,'ADDITIONAL CHECK'!$AU$2:$AV$101,2,0),$BA$1)</f>
        <v>1</v>
      </c>
      <c r="BB17" s="300" t="str">
        <f>VLOOKUP(BC17,'FINAL DMC'!$B$4:$I$134,8,0)</f>
        <v>-</v>
      </c>
      <c r="BC17" s="315">
        <v>3</v>
      </c>
      <c r="BD17" s="300">
        <f>VLOOKUP(BC17,'FINAL DMC'!$B$4:$I$134,7,0)</f>
        <v>4</v>
      </c>
      <c r="BE17" s="231"/>
      <c r="BF17" s="302" t="str">
        <f t="shared" si="26"/>
        <v/>
      </c>
      <c r="BG17" s="303" t="str">
        <f>VLOOKUP(BC17,'FINAL DMC'!$B$4:$F$497,2,0)</f>
        <v>PHYS105</v>
      </c>
      <c r="BH17" s="303" t="str">
        <f>VLOOKUP(BC17,'FINAL DMC'!$B$4:$F$236,3,0)</f>
        <v>APPLIED PHYSICS</v>
      </c>
      <c r="BI17" s="304">
        <f>VLOOKUP(BC17,'FINAL DMC'!$B$4:$F$276,4,0)</f>
        <v>3</v>
      </c>
      <c r="BJ17" s="304" t="str">
        <f t="shared" si="73"/>
        <v>B+</v>
      </c>
      <c r="BK17" s="304" t="str">
        <f t="shared" si="27"/>
        <v>-</v>
      </c>
      <c r="BL17" s="305">
        <f t="shared" si="28"/>
        <v>9.8999999999999986</v>
      </c>
      <c r="BM17" s="306" t="str">
        <f t="shared" si="29"/>
        <v>0</v>
      </c>
      <c r="BN17" s="306" t="str">
        <f t="shared" si="74"/>
        <v>0</v>
      </c>
      <c r="BO17" s="302" t="str">
        <f t="shared" si="30"/>
        <v/>
      </c>
      <c r="BP17" s="303" t="str">
        <f>VLOOKUP(CA17,'FINAL DMC'!$B$4:$F$317,2,0)</f>
        <v>CSC381</v>
      </c>
      <c r="BQ17" s="307"/>
      <c r="BR17" s="303" t="str">
        <f>VLOOKUP(CA17,'FINAL DMC'!$B$4:$F$336,3,0)</f>
        <v>NUMERICAL COMPUTING</v>
      </c>
      <c r="BS17" s="304">
        <f>VLOOKUP(CA17,'FINAL DMC'!$B$4:$F$516,4,0)</f>
        <v>3</v>
      </c>
      <c r="BT17" s="304" t="str">
        <f t="shared" si="31"/>
        <v>B</v>
      </c>
      <c r="BU17" s="304" t="str">
        <f t="shared" si="32"/>
        <v>-</v>
      </c>
      <c r="BV17" s="305">
        <f t="shared" si="33"/>
        <v>9</v>
      </c>
      <c r="BW17" s="317"/>
      <c r="BY17" s="298"/>
      <c r="BZ17" s="300">
        <f>VLOOKUP(CA17,'FINAL DMC'!$B$4:$I$756,7,0)</f>
        <v>79</v>
      </c>
      <c r="CA17" s="308">
        <v>28</v>
      </c>
      <c r="CB17" s="300" t="str">
        <f>VLOOKUP(CA17,'FINAL DMC'!$B$4:$I$756,8,0)</f>
        <v>-</v>
      </c>
      <c r="CC17" s="299">
        <f>IFERROR(VLOOKUP(BP17,'ADDITIONAL CHECK'!$AU$2:$AV$101,2,0),$BA$1)</f>
        <v>1</v>
      </c>
      <c r="CD17" s="296" t="str">
        <f t="shared" si="75"/>
        <v>-</v>
      </c>
      <c r="CF17" s="293" t="str">
        <f t="shared" si="34"/>
        <v>-</v>
      </c>
      <c r="CG17" s="293" t="str">
        <f t="shared" si="35"/>
        <v>-</v>
      </c>
      <c r="CH17" s="293" t="str">
        <f t="shared" si="76"/>
        <v>-</v>
      </c>
      <c r="CI17" s="293" t="str">
        <f t="shared" si="77"/>
        <v>-</v>
      </c>
      <c r="CJ17" s="293" t="str">
        <f t="shared" si="78"/>
        <v>-</v>
      </c>
      <c r="CK17" s="293" t="str">
        <f t="shared" si="79"/>
        <v>-</v>
      </c>
      <c r="CL17" s="293" t="str">
        <f t="shared" si="80"/>
        <v>-</v>
      </c>
      <c r="CM17" s="293" t="str">
        <f t="shared" si="81"/>
        <v>-</v>
      </c>
      <c r="CN17" s="293" t="str">
        <f t="shared" si="36"/>
        <v>-</v>
      </c>
      <c r="CO17" s="293" t="str">
        <f t="shared" si="82"/>
        <v>0</v>
      </c>
      <c r="CP17" s="191" t="str">
        <f t="shared" si="83"/>
        <v/>
      </c>
      <c r="CQ17" s="191" t="str">
        <f t="shared" si="37"/>
        <v/>
      </c>
      <c r="CR17" s="191" t="str">
        <f t="shared" si="84"/>
        <v/>
      </c>
      <c r="CS17" s="191" t="str">
        <f t="shared" si="38"/>
        <v/>
      </c>
      <c r="CT17" s="258"/>
      <c r="CU17" s="294" t="str">
        <f t="shared" si="39"/>
        <v>-</v>
      </c>
      <c r="CV17" s="295" t="str">
        <f t="shared" si="40"/>
        <v>-</v>
      </c>
      <c r="CW17" s="239" t="str">
        <f t="shared" si="41"/>
        <v>-</v>
      </c>
      <c r="CX17" s="296" t="str">
        <f t="shared" si="42"/>
        <v>-</v>
      </c>
      <c r="CY17" s="297" t="str">
        <f t="shared" si="43"/>
        <v>-</v>
      </c>
      <c r="CZ17" s="259"/>
      <c r="DA17" s="294" t="str">
        <f t="shared" si="44"/>
        <v>CSC381</v>
      </c>
      <c r="DB17" s="294">
        <f t="shared" si="45"/>
        <v>65</v>
      </c>
      <c r="DC17" s="239" t="str">
        <f t="shared" si="46"/>
        <v>B</v>
      </c>
      <c r="DD17" s="296">
        <f t="shared" si="47"/>
        <v>9</v>
      </c>
      <c r="DE17" s="297">
        <f t="shared" si="48"/>
        <v>3</v>
      </c>
      <c r="DF17" s="298"/>
      <c r="DG17" s="296" t="b">
        <f t="shared" si="49"/>
        <v>0</v>
      </c>
      <c r="DH17" s="296" t="str">
        <f t="shared" si="50"/>
        <v>TRUE</v>
      </c>
      <c r="DI17" s="296" t="b">
        <f t="shared" si="51"/>
        <v>0</v>
      </c>
      <c r="DJ17" s="296">
        <f t="shared" si="52"/>
        <v>5</v>
      </c>
      <c r="DK17" s="296" t="str">
        <f t="shared" si="53"/>
        <v>FALSE</v>
      </c>
      <c r="DL17" s="296" t="str">
        <f t="shared" si="85"/>
        <v>TRUEFALSE</v>
      </c>
      <c r="DM17" s="296" t="str">
        <f t="shared" si="86"/>
        <v>FALSEFALSE</v>
      </c>
      <c r="DN17" s="296" t="str">
        <f t="shared" si="87"/>
        <v>FALSE5</v>
      </c>
      <c r="DO17" s="296">
        <f t="shared" si="54"/>
        <v>0</v>
      </c>
      <c r="DP17" s="296">
        <f t="shared" si="55"/>
        <v>0</v>
      </c>
      <c r="DQ17" s="296" t="str">
        <f t="shared" si="88"/>
        <v>00</v>
      </c>
      <c r="DR17" s="296" t="str">
        <f t="shared" si="89"/>
        <v>ERROR</v>
      </c>
      <c r="DS17" s="296" t="str">
        <f t="shared" si="90"/>
        <v>-</v>
      </c>
      <c r="DT17" s="296" t="str">
        <f t="shared" si="91"/>
        <v>ERROR-</v>
      </c>
      <c r="DU17" s="231"/>
      <c r="DV17" s="318"/>
      <c r="DW17" s="318"/>
      <c r="DY17" s="319"/>
      <c r="EU17" s="65" t="str">
        <f t="shared" si="92"/>
        <v>PHYS105</v>
      </c>
      <c r="EV17" s="65" t="str">
        <f>VLOOKUP(EU17,'ADDITIONAL CHECK'!$J$2:$AI$101,25,0)</f>
        <v>B+</v>
      </c>
      <c r="EW17" s="65" t="str">
        <f>VLOOKUP(EU17,'ADDITIONAL CHECK'!$J$2:$AI$101,26,0)</f>
        <v/>
      </c>
      <c r="EX17" s="88" t="str">
        <f t="shared" si="93"/>
        <v>-</v>
      </c>
      <c r="EY17" s="312"/>
      <c r="EZ17" s="110" t="str">
        <f t="shared" si="94"/>
        <v>CSC381</v>
      </c>
      <c r="FA17" s="65" t="str">
        <f>VLOOKUP(EZ17,'ADDITIONAL CHECK'!$J$2:$AI$101,25,0)</f>
        <v>B</v>
      </c>
      <c r="FB17" s="65" t="str">
        <f>VLOOKUP(EZ17,'ADDITIONAL CHECK'!$J$2:$AI$101,26,0)</f>
        <v/>
      </c>
      <c r="FC17" s="65" t="str">
        <f t="shared" si="95"/>
        <v>-</v>
      </c>
    </row>
    <row r="18" spans="1:159" s="189" customFormat="1" ht="14.1" customHeight="1" x14ac:dyDescent="0.25">
      <c r="D18" s="316"/>
      <c r="G18" s="274" t="s">
        <v>15</v>
      </c>
      <c r="H18" s="275">
        <v>2</v>
      </c>
      <c r="I18" s="275">
        <v>7</v>
      </c>
      <c r="J18" s="292"/>
      <c r="K18" s="293" t="str">
        <f t="shared" si="4"/>
        <v>-</v>
      </c>
      <c r="L18" s="293" t="str">
        <f t="shared" si="5"/>
        <v>-</v>
      </c>
      <c r="M18" s="293" t="str">
        <f t="shared" si="56"/>
        <v>-</v>
      </c>
      <c r="N18" s="293" t="str">
        <f t="shared" si="57"/>
        <v>-</v>
      </c>
      <c r="O18" s="293" t="str">
        <f t="shared" si="58"/>
        <v>-</v>
      </c>
      <c r="P18" s="293" t="str">
        <f t="shared" si="59"/>
        <v>-</v>
      </c>
      <c r="Q18" s="293" t="str">
        <f t="shared" si="60"/>
        <v>-</v>
      </c>
      <c r="R18" s="293" t="str">
        <f t="shared" si="61"/>
        <v>-</v>
      </c>
      <c r="S18" s="293" t="str">
        <f t="shared" si="6"/>
        <v>-</v>
      </c>
      <c r="T18" s="293" t="str">
        <f t="shared" si="62"/>
        <v>0</v>
      </c>
      <c r="U18" s="191" t="str">
        <f t="shared" si="63"/>
        <v/>
      </c>
      <c r="V18" s="191" t="str">
        <f t="shared" si="7"/>
        <v/>
      </c>
      <c r="W18" s="191" t="str">
        <f t="shared" si="64"/>
        <v/>
      </c>
      <c r="X18" s="191" t="str">
        <f t="shared" si="8"/>
        <v/>
      </c>
      <c r="Y18" s="258"/>
      <c r="Z18" s="294" t="str">
        <f t="shared" si="9"/>
        <v>-</v>
      </c>
      <c r="AA18" s="295" t="str">
        <f t="shared" si="10"/>
        <v>-</v>
      </c>
      <c r="AB18" s="239" t="str">
        <f t="shared" si="11"/>
        <v>-</v>
      </c>
      <c r="AC18" s="296" t="str">
        <f t="shared" si="12"/>
        <v>-</v>
      </c>
      <c r="AD18" s="297" t="str">
        <f t="shared" si="13"/>
        <v>-</v>
      </c>
      <c r="AE18" s="259"/>
      <c r="AF18" s="294" t="str">
        <f t="shared" si="14"/>
        <v>MATH114</v>
      </c>
      <c r="AG18" s="294">
        <f t="shared" si="15"/>
        <v>61</v>
      </c>
      <c r="AH18" s="239" t="str">
        <f t="shared" si="16"/>
        <v>B</v>
      </c>
      <c r="AI18" s="296">
        <f t="shared" si="17"/>
        <v>9</v>
      </c>
      <c r="AJ18" s="297">
        <f t="shared" si="18"/>
        <v>3</v>
      </c>
      <c r="AK18" s="298"/>
      <c r="AL18" s="296" t="b">
        <f t="shared" si="19"/>
        <v>0</v>
      </c>
      <c r="AM18" s="296" t="str">
        <f t="shared" si="20"/>
        <v>TRUE</v>
      </c>
      <c r="AN18" s="296" t="b">
        <f t="shared" si="21"/>
        <v>0</v>
      </c>
      <c r="AO18" s="296">
        <f t="shared" si="22"/>
        <v>5</v>
      </c>
      <c r="AP18" s="296" t="str">
        <f t="shared" si="23"/>
        <v>FALSE</v>
      </c>
      <c r="AQ18" s="296" t="str">
        <f t="shared" si="65"/>
        <v>TRUEFALSE</v>
      </c>
      <c r="AR18" s="296" t="str">
        <f t="shared" si="66"/>
        <v>FALSEFALSE</v>
      </c>
      <c r="AS18" s="296" t="str">
        <f t="shared" si="67"/>
        <v>FALSE5</v>
      </c>
      <c r="AT18" s="296">
        <f t="shared" si="24"/>
        <v>0</v>
      </c>
      <c r="AU18" s="296">
        <f t="shared" si="25"/>
        <v>0</v>
      </c>
      <c r="AV18" s="296" t="str">
        <f t="shared" si="68"/>
        <v>00</v>
      </c>
      <c r="AW18" s="296" t="str">
        <f t="shared" si="69"/>
        <v>ERROR</v>
      </c>
      <c r="AX18" s="296" t="str">
        <f t="shared" si="70"/>
        <v>-</v>
      </c>
      <c r="AY18" s="296" t="str">
        <f t="shared" si="71"/>
        <v>ERROR-</v>
      </c>
      <c r="AZ18" s="296" t="str">
        <f t="shared" si="72"/>
        <v>-</v>
      </c>
      <c r="BA18" s="299">
        <f>IFERROR(VLOOKUP(BG18,'ADDITIONAL CHECK'!$AU$2:$AV$101,2,0),$BA$1)</f>
        <v>1</v>
      </c>
      <c r="BB18" s="300" t="str">
        <f>VLOOKUP(BC18,'FINAL DMC'!$B$4:$I$134,8,0)</f>
        <v>-</v>
      </c>
      <c r="BC18" s="315">
        <v>4</v>
      </c>
      <c r="BD18" s="300">
        <f>VLOOKUP(BC18,'FINAL DMC'!$B$4:$I$134,7,0)</f>
        <v>3</v>
      </c>
      <c r="BE18" s="231"/>
      <c r="BF18" s="302" t="str">
        <f t="shared" si="26"/>
        <v/>
      </c>
      <c r="BG18" s="303" t="str">
        <f>VLOOKUP(BC18,'FINAL DMC'!$B$4:$F$497,2,0)</f>
        <v>MATH114</v>
      </c>
      <c r="BH18" s="303" t="str">
        <f>VLOOKUP(BC18,'FINAL DMC'!$B$4:$F$236,3,0)</f>
        <v>CALCULUS AND ANALYTICAL GEOMETRY</v>
      </c>
      <c r="BI18" s="304">
        <f>VLOOKUP(BC18,'FINAL DMC'!$B$4:$F$276,4,0)</f>
        <v>3</v>
      </c>
      <c r="BJ18" s="304" t="str">
        <f t="shared" si="73"/>
        <v>B</v>
      </c>
      <c r="BK18" s="304" t="str">
        <f t="shared" si="27"/>
        <v>-</v>
      </c>
      <c r="BL18" s="305">
        <f t="shared" si="28"/>
        <v>9</v>
      </c>
      <c r="BM18" s="306" t="str">
        <f t="shared" si="29"/>
        <v>0</v>
      </c>
      <c r="BN18" s="306" t="str">
        <f t="shared" si="74"/>
        <v>0</v>
      </c>
      <c r="BO18" s="302" t="str">
        <f t="shared" si="30"/>
        <v/>
      </c>
      <c r="BP18" s="303" t="str">
        <f>VLOOKUP(CA18,'FINAL DMC'!$B$4:$F$317,2,0)</f>
        <v>CSC382</v>
      </c>
      <c r="BQ18" s="307"/>
      <c r="BR18" s="303" t="str">
        <f>VLOOKUP(CA18,'FINAL DMC'!$B$4:$F$336,3,0)</f>
        <v>CLOUD COMPUTING</v>
      </c>
      <c r="BS18" s="304">
        <f>VLOOKUP(CA18,'FINAL DMC'!$B$4:$F$516,4,0)</f>
        <v>3</v>
      </c>
      <c r="BT18" s="304" t="str">
        <f t="shared" si="31"/>
        <v>A-</v>
      </c>
      <c r="BU18" s="304" t="str">
        <f t="shared" si="32"/>
        <v>-</v>
      </c>
      <c r="BV18" s="305">
        <f t="shared" si="33"/>
        <v>11.100000000000001</v>
      </c>
      <c r="BW18" s="317"/>
      <c r="BY18" s="298"/>
      <c r="BZ18" s="300">
        <f>VLOOKUP(CA18,'FINAL DMC'!$B$4:$I$756,7,0)</f>
        <v>96</v>
      </c>
      <c r="CA18" s="308">
        <v>29</v>
      </c>
      <c r="CB18" s="300" t="str">
        <f>VLOOKUP(CA18,'FINAL DMC'!$B$4:$I$756,8,0)</f>
        <v>-</v>
      </c>
      <c r="CC18" s="299">
        <f>IFERROR(VLOOKUP(BP18,'ADDITIONAL CHECK'!$AU$2:$AV$101,2,0),$BA$1)</f>
        <v>1</v>
      </c>
      <c r="CD18" s="296" t="str">
        <f t="shared" si="75"/>
        <v>-</v>
      </c>
      <c r="CF18" s="293" t="str">
        <f t="shared" si="34"/>
        <v>-</v>
      </c>
      <c r="CG18" s="293" t="str">
        <f t="shared" si="35"/>
        <v>-</v>
      </c>
      <c r="CH18" s="293" t="str">
        <f t="shared" si="76"/>
        <v>-</v>
      </c>
      <c r="CI18" s="293" t="str">
        <f t="shared" si="77"/>
        <v>-</v>
      </c>
      <c r="CJ18" s="293" t="str">
        <f t="shared" si="78"/>
        <v>-</v>
      </c>
      <c r="CK18" s="293" t="str">
        <f t="shared" si="79"/>
        <v>-</v>
      </c>
      <c r="CL18" s="293" t="str">
        <f t="shared" si="80"/>
        <v>-</v>
      </c>
      <c r="CM18" s="293" t="str">
        <f t="shared" si="81"/>
        <v>-</v>
      </c>
      <c r="CN18" s="293" t="str">
        <f t="shared" si="36"/>
        <v>-</v>
      </c>
      <c r="CO18" s="293" t="str">
        <f t="shared" si="82"/>
        <v>0</v>
      </c>
      <c r="CP18" s="191" t="str">
        <f t="shared" si="83"/>
        <v/>
      </c>
      <c r="CQ18" s="191" t="str">
        <f t="shared" si="37"/>
        <v/>
      </c>
      <c r="CR18" s="191" t="str">
        <f t="shared" si="84"/>
        <v/>
      </c>
      <c r="CS18" s="191" t="str">
        <f t="shared" si="38"/>
        <v/>
      </c>
      <c r="CT18" s="258"/>
      <c r="CU18" s="294" t="str">
        <f t="shared" si="39"/>
        <v>-</v>
      </c>
      <c r="CV18" s="295" t="str">
        <f t="shared" si="40"/>
        <v>-</v>
      </c>
      <c r="CW18" s="239" t="str">
        <f t="shared" si="41"/>
        <v>-</v>
      </c>
      <c r="CX18" s="296" t="str">
        <f t="shared" si="42"/>
        <v>-</v>
      </c>
      <c r="CY18" s="297" t="str">
        <f t="shared" si="43"/>
        <v>-</v>
      </c>
      <c r="CZ18" s="259"/>
      <c r="DA18" s="294" t="str">
        <f t="shared" si="44"/>
        <v>CSC382</v>
      </c>
      <c r="DB18" s="294">
        <f t="shared" si="45"/>
        <v>88.5</v>
      </c>
      <c r="DC18" s="239" t="str">
        <f t="shared" si="46"/>
        <v>A-</v>
      </c>
      <c r="DD18" s="296">
        <f t="shared" si="47"/>
        <v>11.100000000000001</v>
      </c>
      <c r="DE18" s="297">
        <f t="shared" si="48"/>
        <v>3</v>
      </c>
      <c r="DF18" s="298"/>
      <c r="DG18" s="296" t="b">
        <f t="shared" si="49"/>
        <v>0</v>
      </c>
      <c r="DH18" s="296" t="str">
        <f t="shared" si="50"/>
        <v>TRUE</v>
      </c>
      <c r="DI18" s="296" t="b">
        <f t="shared" si="51"/>
        <v>0</v>
      </c>
      <c r="DJ18" s="296">
        <f t="shared" si="52"/>
        <v>5</v>
      </c>
      <c r="DK18" s="296" t="str">
        <f t="shared" si="53"/>
        <v>FALSE</v>
      </c>
      <c r="DL18" s="296" t="str">
        <f t="shared" si="85"/>
        <v>TRUEFALSE</v>
      </c>
      <c r="DM18" s="296" t="str">
        <f t="shared" si="86"/>
        <v>FALSEFALSE</v>
      </c>
      <c r="DN18" s="296" t="str">
        <f t="shared" si="87"/>
        <v>FALSE5</v>
      </c>
      <c r="DO18" s="296">
        <f t="shared" si="54"/>
        <v>0</v>
      </c>
      <c r="DP18" s="296">
        <f t="shared" si="55"/>
        <v>0</v>
      </c>
      <c r="DQ18" s="296" t="str">
        <f t="shared" si="88"/>
        <v>00</v>
      </c>
      <c r="DR18" s="296" t="str">
        <f t="shared" si="89"/>
        <v>ERROR</v>
      </c>
      <c r="DS18" s="296" t="str">
        <f t="shared" si="90"/>
        <v>-</v>
      </c>
      <c r="DT18" s="296" t="str">
        <f t="shared" si="91"/>
        <v>ERROR-</v>
      </c>
      <c r="DU18" s="231"/>
      <c r="DV18" s="318"/>
      <c r="DW18" s="318"/>
      <c r="DY18" s="319"/>
      <c r="EU18" s="65" t="str">
        <f t="shared" si="92"/>
        <v>MATH114</v>
      </c>
      <c r="EV18" s="65" t="str">
        <f>VLOOKUP(EU18,'ADDITIONAL CHECK'!$J$2:$AI$101,25,0)</f>
        <v>B</v>
      </c>
      <c r="EW18" s="65" t="str">
        <f>VLOOKUP(EU18,'ADDITIONAL CHECK'!$J$2:$AI$101,26,0)</f>
        <v/>
      </c>
      <c r="EX18" s="88" t="str">
        <f t="shared" si="93"/>
        <v>-</v>
      </c>
      <c r="EY18" s="312"/>
      <c r="EZ18" s="110" t="str">
        <f t="shared" si="94"/>
        <v>CSC382</v>
      </c>
      <c r="FA18" s="65" t="str">
        <f>VLOOKUP(EZ18,'ADDITIONAL CHECK'!$J$2:$AI$101,25,0)</f>
        <v>A-</v>
      </c>
      <c r="FB18" s="65" t="str">
        <f>VLOOKUP(EZ18,'ADDITIONAL CHECK'!$J$2:$AI$101,26,0)</f>
        <v/>
      </c>
      <c r="FC18" s="65" t="str">
        <f t="shared" si="95"/>
        <v>-</v>
      </c>
    </row>
    <row r="19" spans="1:159" s="189" customFormat="1" ht="19.350000000000001" customHeight="1" x14ac:dyDescent="0.25">
      <c r="D19" s="316"/>
      <c r="G19" s="274" t="s">
        <v>23</v>
      </c>
      <c r="H19" s="275">
        <v>2</v>
      </c>
      <c r="I19" s="275">
        <v>7</v>
      </c>
      <c r="J19" s="292"/>
      <c r="K19" s="293" t="str">
        <f t="shared" si="4"/>
        <v>-</v>
      </c>
      <c r="L19" s="293" t="str">
        <f t="shared" si="5"/>
        <v>-</v>
      </c>
      <c r="M19" s="293" t="str">
        <f t="shared" si="56"/>
        <v>-</v>
      </c>
      <c r="N19" s="293" t="str">
        <f t="shared" si="57"/>
        <v>-</v>
      </c>
      <c r="O19" s="293" t="str">
        <f t="shared" si="58"/>
        <v>-</v>
      </c>
      <c r="P19" s="293" t="str">
        <f t="shared" si="59"/>
        <v>-</v>
      </c>
      <c r="Q19" s="293" t="str">
        <f t="shared" si="60"/>
        <v>-</v>
      </c>
      <c r="R19" s="293" t="str">
        <f t="shared" si="61"/>
        <v>-</v>
      </c>
      <c r="S19" s="293" t="str">
        <f t="shared" si="6"/>
        <v>-</v>
      </c>
      <c r="T19" s="293" t="str">
        <f t="shared" si="62"/>
        <v>0</v>
      </c>
      <c r="U19" s="191" t="str">
        <f t="shared" si="63"/>
        <v/>
      </c>
      <c r="V19" s="191" t="str">
        <f t="shared" si="7"/>
        <v/>
      </c>
      <c r="W19" s="191" t="str">
        <f t="shared" si="64"/>
        <v/>
      </c>
      <c r="X19" s="191" t="str">
        <f t="shared" si="8"/>
        <v/>
      </c>
      <c r="Y19" s="258"/>
      <c r="Z19" s="294" t="str">
        <f t="shared" si="9"/>
        <v>-</v>
      </c>
      <c r="AA19" s="295" t="str">
        <f t="shared" si="10"/>
        <v>-</v>
      </c>
      <c r="AB19" s="239" t="str">
        <f t="shared" si="11"/>
        <v>-</v>
      </c>
      <c r="AC19" s="296" t="str">
        <f t="shared" si="12"/>
        <v>-</v>
      </c>
      <c r="AD19" s="297" t="str">
        <f t="shared" si="13"/>
        <v>-</v>
      </c>
      <c r="AE19" s="259"/>
      <c r="AF19" s="294" t="str">
        <f t="shared" si="14"/>
        <v>ENG115</v>
      </c>
      <c r="AG19" s="294">
        <f t="shared" si="15"/>
        <v>68.5</v>
      </c>
      <c r="AH19" s="239" t="str">
        <f t="shared" si="16"/>
        <v>B</v>
      </c>
      <c r="AI19" s="296">
        <f t="shared" si="17"/>
        <v>9</v>
      </c>
      <c r="AJ19" s="297">
        <f t="shared" si="18"/>
        <v>3</v>
      </c>
      <c r="AK19" s="298"/>
      <c r="AL19" s="296" t="b">
        <f t="shared" si="19"/>
        <v>0</v>
      </c>
      <c r="AM19" s="296" t="str">
        <f t="shared" si="20"/>
        <v>TRUE</v>
      </c>
      <c r="AN19" s="296" t="b">
        <f t="shared" si="21"/>
        <v>0</v>
      </c>
      <c r="AO19" s="296">
        <f t="shared" si="22"/>
        <v>5</v>
      </c>
      <c r="AP19" s="296" t="str">
        <f t="shared" si="23"/>
        <v>FALSE</v>
      </c>
      <c r="AQ19" s="296" t="str">
        <f t="shared" si="65"/>
        <v>TRUEFALSE</v>
      </c>
      <c r="AR19" s="296" t="str">
        <f t="shared" si="66"/>
        <v>FALSEFALSE</v>
      </c>
      <c r="AS19" s="296" t="str">
        <f t="shared" si="67"/>
        <v>FALSE5</v>
      </c>
      <c r="AT19" s="296">
        <f t="shared" si="24"/>
        <v>0</v>
      </c>
      <c r="AU19" s="296">
        <f t="shared" si="25"/>
        <v>0</v>
      </c>
      <c r="AV19" s="296" t="str">
        <f t="shared" si="68"/>
        <v>00</v>
      </c>
      <c r="AW19" s="296" t="str">
        <f t="shared" si="69"/>
        <v>ERROR</v>
      </c>
      <c r="AX19" s="296" t="str">
        <f t="shared" si="70"/>
        <v>-</v>
      </c>
      <c r="AY19" s="296" t="str">
        <f t="shared" si="71"/>
        <v>ERROR-</v>
      </c>
      <c r="AZ19" s="296" t="str">
        <f t="shared" si="72"/>
        <v>-</v>
      </c>
      <c r="BA19" s="299">
        <f>IFERROR(VLOOKUP(BG19,'ADDITIONAL CHECK'!$AU$2:$AV$101,2,0),$BA$1)</f>
        <v>1</v>
      </c>
      <c r="BB19" s="300" t="str">
        <f>VLOOKUP(BC19,'FINAL DMC'!$B$4:$I$134,8,0)</f>
        <v>-</v>
      </c>
      <c r="BC19" s="315">
        <v>5</v>
      </c>
      <c r="BD19" s="300">
        <f>VLOOKUP(BC19,'FINAL DMC'!$B$4:$I$134,7,0)</f>
        <v>2</v>
      </c>
      <c r="BE19" s="231"/>
      <c r="BF19" s="302" t="str">
        <f t="shared" si="26"/>
        <v/>
      </c>
      <c r="BG19" s="303" t="str">
        <f>VLOOKUP(BC19,'FINAL DMC'!$B$4:$F$497,2,0)</f>
        <v>ENG115</v>
      </c>
      <c r="BH19" s="303" t="str">
        <f>VLOOKUP(BC19,'FINAL DMC'!$B$4:$F$236,3,0)</f>
        <v>ENGLISH COMPOSITION AND COMPREHENSION</v>
      </c>
      <c r="BI19" s="304">
        <f>VLOOKUP(BC19,'FINAL DMC'!$B$4:$F$276,4,0)</f>
        <v>3</v>
      </c>
      <c r="BJ19" s="304" t="str">
        <f t="shared" si="73"/>
        <v>B</v>
      </c>
      <c r="BK19" s="304" t="str">
        <f t="shared" si="27"/>
        <v>-</v>
      </c>
      <c r="BL19" s="305">
        <f t="shared" si="28"/>
        <v>9</v>
      </c>
      <c r="BM19" s="306" t="str">
        <f t="shared" si="29"/>
        <v>0</v>
      </c>
      <c r="BN19" s="306" t="str">
        <f t="shared" si="74"/>
        <v>0</v>
      </c>
      <c r="BO19" s="302" t="str">
        <f t="shared" si="30"/>
        <v/>
      </c>
      <c r="BP19" s="303" t="str">
        <f>VLOOKUP(CA19,'FINAL DMC'!$B$4:$F$317,2,0)</f>
        <v>CSC390</v>
      </c>
      <c r="BQ19" s="307"/>
      <c r="BR19" s="303" t="str">
        <f>VLOOKUP(CA19,'FINAL DMC'!$B$4:$F$336,3,0)</f>
        <v>DEEP LEARNING</v>
      </c>
      <c r="BS19" s="304">
        <f>VLOOKUP(CA19,'FINAL DMC'!$B$4:$F$516,4,0)</f>
        <v>3</v>
      </c>
      <c r="BT19" s="304" t="str">
        <f t="shared" si="31"/>
        <v>A-</v>
      </c>
      <c r="BU19" s="304" t="str">
        <f t="shared" si="32"/>
        <v>-</v>
      </c>
      <c r="BV19" s="305">
        <f t="shared" si="33"/>
        <v>11.100000000000001</v>
      </c>
      <c r="BW19" s="317"/>
      <c r="BY19" s="298"/>
      <c r="BZ19" s="300">
        <f>VLOOKUP(CA19,'FINAL DMC'!$B$4:$I$756,7,0)</f>
        <v>95</v>
      </c>
      <c r="CA19" s="308">
        <v>30</v>
      </c>
      <c r="CB19" s="300" t="str">
        <f>VLOOKUP(CA19,'FINAL DMC'!$B$4:$I$756,8,0)</f>
        <v>-</v>
      </c>
      <c r="CC19" s="299">
        <f>IFERROR(VLOOKUP(BP19,'ADDITIONAL CHECK'!$AU$2:$AV$101,2,0),$BA$1)</f>
        <v>1</v>
      </c>
      <c r="CD19" s="296" t="str">
        <f t="shared" si="75"/>
        <v>-</v>
      </c>
      <c r="CF19" s="293" t="str">
        <f t="shared" si="34"/>
        <v>-</v>
      </c>
      <c r="CG19" s="293" t="str">
        <f t="shared" si="35"/>
        <v>-</v>
      </c>
      <c r="CH19" s="293" t="str">
        <f t="shared" si="76"/>
        <v>-</v>
      </c>
      <c r="CI19" s="293" t="str">
        <f t="shared" si="77"/>
        <v>-</v>
      </c>
      <c r="CJ19" s="293" t="str">
        <f t="shared" si="78"/>
        <v>-</v>
      </c>
      <c r="CK19" s="293" t="str">
        <f t="shared" si="79"/>
        <v>-</v>
      </c>
      <c r="CL19" s="293" t="str">
        <f t="shared" si="80"/>
        <v>-</v>
      </c>
      <c r="CM19" s="293" t="str">
        <f t="shared" si="81"/>
        <v>-</v>
      </c>
      <c r="CN19" s="293" t="str">
        <f t="shared" si="36"/>
        <v>-</v>
      </c>
      <c r="CO19" s="293" t="str">
        <f t="shared" si="82"/>
        <v>0</v>
      </c>
      <c r="CP19" s="191" t="str">
        <f t="shared" si="83"/>
        <v/>
      </c>
      <c r="CQ19" s="191" t="str">
        <f t="shared" si="37"/>
        <v/>
      </c>
      <c r="CR19" s="191" t="str">
        <f t="shared" si="84"/>
        <v/>
      </c>
      <c r="CS19" s="191" t="str">
        <f t="shared" si="38"/>
        <v/>
      </c>
      <c r="CT19" s="258"/>
      <c r="CU19" s="294" t="str">
        <f t="shared" si="39"/>
        <v>-</v>
      </c>
      <c r="CV19" s="295" t="str">
        <f t="shared" si="40"/>
        <v>-</v>
      </c>
      <c r="CW19" s="239" t="str">
        <f t="shared" si="41"/>
        <v>-</v>
      </c>
      <c r="CX19" s="296" t="str">
        <f t="shared" si="42"/>
        <v>-</v>
      </c>
      <c r="CY19" s="297" t="str">
        <f t="shared" si="43"/>
        <v>-</v>
      </c>
      <c r="CZ19" s="259"/>
      <c r="DA19" s="294" t="str">
        <f t="shared" si="44"/>
        <v>CSC390</v>
      </c>
      <c r="DB19" s="294">
        <f t="shared" si="45"/>
        <v>83</v>
      </c>
      <c r="DC19" s="239" t="str">
        <f t="shared" si="46"/>
        <v>A-</v>
      </c>
      <c r="DD19" s="296">
        <f t="shared" si="47"/>
        <v>11.100000000000001</v>
      </c>
      <c r="DE19" s="297">
        <f t="shared" si="48"/>
        <v>3</v>
      </c>
      <c r="DF19" s="298"/>
      <c r="DG19" s="296" t="b">
        <f t="shared" si="49"/>
        <v>0</v>
      </c>
      <c r="DH19" s="296" t="str">
        <f t="shared" si="50"/>
        <v>TRUE</v>
      </c>
      <c r="DI19" s="296" t="b">
        <f t="shared" si="51"/>
        <v>0</v>
      </c>
      <c r="DJ19" s="296">
        <f t="shared" si="52"/>
        <v>5</v>
      </c>
      <c r="DK19" s="296" t="str">
        <f t="shared" si="53"/>
        <v>FALSE</v>
      </c>
      <c r="DL19" s="296" t="str">
        <f t="shared" si="85"/>
        <v>TRUEFALSE</v>
      </c>
      <c r="DM19" s="296" t="str">
        <f t="shared" si="86"/>
        <v>FALSEFALSE</v>
      </c>
      <c r="DN19" s="296" t="str">
        <f t="shared" si="87"/>
        <v>FALSE5</v>
      </c>
      <c r="DO19" s="296">
        <f t="shared" si="54"/>
        <v>0</v>
      </c>
      <c r="DP19" s="296">
        <f t="shared" si="55"/>
        <v>0</v>
      </c>
      <c r="DQ19" s="296" t="str">
        <f t="shared" si="88"/>
        <v>00</v>
      </c>
      <c r="DR19" s="296" t="str">
        <f t="shared" si="89"/>
        <v>ERROR</v>
      </c>
      <c r="DS19" s="296" t="str">
        <f t="shared" si="90"/>
        <v>-</v>
      </c>
      <c r="DT19" s="296" t="str">
        <f t="shared" si="91"/>
        <v>ERROR-</v>
      </c>
      <c r="DU19" s="231"/>
      <c r="EG19" s="320"/>
      <c r="EH19" s="320"/>
      <c r="EU19" s="65" t="str">
        <f t="shared" si="92"/>
        <v>ENG115</v>
      </c>
      <c r="EV19" s="65" t="str">
        <f>VLOOKUP(EU19,'ADDITIONAL CHECK'!$J$2:$AI$101,25,0)</f>
        <v>B</v>
      </c>
      <c r="EW19" s="65" t="str">
        <f>VLOOKUP(EU19,'ADDITIONAL CHECK'!$J$2:$AI$101,26,0)</f>
        <v/>
      </c>
      <c r="EX19" s="88" t="str">
        <f t="shared" si="93"/>
        <v>-</v>
      </c>
      <c r="EY19" s="312"/>
      <c r="EZ19" s="110" t="str">
        <f t="shared" si="94"/>
        <v>CSC390</v>
      </c>
      <c r="FA19" s="65" t="str">
        <f>VLOOKUP(EZ19,'ADDITIONAL CHECK'!$J$2:$AI$101,25,0)</f>
        <v>A-</v>
      </c>
      <c r="FB19" s="65" t="str">
        <f>VLOOKUP(EZ19,'ADDITIONAL CHECK'!$J$2:$AI$101,26,0)</f>
        <v/>
      </c>
      <c r="FC19" s="65" t="str">
        <f t="shared" si="95"/>
        <v>-</v>
      </c>
    </row>
    <row r="20" spans="1:159" s="189" customFormat="1" ht="14.1" customHeight="1" x14ac:dyDescent="0.25">
      <c r="D20" s="316"/>
      <c r="G20" s="274" t="s">
        <v>27</v>
      </c>
      <c r="H20" s="275">
        <v>2</v>
      </c>
      <c r="I20" s="275">
        <v>7</v>
      </c>
      <c r="J20" s="292"/>
      <c r="K20" s="293" t="str">
        <f t="shared" si="4"/>
        <v>-</v>
      </c>
      <c r="L20" s="293" t="str">
        <f t="shared" si="5"/>
        <v>-</v>
      </c>
      <c r="M20" s="293" t="str">
        <f t="shared" si="56"/>
        <v>-</v>
      </c>
      <c r="N20" s="293" t="str">
        <f t="shared" si="57"/>
        <v>-</v>
      </c>
      <c r="O20" s="293" t="str">
        <f t="shared" si="58"/>
        <v>-</v>
      </c>
      <c r="P20" s="293" t="str">
        <f t="shared" si="59"/>
        <v>-</v>
      </c>
      <c r="Q20" s="293" t="str">
        <f t="shared" si="60"/>
        <v>-</v>
      </c>
      <c r="R20" s="293" t="str">
        <f t="shared" si="61"/>
        <v>-</v>
      </c>
      <c r="S20" s="293" t="str">
        <f t="shared" si="6"/>
        <v>-</v>
      </c>
      <c r="T20" s="293" t="str">
        <f t="shared" si="62"/>
        <v>0</v>
      </c>
      <c r="U20" s="191" t="str">
        <f t="shared" si="63"/>
        <v/>
      </c>
      <c r="V20" s="191" t="str">
        <f t="shared" si="7"/>
        <v/>
      </c>
      <c r="W20" s="191" t="str">
        <f t="shared" si="64"/>
        <v/>
      </c>
      <c r="X20" s="191" t="str">
        <f t="shared" si="8"/>
        <v/>
      </c>
      <c r="Y20" s="258"/>
      <c r="Z20" s="294" t="str">
        <f t="shared" si="9"/>
        <v>-</v>
      </c>
      <c r="AA20" s="295" t="str">
        <f t="shared" si="10"/>
        <v>-</v>
      </c>
      <c r="AB20" s="239" t="str">
        <f t="shared" si="11"/>
        <v>-</v>
      </c>
      <c r="AC20" s="296" t="str">
        <f t="shared" si="12"/>
        <v>-</v>
      </c>
      <c r="AD20" s="297" t="str">
        <f t="shared" si="13"/>
        <v>-</v>
      </c>
      <c r="AE20" s="259"/>
      <c r="AF20" s="294" t="str">
        <f t="shared" si="14"/>
        <v>-</v>
      </c>
      <c r="AG20" s="294" t="str">
        <f t="shared" si="15"/>
        <v>-</v>
      </c>
      <c r="AH20" s="239" t="str">
        <f t="shared" si="16"/>
        <v>-</v>
      </c>
      <c r="AI20" s="296" t="str">
        <f t="shared" si="17"/>
        <v>-</v>
      </c>
      <c r="AJ20" s="297" t="str">
        <f t="shared" si="18"/>
        <v>-</v>
      </c>
      <c r="AK20" s="298"/>
      <c r="AL20" s="296" t="b">
        <f t="shared" si="19"/>
        <v>0</v>
      </c>
      <c r="AM20" s="296" t="str">
        <f t="shared" si="20"/>
        <v>FALSE</v>
      </c>
      <c r="AN20" s="296" t="b">
        <f t="shared" si="21"/>
        <v>0</v>
      </c>
      <c r="AO20" s="296">
        <f t="shared" si="22"/>
        <v>5</v>
      </c>
      <c r="AP20" s="296" t="str">
        <f t="shared" si="23"/>
        <v>FALSE</v>
      </c>
      <c r="AQ20" s="296" t="str">
        <f t="shared" si="65"/>
        <v>FALSEFALSE</v>
      </c>
      <c r="AR20" s="296" t="str">
        <f t="shared" si="66"/>
        <v>FALSEFALSE</v>
      </c>
      <c r="AS20" s="296" t="str">
        <f t="shared" si="67"/>
        <v>FALSE5</v>
      </c>
      <c r="AT20" s="296">
        <f t="shared" si="24"/>
        <v>0</v>
      </c>
      <c r="AU20" s="296">
        <f t="shared" si="25"/>
        <v>0</v>
      </c>
      <c r="AV20" s="296" t="str">
        <f t="shared" si="68"/>
        <v>00</v>
      </c>
      <c r="AW20" s="296" t="str">
        <f t="shared" si="69"/>
        <v>-</v>
      </c>
      <c r="AX20" s="296" t="str">
        <f t="shared" si="70"/>
        <v>-</v>
      </c>
      <c r="AY20" s="296" t="str">
        <f t="shared" si="71"/>
        <v>--</v>
      </c>
      <c r="AZ20" s="296" t="str">
        <f t="shared" si="72"/>
        <v>-</v>
      </c>
      <c r="BA20" s="299" t="s">
        <v>56</v>
      </c>
      <c r="BB20" s="321" t="s">
        <v>56</v>
      </c>
      <c r="BC20" s="186"/>
      <c r="BD20" s="233" t="s">
        <v>56</v>
      </c>
      <c r="BE20" s="231"/>
      <c r="BF20" s="302"/>
      <c r="BG20" s="322" t="s">
        <v>62</v>
      </c>
      <c r="BH20" s="303"/>
      <c r="BI20" s="323">
        <f>SUM($BI$15:$BI$19)</f>
        <v>16</v>
      </c>
      <c r="BJ20" s="534" t="s">
        <v>63</v>
      </c>
      <c r="BK20" s="534"/>
      <c r="BL20" s="325">
        <f>IFERROR(($DV$3/$DW$3),"-")</f>
        <v>3.1875</v>
      </c>
      <c r="BM20" s="306" t="str">
        <f t="shared" si="29"/>
        <v>0</v>
      </c>
      <c r="BN20" s="306" t="str">
        <f t="shared" si="74"/>
        <v>0</v>
      </c>
      <c r="BO20" s="302"/>
      <c r="BP20" s="322" t="s">
        <v>62</v>
      </c>
      <c r="BQ20" s="322"/>
      <c r="BR20" s="303"/>
      <c r="BS20" s="326">
        <f>+DW8</f>
        <v>99</v>
      </c>
      <c r="BT20" s="443" t="s">
        <v>64</v>
      </c>
      <c r="BU20" s="443"/>
      <c r="BV20" s="325">
        <f>IFERROR(($DV$8/$DW$8),"-")</f>
        <v>2.8979797979797977</v>
      </c>
      <c r="BW20" s="317"/>
      <c r="BY20" s="298"/>
      <c r="BZ20" s="233" t="s">
        <v>56</v>
      </c>
      <c r="CB20" s="233" t="s">
        <v>56</v>
      </c>
      <c r="CC20" s="299" t="s">
        <v>56</v>
      </c>
      <c r="CD20" s="296" t="str">
        <f t="shared" si="75"/>
        <v>-</v>
      </c>
      <c r="CF20" s="293" t="str">
        <f t="shared" si="34"/>
        <v>-</v>
      </c>
      <c r="CG20" s="293" t="str">
        <f t="shared" si="35"/>
        <v>-</v>
      </c>
      <c r="CH20" s="293" t="str">
        <f t="shared" si="76"/>
        <v>-</v>
      </c>
      <c r="CI20" s="293" t="str">
        <f t="shared" si="77"/>
        <v>-</v>
      </c>
      <c r="CJ20" s="293" t="str">
        <f t="shared" si="78"/>
        <v>-</v>
      </c>
      <c r="CK20" s="293" t="str">
        <f t="shared" si="79"/>
        <v>-</v>
      </c>
      <c r="CL20" s="293" t="str">
        <f t="shared" si="80"/>
        <v>-</v>
      </c>
      <c r="CM20" s="293" t="str">
        <f t="shared" si="81"/>
        <v>-</v>
      </c>
      <c r="CN20" s="293" t="str">
        <f t="shared" si="36"/>
        <v>-</v>
      </c>
      <c r="CO20" s="293" t="str">
        <f t="shared" si="82"/>
        <v>0</v>
      </c>
      <c r="CP20" s="191" t="str">
        <f t="shared" si="83"/>
        <v/>
      </c>
      <c r="CQ20" s="191" t="str">
        <f t="shared" si="37"/>
        <v/>
      </c>
      <c r="CR20" s="191" t="str">
        <f t="shared" si="84"/>
        <v/>
      </c>
      <c r="CS20" s="191" t="str">
        <f t="shared" si="38"/>
        <v/>
      </c>
      <c r="CT20" s="258"/>
      <c r="CU20" s="294" t="str">
        <f t="shared" si="39"/>
        <v>-</v>
      </c>
      <c r="CV20" s="295" t="str">
        <f t="shared" si="40"/>
        <v>-</v>
      </c>
      <c r="CW20" s="239" t="str">
        <f t="shared" si="41"/>
        <v>-</v>
      </c>
      <c r="CX20" s="296" t="str">
        <f t="shared" si="42"/>
        <v>-</v>
      </c>
      <c r="CY20" s="297" t="str">
        <f t="shared" si="43"/>
        <v>-</v>
      </c>
      <c r="CZ20" s="259"/>
      <c r="DA20" s="294" t="str">
        <f t="shared" si="44"/>
        <v>-</v>
      </c>
      <c r="DB20" s="294" t="str">
        <f t="shared" si="45"/>
        <v>-</v>
      </c>
      <c r="DC20" s="239" t="str">
        <f t="shared" si="46"/>
        <v>-</v>
      </c>
      <c r="DD20" s="296" t="str">
        <f t="shared" si="47"/>
        <v>-</v>
      </c>
      <c r="DE20" s="297" t="str">
        <f t="shared" si="48"/>
        <v>-</v>
      </c>
      <c r="DF20" s="298"/>
      <c r="DG20" s="296" t="b">
        <f t="shared" si="49"/>
        <v>0</v>
      </c>
      <c r="DH20" s="296" t="str">
        <f t="shared" si="50"/>
        <v>FALSE</v>
      </c>
      <c r="DI20" s="296" t="b">
        <f t="shared" si="51"/>
        <v>0</v>
      </c>
      <c r="DJ20" s="296">
        <f t="shared" si="52"/>
        <v>5</v>
      </c>
      <c r="DK20" s="296" t="str">
        <f t="shared" si="53"/>
        <v>FALSE</v>
      </c>
      <c r="DL20" s="296" t="str">
        <f t="shared" si="85"/>
        <v>FALSEFALSE</v>
      </c>
      <c r="DM20" s="296" t="str">
        <f t="shared" si="86"/>
        <v>FALSEFALSE</v>
      </c>
      <c r="DN20" s="296" t="str">
        <f t="shared" si="87"/>
        <v>FALSE5</v>
      </c>
      <c r="DO20" s="296">
        <f t="shared" si="54"/>
        <v>0</v>
      </c>
      <c r="DP20" s="296">
        <f t="shared" si="55"/>
        <v>0</v>
      </c>
      <c r="DQ20" s="296" t="str">
        <f t="shared" si="88"/>
        <v>00</v>
      </c>
      <c r="DR20" s="296" t="str">
        <f t="shared" si="89"/>
        <v>-</v>
      </c>
      <c r="DS20" s="296" t="str">
        <f t="shared" si="90"/>
        <v>-</v>
      </c>
      <c r="DT20" s="296" t="str">
        <f t="shared" si="91"/>
        <v>--</v>
      </c>
      <c r="DU20" s="231"/>
      <c r="EG20" s="320"/>
      <c r="EH20" s="320"/>
      <c r="EU20" s="65" t="str">
        <f t="shared" si="92"/>
        <v xml:space="preserve">Total Credit Hours </v>
      </c>
      <c r="EV20" s="65">
        <f>VLOOKUP(EU20,'ADDITIONAL CHECK'!$J$2:$AI$101,25,0)</f>
        <v>0</v>
      </c>
      <c r="EW20" s="65" t="str">
        <f>VLOOKUP(EU20,'ADDITIONAL CHECK'!$J$2:$AI$101,26,0)</f>
        <v/>
      </c>
      <c r="EX20" s="88" t="str">
        <f t="shared" si="93"/>
        <v>-</v>
      </c>
      <c r="EY20" s="312"/>
      <c r="EZ20" s="110" t="str">
        <f t="shared" si="94"/>
        <v xml:space="preserve">Total Credit Hours </v>
      </c>
      <c r="FA20" s="65">
        <f>VLOOKUP(EZ20,'ADDITIONAL CHECK'!$J$2:$AI$101,25,0)</f>
        <v>0</v>
      </c>
      <c r="FB20" s="65" t="str">
        <f>VLOOKUP(EZ20,'ADDITIONAL CHECK'!$J$2:$AI$101,26,0)</f>
        <v/>
      </c>
      <c r="FC20" s="65" t="str">
        <f t="shared" si="95"/>
        <v>-</v>
      </c>
    </row>
    <row r="21" spans="1:159" s="189" customFormat="1" ht="14.1" customHeight="1" x14ac:dyDescent="0.25">
      <c r="D21" s="316"/>
      <c r="G21" s="274" t="s">
        <v>34</v>
      </c>
      <c r="H21" s="275">
        <v>2</v>
      </c>
      <c r="I21" s="275">
        <v>7</v>
      </c>
      <c r="J21" s="292"/>
      <c r="K21" s="293" t="str">
        <f t="shared" si="4"/>
        <v>-</v>
      </c>
      <c r="L21" s="293" t="str">
        <f t="shared" si="5"/>
        <v>-</v>
      </c>
      <c r="M21" s="293" t="str">
        <f t="shared" si="56"/>
        <v>-</v>
      </c>
      <c r="N21" s="293" t="str">
        <f t="shared" si="57"/>
        <v>-</v>
      </c>
      <c r="O21" s="293" t="str">
        <f t="shared" si="58"/>
        <v>-</v>
      </c>
      <c r="P21" s="293" t="str">
        <f t="shared" si="59"/>
        <v>-</v>
      </c>
      <c r="Q21" s="293" t="str">
        <f t="shared" si="60"/>
        <v>-</v>
      </c>
      <c r="R21" s="293" t="str">
        <f t="shared" si="61"/>
        <v>-</v>
      </c>
      <c r="S21" s="293" t="str">
        <f t="shared" si="6"/>
        <v>-</v>
      </c>
      <c r="T21" s="293" t="str">
        <f t="shared" si="62"/>
        <v>0</v>
      </c>
      <c r="U21" s="191" t="str">
        <f t="shared" si="63"/>
        <v/>
      </c>
      <c r="V21" s="191" t="str">
        <f t="shared" si="7"/>
        <v/>
      </c>
      <c r="W21" s="191" t="str">
        <f t="shared" si="64"/>
        <v/>
      </c>
      <c r="X21" s="191" t="str">
        <f t="shared" si="8"/>
        <v/>
      </c>
      <c r="Y21" s="258"/>
      <c r="Z21" s="294" t="str">
        <f t="shared" si="9"/>
        <v>-</v>
      </c>
      <c r="AA21" s="295" t="str">
        <f t="shared" si="10"/>
        <v>-</v>
      </c>
      <c r="AB21" s="239" t="str">
        <f t="shared" si="11"/>
        <v>-</v>
      </c>
      <c r="AC21" s="296" t="str">
        <f t="shared" si="12"/>
        <v>-</v>
      </c>
      <c r="AD21" s="297" t="str">
        <f t="shared" si="13"/>
        <v>-</v>
      </c>
      <c r="AE21" s="259"/>
      <c r="AF21" s="294" t="str">
        <f t="shared" si="14"/>
        <v>-</v>
      </c>
      <c r="AG21" s="294" t="str">
        <f t="shared" si="15"/>
        <v>-</v>
      </c>
      <c r="AH21" s="239" t="str">
        <f t="shared" si="16"/>
        <v>-</v>
      </c>
      <c r="AI21" s="296" t="str">
        <f t="shared" si="17"/>
        <v>-</v>
      </c>
      <c r="AJ21" s="297" t="str">
        <f t="shared" si="18"/>
        <v>-</v>
      </c>
      <c r="AK21" s="298"/>
      <c r="AL21" s="296" t="b">
        <f t="shared" si="19"/>
        <v>0</v>
      </c>
      <c r="AM21" s="296" t="str">
        <f t="shared" si="20"/>
        <v>FALSE</v>
      </c>
      <c r="AN21" s="296" t="b">
        <f t="shared" si="21"/>
        <v>0</v>
      </c>
      <c r="AO21" s="296">
        <f t="shared" si="22"/>
        <v>5</v>
      </c>
      <c r="AP21" s="296" t="str">
        <f t="shared" si="23"/>
        <v>FALSE</v>
      </c>
      <c r="AQ21" s="296" t="str">
        <f t="shared" si="65"/>
        <v>FALSEFALSE</v>
      </c>
      <c r="AR21" s="296" t="str">
        <f t="shared" si="66"/>
        <v>FALSEFALSE</v>
      </c>
      <c r="AS21" s="296" t="str">
        <f t="shared" si="67"/>
        <v>FALSE5</v>
      </c>
      <c r="AT21" s="296">
        <f t="shared" si="24"/>
        <v>0</v>
      </c>
      <c r="AU21" s="296">
        <f t="shared" si="25"/>
        <v>0</v>
      </c>
      <c r="AV21" s="296" t="str">
        <f t="shared" si="68"/>
        <v>00</v>
      </c>
      <c r="AW21" s="296" t="str">
        <f t="shared" si="69"/>
        <v>-</v>
      </c>
      <c r="AX21" s="296" t="str">
        <f t="shared" si="70"/>
        <v>-</v>
      </c>
      <c r="AY21" s="296" t="str">
        <f t="shared" si="71"/>
        <v>--</v>
      </c>
      <c r="AZ21" s="296" t="str">
        <f t="shared" si="72"/>
        <v>-</v>
      </c>
      <c r="BA21" s="299" t="s">
        <v>56</v>
      </c>
      <c r="BB21" s="321" t="s">
        <v>56</v>
      </c>
      <c r="BC21" s="186"/>
      <c r="BD21" s="233" t="s">
        <v>56</v>
      </c>
      <c r="BE21" s="231"/>
      <c r="BF21" s="280" t="str">
        <f>IFERROR(VLOOKUP(D4,INPUT!$AK$11:$AL$127,2,0),"-")</f>
        <v>SPRING 2021 ( MARCH 2021 - JULY 2021 )</v>
      </c>
      <c r="BG21" s="281"/>
      <c r="BH21" s="303"/>
      <c r="BI21" s="281"/>
      <c r="BJ21" s="304"/>
      <c r="BK21" s="304"/>
      <c r="BL21" s="282"/>
      <c r="BM21" s="306" t="str">
        <f t="shared" si="29"/>
        <v>0</v>
      </c>
      <c r="BN21" s="306" t="str">
        <f t="shared" si="74"/>
        <v>0</v>
      </c>
      <c r="BO21" s="280" t="str">
        <f>IFERROR(VLOOKUP(D10,INPUT!$AK$11:$AL$127,2,0),"-")</f>
        <v>FALL 2023 ( OCTOBER 2023 - MARCH 2024 )</v>
      </c>
      <c r="BP21" s="317"/>
      <c r="BQ21" s="281"/>
      <c r="BR21" s="303"/>
      <c r="BS21" s="281"/>
      <c r="BT21" s="304"/>
      <c r="BU21" s="304"/>
      <c r="BV21" s="282"/>
      <c r="BW21" s="317"/>
      <c r="BY21" s="298"/>
      <c r="BZ21" s="233" t="s">
        <v>56</v>
      </c>
      <c r="CB21" s="233" t="s">
        <v>56</v>
      </c>
      <c r="CC21" s="299" t="s">
        <v>56</v>
      </c>
      <c r="CD21" s="296" t="str">
        <f t="shared" si="75"/>
        <v>-</v>
      </c>
      <c r="CF21" s="293" t="str">
        <f t="shared" si="34"/>
        <v>-</v>
      </c>
      <c r="CG21" s="293" t="str">
        <f t="shared" si="35"/>
        <v>-</v>
      </c>
      <c r="CH21" s="293" t="str">
        <f t="shared" si="76"/>
        <v>-</v>
      </c>
      <c r="CI21" s="293" t="str">
        <f t="shared" si="77"/>
        <v>-</v>
      </c>
      <c r="CJ21" s="293" t="str">
        <f t="shared" si="78"/>
        <v>-</v>
      </c>
      <c r="CK21" s="293" t="str">
        <f t="shared" si="79"/>
        <v>-</v>
      </c>
      <c r="CL21" s="293" t="str">
        <f t="shared" si="80"/>
        <v>-</v>
      </c>
      <c r="CM21" s="293" t="str">
        <f t="shared" si="81"/>
        <v>-</v>
      </c>
      <c r="CN21" s="293" t="str">
        <f t="shared" si="36"/>
        <v>-</v>
      </c>
      <c r="CO21" s="293" t="str">
        <f t="shared" si="82"/>
        <v>0</v>
      </c>
      <c r="CP21" s="191" t="str">
        <f t="shared" si="83"/>
        <v/>
      </c>
      <c r="CQ21" s="191" t="str">
        <f t="shared" si="37"/>
        <v/>
      </c>
      <c r="CR21" s="191" t="str">
        <f t="shared" si="84"/>
        <v/>
      </c>
      <c r="CS21" s="191" t="str">
        <f t="shared" si="38"/>
        <v/>
      </c>
      <c r="CT21" s="258"/>
      <c r="CU21" s="294" t="str">
        <f t="shared" si="39"/>
        <v>-</v>
      </c>
      <c r="CV21" s="295" t="str">
        <f t="shared" si="40"/>
        <v>-</v>
      </c>
      <c r="CW21" s="239" t="str">
        <f t="shared" si="41"/>
        <v>-</v>
      </c>
      <c r="CX21" s="296" t="str">
        <f t="shared" si="42"/>
        <v>-</v>
      </c>
      <c r="CY21" s="297" t="str">
        <f t="shared" si="43"/>
        <v>-</v>
      </c>
      <c r="CZ21" s="259"/>
      <c r="DA21" s="294" t="str">
        <f t="shared" si="44"/>
        <v>-</v>
      </c>
      <c r="DB21" s="294" t="str">
        <f t="shared" si="45"/>
        <v>-</v>
      </c>
      <c r="DC21" s="239" t="str">
        <f t="shared" si="46"/>
        <v>-</v>
      </c>
      <c r="DD21" s="296" t="str">
        <f t="shared" si="47"/>
        <v>-</v>
      </c>
      <c r="DE21" s="297" t="str">
        <f t="shared" si="48"/>
        <v>-</v>
      </c>
      <c r="DF21" s="298"/>
      <c r="DG21" s="296" t="b">
        <f t="shared" si="49"/>
        <v>0</v>
      </c>
      <c r="DH21" s="296" t="str">
        <f t="shared" si="50"/>
        <v>FALSE</v>
      </c>
      <c r="DI21" s="296" t="b">
        <f t="shared" si="51"/>
        <v>0</v>
      </c>
      <c r="DJ21" s="296">
        <f t="shared" si="52"/>
        <v>5</v>
      </c>
      <c r="DK21" s="296" t="str">
        <f t="shared" si="53"/>
        <v>FALSE</v>
      </c>
      <c r="DL21" s="296" t="str">
        <f t="shared" si="85"/>
        <v>FALSEFALSE</v>
      </c>
      <c r="DM21" s="296" t="str">
        <f t="shared" si="86"/>
        <v>FALSEFALSE</v>
      </c>
      <c r="DN21" s="296" t="str">
        <f t="shared" si="87"/>
        <v>FALSE5</v>
      </c>
      <c r="DO21" s="296">
        <f t="shared" si="54"/>
        <v>0</v>
      </c>
      <c r="DP21" s="296">
        <f t="shared" si="55"/>
        <v>0</v>
      </c>
      <c r="DQ21" s="296" t="str">
        <f t="shared" si="88"/>
        <v>00</v>
      </c>
      <c r="DR21" s="296" t="str">
        <f t="shared" si="89"/>
        <v>-</v>
      </c>
      <c r="DS21" s="296" t="str">
        <f t="shared" si="90"/>
        <v>-</v>
      </c>
      <c r="DT21" s="296" t="str">
        <f t="shared" si="91"/>
        <v>--</v>
      </c>
      <c r="DU21" s="231"/>
      <c r="EU21" s="65">
        <f t="shared" si="92"/>
        <v>0</v>
      </c>
      <c r="EV21" s="65">
        <f>VLOOKUP(EU21,'ADDITIONAL CHECK'!$J$2:$AI$101,25,0)</f>
        <v>0</v>
      </c>
      <c r="EW21" s="65">
        <f>VLOOKUP(EU21,'ADDITIONAL CHECK'!$J$2:$AI$101,26,0)</f>
        <v>0</v>
      </c>
      <c r="EX21" s="88">
        <f t="shared" si="93"/>
        <v>0</v>
      </c>
      <c r="EY21" s="312"/>
      <c r="EZ21" s="110">
        <f t="shared" si="94"/>
        <v>0</v>
      </c>
      <c r="FA21" s="65">
        <f>VLOOKUP(EZ21,'ADDITIONAL CHECK'!$J$2:$AI$101,25,0)</f>
        <v>0</v>
      </c>
      <c r="FB21" s="65">
        <f>VLOOKUP(EZ21,'ADDITIONAL CHECK'!$J$2:$AI$101,26,0)</f>
        <v>0</v>
      </c>
      <c r="FC21" s="65">
        <f t="shared" si="95"/>
        <v>0</v>
      </c>
    </row>
    <row r="22" spans="1:159" s="189" customFormat="1" ht="14.1" customHeight="1" x14ac:dyDescent="0.25">
      <c r="D22" s="316"/>
      <c r="G22" s="274" t="s">
        <v>35</v>
      </c>
      <c r="H22" s="275">
        <v>2</v>
      </c>
      <c r="I22" s="275">
        <v>7</v>
      </c>
      <c r="J22" s="292"/>
      <c r="K22" s="293" t="str">
        <f t="shared" si="4"/>
        <v>-</v>
      </c>
      <c r="L22" s="293" t="str">
        <f t="shared" si="5"/>
        <v>-</v>
      </c>
      <c r="M22" s="293" t="str">
        <f t="shared" si="56"/>
        <v>-</v>
      </c>
      <c r="N22" s="293" t="str">
        <f t="shared" si="57"/>
        <v>-</v>
      </c>
      <c r="O22" s="293" t="str">
        <f t="shared" si="58"/>
        <v>-</v>
      </c>
      <c r="P22" s="293" t="str">
        <f t="shared" si="59"/>
        <v>-</v>
      </c>
      <c r="Q22" s="293" t="str">
        <f t="shared" si="60"/>
        <v>-</v>
      </c>
      <c r="R22" s="293" t="str">
        <f t="shared" si="61"/>
        <v>-</v>
      </c>
      <c r="S22" s="293" t="str">
        <f t="shared" si="6"/>
        <v>-</v>
      </c>
      <c r="T22" s="293" t="str">
        <f t="shared" si="62"/>
        <v>0</v>
      </c>
      <c r="U22" s="191" t="str">
        <f t="shared" si="63"/>
        <v/>
      </c>
      <c r="V22" s="191" t="str">
        <f t="shared" si="7"/>
        <v/>
      </c>
      <c r="W22" s="191" t="str">
        <f t="shared" si="64"/>
        <v/>
      </c>
      <c r="X22" s="191" t="str">
        <f t="shared" si="8"/>
        <v/>
      </c>
      <c r="Y22" s="258"/>
      <c r="Z22" s="294" t="str">
        <f t="shared" si="9"/>
        <v>-</v>
      </c>
      <c r="AA22" s="295" t="str">
        <f t="shared" si="10"/>
        <v>-</v>
      </c>
      <c r="AB22" s="239" t="str">
        <f t="shared" si="11"/>
        <v>-</v>
      </c>
      <c r="AC22" s="296" t="str">
        <f t="shared" si="12"/>
        <v>-</v>
      </c>
      <c r="AD22" s="297" t="str">
        <f t="shared" si="13"/>
        <v>-</v>
      </c>
      <c r="AE22" s="259"/>
      <c r="AF22" s="294" t="str">
        <f t="shared" si="14"/>
        <v>CSC321</v>
      </c>
      <c r="AG22" s="294">
        <f t="shared" si="15"/>
        <v>43.55</v>
      </c>
      <c r="AH22" s="239" t="str">
        <f t="shared" si="16"/>
        <v>C</v>
      </c>
      <c r="AI22" s="296">
        <f t="shared" si="17"/>
        <v>8</v>
      </c>
      <c r="AJ22" s="297">
        <f t="shared" si="18"/>
        <v>4</v>
      </c>
      <c r="AK22" s="298"/>
      <c r="AL22" s="296" t="b">
        <f t="shared" si="19"/>
        <v>0</v>
      </c>
      <c r="AM22" s="296" t="str">
        <f t="shared" si="20"/>
        <v>TRUE</v>
      </c>
      <c r="AN22" s="296" t="b">
        <f t="shared" si="21"/>
        <v>0</v>
      </c>
      <c r="AO22" s="296">
        <f t="shared" si="22"/>
        <v>5</v>
      </c>
      <c r="AP22" s="296" t="str">
        <f t="shared" si="23"/>
        <v>FALSE</v>
      </c>
      <c r="AQ22" s="296" t="str">
        <f t="shared" si="65"/>
        <v>TRUEFALSE</v>
      </c>
      <c r="AR22" s="296" t="str">
        <f t="shared" si="66"/>
        <v>FALSEFALSE</v>
      </c>
      <c r="AS22" s="296" t="str">
        <f t="shared" si="67"/>
        <v>FALSE5</v>
      </c>
      <c r="AT22" s="296">
        <f t="shared" si="24"/>
        <v>0</v>
      </c>
      <c r="AU22" s="296">
        <f t="shared" si="25"/>
        <v>0</v>
      </c>
      <c r="AV22" s="296" t="str">
        <f t="shared" si="68"/>
        <v>00</v>
      </c>
      <c r="AW22" s="296" t="str">
        <f t="shared" si="69"/>
        <v>ERROR</v>
      </c>
      <c r="AX22" s="296" t="str">
        <f t="shared" si="70"/>
        <v>-</v>
      </c>
      <c r="AY22" s="296" t="str">
        <f t="shared" si="71"/>
        <v>ERROR-</v>
      </c>
      <c r="AZ22" s="296" t="str">
        <f>IF(BF22=$H$25,MIN(AC22,AI22),"-")</f>
        <v>-</v>
      </c>
      <c r="BA22" s="299">
        <f>IFERROR(VLOOKUP(BG22,'ADDITIONAL CHECK'!$AU$2:$AV$101,2,0),$BA$1)</f>
        <v>1</v>
      </c>
      <c r="BB22" s="300" t="str">
        <f>VLOOKUP(BC22,'FINAL DMC'!$B$4:$I$134,8,0)</f>
        <v>-</v>
      </c>
      <c r="BC22" s="315">
        <v>6</v>
      </c>
      <c r="BD22" s="300">
        <f>VLOOKUP(BC22,'FINAL DMC'!$B$4:$I$134,7,0)</f>
        <v>17</v>
      </c>
      <c r="BE22" s="231"/>
      <c r="BF22" s="280" t="str">
        <f t="shared" ref="BF22:BF26" si="96">IFERROR(VLOOKUP(U22,$G$24:$H$37,2,0),"")</f>
        <v/>
      </c>
      <c r="BG22" s="303" t="str">
        <f>VLOOKUP(BC22,'FINAL DMC'!$B$4:$F$497,2,0)</f>
        <v>CSC321</v>
      </c>
      <c r="BH22" s="303" t="str">
        <f>VLOOKUP(BC22,'FINAL DMC'!$B$4:$F$236,3,0)</f>
        <v>OBJECT ORIENTED PROGRAMMING</v>
      </c>
      <c r="BI22" s="304">
        <f>VLOOKUP(BC22,'FINAL DMC'!$B$4:$F$276,4,0)</f>
        <v>4</v>
      </c>
      <c r="BJ22" s="304" t="str">
        <f t="shared" ref="BJ22:BJ26" si="97">VLOOKUP(BD22,$EI$62:$EQ$376,7,0)</f>
        <v>C</v>
      </c>
      <c r="BK22" s="304" t="str">
        <f t="shared" ref="BK22:BK26" si="98">+AB22</f>
        <v>-</v>
      </c>
      <c r="BL22" s="305">
        <f t="shared" ref="BL22:BL26" si="99">MAX(AC22,AI22)</f>
        <v>8</v>
      </c>
      <c r="BM22" s="306" t="str">
        <f t="shared" si="29"/>
        <v>0</v>
      </c>
      <c r="BN22" s="306" t="str">
        <f t="shared" si="74"/>
        <v>0</v>
      </c>
      <c r="BO22" s="302" t="str">
        <f t="shared" ref="BO22:BO25" si="100">IFERROR(VLOOKUP(CP22,$G$24:$H$37,2,0),"")</f>
        <v/>
      </c>
      <c r="BP22" s="303" t="str">
        <f>VLOOKUP(CA22,'FINAL DMC'!$B$4:$F$317,2,0)</f>
        <v>CSC320</v>
      </c>
      <c r="BQ22" s="307"/>
      <c r="BR22" s="303" t="str">
        <f>VLOOKUP(CA22,'FINAL DMC'!$B$4:$F$336,3,0)</f>
        <v>PARALLEL AND DISTRIBUTED COMPUING</v>
      </c>
      <c r="BS22" s="304">
        <f>VLOOKUP(CA22,'FINAL DMC'!$B$4:$F$516,4,0)</f>
        <v>3</v>
      </c>
      <c r="BT22" s="304" t="str">
        <f t="shared" ref="BT22:BT25" si="101">VLOOKUP(BZ22,$EI$62:$EQ$376,7,0)</f>
        <v>B</v>
      </c>
      <c r="BU22" s="304" t="str">
        <f t="shared" ref="BU22:BU25" si="102">+CW22</f>
        <v>-</v>
      </c>
      <c r="BV22" s="305">
        <f t="shared" ref="BV22:BV25" si="103">MAX(DD22,CX22)</f>
        <v>9</v>
      </c>
      <c r="BW22" s="317"/>
      <c r="BY22" s="298"/>
      <c r="BZ22" s="300">
        <f>VLOOKUP(CA22,'FINAL DMC'!$B$4:$I$756,7,0)</f>
        <v>94</v>
      </c>
      <c r="CA22" s="308">
        <v>31</v>
      </c>
      <c r="CB22" s="300" t="str">
        <f>VLOOKUP(CA22,'FINAL DMC'!$B$4:$I$756,8,0)</f>
        <v>-</v>
      </c>
      <c r="CC22" s="299">
        <f>IFERROR(VLOOKUP(BP22,'ADDITIONAL CHECK'!$AU$2:$AV$101,2,0),$BA$1)</f>
        <v>1</v>
      </c>
      <c r="CD22" s="296" t="str">
        <f t="shared" si="75"/>
        <v>-</v>
      </c>
      <c r="CF22" s="293" t="str">
        <f t="shared" si="34"/>
        <v>-</v>
      </c>
      <c r="CG22" s="293" t="str">
        <f t="shared" si="35"/>
        <v>-</v>
      </c>
      <c r="CH22" s="293" t="str">
        <f t="shared" si="76"/>
        <v>-</v>
      </c>
      <c r="CI22" s="293" t="str">
        <f t="shared" si="77"/>
        <v>-</v>
      </c>
      <c r="CJ22" s="293" t="str">
        <f t="shared" si="78"/>
        <v>-</v>
      </c>
      <c r="CK22" s="293" t="str">
        <f t="shared" si="79"/>
        <v>-</v>
      </c>
      <c r="CL22" s="293" t="str">
        <f t="shared" si="80"/>
        <v>-</v>
      </c>
      <c r="CM22" s="293" t="str">
        <f t="shared" si="81"/>
        <v>-</v>
      </c>
      <c r="CN22" s="293" t="str">
        <f t="shared" si="36"/>
        <v>-</v>
      </c>
      <c r="CO22" s="293" t="str">
        <f t="shared" si="82"/>
        <v>0</v>
      </c>
      <c r="CP22" s="191" t="str">
        <f t="shared" si="83"/>
        <v/>
      </c>
      <c r="CQ22" s="191" t="str">
        <f t="shared" si="37"/>
        <v/>
      </c>
      <c r="CR22" s="191" t="str">
        <f t="shared" si="84"/>
        <v/>
      </c>
      <c r="CS22" s="191" t="str">
        <f t="shared" si="38"/>
        <v/>
      </c>
      <c r="CT22" s="258"/>
      <c r="CU22" s="294" t="str">
        <f t="shared" si="39"/>
        <v>-</v>
      </c>
      <c r="CV22" s="295" t="str">
        <f t="shared" si="40"/>
        <v>-</v>
      </c>
      <c r="CW22" s="239" t="str">
        <f t="shared" si="41"/>
        <v>-</v>
      </c>
      <c r="CX22" s="296" t="str">
        <f t="shared" si="42"/>
        <v>-</v>
      </c>
      <c r="CY22" s="297" t="str">
        <f t="shared" si="43"/>
        <v>-</v>
      </c>
      <c r="CZ22" s="259"/>
      <c r="DA22" s="294" t="str">
        <f t="shared" si="44"/>
        <v>CSC320</v>
      </c>
      <c r="DB22" s="294">
        <f t="shared" si="45"/>
        <v>62.5</v>
      </c>
      <c r="DC22" s="239" t="str">
        <f t="shared" si="46"/>
        <v>B</v>
      </c>
      <c r="DD22" s="296">
        <f t="shared" si="47"/>
        <v>9</v>
      </c>
      <c r="DE22" s="297">
        <f t="shared" si="48"/>
        <v>3</v>
      </c>
      <c r="DF22" s="298"/>
      <c r="DG22" s="296" t="b">
        <f t="shared" si="49"/>
        <v>0</v>
      </c>
      <c r="DH22" s="296" t="str">
        <f t="shared" si="50"/>
        <v>TRUE</v>
      </c>
      <c r="DI22" s="296" t="b">
        <f t="shared" si="51"/>
        <v>0</v>
      </c>
      <c r="DJ22" s="296">
        <f t="shared" si="52"/>
        <v>5</v>
      </c>
      <c r="DK22" s="296" t="str">
        <f t="shared" si="53"/>
        <v>FALSE</v>
      </c>
      <c r="DL22" s="296" t="str">
        <f t="shared" si="85"/>
        <v>TRUEFALSE</v>
      </c>
      <c r="DM22" s="296" t="str">
        <f t="shared" si="86"/>
        <v>FALSEFALSE</v>
      </c>
      <c r="DN22" s="296" t="str">
        <f t="shared" si="87"/>
        <v>FALSE5</v>
      </c>
      <c r="DO22" s="296">
        <f t="shared" si="54"/>
        <v>0</v>
      </c>
      <c r="DP22" s="296">
        <f t="shared" si="55"/>
        <v>0</v>
      </c>
      <c r="DQ22" s="296" t="str">
        <f t="shared" si="88"/>
        <v>00</v>
      </c>
      <c r="DR22" s="296" t="str">
        <f t="shared" si="89"/>
        <v>ERROR</v>
      </c>
      <c r="DS22" s="296" t="str">
        <f t="shared" si="90"/>
        <v>-</v>
      </c>
      <c r="DT22" s="296" t="str">
        <f t="shared" si="91"/>
        <v>ERROR-</v>
      </c>
      <c r="DU22" s="231"/>
      <c r="EU22" s="65" t="str">
        <f t="shared" si="92"/>
        <v>CSC321</v>
      </c>
      <c r="EV22" s="65" t="str">
        <f>VLOOKUP(EU22,'ADDITIONAL CHECK'!$J$2:$AI$101,25,0)</f>
        <v>C</v>
      </c>
      <c r="EW22" s="65" t="str">
        <f>VLOOKUP(EU22,'ADDITIONAL CHECK'!$J$2:$AI$101,26,0)</f>
        <v/>
      </c>
      <c r="EX22" s="88" t="str">
        <f t="shared" si="93"/>
        <v>-</v>
      </c>
      <c r="EY22" s="312"/>
      <c r="EZ22" s="110" t="str">
        <f t="shared" si="94"/>
        <v>CSC320</v>
      </c>
      <c r="FA22" s="65" t="str">
        <f>VLOOKUP(EZ22,'ADDITIONAL CHECK'!$J$2:$AI$101,25,0)</f>
        <v>B</v>
      </c>
      <c r="FB22" s="65" t="str">
        <f>VLOOKUP(EZ22,'ADDITIONAL CHECK'!$J$2:$AI$101,26,0)</f>
        <v/>
      </c>
      <c r="FC22" s="65" t="str">
        <f t="shared" si="95"/>
        <v>-</v>
      </c>
    </row>
    <row r="23" spans="1:159" s="189" customFormat="1" ht="14.1" customHeight="1" x14ac:dyDescent="0.25">
      <c r="D23" s="316"/>
      <c r="G23" s="274" t="s">
        <v>52</v>
      </c>
      <c r="H23" s="275">
        <v>2</v>
      </c>
      <c r="I23" s="275">
        <v>7</v>
      </c>
      <c r="J23" s="292"/>
      <c r="K23" s="293" t="str">
        <f t="shared" si="4"/>
        <v>-</v>
      </c>
      <c r="L23" s="293" t="str">
        <f t="shared" si="5"/>
        <v>-</v>
      </c>
      <c r="M23" s="293" t="str">
        <f t="shared" si="56"/>
        <v>-</v>
      </c>
      <c r="N23" s="293" t="str">
        <f t="shared" si="57"/>
        <v>-</v>
      </c>
      <c r="O23" s="293" t="str">
        <f t="shared" si="58"/>
        <v>-</v>
      </c>
      <c r="P23" s="293" t="str">
        <f t="shared" si="59"/>
        <v>-</v>
      </c>
      <c r="Q23" s="293" t="str">
        <f t="shared" si="60"/>
        <v>-</v>
      </c>
      <c r="R23" s="293" t="str">
        <f t="shared" si="61"/>
        <v>-</v>
      </c>
      <c r="S23" s="293" t="str">
        <f t="shared" si="6"/>
        <v>-</v>
      </c>
      <c r="T23" s="293" t="str">
        <f t="shared" si="62"/>
        <v>0</v>
      </c>
      <c r="U23" s="191" t="str">
        <f t="shared" si="63"/>
        <v/>
      </c>
      <c r="V23" s="191" t="str">
        <f t="shared" si="7"/>
        <v/>
      </c>
      <c r="W23" s="191" t="str">
        <f t="shared" si="64"/>
        <v/>
      </c>
      <c r="X23" s="191" t="str">
        <f t="shared" si="8"/>
        <v/>
      </c>
      <c r="Y23" s="258"/>
      <c r="Z23" s="294" t="str">
        <f t="shared" si="9"/>
        <v>-</v>
      </c>
      <c r="AA23" s="295" t="str">
        <f t="shared" si="10"/>
        <v>-</v>
      </c>
      <c r="AB23" s="239" t="str">
        <f t="shared" si="11"/>
        <v>-</v>
      </c>
      <c r="AC23" s="296" t="str">
        <f t="shared" si="12"/>
        <v>-</v>
      </c>
      <c r="AD23" s="297" t="str">
        <f t="shared" si="13"/>
        <v>-</v>
      </c>
      <c r="AE23" s="259"/>
      <c r="AF23" s="294" t="str">
        <f t="shared" si="14"/>
        <v>CSC332</v>
      </c>
      <c r="AG23" s="294">
        <f t="shared" si="15"/>
        <v>52.5</v>
      </c>
      <c r="AH23" s="239" t="str">
        <f t="shared" si="16"/>
        <v>B-</v>
      </c>
      <c r="AI23" s="296">
        <f t="shared" si="17"/>
        <v>10.8</v>
      </c>
      <c r="AJ23" s="297">
        <f t="shared" si="18"/>
        <v>4</v>
      </c>
      <c r="AK23" s="298"/>
      <c r="AL23" s="296" t="b">
        <f t="shared" si="19"/>
        <v>0</v>
      </c>
      <c r="AM23" s="296" t="str">
        <f t="shared" si="20"/>
        <v>TRUE</v>
      </c>
      <c r="AN23" s="296" t="b">
        <f t="shared" si="21"/>
        <v>0</v>
      </c>
      <c r="AO23" s="296">
        <f t="shared" si="22"/>
        <v>5</v>
      </c>
      <c r="AP23" s="296" t="str">
        <f t="shared" si="23"/>
        <v>FALSE</v>
      </c>
      <c r="AQ23" s="296" t="str">
        <f t="shared" si="65"/>
        <v>TRUEFALSE</v>
      </c>
      <c r="AR23" s="296" t="str">
        <f t="shared" si="66"/>
        <v>FALSEFALSE</v>
      </c>
      <c r="AS23" s="296" t="str">
        <f t="shared" si="67"/>
        <v>FALSE5</v>
      </c>
      <c r="AT23" s="296">
        <f t="shared" si="24"/>
        <v>0</v>
      </c>
      <c r="AU23" s="296">
        <f t="shared" si="25"/>
        <v>0</v>
      </c>
      <c r="AV23" s="296" t="str">
        <f t="shared" si="68"/>
        <v>00</v>
      </c>
      <c r="AW23" s="296" t="str">
        <f t="shared" si="69"/>
        <v>ERROR</v>
      </c>
      <c r="AX23" s="296" t="str">
        <f t="shared" si="70"/>
        <v>-</v>
      </c>
      <c r="AY23" s="296" t="str">
        <f t="shared" si="71"/>
        <v>ERROR-</v>
      </c>
      <c r="AZ23" s="296" t="str">
        <f t="shared" si="72"/>
        <v>-</v>
      </c>
      <c r="BA23" s="299">
        <f>IFERROR(VLOOKUP(BG23,'ADDITIONAL CHECK'!$AU$2:$AV$101,2,0),$BA$1)</f>
        <v>1</v>
      </c>
      <c r="BB23" s="300" t="str">
        <f>VLOOKUP(BC23,'FINAL DMC'!$B$4:$I$134,8,0)</f>
        <v>-</v>
      </c>
      <c r="BC23" s="315">
        <v>7</v>
      </c>
      <c r="BD23" s="300">
        <f>VLOOKUP(BC23,'FINAL DMC'!$B$4:$I$134,7,0)</f>
        <v>18</v>
      </c>
      <c r="BE23" s="231"/>
      <c r="BF23" s="302" t="str">
        <f t="shared" si="96"/>
        <v/>
      </c>
      <c r="BG23" s="303" t="str">
        <f>VLOOKUP(BC23,'FINAL DMC'!$B$4:$F$497,2,0)</f>
        <v>CSC332</v>
      </c>
      <c r="BH23" s="303" t="str">
        <f>VLOOKUP(BC23,'FINAL DMC'!$B$4:$F$236,3,0)</f>
        <v>DIGITAL LOGIC DESIGN</v>
      </c>
      <c r="BI23" s="304">
        <f>VLOOKUP(BC23,'FINAL DMC'!$B$4:$F$276,4,0)</f>
        <v>4</v>
      </c>
      <c r="BJ23" s="304" t="str">
        <f t="shared" si="97"/>
        <v>B-</v>
      </c>
      <c r="BK23" s="304" t="str">
        <f t="shared" si="98"/>
        <v>-</v>
      </c>
      <c r="BL23" s="305">
        <f t="shared" si="99"/>
        <v>10.8</v>
      </c>
      <c r="BM23" s="306" t="str">
        <f t="shared" si="29"/>
        <v>0</v>
      </c>
      <c r="BN23" s="306" t="str">
        <f t="shared" si="74"/>
        <v>0</v>
      </c>
      <c r="BO23" s="302" t="str">
        <f t="shared" si="100"/>
        <v/>
      </c>
      <c r="BP23" s="303" t="str">
        <f>VLOOKUP(CA23,'FINAL DMC'!$B$4:$F$317,2,0)</f>
        <v>CSC394</v>
      </c>
      <c r="BQ23" s="307"/>
      <c r="BR23" s="303" t="str">
        <f>VLOOKUP(CA23,'FINAL DMC'!$B$4:$F$336,3,0)</f>
        <v>WEB DESIGN AND DEVELOPMENT</v>
      </c>
      <c r="BS23" s="304">
        <f>VLOOKUP(CA23,'FINAL DMC'!$B$4:$F$516,4,0)</f>
        <v>3</v>
      </c>
      <c r="BT23" s="304" t="str">
        <f t="shared" si="101"/>
        <v>C</v>
      </c>
      <c r="BU23" s="304" t="str">
        <f t="shared" si="102"/>
        <v>-</v>
      </c>
      <c r="BV23" s="305">
        <f t="shared" si="103"/>
        <v>6</v>
      </c>
      <c r="BW23" s="317"/>
      <c r="BY23" s="298"/>
      <c r="BZ23" s="300">
        <f>VLOOKUP(CA23,'FINAL DMC'!$B$4:$I$756,7,0)</f>
        <v>80</v>
      </c>
      <c r="CA23" s="308">
        <v>32</v>
      </c>
      <c r="CB23" s="300" t="str">
        <f>VLOOKUP(CA23,'FINAL DMC'!$B$4:$I$756,8,0)</f>
        <v>-</v>
      </c>
      <c r="CC23" s="299">
        <f>IFERROR(VLOOKUP(BP23,'ADDITIONAL CHECK'!$AU$2:$AV$101,2,0),$BA$1)</f>
        <v>1</v>
      </c>
      <c r="CD23" s="296" t="str">
        <f>IF(BO23=$H$25,MIN(DD23,CX23),"-")</f>
        <v>-</v>
      </c>
      <c r="CF23" s="293" t="str">
        <f t="shared" si="34"/>
        <v>-</v>
      </c>
      <c r="CG23" s="293" t="str">
        <f t="shared" si="35"/>
        <v>-</v>
      </c>
      <c r="CH23" s="293" t="str">
        <f t="shared" si="76"/>
        <v>-</v>
      </c>
      <c r="CI23" s="293" t="str">
        <f t="shared" si="77"/>
        <v>-</v>
      </c>
      <c r="CJ23" s="293" t="str">
        <f t="shared" si="78"/>
        <v>-</v>
      </c>
      <c r="CK23" s="293" t="str">
        <f t="shared" si="79"/>
        <v>-</v>
      </c>
      <c r="CL23" s="293" t="str">
        <f t="shared" si="80"/>
        <v>-</v>
      </c>
      <c r="CM23" s="293" t="str">
        <f t="shared" si="81"/>
        <v>-</v>
      </c>
      <c r="CN23" s="293" t="str">
        <f t="shared" si="36"/>
        <v>-</v>
      </c>
      <c r="CO23" s="293" t="str">
        <f t="shared" si="82"/>
        <v>0</v>
      </c>
      <c r="CP23" s="191" t="str">
        <f t="shared" si="83"/>
        <v/>
      </c>
      <c r="CQ23" s="191" t="str">
        <f t="shared" si="37"/>
        <v/>
      </c>
      <c r="CR23" s="191" t="str">
        <f t="shared" si="84"/>
        <v/>
      </c>
      <c r="CS23" s="191" t="str">
        <f t="shared" si="38"/>
        <v/>
      </c>
      <c r="CT23" s="258"/>
      <c r="CU23" s="294" t="str">
        <f t="shared" si="39"/>
        <v>-</v>
      </c>
      <c r="CV23" s="295" t="str">
        <f t="shared" si="40"/>
        <v>-</v>
      </c>
      <c r="CW23" s="239" t="str">
        <f t="shared" si="41"/>
        <v>-</v>
      </c>
      <c r="CX23" s="296" t="str">
        <f t="shared" si="42"/>
        <v>-</v>
      </c>
      <c r="CY23" s="297" t="str">
        <f t="shared" si="43"/>
        <v>-</v>
      </c>
      <c r="CZ23" s="259"/>
      <c r="DA23" s="294" t="str">
        <f t="shared" si="44"/>
        <v>CSC394</v>
      </c>
      <c r="DB23" s="294">
        <f t="shared" si="45"/>
        <v>42</v>
      </c>
      <c r="DC23" s="239" t="str">
        <f t="shared" si="46"/>
        <v>C</v>
      </c>
      <c r="DD23" s="296">
        <f t="shared" si="47"/>
        <v>6</v>
      </c>
      <c r="DE23" s="297">
        <f t="shared" si="48"/>
        <v>3</v>
      </c>
      <c r="DF23" s="298"/>
      <c r="DG23" s="296" t="b">
        <f t="shared" si="49"/>
        <v>0</v>
      </c>
      <c r="DH23" s="296" t="str">
        <f t="shared" si="50"/>
        <v>TRUE</v>
      </c>
      <c r="DI23" s="296" t="b">
        <f t="shared" si="51"/>
        <v>0</v>
      </c>
      <c r="DJ23" s="296">
        <f t="shared" si="52"/>
        <v>5</v>
      </c>
      <c r="DK23" s="296" t="str">
        <f t="shared" si="53"/>
        <v>FALSE</v>
      </c>
      <c r="DL23" s="296" t="str">
        <f t="shared" si="85"/>
        <v>TRUEFALSE</v>
      </c>
      <c r="DM23" s="296" t="str">
        <f t="shared" si="86"/>
        <v>FALSEFALSE</v>
      </c>
      <c r="DN23" s="296" t="str">
        <f t="shared" si="87"/>
        <v>FALSE5</v>
      </c>
      <c r="DO23" s="296">
        <f t="shared" si="54"/>
        <v>0</v>
      </c>
      <c r="DP23" s="296">
        <f t="shared" si="55"/>
        <v>0</v>
      </c>
      <c r="DQ23" s="296" t="str">
        <f t="shared" si="88"/>
        <v>00</v>
      </c>
      <c r="DR23" s="296" t="str">
        <f t="shared" si="89"/>
        <v>ERROR</v>
      </c>
      <c r="DS23" s="296" t="str">
        <f t="shared" si="90"/>
        <v>-</v>
      </c>
      <c r="DT23" s="296" t="str">
        <f t="shared" si="91"/>
        <v>ERROR-</v>
      </c>
      <c r="DU23" s="231"/>
      <c r="EU23" s="65" t="str">
        <f t="shared" si="92"/>
        <v>CSC332</v>
      </c>
      <c r="EV23" s="65" t="str">
        <f>VLOOKUP(EU23,'ADDITIONAL CHECK'!$J$2:$AI$101,25,0)</f>
        <v>B-</v>
      </c>
      <c r="EW23" s="65" t="str">
        <f>VLOOKUP(EU23,'ADDITIONAL CHECK'!$J$2:$AI$101,26,0)</f>
        <v/>
      </c>
      <c r="EX23" s="88" t="str">
        <f t="shared" si="93"/>
        <v>-</v>
      </c>
      <c r="EY23" s="312"/>
      <c r="EZ23" s="110" t="str">
        <f t="shared" si="94"/>
        <v>CSC394</v>
      </c>
      <c r="FA23" s="65" t="str">
        <f>VLOOKUP(EZ23,'ADDITIONAL CHECK'!$J$2:$AI$101,25,0)</f>
        <v>C</v>
      </c>
      <c r="FB23" s="65" t="str">
        <f>VLOOKUP(EZ23,'ADDITIONAL CHECK'!$J$2:$AI$101,26,0)</f>
        <v/>
      </c>
      <c r="FC23" s="65" t="str">
        <f t="shared" si="95"/>
        <v>-</v>
      </c>
    </row>
    <row r="24" spans="1:159" s="189" customFormat="1" ht="14.1" customHeight="1" x14ac:dyDescent="0.25">
      <c r="D24" s="316"/>
      <c r="F24" s="191">
        <v>0</v>
      </c>
      <c r="G24" s="191" t="s">
        <v>2</v>
      </c>
      <c r="H24" s="327" t="s">
        <v>65</v>
      </c>
      <c r="I24" s="247"/>
      <c r="K24" s="293" t="str">
        <f t="shared" si="4"/>
        <v>-</v>
      </c>
      <c r="L24" s="293" t="str">
        <f t="shared" si="5"/>
        <v>-</v>
      </c>
      <c r="M24" s="293" t="str">
        <f t="shared" si="56"/>
        <v>-</v>
      </c>
      <c r="N24" s="293" t="str">
        <f t="shared" si="57"/>
        <v>-</v>
      </c>
      <c r="O24" s="293" t="str">
        <f t="shared" si="58"/>
        <v>-</v>
      </c>
      <c r="P24" s="293" t="str">
        <f t="shared" si="59"/>
        <v>-</v>
      </c>
      <c r="Q24" s="293" t="str">
        <f t="shared" si="60"/>
        <v>-</v>
      </c>
      <c r="R24" s="293" t="str">
        <f t="shared" si="61"/>
        <v>-</v>
      </c>
      <c r="S24" s="293" t="str">
        <f t="shared" si="6"/>
        <v>-</v>
      </c>
      <c r="T24" s="293" t="str">
        <f t="shared" si="62"/>
        <v>0</v>
      </c>
      <c r="U24" s="191" t="str">
        <f t="shared" si="63"/>
        <v/>
      </c>
      <c r="V24" s="191" t="str">
        <f t="shared" si="7"/>
        <v/>
      </c>
      <c r="W24" s="191" t="str">
        <f t="shared" si="64"/>
        <v/>
      </c>
      <c r="X24" s="191" t="str">
        <f t="shared" si="8"/>
        <v/>
      </c>
      <c r="Y24" s="258"/>
      <c r="Z24" s="294" t="str">
        <f t="shared" si="9"/>
        <v>-</v>
      </c>
      <c r="AA24" s="295" t="str">
        <f t="shared" si="10"/>
        <v>-</v>
      </c>
      <c r="AB24" s="239" t="str">
        <f t="shared" si="11"/>
        <v>-</v>
      </c>
      <c r="AC24" s="296" t="str">
        <f t="shared" si="12"/>
        <v>-</v>
      </c>
      <c r="AD24" s="297" t="str">
        <f t="shared" si="13"/>
        <v>-</v>
      </c>
      <c r="AE24" s="259"/>
      <c r="AF24" s="294" t="str">
        <f t="shared" si="14"/>
        <v>STAT114</v>
      </c>
      <c r="AG24" s="294">
        <f t="shared" si="15"/>
        <v>57.5</v>
      </c>
      <c r="AH24" s="239" t="str">
        <f t="shared" si="16"/>
        <v>B-</v>
      </c>
      <c r="AI24" s="296">
        <f t="shared" si="17"/>
        <v>8.1000000000000014</v>
      </c>
      <c r="AJ24" s="297">
        <f t="shared" si="18"/>
        <v>3</v>
      </c>
      <c r="AK24" s="298"/>
      <c r="AL24" s="296" t="b">
        <f t="shared" si="19"/>
        <v>0</v>
      </c>
      <c r="AM24" s="296" t="str">
        <f t="shared" si="20"/>
        <v>TRUE</v>
      </c>
      <c r="AN24" s="296" t="b">
        <f t="shared" si="21"/>
        <v>0</v>
      </c>
      <c r="AO24" s="296">
        <f t="shared" si="22"/>
        <v>5</v>
      </c>
      <c r="AP24" s="296" t="str">
        <f t="shared" si="23"/>
        <v>FALSE</v>
      </c>
      <c r="AQ24" s="296" t="str">
        <f t="shared" si="65"/>
        <v>TRUEFALSE</v>
      </c>
      <c r="AR24" s="296" t="str">
        <f t="shared" si="66"/>
        <v>FALSEFALSE</v>
      </c>
      <c r="AS24" s="296" t="str">
        <f t="shared" si="67"/>
        <v>FALSE5</v>
      </c>
      <c r="AT24" s="296">
        <f t="shared" si="24"/>
        <v>0</v>
      </c>
      <c r="AU24" s="296">
        <f t="shared" si="25"/>
        <v>0</v>
      </c>
      <c r="AV24" s="296" t="str">
        <f t="shared" si="68"/>
        <v>00</v>
      </c>
      <c r="AW24" s="296" t="str">
        <f t="shared" si="69"/>
        <v>ERROR</v>
      </c>
      <c r="AX24" s="296" t="str">
        <f t="shared" si="70"/>
        <v>-</v>
      </c>
      <c r="AY24" s="296" t="str">
        <f t="shared" si="71"/>
        <v>ERROR-</v>
      </c>
      <c r="AZ24" s="296" t="str">
        <f t="shared" si="72"/>
        <v>-</v>
      </c>
      <c r="BA24" s="299">
        <f>IFERROR(VLOOKUP(BG24,'ADDITIONAL CHECK'!$AU$2:$AV$101,2,0),$BA$1)</f>
        <v>1</v>
      </c>
      <c r="BB24" s="300" t="str">
        <f>VLOOKUP(BC24,'FINAL DMC'!$B$4:$I$134,8,0)</f>
        <v>-</v>
      </c>
      <c r="BC24" s="315">
        <v>8</v>
      </c>
      <c r="BD24" s="300">
        <f>VLOOKUP(BC24,'FINAL DMC'!$B$4:$I$134,7,0)</f>
        <v>20</v>
      </c>
      <c r="BE24" s="231"/>
      <c r="BF24" s="302" t="str">
        <f t="shared" si="96"/>
        <v/>
      </c>
      <c r="BG24" s="303" t="str">
        <f>VLOOKUP(BC24,'FINAL DMC'!$B$4:$F$497,2,0)</f>
        <v>STAT114</v>
      </c>
      <c r="BH24" s="303" t="str">
        <f>VLOOKUP(BC24,'FINAL DMC'!$B$4:$F$236,3,0)</f>
        <v>PROBABILITY AND STATISTICS</v>
      </c>
      <c r="BI24" s="304">
        <f>VLOOKUP(BC24,'FINAL DMC'!$B$4:$F$276,4,0)</f>
        <v>3</v>
      </c>
      <c r="BJ24" s="304" t="str">
        <f t="shared" si="97"/>
        <v>B-</v>
      </c>
      <c r="BK24" s="304" t="str">
        <f t="shared" si="98"/>
        <v>-</v>
      </c>
      <c r="BL24" s="305">
        <f t="shared" si="99"/>
        <v>8.1000000000000014</v>
      </c>
      <c r="BM24" s="306" t="str">
        <f t="shared" si="29"/>
        <v>0</v>
      </c>
      <c r="BN24" s="306" t="str">
        <f t="shared" si="74"/>
        <v>0</v>
      </c>
      <c r="BO24" s="302" t="str">
        <f t="shared" si="100"/>
        <v/>
      </c>
      <c r="BP24" s="303" t="str">
        <f>VLOOKUP(CA24,'FINAL DMC'!$B$4:$F$317,2,0)</f>
        <v>CSE6810</v>
      </c>
      <c r="BQ24" s="307"/>
      <c r="BR24" s="303" t="str">
        <f>VLOOKUP(CA24,'FINAL DMC'!$B$4:$F$336,3,0)</f>
        <v>SOFTWARE QUALITY ASSURANCE</v>
      </c>
      <c r="BS24" s="304">
        <f>VLOOKUP(CA24,'FINAL DMC'!$B$4:$F$516,4,0)</f>
        <v>3</v>
      </c>
      <c r="BT24" s="304" t="str">
        <f t="shared" si="101"/>
        <v>B+</v>
      </c>
      <c r="BU24" s="304" t="str">
        <f t="shared" si="102"/>
        <v>-</v>
      </c>
      <c r="BV24" s="305">
        <f t="shared" si="103"/>
        <v>9.8999999999999986</v>
      </c>
      <c r="BW24" s="317"/>
      <c r="BY24" s="298"/>
      <c r="BZ24" s="300">
        <f>VLOOKUP(CA24,'FINAL DMC'!$B$4:$I$756,7,0)</f>
        <v>111</v>
      </c>
      <c r="CA24" s="308">
        <v>33</v>
      </c>
      <c r="CB24" s="300" t="str">
        <f>VLOOKUP(CA24,'FINAL DMC'!$B$4:$I$756,8,0)</f>
        <v>-</v>
      </c>
      <c r="CC24" s="299">
        <f>IFERROR(VLOOKUP(BP24,'ADDITIONAL CHECK'!$AU$2:$AV$101,2,0),$BA$1)</f>
        <v>1</v>
      </c>
      <c r="CD24" s="296" t="str">
        <f t="shared" ref="CD24:CD53" si="104">IF(BO24=$H$25,MIN(DD24,CX24),"-")</f>
        <v>-</v>
      </c>
      <c r="CF24" s="293" t="str">
        <f t="shared" si="34"/>
        <v>-</v>
      </c>
      <c r="CG24" s="293" t="str">
        <f t="shared" si="35"/>
        <v>-</v>
      </c>
      <c r="CH24" s="293" t="str">
        <f t="shared" si="76"/>
        <v>-</v>
      </c>
      <c r="CI24" s="293" t="str">
        <f t="shared" si="77"/>
        <v>-</v>
      </c>
      <c r="CJ24" s="293" t="str">
        <f t="shared" si="78"/>
        <v>-</v>
      </c>
      <c r="CK24" s="293" t="str">
        <f t="shared" si="79"/>
        <v>-</v>
      </c>
      <c r="CL24" s="293" t="str">
        <f t="shared" si="80"/>
        <v>-</v>
      </c>
      <c r="CM24" s="293" t="str">
        <f t="shared" si="81"/>
        <v>-</v>
      </c>
      <c r="CN24" s="293" t="str">
        <f t="shared" si="36"/>
        <v>-</v>
      </c>
      <c r="CO24" s="293" t="str">
        <f t="shared" si="82"/>
        <v>0</v>
      </c>
      <c r="CP24" s="191" t="str">
        <f t="shared" si="83"/>
        <v/>
      </c>
      <c r="CQ24" s="191" t="str">
        <f t="shared" si="37"/>
        <v/>
      </c>
      <c r="CR24" s="191" t="str">
        <f t="shared" si="84"/>
        <v/>
      </c>
      <c r="CS24" s="191" t="str">
        <f t="shared" si="38"/>
        <v/>
      </c>
      <c r="CT24" s="258"/>
      <c r="CU24" s="294" t="str">
        <f t="shared" si="39"/>
        <v>-</v>
      </c>
      <c r="CV24" s="295" t="str">
        <f t="shared" si="40"/>
        <v>-</v>
      </c>
      <c r="CW24" s="239" t="str">
        <f t="shared" si="41"/>
        <v>-</v>
      </c>
      <c r="CX24" s="296" t="str">
        <f t="shared" si="42"/>
        <v>-</v>
      </c>
      <c r="CY24" s="297" t="str">
        <f t="shared" si="43"/>
        <v>-</v>
      </c>
      <c r="CZ24" s="259"/>
      <c r="DA24" s="294" t="str">
        <f t="shared" si="44"/>
        <v>CSE6810</v>
      </c>
      <c r="DB24" s="294">
        <f t="shared" si="45"/>
        <v>64</v>
      </c>
      <c r="DC24" s="239" t="str">
        <f t="shared" si="46"/>
        <v>B+</v>
      </c>
      <c r="DD24" s="296">
        <f t="shared" si="47"/>
        <v>9.8999999999999986</v>
      </c>
      <c r="DE24" s="297">
        <f t="shared" si="48"/>
        <v>3</v>
      </c>
      <c r="DF24" s="298"/>
      <c r="DG24" s="296" t="b">
        <f t="shared" si="49"/>
        <v>0</v>
      </c>
      <c r="DH24" s="296" t="str">
        <f t="shared" si="50"/>
        <v>TRUE</v>
      </c>
      <c r="DI24" s="296" t="b">
        <f t="shared" si="51"/>
        <v>0</v>
      </c>
      <c r="DJ24" s="296">
        <f t="shared" si="52"/>
        <v>5</v>
      </c>
      <c r="DK24" s="296" t="str">
        <f t="shared" si="53"/>
        <v>FALSE</v>
      </c>
      <c r="DL24" s="296" t="str">
        <f t="shared" si="85"/>
        <v>TRUEFALSE</v>
      </c>
      <c r="DM24" s="296" t="str">
        <f t="shared" si="86"/>
        <v>FALSEFALSE</v>
      </c>
      <c r="DN24" s="296" t="str">
        <f t="shared" si="87"/>
        <v>FALSE5</v>
      </c>
      <c r="DO24" s="296">
        <f t="shared" si="54"/>
        <v>0</v>
      </c>
      <c r="DP24" s="296">
        <f t="shared" si="55"/>
        <v>0</v>
      </c>
      <c r="DQ24" s="296" t="str">
        <f t="shared" si="88"/>
        <v>00</v>
      </c>
      <c r="DR24" s="296" t="str">
        <f t="shared" si="89"/>
        <v>ERROR</v>
      </c>
      <c r="DS24" s="296" t="str">
        <f t="shared" si="90"/>
        <v>-</v>
      </c>
      <c r="DT24" s="296" t="str">
        <f t="shared" si="91"/>
        <v>ERROR-</v>
      </c>
      <c r="DU24" s="231"/>
      <c r="EU24" s="65" t="str">
        <f t="shared" si="92"/>
        <v>STAT114</v>
      </c>
      <c r="EV24" s="65" t="str">
        <f>VLOOKUP(EU24,'ADDITIONAL CHECK'!$J$2:$AI$101,25,0)</f>
        <v>B-</v>
      </c>
      <c r="EW24" s="65" t="str">
        <f>VLOOKUP(EU24,'ADDITIONAL CHECK'!$J$2:$AI$101,26,0)</f>
        <v/>
      </c>
      <c r="EX24" s="88" t="str">
        <f t="shared" si="93"/>
        <v>-</v>
      </c>
      <c r="EY24" s="312"/>
      <c r="EZ24" s="110" t="str">
        <f t="shared" si="94"/>
        <v>CSE6810</v>
      </c>
      <c r="FA24" s="65" t="str">
        <f>VLOOKUP(EZ24,'ADDITIONAL CHECK'!$J$2:$AI$101,25,0)</f>
        <v>B+</v>
      </c>
      <c r="FB24" s="65" t="str">
        <f>VLOOKUP(EZ24,'ADDITIONAL CHECK'!$J$2:$AI$101,26,0)</f>
        <v/>
      </c>
      <c r="FC24" s="65" t="str">
        <f t="shared" si="95"/>
        <v>-</v>
      </c>
    </row>
    <row r="25" spans="1:159" s="189" customFormat="1" ht="14.1" customHeight="1" x14ac:dyDescent="0.25">
      <c r="D25" s="316"/>
      <c r="F25" s="191">
        <v>3</v>
      </c>
      <c r="G25" s="263" t="s">
        <v>66</v>
      </c>
      <c r="H25" s="328" t="s">
        <v>67</v>
      </c>
      <c r="I25" s="247"/>
      <c r="K25" s="293" t="str">
        <f t="shared" si="4"/>
        <v>-</v>
      </c>
      <c r="L25" s="293" t="str">
        <f t="shared" si="5"/>
        <v>-</v>
      </c>
      <c r="M25" s="293" t="str">
        <f t="shared" si="56"/>
        <v>-</v>
      </c>
      <c r="N25" s="293" t="str">
        <f t="shared" si="57"/>
        <v>-</v>
      </c>
      <c r="O25" s="293" t="str">
        <f t="shared" si="58"/>
        <v>-</v>
      </c>
      <c r="P25" s="293" t="str">
        <f t="shared" si="59"/>
        <v>-</v>
      </c>
      <c r="Q25" s="293" t="str">
        <f t="shared" si="60"/>
        <v>-</v>
      </c>
      <c r="R25" s="293" t="str">
        <f t="shared" si="61"/>
        <v>-</v>
      </c>
      <c r="S25" s="293" t="str">
        <f t="shared" si="6"/>
        <v>-</v>
      </c>
      <c r="T25" s="293" t="str">
        <f t="shared" si="62"/>
        <v>0</v>
      </c>
      <c r="U25" s="191" t="str">
        <f t="shared" si="63"/>
        <v/>
      </c>
      <c r="V25" s="191" t="str">
        <f t="shared" si="7"/>
        <v/>
      </c>
      <c r="W25" s="191" t="str">
        <f t="shared" si="64"/>
        <v/>
      </c>
      <c r="X25" s="191" t="str">
        <f t="shared" si="8"/>
        <v/>
      </c>
      <c r="Y25" s="258"/>
      <c r="Z25" s="294" t="str">
        <f t="shared" si="9"/>
        <v>-</v>
      </c>
      <c r="AA25" s="295" t="str">
        <f t="shared" si="10"/>
        <v>-</v>
      </c>
      <c r="AB25" s="239" t="str">
        <f t="shared" si="11"/>
        <v>-</v>
      </c>
      <c r="AC25" s="296" t="str">
        <f t="shared" si="12"/>
        <v>-</v>
      </c>
      <c r="AD25" s="297" t="str">
        <f t="shared" si="13"/>
        <v>-</v>
      </c>
      <c r="AE25" s="259"/>
      <c r="AF25" s="294" t="str">
        <f t="shared" si="14"/>
        <v>ENG111</v>
      </c>
      <c r="AG25" s="294">
        <f t="shared" si="15"/>
        <v>77</v>
      </c>
      <c r="AH25" s="239" t="str">
        <f t="shared" si="16"/>
        <v>A-</v>
      </c>
      <c r="AI25" s="296">
        <f t="shared" si="17"/>
        <v>11.100000000000001</v>
      </c>
      <c r="AJ25" s="297">
        <f t="shared" si="18"/>
        <v>3</v>
      </c>
      <c r="AK25" s="298"/>
      <c r="AL25" s="296" t="b">
        <f t="shared" si="19"/>
        <v>0</v>
      </c>
      <c r="AM25" s="296" t="str">
        <f t="shared" si="20"/>
        <v>TRUE</v>
      </c>
      <c r="AN25" s="296" t="b">
        <f t="shared" si="21"/>
        <v>0</v>
      </c>
      <c r="AO25" s="296">
        <f t="shared" si="22"/>
        <v>5</v>
      </c>
      <c r="AP25" s="296" t="str">
        <f t="shared" si="23"/>
        <v>FALSE</v>
      </c>
      <c r="AQ25" s="296" t="str">
        <f t="shared" si="65"/>
        <v>TRUEFALSE</v>
      </c>
      <c r="AR25" s="296" t="str">
        <f t="shared" si="66"/>
        <v>FALSEFALSE</v>
      </c>
      <c r="AS25" s="296" t="str">
        <f t="shared" si="67"/>
        <v>FALSE5</v>
      </c>
      <c r="AT25" s="296">
        <f t="shared" si="24"/>
        <v>0</v>
      </c>
      <c r="AU25" s="296">
        <f t="shared" si="25"/>
        <v>0</v>
      </c>
      <c r="AV25" s="296" t="str">
        <f t="shared" si="68"/>
        <v>00</v>
      </c>
      <c r="AW25" s="296" t="str">
        <f t="shared" si="69"/>
        <v>ERROR</v>
      </c>
      <c r="AX25" s="296" t="str">
        <f t="shared" si="70"/>
        <v>-</v>
      </c>
      <c r="AY25" s="296" t="str">
        <f t="shared" si="71"/>
        <v>ERROR-</v>
      </c>
      <c r="AZ25" s="296" t="str">
        <f t="shared" si="72"/>
        <v>-</v>
      </c>
      <c r="BA25" s="299">
        <f>IFERROR(VLOOKUP(BG25,'ADDITIONAL CHECK'!$AU$2:$AV$101,2,0),$BA$1)</f>
        <v>1</v>
      </c>
      <c r="BB25" s="300" t="str">
        <f>VLOOKUP(BC25,'FINAL DMC'!$B$4:$I$134,8,0)</f>
        <v>-</v>
      </c>
      <c r="BC25" s="315">
        <v>9</v>
      </c>
      <c r="BD25" s="300">
        <f>VLOOKUP(BC25,'FINAL DMC'!$B$4:$I$134,7,0)</f>
        <v>19</v>
      </c>
      <c r="BE25" s="231"/>
      <c r="BF25" s="302" t="str">
        <f t="shared" si="96"/>
        <v/>
      </c>
      <c r="BG25" s="303" t="str">
        <f>VLOOKUP(BC25,'FINAL DMC'!$B$4:$F$497,2,0)</f>
        <v>ENG111</v>
      </c>
      <c r="BH25" s="303" t="str">
        <f>VLOOKUP(BC25,'FINAL DMC'!$B$4:$F$236,3,0)</f>
        <v>COMMUNICATION AND PRESENTATION SKILLS</v>
      </c>
      <c r="BI25" s="304">
        <f>VLOOKUP(BC25,'FINAL DMC'!$B$4:$F$276,4,0)</f>
        <v>3</v>
      </c>
      <c r="BJ25" s="304" t="str">
        <f t="shared" si="97"/>
        <v>A-</v>
      </c>
      <c r="BK25" s="304" t="str">
        <f t="shared" si="98"/>
        <v>-</v>
      </c>
      <c r="BL25" s="305">
        <f t="shared" si="99"/>
        <v>11.100000000000001</v>
      </c>
      <c r="BM25" s="306" t="str">
        <f t="shared" si="29"/>
        <v>0</v>
      </c>
      <c r="BN25" s="306" t="str">
        <f t="shared" si="74"/>
        <v>0</v>
      </c>
      <c r="BO25" s="302" t="str">
        <f t="shared" si="100"/>
        <v/>
      </c>
      <c r="BP25" s="303" t="str">
        <f>VLOOKUP(CA25,'FINAL DMC'!$B$4:$F$317,2,0)</f>
        <v>CMC101</v>
      </c>
      <c r="BQ25" s="307"/>
      <c r="BR25" s="303" t="str">
        <f>VLOOKUP(CA25,'FINAL DMC'!$B$4:$F$336,3,0)</f>
        <v>PRINCIPLES OF ACCOUNTING</v>
      </c>
      <c r="BS25" s="304">
        <f>VLOOKUP(CA25,'FINAL DMC'!$B$4:$F$516,4,0)</f>
        <v>3</v>
      </c>
      <c r="BT25" s="304" t="str">
        <f t="shared" si="101"/>
        <v>B-</v>
      </c>
      <c r="BU25" s="304" t="str">
        <f t="shared" si="102"/>
        <v>-</v>
      </c>
      <c r="BV25" s="305">
        <f t="shared" si="103"/>
        <v>8.1000000000000014</v>
      </c>
      <c r="BW25" s="317"/>
      <c r="BY25" s="298"/>
      <c r="BZ25" s="300">
        <f>VLOOKUP(CA25,'FINAL DMC'!$B$4:$I$756,7,0)</f>
        <v>91</v>
      </c>
      <c r="CA25" s="308">
        <v>34</v>
      </c>
      <c r="CB25" s="300" t="str">
        <f>VLOOKUP(CA25,'FINAL DMC'!$B$4:$I$756,8,0)</f>
        <v>-</v>
      </c>
      <c r="CC25" s="299">
        <f>IFERROR(VLOOKUP(BP25,'ADDITIONAL CHECK'!$AU$2:$AV$101,2,0),$BA$1)</f>
        <v>1</v>
      </c>
      <c r="CD25" s="296" t="str">
        <f t="shared" si="104"/>
        <v>-</v>
      </c>
      <c r="CF25" s="293" t="str">
        <f t="shared" si="34"/>
        <v>-</v>
      </c>
      <c r="CG25" s="293" t="str">
        <f t="shared" si="35"/>
        <v>-</v>
      </c>
      <c r="CH25" s="293" t="str">
        <f t="shared" si="76"/>
        <v>-</v>
      </c>
      <c r="CI25" s="293" t="str">
        <f t="shared" si="77"/>
        <v>-</v>
      </c>
      <c r="CJ25" s="293" t="str">
        <f t="shared" si="78"/>
        <v>-</v>
      </c>
      <c r="CK25" s="293" t="str">
        <f t="shared" si="79"/>
        <v>-</v>
      </c>
      <c r="CL25" s="293" t="str">
        <f t="shared" si="80"/>
        <v>-</v>
      </c>
      <c r="CM25" s="293" t="str">
        <f t="shared" si="81"/>
        <v>-</v>
      </c>
      <c r="CN25" s="293" t="str">
        <f t="shared" si="36"/>
        <v>-</v>
      </c>
      <c r="CO25" s="293" t="str">
        <f t="shared" si="82"/>
        <v>0</v>
      </c>
      <c r="CP25" s="191" t="str">
        <f t="shared" si="83"/>
        <v/>
      </c>
      <c r="CQ25" s="191" t="str">
        <f t="shared" si="37"/>
        <v/>
      </c>
      <c r="CR25" s="191" t="str">
        <f t="shared" si="84"/>
        <v/>
      </c>
      <c r="CS25" s="191" t="str">
        <f t="shared" si="38"/>
        <v/>
      </c>
      <c r="CT25" s="258"/>
      <c r="CU25" s="294" t="str">
        <f t="shared" si="39"/>
        <v>-</v>
      </c>
      <c r="CV25" s="295" t="str">
        <f t="shared" si="40"/>
        <v>-</v>
      </c>
      <c r="CW25" s="239" t="str">
        <f t="shared" si="41"/>
        <v>-</v>
      </c>
      <c r="CX25" s="296" t="str">
        <f t="shared" si="42"/>
        <v>-</v>
      </c>
      <c r="CY25" s="297" t="str">
        <f t="shared" si="43"/>
        <v>-</v>
      </c>
      <c r="CZ25" s="259"/>
      <c r="DA25" s="294" t="str">
        <f t="shared" si="44"/>
        <v>CMC101</v>
      </c>
      <c r="DB25" s="294">
        <f t="shared" si="45"/>
        <v>71</v>
      </c>
      <c r="DC25" s="239" t="str">
        <f t="shared" si="46"/>
        <v>B-</v>
      </c>
      <c r="DD25" s="296">
        <f t="shared" si="47"/>
        <v>8.1000000000000014</v>
      </c>
      <c r="DE25" s="297">
        <f t="shared" si="48"/>
        <v>3</v>
      </c>
      <c r="DF25" s="298"/>
      <c r="DG25" s="296" t="b">
        <f t="shared" si="49"/>
        <v>0</v>
      </c>
      <c r="DH25" s="296" t="str">
        <f t="shared" si="50"/>
        <v>TRUE</v>
      </c>
      <c r="DI25" s="296" t="b">
        <f t="shared" si="51"/>
        <v>0</v>
      </c>
      <c r="DJ25" s="296">
        <f t="shared" si="52"/>
        <v>5</v>
      </c>
      <c r="DK25" s="296" t="str">
        <f t="shared" si="53"/>
        <v>FALSE</v>
      </c>
      <c r="DL25" s="296" t="str">
        <f t="shared" si="85"/>
        <v>TRUEFALSE</v>
      </c>
      <c r="DM25" s="296" t="str">
        <f t="shared" si="86"/>
        <v>FALSEFALSE</v>
      </c>
      <c r="DN25" s="296" t="str">
        <f t="shared" si="87"/>
        <v>FALSE5</v>
      </c>
      <c r="DO25" s="296">
        <f t="shared" si="54"/>
        <v>0</v>
      </c>
      <c r="DP25" s="296">
        <f t="shared" si="55"/>
        <v>0</v>
      </c>
      <c r="DQ25" s="296" t="str">
        <f t="shared" si="88"/>
        <v>00</v>
      </c>
      <c r="DR25" s="296" t="str">
        <f t="shared" si="89"/>
        <v>ERROR</v>
      </c>
      <c r="DS25" s="296" t="str">
        <f t="shared" si="90"/>
        <v>-</v>
      </c>
      <c r="DT25" s="296" t="str">
        <f t="shared" si="91"/>
        <v>ERROR-</v>
      </c>
      <c r="DU25" s="231"/>
      <c r="EU25" s="65" t="str">
        <f t="shared" si="92"/>
        <v>ENG111</v>
      </c>
      <c r="EV25" s="65" t="str">
        <f>VLOOKUP(EU25,'ADDITIONAL CHECK'!$J$2:$AI$101,25,0)</f>
        <v>A-</v>
      </c>
      <c r="EW25" s="65" t="str">
        <f>VLOOKUP(EU25,'ADDITIONAL CHECK'!$J$2:$AI$101,26,0)</f>
        <v/>
      </c>
      <c r="EX25" s="88" t="str">
        <f t="shared" si="93"/>
        <v>-</v>
      </c>
      <c r="EY25" s="312"/>
      <c r="EZ25" s="110" t="str">
        <f t="shared" si="94"/>
        <v>CMC101</v>
      </c>
      <c r="FA25" s="65" t="str">
        <f>VLOOKUP(EZ25,'ADDITIONAL CHECK'!$J$2:$AI$101,25,0)</f>
        <v>B-</v>
      </c>
      <c r="FB25" s="65" t="str">
        <f>VLOOKUP(EZ25,'ADDITIONAL CHECK'!$J$2:$AI$101,26,0)</f>
        <v/>
      </c>
      <c r="FC25" s="65" t="str">
        <f t="shared" si="95"/>
        <v>-</v>
      </c>
    </row>
    <row r="26" spans="1:159" s="189" customFormat="1" ht="14.1" customHeight="1" x14ac:dyDescent="0.25">
      <c r="D26" s="316"/>
      <c r="F26" s="191">
        <v>2</v>
      </c>
      <c r="G26" s="485" t="s">
        <v>68</v>
      </c>
      <c r="H26" s="485"/>
      <c r="I26" s="240"/>
      <c r="K26" s="293" t="str">
        <f t="shared" si="4"/>
        <v>-</v>
      </c>
      <c r="L26" s="293" t="str">
        <f t="shared" si="5"/>
        <v>-</v>
      </c>
      <c r="M26" s="293" t="str">
        <f t="shared" si="56"/>
        <v>-</v>
      </c>
      <c r="N26" s="293" t="str">
        <f t="shared" si="57"/>
        <v>-</v>
      </c>
      <c r="O26" s="293" t="str">
        <f t="shared" si="58"/>
        <v>-</v>
      </c>
      <c r="P26" s="293" t="str">
        <f t="shared" si="59"/>
        <v>-</v>
      </c>
      <c r="Q26" s="293" t="str">
        <f t="shared" si="60"/>
        <v>-</v>
      </c>
      <c r="R26" s="293" t="str">
        <f t="shared" si="61"/>
        <v>-</v>
      </c>
      <c r="S26" s="293" t="str">
        <f t="shared" si="6"/>
        <v>-</v>
      </c>
      <c r="T26" s="293" t="str">
        <f t="shared" si="62"/>
        <v>0</v>
      </c>
      <c r="U26" s="191" t="str">
        <f t="shared" si="63"/>
        <v/>
      </c>
      <c r="V26" s="191" t="str">
        <f t="shared" si="7"/>
        <v/>
      </c>
      <c r="W26" s="191" t="str">
        <f t="shared" si="64"/>
        <v/>
      </c>
      <c r="X26" s="191" t="str">
        <f t="shared" si="8"/>
        <v/>
      </c>
      <c r="Y26" s="258"/>
      <c r="Z26" s="294" t="str">
        <f t="shared" si="9"/>
        <v>-</v>
      </c>
      <c r="AA26" s="295" t="str">
        <f t="shared" si="10"/>
        <v>-</v>
      </c>
      <c r="AB26" s="239" t="str">
        <f t="shared" si="11"/>
        <v>-</v>
      </c>
      <c r="AC26" s="296" t="str">
        <f t="shared" si="12"/>
        <v>-</v>
      </c>
      <c r="AD26" s="297" t="str">
        <f t="shared" si="13"/>
        <v>-</v>
      </c>
      <c r="AE26" s="259"/>
      <c r="AF26" s="294" t="str">
        <f t="shared" si="14"/>
        <v>ARA101</v>
      </c>
      <c r="AG26" s="294">
        <f t="shared" si="15"/>
        <v>62</v>
      </c>
      <c r="AH26" s="239" t="str">
        <f t="shared" si="16"/>
        <v>B-</v>
      </c>
      <c r="AI26" s="296">
        <f t="shared" si="17"/>
        <v>8.1000000000000014</v>
      </c>
      <c r="AJ26" s="297">
        <f t="shared" si="18"/>
        <v>3</v>
      </c>
      <c r="AK26" s="298"/>
      <c r="AL26" s="296" t="b">
        <f t="shared" si="19"/>
        <v>0</v>
      </c>
      <c r="AM26" s="296" t="str">
        <f t="shared" si="20"/>
        <v>TRUE</v>
      </c>
      <c r="AN26" s="296" t="b">
        <f t="shared" si="21"/>
        <v>0</v>
      </c>
      <c r="AO26" s="296">
        <f t="shared" si="22"/>
        <v>5</v>
      </c>
      <c r="AP26" s="296" t="str">
        <f t="shared" si="23"/>
        <v>FALSE</v>
      </c>
      <c r="AQ26" s="296" t="str">
        <f t="shared" si="65"/>
        <v>TRUEFALSE</v>
      </c>
      <c r="AR26" s="296" t="str">
        <f t="shared" si="66"/>
        <v>FALSEFALSE</v>
      </c>
      <c r="AS26" s="296" t="str">
        <f t="shared" si="67"/>
        <v>FALSE5</v>
      </c>
      <c r="AT26" s="296">
        <f t="shared" si="24"/>
        <v>0</v>
      </c>
      <c r="AU26" s="296">
        <f t="shared" si="25"/>
        <v>0</v>
      </c>
      <c r="AV26" s="296" t="str">
        <f t="shared" si="68"/>
        <v>00</v>
      </c>
      <c r="AW26" s="296" t="str">
        <f t="shared" si="69"/>
        <v>ERROR</v>
      </c>
      <c r="AX26" s="296" t="str">
        <f t="shared" si="70"/>
        <v>-</v>
      </c>
      <c r="AY26" s="296" t="str">
        <f t="shared" si="71"/>
        <v>ERROR-</v>
      </c>
      <c r="AZ26" s="296" t="str">
        <f t="shared" si="72"/>
        <v>-</v>
      </c>
      <c r="BA26" s="299">
        <f>IFERROR(VLOOKUP(BG26,'ADDITIONAL CHECK'!$AU$2:$AV$101,2,0),$BA$1)</f>
        <v>1</v>
      </c>
      <c r="BB26" s="300" t="str">
        <f>VLOOKUP(BC26,'FINAL DMC'!$B$4:$I$134,8,0)</f>
        <v>-</v>
      </c>
      <c r="BC26" s="315">
        <v>10</v>
      </c>
      <c r="BD26" s="300">
        <f>VLOOKUP(BC26,'FINAL DMC'!$B$4:$I$134,7,0)</f>
        <v>16</v>
      </c>
      <c r="BE26" s="231"/>
      <c r="BF26" s="302" t="str">
        <f t="shared" si="96"/>
        <v/>
      </c>
      <c r="BG26" s="303" t="str">
        <f>VLOOKUP(BC26,'FINAL DMC'!$B$4:$F$497,2,0)</f>
        <v>ARA101</v>
      </c>
      <c r="BH26" s="303" t="str">
        <f>VLOOKUP(BC26,'FINAL DMC'!$B$4:$F$236,3,0)</f>
        <v>ARABIC</v>
      </c>
      <c r="BI26" s="304">
        <f>VLOOKUP(BC26,'FINAL DMC'!$B$4:$F$276,4,0)</f>
        <v>3</v>
      </c>
      <c r="BJ26" s="304" t="str">
        <f t="shared" si="97"/>
        <v>B-</v>
      </c>
      <c r="BK26" s="304" t="str">
        <f t="shared" si="98"/>
        <v>-</v>
      </c>
      <c r="BL26" s="305">
        <f t="shared" si="99"/>
        <v>8.1000000000000014</v>
      </c>
      <c r="BM26" s="306" t="str">
        <f t="shared" si="29"/>
        <v>0</v>
      </c>
      <c r="BN26" s="306" t="str">
        <f t="shared" si="74"/>
        <v>0</v>
      </c>
      <c r="BO26" s="302" t="str">
        <f t="shared" ref="BO26" si="105">IFERROR(VLOOKUP(CP26,$G$24:$H$37,2,0),"")</f>
        <v/>
      </c>
      <c r="BP26" s="303" t="str">
        <f>VLOOKUP(CA26,'FINAL DMC'!$B$4:$F$317,2,0)</f>
        <v>PAKS101</v>
      </c>
      <c r="BQ26" s="307"/>
      <c r="BR26" s="303" t="str">
        <f>VLOOKUP(CA26,'FINAL DMC'!$B$4:$F$336,3,0)</f>
        <v>PAKISTAN STUDIES</v>
      </c>
      <c r="BS26" s="304">
        <f>VLOOKUP(CA26,'FINAL DMC'!$B$4:$F$516,4,0)</f>
        <v>2</v>
      </c>
      <c r="BT26" s="304" t="str">
        <f t="shared" ref="BT26" si="106">VLOOKUP(BZ26,$EI$62:$EQ$376,7,0)</f>
        <v>A-</v>
      </c>
      <c r="BU26" s="304" t="str">
        <f t="shared" ref="BU26" si="107">+CW26</f>
        <v>-</v>
      </c>
      <c r="BV26" s="305">
        <f t="shared" ref="BV26" si="108">MAX(DD26,CX26)</f>
        <v>7.4</v>
      </c>
      <c r="BW26" s="317"/>
      <c r="BY26" s="298"/>
      <c r="BZ26" s="300">
        <f>VLOOKUP(CA26,'FINAL DMC'!$B$4:$I$756,7,0)</f>
        <v>92</v>
      </c>
      <c r="CA26" s="308">
        <v>35</v>
      </c>
      <c r="CB26" s="300" t="str">
        <f>VLOOKUP(CA26,'FINAL DMC'!$B$4:$I$756,8,0)</f>
        <v>-</v>
      </c>
      <c r="CC26" s="299">
        <f>IFERROR(VLOOKUP(BP26,'ADDITIONAL CHECK'!$AU$2:$AV$101,2,0),$BA$1)</f>
        <v>1</v>
      </c>
      <c r="CD26" s="296" t="str">
        <f t="shared" si="104"/>
        <v>-</v>
      </c>
      <c r="CF26" s="293" t="str">
        <f t="shared" si="34"/>
        <v>-</v>
      </c>
      <c r="CG26" s="293" t="str">
        <f t="shared" si="35"/>
        <v>-</v>
      </c>
      <c r="CH26" s="293" t="str">
        <f t="shared" si="76"/>
        <v>-</v>
      </c>
      <c r="CI26" s="293" t="str">
        <f t="shared" si="77"/>
        <v>-</v>
      </c>
      <c r="CJ26" s="293" t="str">
        <f t="shared" si="78"/>
        <v>-</v>
      </c>
      <c r="CK26" s="293" t="str">
        <f t="shared" si="79"/>
        <v>-</v>
      </c>
      <c r="CL26" s="293" t="str">
        <f t="shared" si="80"/>
        <v>-</v>
      </c>
      <c r="CM26" s="293" t="str">
        <f t="shared" si="81"/>
        <v>-</v>
      </c>
      <c r="CN26" s="293" t="str">
        <f t="shared" si="36"/>
        <v>-</v>
      </c>
      <c r="CO26" s="293" t="str">
        <f t="shared" si="82"/>
        <v>0</v>
      </c>
      <c r="CP26" s="191" t="str">
        <f t="shared" si="83"/>
        <v/>
      </c>
      <c r="CQ26" s="191" t="str">
        <f t="shared" si="37"/>
        <v/>
      </c>
      <c r="CR26" s="191" t="str">
        <f t="shared" si="84"/>
        <v/>
      </c>
      <c r="CS26" s="191" t="str">
        <f t="shared" si="38"/>
        <v/>
      </c>
      <c r="CT26" s="258"/>
      <c r="CU26" s="294" t="str">
        <f t="shared" si="39"/>
        <v>-</v>
      </c>
      <c r="CV26" s="295" t="str">
        <f t="shared" si="40"/>
        <v>-</v>
      </c>
      <c r="CW26" s="239" t="str">
        <f t="shared" si="41"/>
        <v>-</v>
      </c>
      <c r="CX26" s="296" t="str">
        <f t="shared" si="42"/>
        <v>-</v>
      </c>
      <c r="CY26" s="297" t="str">
        <f t="shared" si="43"/>
        <v>-</v>
      </c>
      <c r="CZ26" s="259"/>
      <c r="DA26" s="294" t="str">
        <f t="shared" si="44"/>
        <v>PAKS101</v>
      </c>
      <c r="DB26" s="294">
        <f t="shared" si="45"/>
        <v>82</v>
      </c>
      <c r="DC26" s="239" t="str">
        <f t="shared" si="46"/>
        <v>A-</v>
      </c>
      <c r="DD26" s="296">
        <f t="shared" si="47"/>
        <v>7.4</v>
      </c>
      <c r="DE26" s="297">
        <f t="shared" si="48"/>
        <v>2</v>
      </c>
      <c r="DF26" s="298"/>
      <c r="DG26" s="296" t="b">
        <f t="shared" si="49"/>
        <v>0</v>
      </c>
      <c r="DH26" s="296" t="str">
        <f t="shared" si="50"/>
        <v>TRUE</v>
      </c>
      <c r="DI26" s="296" t="b">
        <f t="shared" si="51"/>
        <v>0</v>
      </c>
      <c r="DJ26" s="296">
        <f t="shared" si="52"/>
        <v>5</v>
      </c>
      <c r="DK26" s="296" t="str">
        <f t="shared" si="53"/>
        <v>FALSE</v>
      </c>
      <c r="DL26" s="296" t="str">
        <f t="shared" si="85"/>
        <v>TRUEFALSE</v>
      </c>
      <c r="DM26" s="296" t="str">
        <f t="shared" si="86"/>
        <v>FALSEFALSE</v>
      </c>
      <c r="DN26" s="296" t="str">
        <f t="shared" si="87"/>
        <v>FALSE5</v>
      </c>
      <c r="DO26" s="296">
        <f t="shared" si="54"/>
        <v>0</v>
      </c>
      <c r="DP26" s="296">
        <f t="shared" si="55"/>
        <v>0</v>
      </c>
      <c r="DQ26" s="296" t="str">
        <f t="shared" si="88"/>
        <v>00</v>
      </c>
      <c r="DR26" s="296" t="str">
        <f t="shared" si="89"/>
        <v>ERROR</v>
      </c>
      <c r="DS26" s="296" t="str">
        <f t="shared" si="90"/>
        <v>-</v>
      </c>
      <c r="DT26" s="296" t="str">
        <f t="shared" si="91"/>
        <v>ERROR-</v>
      </c>
      <c r="DU26" s="231"/>
      <c r="EU26" s="65" t="str">
        <f t="shared" si="92"/>
        <v>ARA101</v>
      </c>
      <c r="EV26" s="65" t="str">
        <f>VLOOKUP(EU26,'ADDITIONAL CHECK'!$J$2:$AI$101,25,0)</f>
        <v>B-</v>
      </c>
      <c r="EW26" s="65" t="str">
        <f>VLOOKUP(EU26,'ADDITIONAL CHECK'!$J$2:$AI$101,26,0)</f>
        <v/>
      </c>
      <c r="EX26" s="88" t="str">
        <f t="shared" si="93"/>
        <v>-</v>
      </c>
      <c r="EY26" s="312"/>
      <c r="EZ26" s="110" t="str">
        <f t="shared" si="94"/>
        <v>PAKS101</v>
      </c>
      <c r="FA26" s="65" t="str">
        <f>VLOOKUP(EZ26,'ADDITIONAL CHECK'!$J$2:$AI$101,25,0)</f>
        <v>A-</v>
      </c>
      <c r="FB26" s="65" t="str">
        <f>VLOOKUP(EZ26,'ADDITIONAL CHECK'!$J$2:$AI$101,26,0)</f>
        <v/>
      </c>
      <c r="FC26" s="65" t="str">
        <f t="shared" si="95"/>
        <v>-</v>
      </c>
    </row>
    <row r="27" spans="1:159" s="189" customFormat="1" ht="14.1" customHeight="1" x14ac:dyDescent="0.25">
      <c r="A27" s="482" t="s">
        <v>69</v>
      </c>
      <c r="B27" s="482"/>
      <c r="C27" s="483" t="s">
        <v>70</v>
      </c>
      <c r="D27" s="484"/>
      <c r="F27" s="274" t="s">
        <v>71</v>
      </c>
      <c r="G27" s="485" t="s">
        <v>54</v>
      </c>
      <c r="H27" s="485"/>
      <c r="I27" s="240"/>
      <c r="K27" s="293" t="str">
        <f t="shared" si="4"/>
        <v>-</v>
      </c>
      <c r="L27" s="293" t="str">
        <f t="shared" si="5"/>
        <v>-</v>
      </c>
      <c r="M27" s="293" t="str">
        <f t="shared" si="56"/>
        <v>-</v>
      </c>
      <c r="N27" s="293" t="str">
        <f t="shared" si="57"/>
        <v>-</v>
      </c>
      <c r="O27" s="293" t="str">
        <f t="shared" si="58"/>
        <v>-</v>
      </c>
      <c r="P27" s="293" t="str">
        <f t="shared" si="59"/>
        <v>-</v>
      </c>
      <c r="Q27" s="293" t="str">
        <f t="shared" si="60"/>
        <v>-</v>
      </c>
      <c r="R27" s="293" t="str">
        <f t="shared" si="61"/>
        <v>-</v>
      </c>
      <c r="S27" s="293" t="str">
        <f t="shared" si="6"/>
        <v>-</v>
      </c>
      <c r="T27" s="293" t="str">
        <f t="shared" si="62"/>
        <v>0</v>
      </c>
      <c r="U27" s="191" t="str">
        <f t="shared" si="63"/>
        <v/>
      </c>
      <c r="V27" s="191" t="str">
        <f t="shared" si="7"/>
        <v/>
      </c>
      <c r="W27" s="191" t="str">
        <f t="shared" si="64"/>
        <v/>
      </c>
      <c r="X27" s="191" t="str">
        <f t="shared" si="8"/>
        <v/>
      </c>
      <c r="Y27" s="258"/>
      <c r="Z27" s="294" t="str">
        <f t="shared" si="9"/>
        <v>-</v>
      </c>
      <c r="AA27" s="295" t="str">
        <f t="shared" si="10"/>
        <v>-</v>
      </c>
      <c r="AB27" s="239" t="str">
        <f t="shared" si="11"/>
        <v>-</v>
      </c>
      <c r="AC27" s="296" t="str">
        <f t="shared" si="12"/>
        <v>-</v>
      </c>
      <c r="AD27" s="297" t="str">
        <f t="shared" si="13"/>
        <v>-</v>
      </c>
      <c r="AE27" s="259"/>
      <c r="AF27" s="294" t="str">
        <f t="shared" si="14"/>
        <v>-</v>
      </c>
      <c r="AG27" s="294" t="str">
        <f t="shared" si="15"/>
        <v>-</v>
      </c>
      <c r="AH27" s="239" t="str">
        <f t="shared" si="16"/>
        <v>-</v>
      </c>
      <c r="AI27" s="296" t="str">
        <f t="shared" si="17"/>
        <v>-</v>
      </c>
      <c r="AJ27" s="297" t="str">
        <f t="shared" si="18"/>
        <v>-</v>
      </c>
      <c r="AK27" s="298"/>
      <c r="AL27" s="296" t="b">
        <f t="shared" si="19"/>
        <v>0</v>
      </c>
      <c r="AM27" s="296" t="str">
        <f t="shared" si="20"/>
        <v>FALSE</v>
      </c>
      <c r="AN27" s="296" t="b">
        <f t="shared" si="21"/>
        <v>0</v>
      </c>
      <c r="AO27" s="296">
        <f t="shared" si="22"/>
        <v>5</v>
      </c>
      <c r="AP27" s="296" t="str">
        <f t="shared" si="23"/>
        <v>FALSE</v>
      </c>
      <c r="AQ27" s="296" t="str">
        <f t="shared" si="65"/>
        <v>FALSEFALSE</v>
      </c>
      <c r="AR27" s="296" t="str">
        <f t="shared" si="66"/>
        <v>FALSEFALSE</v>
      </c>
      <c r="AS27" s="296" t="str">
        <f t="shared" si="67"/>
        <v>FALSE5</v>
      </c>
      <c r="AT27" s="296">
        <f t="shared" si="24"/>
        <v>0</v>
      </c>
      <c r="AU27" s="296">
        <f t="shared" si="25"/>
        <v>0</v>
      </c>
      <c r="AV27" s="296" t="str">
        <f t="shared" si="68"/>
        <v>00</v>
      </c>
      <c r="AW27" s="296" t="str">
        <f t="shared" si="69"/>
        <v>-</v>
      </c>
      <c r="AX27" s="296" t="str">
        <f t="shared" si="70"/>
        <v>-</v>
      </c>
      <c r="AY27" s="296" t="str">
        <f t="shared" si="71"/>
        <v>--</v>
      </c>
      <c r="AZ27" s="296" t="str">
        <f t="shared" si="72"/>
        <v>-</v>
      </c>
      <c r="BA27" s="299" t="s">
        <v>56</v>
      </c>
      <c r="BB27" s="321" t="s">
        <v>56</v>
      </c>
      <c r="BC27" s="186"/>
      <c r="BD27" s="233" t="s">
        <v>56</v>
      </c>
      <c r="BE27" s="231"/>
      <c r="BF27" s="302"/>
      <c r="BG27" s="322" t="s">
        <v>62</v>
      </c>
      <c r="BH27" s="303"/>
      <c r="BI27" s="323">
        <f>SUM(BI20:BI26)</f>
        <v>33</v>
      </c>
      <c r="BJ27" s="443" t="s">
        <v>64</v>
      </c>
      <c r="BK27" s="443"/>
      <c r="BL27" s="325">
        <f>IFERROR(($DV$4/$DW$4),"-")</f>
        <v>2.9424242424242424</v>
      </c>
      <c r="BM27" s="306" t="str">
        <f t="shared" si="29"/>
        <v>0</v>
      </c>
      <c r="BN27" s="306" t="str">
        <f t="shared" si="74"/>
        <v>0</v>
      </c>
      <c r="BO27" s="302"/>
      <c r="BP27" s="322" t="s">
        <v>62</v>
      </c>
      <c r="BQ27" s="322"/>
      <c r="BR27" s="303"/>
      <c r="BS27" s="326">
        <f>+DW10</f>
        <v>113</v>
      </c>
      <c r="BT27" s="443" t="s">
        <v>64</v>
      </c>
      <c r="BU27" s="443"/>
      <c r="BV27" s="325">
        <f>IFERROR(($DV$10/$DW$10),"-")</f>
        <v>2.89646017699115</v>
      </c>
      <c r="BW27" s="317"/>
      <c r="BY27" s="298"/>
      <c r="BZ27" s="233" t="s">
        <v>56</v>
      </c>
      <c r="CB27" s="233" t="s">
        <v>56</v>
      </c>
      <c r="CC27" s="299" t="s">
        <v>56</v>
      </c>
      <c r="CD27" s="296" t="str">
        <f t="shared" si="104"/>
        <v>-</v>
      </c>
      <c r="CF27" s="293" t="str">
        <f t="shared" si="34"/>
        <v>-</v>
      </c>
      <c r="CG27" s="293" t="str">
        <f t="shared" si="35"/>
        <v>-</v>
      </c>
      <c r="CH27" s="293" t="str">
        <f t="shared" si="76"/>
        <v>-</v>
      </c>
      <c r="CI27" s="293" t="str">
        <f t="shared" si="77"/>
        <v>-</v>
      </c>
      <c r="CJ27" s="293" t="str">
        <f t="shared" si="78"/>
        <v>-</v>
      </c>
      <c r="CK27" s="293" t="str">
        <f t="shared" si="79"/>
        <v>-</v>
      </c>
      <c r="CL27" s="293" t="str">
        <f t="shared" si="80"/>
        <v>-</v>
      </c>
      <c r="CM27" s="293" t="str">
        <f t="shared" si="81"/>
        <v>-</v>
      </c>
      <c r="CN27" s="293" t="str">
        <f t="shared" si="36"/>
        <v>-</v>
      </c>
      <c r="CO27" s="293" t="str">
        <f t="shared" si="82"/>
        <v>0</v>
      </c>
      <c r="CP27" s="191" t="str">
        <f t="shared" si="83"/>
        <v/>
      </c>
      <c r="CQ27" s="191" t="str">
        <f t="shared" si="37"/>
        <v/>
      </c>
      <c r="CR27" s="191" t="str">
        <f t="shared" si="84"/>
        <v/>
      </c>
      <c r="CS27" s="191" t="str">
        <f t="shared" si="38"/>
        <v/>
      </c>
      <c r="CT27" s="258"/>
      <c r="CU27" s="294" t="str">
        <f t="shared" si="39"/>
        <v>-</v>
      </c>
      <c r="CV27" s="295" t="str">
        <f t="shared" si="40"/>
        <v>-</v>
      </c>
      <c r="CW27" s="239" t="str">
        <f t="shared" si="41"/>
        <v>-</v>
      </c>
      <c r="CX27" s="296" t="str">
        <f t="shared" si="42"/>
        <v>-</v>
      </c>
      <c r="CY27" s="297" t="str">
        <f t="shared" si="43"/>
        <v>-</v>
      </c>
      <c r="CZ27" s="259"/>
      <c r="DA27" s="294" t="str">
        <f t="shared" si="44"/>
        <v>-</v>
      </c>
      <c r="DB27" s="294" t="str">
        <f t="shared" si="45"/>
        <v>-</v>
      </c>
      <c r="DC27" s="239" t="str">
        <f t="shared" si="46"/>
        <v>-</v>
      </c>
      <c r="DD27" s="296" t="str">
        <f t="shared" si="47"/>
        <v>-</v>
      </c>
      <c r="DE27" s="297" t="str">
        <f t="shared" si="48"/>
        <v>-</v>
      </c>
      <c r="DF27" s="298"/>
      <c r="DG27" s="296" t="b">
        <f t="shared" si="49"/>
        <v>0</v>
      </c>
      <c r="DH27" s="296" t="str">
        <f t="shared" si="50"/>
        <v>FALSE</v>
      </c>
      <c r="DI27" s="296" t="b">
        <f t="shared" si="51"/>
        <v>0</v>
      </c>
      <c r="DJ27" s="296">
        <f t="shared" si="52"/>
        <v>5</v>
      </c>
      <c r="DK27" s="296" t="str">
        <f t="shared" si="53"/>
        <v>FALSE</v>
      </c>
      <c r="DL27" s="296" t="str">
        <f t="shared" si="85"/>
        <v>FALSEFALSE</v>
      </c>
      <c r="DM27" s="296" t="str">
        <f t="shared" si="86"/>
        <v>FALSEFALSE</v>
      </c>
      <c r="DN27" s="296" t="str">
        <f t="shared" si="87"/>
        <v>FALSE5</v>
      </c>
      <c r="DO27" s="296">
        <f t="shared" si="54"/>
        <v>0</v>
      </c>
      <c r="DP27" s="296">
        <f t="shared" si="55"/>
        <v>0</v>
      </c>
      <c r="DQ27" s="296" t="str">
        <f t="shared" si="88"/>
        <v>00</v>
      </c>
      <c r="DR27" s="296" t="str">
        <f t="shared" si="89"/>
        <v>-</v>
      </c>
      <c r="DS27" s="296" t="str">
        <f t="shared" si="90"/>
        <v>-</v>
      </c>
      <c r="DT27" s="296" t="str">
        <f t="shared" si="91"/>
        <v>--</v>
      </c>
      <c r="DU27" s="231"/>
      <c r="EU27" s="65" t="str">
        <f t="shared" si="92"/>
        <v xml:space="preserve">Total Credit Hours </v>
      </c>
      <c r="EV27" s="65">
        <f>VLOOKUP(EU27,'ADDITIONAL CHECK'!$J$2:$AI$101,25,0)</f>
        <v>0</v>
      </c>
      <c r="EW27" s="65" t="str">
        <f>VLOOKUP(EU27,'ADDITIONAL CHECK'!$J$2:$AI$101,26,0)</f>
        <v/>
      </c>
      <c r="EX27" s="88" t="str">
        <f t="shared" si="93"/>
        <v>-</v>
      </c>
      <c r="EY27" s="312"/>
      <c r="EZ27" s="110" t="str">
        <f t="shared" si="94"/>
        <v xml:space="preserve">Total Credit Hours </v>
      </c>
      <c r="FA27" s="65">
        <f>VLOOKUP(EZ27,'ADDITIONAL CHECK'!$J$2:$AI$101,25,0)</f>
        <v>0</v>
      </c>
      <c r="FB27" s="65" t="str">
        <f>VLOOKUP(EZ27,'ADDITIONAL CHECK'!$J$2:$AI$101,26,0)</f>
        <v/>
      </c>
      <c r="FC27" s="65" t="str">
        <f t="shared" si="95"/>
        <v>-</v>
      </c>
    </row>
    <row r="28" spans="1:159" s="189" customFormat="1" ht="14.1" customHeight="1" x14ac:dyDescent="0.25">
      <c r="A28" s="482" t="s">
        <v>72</v>
      </c>
      <c r="B28" s="482"/>
      <c r="C28" s="483" t="s">
        <v>591</v>
      </c>
      <c r="D28" s="484"/>
      <c r="F28" s="239" t="s">
        <v>73</v>
      </c>
      <c r="G28" s="485" t="s">
        <v>54</v>
      </c>
      <c r="H28" s="485"/>
      <c r="I28" s="240"/>
      <c r="K28" s="293" t="str">
        <f t="shared" si="4"/>
        <v>-</v>
      </c>
      <c r="L28" s="293" t="str">
        <f t="shared" si="5"/>
        <v>-</v>
      </c>
      <c r="M28" s="293" t="str">
        <f t="shared" si="56"/>
        <v>-</v>
      </c>
      <c r="N28" s="293" t="str">
        <f t="shared" si="57"/>
        <v>-</v>
      </c>
      <c r="O28" s="293" t="str">
        <f t="shared" si="58"/>
        <v>-</v>
      </c>
      <c r="P28" s="293" t="str">
        <f t="shared" si="59"/>
        <v>-</v>
      </c>
      <c r="Q28" s="293" t="str">
        <f t="shared" si="60"/>
        <v>-</v>
      </c>
      <c r="R28" s="293" t="str">
        <f t="shared" si="61"/>
        <v>-</v>
      </c>
      <c r="S28" s="293" t="str">
        <f t="shared" si="6"/>
        <v>-</v>
      </c>
      <c r="T28" s="293" t="str">
        <f t="shared" si="62"/>
        <v>0</v>
      </c>
      <c r="U28" s="191" t="str">
        <f t="shared" si="63"/>
        <v/>
      </c>
      <c r="V28" s="191" t="str">
        <f t="shared" si="7"/>
        <v/>
      </c>
      <c r="W28" s="191" t="str">
        <f t="shared" si="64"/>
        <v/>
      </c>
      <c r="X28" s="191" t="str">
        <f t="shared" si="8"/>
        <v/>
      </c>
      <c r="Y28" s="258"/>
      <c r="Z28" s="294" t="str">
        <f t="shared" si="9"/>
        <v>-</v>
      </c>
      <c r="AA28" s="295" t="str">
        <f t="shared" si="10"/>
        <v>-</v>
      </c>
      <c r="AB28" s="239" t="str">
        <f t="shared" si="11"/>
        <v>-</v>
      </c>
      <c r="AC28" s="296" t="str">
        <f t="shared" si="12"/>
        <v>-</v>
      </c>
      <c r="AD28" s="297" t="str">
        <f t="shared" si="13"/>
        <v>-</v>
      </c>
      <c r="AE28" s="259"/>
      <c r="AF28" s="294" t="str">
        <f t="shared" si="14"/>
        <v>-</v>
      </c>
      <c r="AG28" s="294" t="str">
        <f t="shared" si="15"/>
        <v>-</v>
      </c>
      <c r="AH28" s="239" t="str">
        <f t="shared" si="16"/>
        <v>-</v>
      </c>
      <c r="AI28" s="296" t="str">
        <f t="shared" si="17"/>
        <v>-</v>
      </c>
      <c r="AJ28" s="297" t="str">
        <f t="shared" si="18"/>
        <v>-</v>
      </c>
      <c r="AK28" s="298"/>
      <c r="AL28" s="296" t="b">
        <f t="shared" si="19"/>
        <v>0</v>
      </c>
      <c r="AM28" s="296" t="str">
        <f t="shared" si="20"/>
        <v>FALSE</v>
      </c>
      <c r="AN28" s="296" t="b">
        <f t="shared" si="21"/>
        <v>0</v>
      </c>
      <c r="AO28" s="296">
        <f t="shared" si="22"/>
        <v>5</v>
      </c>
      <c r="AP28" s="296" t="str">
        <f t="shared" si="23"/>
        <v>FALSE</v>
      </c>
      <c r="AQ28" s="296" t="str">
        <f t="shared" si="65"/>
        <v>FALSEFALSE</v>
      </c>
      <c r="AR28" s="296" t="str">
        <f t="shared" si="66"/>
        <v>FALSEFALSE</v>
      </c>
      <c r="AS28" s="296" t="str">
        <f t="shared" si="67"/>
        <v>FALSE5</v>
      </c>
      <c r="AT28" s="296">
        <f t="shared" si="24"/>
        <v>0</v>
      </c>
      <c r="AU28" s="296">
        <f t="shared" si="25"/>
        <v>0</v>
      </c>
      <c r="AV28" s="296" t="str">
        <f t="shared" si="68"/>
        <v>00</v>
      </c>
      <c r="AW28" s="296" t="str">
        <f t="shared" si="69"/>
        <v>-</v>
      </c>
      <c r="AX28" s="296" t="str">
        <f t="shared" si="70"/>
        <v>-</v>
      </c>
      <c r="AY28" s="296" t="str">
        <f t="shared" si="71"/>
        <v>--</v>
      </c>
      <c r="AZ28" s="296" t="str">
        <f t="shared" si="72"/>
        <v>-</v>
      </c>
      <c r="BA28" s="299" t="s">
        <v>56</v>
      </c>
      <c r="BB28" s="321" t="s">
        <v>56</v>
      </c>
      <c r="BC28" s="186"/>
      <c r="BD28" s="233" t="s">
        <v>56</v>
      </c>
      <c r="BE28" s="231"/>
      <c r="BF28" s="280" t="str">
        <f>IFERROR(VLOOKUP(D5,INPUT!$AK$11:$AL$127,2,0),"-")</f>
        <v>FALL 2021 ( OCTOBER 2021 - MARCH 2022 )</v>
      </c>
      <c r="BG28" s="303"/>
      <c r="BH28" s="303"/>
      <c r="BI28" s="281"/>
      <c r="BJ28" s="304"/>
      <c r="BK28" s="304"/>
      <c r="BL28" s="330"/>
      <c r="BM28" s="306" t="str">
        <f t="shared" si="29"/>
        <v>0</v>
      </c>
      <c r="BN28" s="306" t="str">
        <f t="shared" si="74"/>
        <v>0</v>
      </c>
      <c r="BO28" s="280" t="str">
        <f>IFERROR(VLOOKUP(D14,INPUT!$AK$11:$AL$127,2,0),"-")</f>
        <v>SPRING 2024 ( MARCH 2024 - AUGUST 2024 )</v>
      </c>
      <c r="BP28" s="317"/>
      <c r="BQ28" s="281"/>
      <c r="BR28" s="303"/>
      <c r="BS28" s="281"/>
      <c r="BT28" s="304"/>
      <c r="BU28" s="304"/>
      <c r="BV28" s="282"/>
      <c r="BW28" s="317"/>
      <c r="BY28" s="298"/>
      <c r="BZ28" s="233" t="s">
        <v>56</v>
      </c>
      <c r="CB28" s="233" t="s">
        <v>56</v>
      </c>
      <c r="CC28" s="299" t="s">
        <v>56</v>
      </c>
      <c r="CD28" s="296" t="str">
        <f t="shared" si="104"/>
        <v>-</v>
      </c>
      <c r="CF28" s="293" t="str">
        <f t="shared" si="34"/>
        <v>-</v>
      </c>
      <c r="CG28" s="293" t="str">
        <f t="shared" si="35"/>
        <v>-</v>
      </c>
      <c r="CH28" s="293" t="str">
        <f t="shared" si="76"/>
        <v>-</v>
      </c>
      <c r="CI28" s="293" t="str">
        <f t="shared" si="77"/>
        <v>-</v>
      </c>
      <c r="CJ28" s="293" t="str">
        <f t="shared" si="78"/>
        <v>-</v>
      </c>
      <c r="CK28" s="293" t="str">
        <f t="shared" si="79"/>
        <v>-</v>
      </c>
      <c r="CL28" s="293" t="str">
        <f t="shared" si="80"/>
        <v>-</v>
      </c>
      <c r="CM28" s="293" t="str">
        <f t="shared" si="81"/>
        <v>-</v>
      </c>
      <c r="CN28" s="293" t="str">
        <f t="shared" si="36"/>
        <v>-</v>
      </c>
      <c r="CO28" s="293" t="str">
        <f t="shared" si="82"/>
        <v>0</v>
      </c>
      <c r="CP28" s="191" t="str">
        <f t="shared" si="83"/>
        <v/>
      </c>
      <c r="CQ28" s="191" t="str">
        <f t="shared" si="37"/>
        <v/>
      </c>
      <c r="CR28" s="191" t="str">
        <f t="shared" si="84"/>
        <v/>
      </c>
      <c r="CS28" s="191" t="str">
        <f t="shared" si="38"/>
        <v/>
      </c>
      <c r="CT28" s="258"/>
      <c r="CU28" s="294" t="str">
        <f t="shared" si="39"/>
        <v>-</v>
      </c>
      <c r="CV28" s="295" t="str">
        <f t="shared" si="40"/>
        <v>-</v>
      </c>
      <c r="CW28" s="239" t="str">
        <f t="shared" si="41"/>
        <v>-</v>
      </c>
      <c r="CX28" s="296" t="str">
        <f t="shared" si="42"/>
        <v>-</v>
      </c>
      <c r="CY28" s="297" t="str">
        <f t="shared" si="43"/>
        <v>-</v>
      </c>
      <c r="CZ28" s="259"/>
      <c r="DA28" s="294" t="str">
        <f t="shared" si="44"/>
        <v>-</v>
      </c>
      <c r="DB28" s="294" t="str">
        <f t="shared" si="45"/>
        <v>-</v>
      </c>
      <c r="DC28" s="239" t="str">
        <f t="shared" si="46"/>
        <v>-</v>
      </c>
      <c r="DD28" s="296" t="str">
        <f t="shared" si="47"/>
        <v>-</v>
      </c>
      <c r="DE28" s="297" t="str">
        <f t="shared" si="48"/>
        <v>-</v>
      </c>
      <c r="DF28" s="298"/>
      <c r="DG28" s="296" t="b">
        <f t="shared" si="49"/>
        <v>0</v>
      </c>
      <c r="DH28" s="296" t="str">
        <f t="shared" si="50"/>
        <v>FALSE</v>
      </c>
      <c r="DI28" s="296" t="b">
        <f t="shared" si="51"/>
        <v>0</v>
      </c>
      <c r="DJ28" s="296">
        <f t="shared" si="52"/>
        <v>5</v>
      </c>
      <c r="DK28" s="296" t="str">
        <f t="shared" si="53"/>
        <v>FALSE</v>
      </c>
      <c r="DL28" s="296" t="str">
        <f t="shared" si="85"/>
        <v>FALSEFALSE</v>
      </c>
      <c r="DM28" s="296" t="str">
        <f t="shared" si="86"/>
        <v>FALSEFALSE</v>
      </c>
      <c r="DN28" s="296" t="str">
        <f t="shared" si="87"/>
        <v>FALSE5</v>
      </c>
      <c r="DO28" s="296">
        <f t="shared" si="54"/>
        <v>0</v>
      </c>
      <c r="DP28" s="296">
        <f t="shared" si="55"/>
        <v>0</v>
      </c>
      <c r="DQ28" s="296" t="str">
        <f t="shared" si="88"/>
        <v>00</v>
      </c>
      <c r="DR28" s="296" t="str">
        <f t="shared" si="89"/>
        <v>-</v>
      </c>
      <c r="DS28" s="296" t="str">
        <f t="shared" si="90"/>
        <v>-</v>
      </c>
      <c r="DT28" s="296" t="str">
        <f t="shared" si="91"/>
        <v>--</v>
      </c>
      <c r="DU28" s="231"/>
      <c r="EU28" s="65">
        <f t="shared" si="92"/>
        <v>0</v>
      </c>
      <c r="EV28" s="65">
        <f>VLOOKUP(EU28,'ADDITIONAL CHECK'!$J$2:$AI$101,25,0)</f>
        <v>0</v>
      </c>
      <c r="EW28" s="65">
        <f>VLOOKUP(EU28,'ADDITIONAL CHECK'!$J$2:$AI$101,26,0)</f>
        <v>0</v>
      </c>
      <c r="EX28" s="88">
        <f t="shared" si="93"/>
        <v>0</v>
      </c>
      <c r="EY28" s="312"/>
      <c r="EZ28" s="110">
        <f t="shared" si="94"/>
        <v>0</v>
      </c>
      <c r="FA28" s="65">
        <f>VLOOKUP(EZ28,'ADDITIONAL CHECK'!$J$2:$AI$101,25,0)</f>
        <v>0</v>
      </c>
      <c r="FB28" s="65">
        <f>VLOOKUP(EZ28,'ADDITIONAL CHECK'!$J$2:$AI$101,26,0)</f>
        <v>0</v>
      </c>
      <c r="FC28" s="65">
        <f t="shared" si="95"/>
        <v>0</v>
      </c>
    </row>
    <row r="29" spans="1:159" s="189" customFormat="1" ht="14.1" customHeight="1" x14ac:dyDescent="0.25">
      <c r="D29" s="316"/>
      <c r="F29" s="239" t="s">
        <v>74</v>
      </c>
      <c r="G29" s="485" t="s">
        <v>54</v>
      </c>
      <c r="H29" s="485"/>
      <c r="I29" s="240"/>
      <c r="K29" s="293" t="str">
        <f t="shared" si="4"/>
        <v>-</v>
      </c>
      <c r="L29" s="293" t="str">
        <f t="shared" si="5"/>
        <v>-</v>
      </c>
      <c r="M29" s="293" t="str">
        <f t="shared" si="56"/>
        <v>-</v>
      </c>
      <c r="N29" s="293" t="str">
        <f t="shared" si="57"/>
        <v>-</v>
      </c>
      <c r="O29" s="293" t="str">
        <f t="shared" si="58"/>
        <v>-</v>
      </c>
      <c r="P29" s="293" t="str">
        <f t="shared" si="59"/>
        <v>-</v>
      </c>
      <c r="Q29" s="293" t="str">
        <f t="shared" si="60"/>
        <v>-</v>
      </c>
      <c r="R29" s="293" t="str">
        <f t="shared" si="61"/>
        <v>-</v>
      </c>
      <c r="S29" s="293" t="str">
        <f t="shared" si="6"/>
        <v>-</v>
      </c>
      <c r="T29" s="293" t="str">
        <f t="shared" si="62"/>
        <v>0</v>
      </c>
      <c r="U29" s="191" t="str">
        <f t="shared" si="63"/>
        <v/>
      </c>
      <c r="V29" s="191" t="str">
        <f t="shared" si="7"/>
        <v/>
      </c>
      <c r="W29" s="191" t="str">
        <f t="shared" si="64"/>
        <v/>
      </c>
      <c r="X29" s="191" t="str">
        <f t="shared" si="8"/>
        <v/>
      </c>
      <c r="Y29" s="258"/>
      <c r="Z29" s="294" t="str">
        <f t="shared" si="9"/>
        <v>-</v>
      </c>
      <c r="AA29" s="295" t="str">
        <f t="shared" si="10"/>
        <v>-</v>
      </c>
      <c r="AB29" s="239" t="str">
        <f t="shared" si="11"/>
        <v>-</v>
      </c>
      <c r="AC29" s="296" t="str">
        <f t="shared" si="12"/>
        <v>-</v>
      </c>
      <c r="AD29" s="297" t="str">
        <f t="shared" si="13"/>
        <v>-</v>
      </c>
      <c r="AE29" s="259"/>
      <c r="AF29" s="294" t="str">
        <f t="shared" si="14"/>
        <v>CSC331</v>
      </c>
      <c r="AG29" s="294">
        <f t="shared" si="15"/>
        <v>58.55</v>
      </c>
      <c r="AH29" s="239" t="str">
        <f t="shared" si="16"/>
        <v>C+</v>
      </c>
      <c r="AI29" s="296">
        <f t="shared" si="17"/>
        <v>9.1999999999999993</v>
      </c>
      <c r="AJ29" s="297">
        <f t="shared" si="18"/>
        <v>4</v>
      </c>
      <c r="AK29" s="298"/>
      <c r="AL29" s="296" t="b">
        <f t="shared" si="19"/>
        <v>0</v>
      </c>
      <c r="AM29" s="296" t="str">
        <f t="shared" si="20"/>
        <v>TRUE</v>
      </c>
      <c r="AN29" s="296" t="b">
        <f t="shared" si="21"/>
        <v>0</v>
      </c>
      <c r="AO29" s="296">
        <f t="shared" si="22"/>
        <v>5</v>
      </c>
      <c r="AP29" s="296" t="str">
        <f t="shared" si="23"/>
        <v>FALSE</v>
      </c>
      <c r="AQ29" s="296" t="str">
        <f t="shared" si="65"/>
        <v>TRUEFALSE</v>
      </c>
      <c r="AR29" s="296" t="str">
        <f t="shared" si="66"/>
        <v>FALSEFALSE</v>
      </c>
      <c r="AS29" s="296" t="str">
        <f t="shared" si="67"/>
        <v>FALSE5</v>
      </c>
      <c r="AT29" s="296">
        <f t="shared" si="24"/>
        <v>0</v>
      </c>
      <c r="AU29" s="296">
        <f t="shared" si="25"/>
        <v>0</v>
      </c>
      <c r="AV29" s="296" t="str">
        <f t="shared" si="68"/>
        <v>00</v>
      </c>
      <c r="AW29" s="296" t="str">
        <f t="shared" si="69"/>
        <v>ERROR</v>
      </c>
      <c r="AX29" s="296" t="str">
        <f t="shared" si="70"/>
        <v>-</v>
      </c>
      <c r="AY29" s="296" t="str">
        <f t="shared" si="71"/>
        <v>ERROR-</v>
      </c>
      <c r="AZ29" s="296" t="str">
        <f t="shared" si="72"/>
        <v>-</v>
      </c>
      <c r="BA29" s="299">
        <f>IFERROR(VLOOKUP(BG29,'ADDITIONAL CHECK'!$AU$2:$AV$101,2,0),$BA$1)</f>
        <v>1</v>
      </c>
      <c r="BB29" s="300" t="str">
        <f>VLOOKUP(BC29,'FINAL DMC'!$B$4:$I$134,8,0)</f>
        <v>-</v>
      </c>
      <c r="BC29" s="315">
        <v>11</v>
      </c>
      <c r="BD29" s="300">
        <f>VLOOKUP(BC29,'FINAL DMC'!$B$4:$I$134,7,0)</f>
        <v>31</v>
      </c>
      <c r="BE29" s="231"/>
      <c r="BF29" s="302" t="str">
        <f t="shared" ref="BF29:BF33" si="109">IFERROR(VLOOKUP(U29,$G$24:$H$37,2,0),"")</f>
        <v/>
      </c>
      <c r="BG29" s="303" t="str">
        <f>VLOOKUP(BC29,'FINAL DMC'!$B$4:$F$497,2,0)</f>
        <v>CSC331</v>
      </c>
      <c r="BH29" s="303" t="str">
        <f>VLOOKUP(BC29,'FINAL DMC'!$B$4:$F$236,3,0)</f>
        <v>DATA STRUCTURE AND ALGORITHMS</v>
      </c>
      <c r="BI29" s="304">
        <f>VLOOKUP(BC29,'FINAL DMC'!$B$4:$F$276,4,0)</f>
        <v>4</v>
      </c>
      <c r="BJ29" s="304" t="str">
        <f t="shared" ref="BJ29:BJ33" si="110">VLOOKUP(BD29,$EI$62:$EQ$376,7,0)</f>
        <v>C+</v>
      </c>
      <c r="BK29" s="304" t="str">
        <f t="shared" ref="BK29:BK33" si="111">+AB29</f>
        <v>-</v>
      </c>
      <c r="BL29" s="305">
        <f t="shared" ref="BL29:BL33" si="112">MAX(AC29,AI29)</f>
        <v>9.1999999999999993</v>
      </c>
      <c r="BM29" s="306" t="str">
        <f t="shared" si="29"/>
        <v>0</v>
      </c>
      <c r="BN29" s="306" t="str">
        <f t="shared" si="74"/>
        <v>0</v>
      </c>
      <c r="BO29" s="302" t="str">
        <f t="shared" ref="BO29" si="113">IFERROR(VLOOKUP(CP29,$G$24:$H$37,2,0),"")</f>
        <v/>
      </c>
      <c r="BP29" s="303" t="str">
        <f>VLOOKUP(CA29,'FINAL DMC'!$B$4:$F$317,2,0)</f>
        <v>CSC344</v>
      </c>
      <c r="BQ29" s="307"/>
      <c r="BR29" s="303" t="str">
        <f>VLOOKUP(CA29,'FINAL DMC'!$B$4:$F$336,3,0)</f>
        <v>SOCIAL WORK PRACTICE</v>
      </c>
      <c r="BS29" s="304">
        <f>VLOOKUP(CA29,'FINAL DMC'!$B$4:$F$516,4,0)</f>
        <v>1</v>
      </c>
      <c r="BT29" s="304" t="str">
        <f t="shared" ref="BT29" si="114">VLOOKUP(BZ29,$EI$62:$EQ$376,7,0)</f>
        <v>B+</v>
      </c>
      <c r="BU29" s="304" t="str">
        <f t="shared" ref="BU29" si="115">+CW29</f>
        <v>-</v>
      </c>
      <c r="BV29" s="305">
        <f t="shared" ref="BV29" si="116">MAX(DD29,CX29)</f>
        <v>3.3</v>
      </c>
      <c r="BW29" s="317"/>
      <c r="BY29" s="298"/>
      <c r="BZ29" s="300">
        <f>VLOOKUP(CA29,'FINAL DMC'!$B$4:$I$756,7,0)</f>
        <v>107</v>
      </c>
      <c r="CA29" s="308">
        <v>36</v>
      </c>
      <c r="CB29" s="300" t="str">
        <f>VLOOKUP(CA29,'FINAL DMC'!$B$4:$I$756,8,0)</f>
        <v>-</v>
      </c>
      <c r="CC29" s="299">
        <f>IFERROR(VLOOKUP(BP29,'ADDITIONAL CHECK'!$AU$2:$AV$101,2,0),$BA$1)</f>
        <v>1</v>
      </c>
      <c r="CD29" s="296" t="str">
        <f t="shared" si="104"/>
        <v>-</v>
      </c>
      <c r="CF29" s="293" t="str">
        <f t="shared" si="34"/>
        <v>-</v>
      </c>
      <c r="CG29" s="293" t="str">
        <f t="shared" si="35"/>
        <v>-</v>
      </c>
      <c r="CH29" s="293" t="str">
        <f t="shared" si="76"/>
        <v>-</v>
      </c>
      <c r="CI29" s="293" t="str">
        <f t="shared" si="77"/>
        <v>-</v>
      </c>
      <c r="CJ29" s="293" t="str">
        <f t="shared" si="78"/>
        <v>-</v>
      </c>
      <c r="CK29" s="293" t="str">
        <f t="shared" si="79"/>
        <v>-</v>
      </c>
      <c r="CL29" s="293" t="str">
        <f t="shared" si="80"/>
        <v>-</v>
      </c>
      <c r="CM29" s="293" t="str">
        <f t="shared" si="81"/>
        <v>-</v>
      </c>
      <c r="CN29" s="293" t="str">
        <f t="shared" si="36"/>
        <v>-</v>
      </c>
      <c r="CO29" s="293" t="str">
        <f t="shared" si="82"/>
        <v>0</v>
      </c>
      <c r="CP29" s="191" t="str">
        <f t="shared" si="83"/>
        <v/>
      </c>
      <c r="CQ29" s="191" t="str">
        <f t="shared" si="37"/>
        <v/>
      </c>
      <c r="CR29" s="191" t="str">
        <f t="shared" si="84"/>
        <v/>
      </c>
      <c r="CS29" s="191" t="str">
        <f t="shared" si="38"/>
        <v/>
      </c>
      <c r="CT29" s="258"/>
      <c r="CU29" s="294" t="str">
        <f t="shared" si="39"/>
        <v>-</v>
      </c>
      <c r="CV29" s="295" t="str">
        <f t="shared" si="40"/>
        <v>-</v>
      </c>
      <c r="CW29" s="239" t="str">
        <f t="shared" si="41"/>
        <v>-</v>
      </c>
      <c r="CX29" s="296" t="str">
        <f t="shared" si="42"/>
        <v>-</v>
      </c>
      <c r="CY29" s="297" t="str">
        <f t="shared" si="43"/>
        <v>-</v>
      </c>
      <c r="CZ29" s="259"/>
      <c r="DA29" s="294" t="str">
        <f t="shared" si="44"/>
        <v>CSC344</v>
      </c>
      <c r="DB29" s="294">
        <f t="shared" si="45"/>
        <v>67.5</v>
      </c>
      <c r="DC29" s="239" t="str">
        <f t="shared" si="46"/>
        <v>B+</v>
      </c>
      <c r="DD29" s="296">
        <f t="shared" si="47"/>
        <v>3.3</v>
      </c>
      <c r="DE29" s="297">
        <f t="shared" si="48"/>
        <v>1</v>
      </c>
      <c r="DF29" s="298"/>
      <c r="DG29" s="296" t="b">
        <f t="shared" si="49"/>
        <v>0</v>
      </c>
      <c r="DH29" s="296" t="str">
        <f t="shared" si="50"/>
        <v>TRUE</v>
      </c>
      <c r="DI29" s="296" t="b">
        <f t="shared" si="51"/>
        <v>0</v>
      </c>
      <c r="DJ29" s="296">
        <f t="shared" si="52"/>
        <v>5</v>
      </c>
      <c r="DK29" s="296" t="str">
        <f t="shared" si="53"/>
        <v>FALSE</v>
      </c>
      <c r="DL29" s="296" t="str">
        <f t="shared" si="85"/>
        <v>TRUEFALSE</v>
      </c>
      <c r="DM29" s="296" t="str">
        <f t="shared" si="86"/>
        <v>FALSEFALSE</v>
      </c>
      <c r="DN29" s="296" t="str">
        <f t="shared" si="87"/>
        <v>FALSE5</v>
      </c>
      <c r="DO29" s="296">
        <f t="shared" si="54"/>
        <v>0</v>
      </c>
      <c r="DP29" s="296">
        <f t="shared" si="55"/>
        <v>0</v>
      </c>
      <c r="DQ29" s="296" t="str">
        <f t="shared" si="88"/>
        <v>00</v>
      </c>
      <c r="DR29" s="296" t="str">
        <f t="shared" si="89"/>
        <v>ERROR</v>
      </c>
      <c r="DS29" s="296" t="str">
        <f t="shared" si="90"/>
        <v>-</v>
      </c>
      <c r="DT29" s="296" t="str">
        <f t="shared" si="91"/>
        <v>ERROR-</v>
      </c>
      <c r="DU29" s="231"/>
      <c r="EU29" s="65" t="str">
        <f t="shared" si="92"/>
        <v>CSC331</v>
      </c>
      <c r="EV29" s="65" t="str">
        <f>VLOOKUP(EU29,'ADDITIONAL CHECK'!$J$2:$AI$101,25,0)</f>
        <v>C+</v>
      </c>
      <c r="EW29" s="65" t="str">
        <f>VLOOKUP(EU29,'ADDITIONAL CHECK'!$J$2:$AI$101,26,0)</f>
        <v/>
      </c>
      <c r="EX29" s="88" t="str">
        <f t="shared" si="93"/>
        <v>-</v>
      </c>
      <c r="EY29" s="312"/>
      <c r="EZ29" s="110" t="str">
        <f t="shared" si="94"/>
        <v>CSC344</v>
      </c>
      <c r="FA29" s="65" t="str">
        <f>VLOOKUP(EZ29,'ADDITIONAL CHECK'!$J$2:$AI$101,25,0)</f>
        <v>B+</v>
      </c>
      <c r="FB29" s="65" t="str">
        <f>VLOOKUP(EZ29,'ADDITIONAL CHECK'!$J$2:$AI$101,26,0)</f>
        <v/>
      </c>
      <c r="FC29" s="65" t="str">
        <f t="shared" si="95"/>
        <v>-</v>
      </c>
    </row>
    <row r="30" spans="1:159" s="189" customFormat="1" ht="19.350000000000001" customHeight="1" x14ac:dyDescent="0.25">
      <c r="D30" s="316"/>
      <c r="F30" s="191">
        <v>1</v>
      </c>
      <c r="G30" s="191" t="s">
        <v>66</v>
      </c>
      <c r="H30" s="327" t="s">
        <v>67</v>
      </c>
      <c r="I30" s="247"/>
      <c r="K30" s="293" t="str">
        <f t="shared" si="4"/>
        <v>-</v>
      </c>
      <c r="L30" s="293" t="str">
        <f t="shared" si="5"/>
        <v>-</v>
      </c>
      <c r="M30" s="293" t="str">
        <f t="shared" si="56"/>
        <v>-</v>
      </c>
      <c r="N30" s="293" t="str">
        <f t="shared" si="57"/>
        <v>-</v>
      </c>
      <c r="O30" s="293" t="str">
        <f t="shared" si="58"/>
        <v>-</v>
      </c>
      <c r="P30" s="293" t="str">
        <f t="shared" si="59"/>
        <v>-</v>
      </c>
      <c r="Q30" s="293" t="str">
        <f t="shared" si="60"/>
        <v>-</v>
      </c>
      <c r="R30" s="293" t="str">
        <f t="shared" si="61"/>
        <v>-</v>
      </c>
      <c r="S30" s="293" t="str">
        <f t="shared" si="6"/>
        <v>-</v>
      </c>
      <c r="T30" s="293" t="str">
        <f t="shared" si="62"/>
        <v>0</v>
      </c>
      <c r="U30" s="191" t="str">
        <f t="shared" si="63"/>
        <v/>
      </c>
      <c r="V30" s="191" t="str">
        <f t="shared" si="7"/>
        <v/>
      </c>
      <c r="W30" s="191" t="str">
        <f t="shared" si="64"/>
        <v/>
      </c>
      <c r="X30" s="191" t="str">
        <f t="shared" si="8"/>
        <v/>
      </c>
      <c r="Y30" s="258"/>
      <c r="Z30" s="294" t="str">
        <f t="shared" si="9"/>
        <v>-</v>
      </c>
      <c r="AA30" s="295" t="str">
        <f t="shared" si="10"/>
        <v>-</v>
      </c>
      <c r="AB30" s="239" t="str">
        <f t="shared" si="11"/>
        <v>-</v>
      </c>
      <c r="AC30" s="296" t="str">
        <f t="shared" si="12"/>
        <v>-</v>
      </c>
      <c r="AD30" s="297" t="str">
        <f t="shared" si="13"/>
        <v>-</v>
      </c>
      <c r="AE30" s="259"/>
      <c r="AF30" s="294" t="str">
        <f t="shared" si="14"/>
        <v>CSC346</v>
      </c>
      <c r="AG30" s="294">
        <f t="shared" si="15"/>
        <v>64.5</v>
      </c>
      <c r="AH30" s="239" t="str">
        <f t="shared" si="16"/>
        <v>B</v>
      </c>
      <c r="AI30" s="296">
        <f t="shared" si="17"/>
        <v>12</v>
      </c>
      <c r="AJ30" s="297">
        <f t="shared" si="18"/>
        <v>4</v>
      </c>
      <c r="AK30" s="298"/>
      <c r="AL30" s="296" t="b">
        <f t="shared" si="19"/>
        <v>0</v>
      </c>
      <c r="AM30" s="296" t="str">
        <f t="shared" si="20"/>
        <v>TRUE</v>
      </c>
      <c r="AN30" s="296" t="b">
        <f t="shared" si="21"/>
        <v>0</v>
      </c>
      <c r="AO30" s="296">
        <f t="shared" si="22"/>
        <v>5</v>
      </c>
      <c r="AP30" s="296" t="str">
        <f t="shared" si="23"/>
        <v>FALSE</v>
      </c>
      <c r="AQ30" s="296" t="str">
        <f t="shared" si="65"/>
        <v>TRUEFALSE</v>
      </c>
      <c r="AR30" s="296" t="str">
        <f t="shared" si="66"/>
        <v>FALSEFALSE</v>
      </c>
      <c r="AS30" s="296" t="str">
        <f t="shared" si="67"/>
        <v>FALSE5</v>
      </c>
      <c r="AT30" s="296">
        <f t="shared" si="24"/>
        <v>0</v>
      </c>
      <c r="AU30" s="296">
        <f t="shared" si="25"/>
        <v>0</v>
      </c>
      <c r="AV30" s="296" t="str">
        <f t="shared" si="68"/>
        <v>00</v>
      </c>
      <c r="AW30" s="296" t="str">
        <f t="shared" si="69"/>
        <v>ERROR</v>
      </c>
      <c r="AX30" s="296" t="str">
        <f t="shared" si="70"/>
        <v>-</v>
      </c>
      <c r="AY30" s="296" t="str">
        <f t="shared" si="71"/>
        <v>ERROR-</v>
      </c>
      <c r="AZ30" s="296" t="str">
        <f t="shared" si="72"/>
        <v>-</v>
      </c>
      <c r="BA30" s="299">
        <f>IFERROR(VLOOKUP(BG30,'ADDITIONAL CHECK'!$AU$2:$AV$101,2,0),$BA$1)</f>
        <v>1</v>
      </c>
      <c r="BB30" s="300" t="str">
        <f>VLOOKUP(BC30,'FINAL DMC'!$B$4:$I$134,8,0)</f>
        <v>-</v>
      </c>
      <c r="BC30" s="315">
        <v>12</v>
      </c>
      <c r="BD30" s="300">
        <f>VLOOKUP(BC30,'FINAL DMC'!$B$4:$I$134,7,0)</f>
        <v>32</v>
      </c>
      <c r="BE30" s="231"/>
      <c r="BF30" s="302" t="str">
        <f t="shared" si="109"/>
        <v/>
      </c>
      <c r="BG30" s="303" t="str">
        <f>VLOOKUP(BC30,'FINAL DMC'!$B$4:$F$497,2,0)</f>
        <v>CSC346</v>
      </c>
      <c r="BH30" s="303" t="str">
        <f>VLOOKUP(BC30,'FINAL DMC'!$B$4:$F$236,3,0)</f>
        <v>COMPUTER ORGANIZATION AND ASSEMBLY LANGUAGE</v>
      </c>
      <c r="BI30" s="304">
        <f>VLOOKUP(BC30,'FINAL DMC'!$B$4:$F$276,4,0)</f>
        <v>4</v>
      </c>
      <c r="BJ30" s="304" t="str">
        <f t="shared" si="110"/>
        <v>B</v>
      </c>
      <c r="BK30" s="304" t="str">
        <f t="shared" si="111"/>
        <v>-</v>
      </c>
      <c r="BL30" s="305">
        <f t="shared" si="112"/>
        <v>12</v>
      </c>
      <c r="BM30" s="306" t="str">
        <f t="shared" si="29"/>
        <v>0</v>
      </c>
      <c r="BN30" s="306" t="str">
        <f t="shared" si="74"/>
        <v>0</v>
      </c>
      <c r="BO30" s="302" t="str">
        <f t="shared" ref="BO30" si="117">IFERROR(VLOOKUP(CP30,$G$24:$H$37,2,0),"")</f>
        <v/>
      </c>
      <c r="BP30" s="303" t="str">
        <f>VLOOKUP(CA30,'FINAL DMC'!$B$4:$F$317,2,0)</f>
        <v>CSC368</v>
      </c>
      <c r="BQ30" s="307"/>
      <c r="BR30" s="303" t="str">
        <f>VLOOKUP(CA30,'FINAL DMC'!$B$4:$F$336,3,0)</f>
        <v>MACHINE LEARNING</v>
      </c>
      <c r="BS30" s="304">
        <f>VLOOKUP(CA30,'FINAL DMC'!$B$4:$F$516,4,0)</f>
        <v>3</v>
      </c>
      <c r="BT30" s="304" t="str">
        <f t="shared" ref="BT30" si="118">VLOOKUP(BZ30,$EI$62:$EQ$376,7,0)</f>
        <v>B+</v>
      </c>
      <c r="BU30" s="304" t="str">
        <f t="shared" ref="BU30" si="119">+CW30</f>
        <v>-</v>
      </c>
      <c r="BV30" s="305">
        <f t="shared" ref="BV30" si="120">MAX(DD30,CX30)</f>
        <v>9.8999999999999986</v>
      </c>
      <c r="BW30" s="317"/>
      <c r="BX30" s="317"/>
      <c r="BY30" s="298"/>
      <c r="BZ30" s="300">
        <f>VLOOKUP(CA30,'FINAL DMC'!$B$4:$I$756,7,0)</f>
        <v>78</v>
      </c>
      <c r="CA30" s="308">
        <v>37</v>
      </c>
      <c r="CB30" s="300" t="str">
        <f>VLOOKUP(CA30,'FINAL DMC'!$B$4:$I$756,8,0)</f>
        <v>-</v>
      </c>
      <c r="CC30" s="299">
        <f>IFERROR(VLOOKUP(BP30,'ADDITIONAL CHECK'!$AU$2:$AV$101,2,0),$BA$1)</f>
        <v>1</v>
      </c>
      <c r="CD30" s="296" t="str">
        <f t="shared" si="104"/>
        <v>-</v>
      </c>
      <c r="CF30" s="293" t="str">
        <f t="shared" si="34"/>
        <v>-</v>
      </c>
      <c r="CG30" s="293" t="str">
        <f t="shared" si="35"/>
        <v>-</v>
      </c>
      <c r="CH30" s="293" t="str">
        <f t="shared" si="76"/>
        <v>-</v>
      </c>
      <c r="CI30" s="293" t="str">
        <f t="shared" si="77"/>
        <v>-</v>
      </c>
      <c r="CJ30" s="293" t="str">
        <f t="shared" si="78"/>
        <v>-</v>
      </c>
      <c r="CK30" s="293" t="str">
        <f t="shared" si="79"/>
        <v>-</v>
      </c>
      <c r="CL30" s="293" t="str">
        <f t="shared" si="80"/>
        <v>-</v>
      </c>
      <c r="CM30" s="293" t="str">
        <f t="shared" si="81"/>
        <v>-</v>
      </c>
      <c r="CN30" s="293" t="str">
        <f t="shared" si="36"/>
        <v>-</v>
      </c>
      <c r="CO30" s="293" t="str">
        <f t="shared" si="82"/>
        <v>0</v>
      </c>
      <c r="CP30" s="191" t="str">
        <f t="shared" si="83"/>
        <v/>
      </c>
      <c r="CQ30" s="191" t="str">
        <f t="shared" si="37"/>
        <v/>
      </c>
      <c r="CR30" s="191" t="str">
        <f t="shared" si="84"/>
        <v/>
      </c>
      <c r="CS30" s="191" t="str">
        <f t="shared" si="38"/>
        <v/>
      </c>
      <c r="CT30" s="258"/>
      <c r="CU30" s="294" t="str">
        <f t="shared" si="39"/>
        <v>-</v>
      </c>
      <c r="CV30" s="295" t="str">
        <f t="shared" si="40"/>
        <v>-</v>
      </c>
      <c r="CW30" s="239" t="str">
        <f t="shared" si="41"/>
        <v>-</v>
      </c>
      <c r="CX30" s="296" t="str">
        <f t="shared" si="42"/>
        <v>-</v>
      </c>
      <c r="CY30" s="297" t="str">
        <f t="shared" si="43"/>
        <v>-</v>
      </c>
      <c r="CZ30" s="259"/>
      <c r="DA30" s="294" t="str">
        <f t="shared" si="44"/>
        <v>CSC368</v>
      </c>
      <c r="DB30" s="294">
        <f t="shared" si="45"/>
        <v>65</v>
      </c>
      <c r="DC30" s="239" t="str">
        <f t="shared" si="46"/>
        <v>B+</v>
      </c>
      <c r="DD30" s="296">
        <f t="shared" si="47"/>
        <v>9.8999999999999986</v>
      </c>
      <c r="DE30" s="297">
        <f t="shared" si="48"/>
        <v>3</v>
      </c>
      <c r="DF30" s="298"/>
      <c r="DG30" s="296" t="b">
        <f t="shared" si="49"/>
        <v>0</v>
      </c>
      <c r="DH30" s="296" t="str">
        <f t="shared" si="50"/>
        <v>TRUE</v>
      </c>
      <c r="DI30" s="296" t="b">
        <f t="shared" si="51"/>
        <v>0</v>
      </c>
      <c r="DJ30" s="296">
        <f t="shared" si="52"/>
        <v>5</v>
      </c>
      <c r="DK30" s="296" t="str">
        <f t="shared" si="53"/>
        <v>FALSE</v>
      </c>
      <c r="DL30" s="296" t="str">
        <f t="shared" si="85"/>
        <v>TRUEFALSE</v>
      </c>
      <c r="DM30" s="296" t="str">
        <f t="shared" si="86"/>
        <v>FALSEFALSE</v>
      </c>
      <c r="DN30" s="296" t="str">
        <f t="shared" si="87"/>
        <v>FALSE5</v>
      </c>
      <c r="DO30" s="296">
        <f t="shared" si="54"/>
        <v>0</v>
      </c>
      <c r="DP30" s="296">
        <f t="shared" si="55"/>
        <v>0</v>
      </c>
      <c r="DQ30" s="296" t="str">
        <f t="shared" si="88"/>
        <v>00</v>
      </c>
      <c r="DR30" s="296" t="str">
        <f t="shared" si="89"/>
        <v>ERROR</v>
      </c>
      <c r="DS30" s="296" t="str">
        <f t="shared" si="90"/>
        <v>-</v>
      </c>
      <c r="DT30" s="296" t="str">
        <f t="shared" si="91"/>
        <v>ERROR-</v>
      </c>
      <c r="DU30" s="231"/>
      <c r="EU30" s="65" t="str">
        <f t="shared" si="92"/>
        <v>CSC346</v>
      </c>
      <c r="EV30" s="65" t="str">
        <f>VLOOKUP(EU30,'ADDITIONAL CHECK'!$J$2:$AI$101,25,0)</f>
        <v>B</v>
      </c>
      <c r="EW30" s="65" t="str">
        <f>VLOOKUP(EU30,'ADDITIONAL CHECK'!$J$2:$AI$101,26,0)</f>
        <v/>
      </c>
      <c r="EX30" s="88" t="str">
        <f t="shared" si="93"/>
        <v>-</v>
      </c>
      <c r="EY30" s="312"/>
      <c r="EZ30" s="110" t="str">
        <f t="shared" si="94"/>
        <v>CSC368</v>
      </c>
      <c r="FA30" s="65" t="str">
        <f>VLOOKUP(EZ30,'ADDITIONAL CHECK'!$J$2:$AI$101,25,0)</f>
        <v>B+</v>
      </c>
      <c r="FB30" s="65" t="str">
        <f>VLOOKUP(EZ30,'ADDITIONAL CHECK'!$J$2:$AI$101,26,0)</f>
        <v/>
      </c>
      <c r="FC30" s="65" t="str">
        <f t="shared" si="95"/>
        <v>-</v>
      </c>
    </row>
    <row r="31" spans="1:159" s="189" customFormat="1" ht="14.1" customHeight="1" x14ac:dyDescent="0.25">
      <c r="D31" s="316"/>
      <c r="F31" s="239" t="s">
        <v>75</v>
      </c>
      <c r="G31" s="237" t="s">
        <v>66</v>
      </c>
      <c r="H31" s="327" t="s">
        <v>67</v>
      </c>
      <c r="I31" s="247"/>
      <c r="K31" s="293" t="str">
        <f t="shared" si="4"/>
        <v>-</v>
      </c>
      <c r="L31" s="293" t="str">
        <f t="shared" si="5"/>
        <v>-</v>
      </c>
      <c r="M31" s="293" t="str">
        <f t="shared" si="56"/>
        <v>-</v>
      </c>
      <c r="N31" s="293" t="str">
        <f t="shared" si="57"/>
        <v>-</v>
      </c>
      <c r="O31" s="293" t="str">
        <f t="shared" si="58"/>
        <v>-</v>
      </c>
      <c r="P31" s="293" t="str">
        <f t="shared" si="59"/>
        <v>-</v>
      </c>
      <c r="Q31" s="293" t="str">
        <f t="shared" si="60"/>
        <v>-</v>
      </c>
      <c r="R31" s="293" t="str">
        <f t="shared" si="61"/>
        <v>-</v>
      </c>
      <c r="S31" s="293" t="str">
        <f t="shared" si="6"/>
        <v>-</v>
      </c>
      <c r="T31" s="293" t="str">
        <f t="shared" si="62"/>
        <v>0</v>
      </c>
      <c r="U31" s="191" t="str">
        <f t="shared" si="63"/>
        <v/>
      </c>
      <c r="V31" s="191" t="str">
        <f t="shared" si="7"/>
        <v/>
      </c>
      <c r="W31" s="191" t="str">
        <f t="shared" si="64"/>
        <v/>
      </c>
      <c r="X31" s="191" t="str">
        <f t="shared" si="8"/>
        <v/>
      </c>
      <c r="Y31" s="258"/>
      <c r="Z31" s="294" t="str">
        <f t="shared" si="9"/>
        <v>-</v>
      </c>
      <c r="AA31" s="295" t="str">
        <f t="shared" si="10"/>
        <v>-</v>
      </c>
      <c r="AB31" s="239" t="str">
        <f t="shared" si="11"/>
        <v>-</v>
      </c>
      <c r="AC31" s="296" t="str">
        <f t="shared" si="12"/>
        <v>-</v>
      </c>
      <c r="AD31" s="297" t="str">
        <f t="shared" si="13"/>
        <v>-</v>
      </c>
      <c r="AE31" s="259"/>
      <c r="AF31" s="294" t="str">
        <f t="shared" si="14"/>
        <v>CSC372</v>
      </c>
      <c r="AG31" s="294">
        <f t="shared" si="15"/>
        <v>80.33</v>
      </c>
      <c r="AH31" s="239" t="str">
        <f t="shared" si="16"/>
        <v>A</v>
      </c>
      <c r="AI31" s="296">
        <f t="shared" si="17"/>
        <v>12</v>
      </c>
      <c r="AJ31" s="297">
        <f t="shared" si="18"/>
        <v>3</v>
      </c>
      <c r="AK31" s="298"/>
      <c r="AL31" s="296" t="b">
        <f t="shared" si="19"/>
        <v>0</v>
      </c>
      <c r="AM31" s="296" t="str">
        <f t="shared" si="20"/>
        <v>TRUE</v>
      </c>
      <c r="AN31" s="296" t="b">
        <f t="shared" si="21"/>
        <v>0</v>
      </c>
      <c r="AO31" s="296">
        <f t="shared" si="22"/>
        <v>5</v>
      </c>
      <c r="AP31" s="296" t="str">
        <f t="shared" si="23"/>
        <v>FALSE</v>
      </c>
      <c r="AQ31" s="296" t="str">
        <f t="shared" si="65"/>
        <v>TRUEFALSE</v>
      </c>
      <c r="AR31" s="296" t="str">
        <f t="shared" si="66"/>
        <v>FALSEFALSE</v>
      </c>
      <c r="AS31" s="296" t="str">
        <f t="shared" si="67"/>
        <v>FALSE5</v>
      </c>
      <c r="AT31" s="296">
        <f t="shared" si="24"/>
        <v>0</v>
      </c>
      <c r="AU31" s="296">
        <f t="shared" si="25"/>
        <v>0</v>
      </c>
      <c r="AV31" s="296" t="str">
        <f t="shared" si="68"/>
        <v>00</v>
      </c>
      <c r="AW31" s="296" t="str">
        <f t="shared" si="69"/>
        <v>ERROR</v>
      </c>
      <c r="AX31" s="296" t="str">
        <f t="shared" si="70"/>
        <v>-</v>
      </c>
      <c r="AY31" s="296" t="str">
        <f t="shared" si="71"/>
        <v>ERROR-</v>
      </c>
      <c r="AZ31" s="296" t="str">
        <f t="shared" si="72"/>
        <v>-</v>
      </c>
      <c r="BA31" s="299">
        <f>IFERROR(VLOOKUP(BG31,'ADDITIONAL CHECK'!$AU$2:$AV$101,2,0),$BA$1)</f>
        <v>1</v>
      </c>
      <c r="BB31" s="300" t="str">
        <f>VLOOKUP(BC31,'FINAL DMC'!$B$4:$I$134,8,0)</f>
        <v>-</v>
      </c>
      <c r="BC31" s="315">
        <v>13</v>
      </c>
      <c r="BD31" s="300">
        <f>VLOOKUP(BC31,'FINAL DMC'!$B$4:$I$134,7,0)</f>
        <v>33</v>
      </c>
      <c r="BE31" s="231"/>
      <c r="BF31" s="302" t="str">
        <f t="shared" si="109"/>
        <v/>
      </c>
      <c r="BG31" s="303" t="str">
        <f>VLOOKUP(BC31,'FINAL DMC'!$B$4:$F$497,2,0)</f>
        <v>CSC372</v>
      </c>
      <c r="BH31" s="303" t="str">
        <f>VLOOKUP(BC31,'FINAL DMC'!$B$4:$F$236,3,0)</f>
        <v>PROFESSIONAL PRACTICES</v>
      </c>
      <c r="BI31" s="304">
        <f>VLOOKUP(BC31,'FINAL DMC'!$B$4:$F$276,4,0)</f>
        <v>3</v>
      </c>
      <c r="BJ31" s="304" t="str">
        <f t="shared" si="110"/>
        <v>A</v>
      </c>
      <c r="BK31" s="304" t="str">
        <f t="shared" si="111"/>
        <v>-</v>
      </c>
      <c r="BL31" s="305">
        <f t="shared" si="112"/>
        <v>12</v>
      </c>
      <c r="BM31" s="306" t="str">
        <f t="shared" si="29"/>
        <v>0</v>
      </c>
      <c r="BN31" s="306" t="str">
        <f t="shared" si="74"/>
        <v>0</v>
      </c>
      <c r="BO31" s="302" t="str">
        <f t="shared" ref="BO31:BO32" si="121">IFERROR(VLOOKUP(CP31,$G$24:$H$37,2,0),"")</f>
        <v/>
      </c>
      <c r="BP31" s="303" t="str">
        <f>VLOOKUP(CA31,'FINAL DMC'!$B$4:$F$317,2,0)</f>
        <v>CSC374</v>
      </c>
      <c r="BQ31" s="307"/>
      <c r="BR31" s="303" t="str">
        <f>VLOOKUP(CA31,'FINAL DMC'!$B$4:$F$336,3,0)</f>
        <v>INFORMATION SECURITY</v>
      </c>
      <c r="BS31" s="304">
        <f>VLOOKUP(CA31,'FINAL DMC'!$B$4:$F$516,4,0)</f>
        <v>3</v>
      </c>
      <c r="BT31" s="304" t="str">
        <f t="shared" ref="BT31:BT32" si="122">VLOOKUP(BZ31,$EI$62:$EQ$376,7,0)</f>
        <v>B+</v>
      </c>
      <c r="BU31" s="304" t="str">
        <f t="shared" ref="BU31:BU32" si="123">+CW31</f>
        <v>-</v>
      </c>
      <c r="BV31" s="305">
        <f t="shared" ref="BV31:BV32" si="124">MAX(DD31,CX31)</f>
        <v>9.8999999999999986</v>
      </c>
      <c r="BW31" s="317"/>
      <c r="BX31" s="317"/>
      <c r="BY31" s="298"/>
      <c r="BZ31" s="300">
        <f>VLOOKUP(CA31,'FINAL DMC'!$B$4:$I$756,7,0)</f>
        <v>109</v>
      </c>
      <c r="CA31" s="308">
        <v>38</v>
      </c>
      <c r="CB31" s="300" t="str">
        <f>VLOOKUP(CA31,'FINAL DMC'!$B$4:$I$756,8,0)</f>
        <v>-</v>
      </c>
      <c r="CC31" s="299">
        <f>IFERROR(VLOOKUP(BP31,'ADDITIONAL CHECK'!$AU$2:$AV$101,2,0),$BA$1)</f>
        <v>1</v>
      </c>
      <c r="CD31" s="296" t="str">
        <f t="shared" si="104"/>
        <v>-</v>
      </c>
      <c r="CF31" s="293" t="str">
        <f t="shared" si="34"/>
        <v>-</v>
      </c>
      <c r="CG31" s="293" t="str">
        <f t="shared" si="35"/>
        <v>-</v>
      </c>
      <c r="CH31" s="293" t="str">
        <f t="shared" si="76"/>
        <v>-</v>
      </c>
      <c r="CI31" s="293" t="str">
        <f t="shared" si="77"/>
        <v>-</v>
      </c>
      <c r="CJ31" s="293" t="str">
        <f t="shared" si="78"/>
        <v>-</v>
      </c>
      <c r="CK31" s="293" t="str">
        <f t="shared" si="79"/>
        <v>-</v>
      </c>
      <c r="CL31" s="293" t="str">
        <f t="shared" si="80"/>
        <v>-</v>
      </c>
      <c r="CM31" s="293" t="str">
        <f t="shared" si="81"/>
        <v>-</v>
      </c>
      <c r="CN31" s="293" t="str">
        <f t="shared" si="36"/>
        <v>-</v>
      </c>
      <c r="CO31" s="293" t="str">
        <f t="shared" si="82"/>
        <v>0</v>
      </c>
      <c r="CP31" s="191" t="str">
        <f t="shared" si="83"/>
        <v/>
      </c>
      <c r="CQ31" s="191" t="str">
        <f t="shared" si="37"/>
        <v/>
      </c>
      <c r="CR31" s="191" t="str">
        <f t="shared" si="84"/>
        <v/>
      </c>
      <c r="CS31" s="191" t="str">
        <f t="shared" si="38"/>
        <v/>
      </c>
      <c r="CT31" s="258"/>
      <c r="CU31" s="294" t="str">
        <f t="shared" si="39"/>
        <v>-</v>
      </c>
      <c r="CV31" s="295" t="str">
        <f t="shared" si="40"/>
        <v>-</v>
      </c>
      <c r="CW31" s="239" t="str">
        <f t="shared" si="41"/>
        <v>-</v>
      </c>
      <c r="CX31" s="296" t="str">
        <f t="shared" si="42"/>
        <v>-</v>
      </c>
      <c r="CY31" s="297" t="str">
        <f t="shared" si="43"/>
        <v>-</v>
      </c>
      <c r="CZ31" s="259"/>
      <c r="DA31" s="294" t="str">
        <f t="shared" si="44"/>
        <v>CSC374</v>
      </c>
      <c r="DB31" s="294">
        <f t="shared" si="45"/>
        <v>77</v>
      </c>
      <c r="DC31" s="239" t="str">
        <f t="shared" si="46"/>
        <v>B+</v>
      </c>
      <c r="DD31" s="296">
        <f t="shared" si="47"/>
        <v>9.8999999999999986</v>
      </c>
      <c r="DE31" s="297">
        <f t="shared" si="48"/>
        <v>3</v>
      </c>
      <c r="DF31" s="298"/>
      <c r="DG31" s="296" t="b">
        <f t="shared" si="49"/>
        <v>0</v>
      </c>
      <c r="DH31" s="296" t="str">
        <f t="shared" si="50"/>
        <v>TRUE</v>
      </c>
      <c r="DI31" s="296" t="b">
        <f t="shared" si="51"/>
        <v>0</v>
      </c>
      <c r="DJ31" s="296">
        <f t="shared" si="52"/>
        <v>5</v>
      </c>
      <c r="DK31" s="296" t="str">
        <f t="shared" si="53"/>
        <v>FALSE</v>
      </c>
      <c r="DL31" s="296" t="str">
        <f t="shared" si="85"/>
        <v>TRUEFALSE</v>
      </c>
      <c r="DM31" s="296" t="str">
        <f t="shared" si="86"/>
        <v>FALSEFALSE</v>
      </c>
      <c r="DN31" s="296" t="str">
        <f t="shared" si="87"/>
        <v>FALSE5</v>
      </c>
      <c r="DO31" s="296">
        <f t="shared" si="54"/>
        <v>0</v>
      </c>
      <c r="DP31" s="296">
        <f t="shared" si="55"/>
        <v>0</v>
      </c>
      <c r="DQ31" s="296" t="str">
        <f t="shared" si="88"/>
        <v>00</v>
      </c>
      <c r="DR31" s="296" t="str">
        <f t="shared" si="89"/>
        <v>ERROR</v>
      </c>
      <c r="DS31" s="296" t="str">
        <f t="shared" si="90"/>
        <v>-</v>
      </c>
      <c r="DT31" s="296" t="str">
        <f t="shared" si="91"/>
        <v>ERROR-</v>
      </c>
      <c r="DU31" s="231"/>
      <c r="EU31" s="65" t="str">
        <f t="shared" si="92"/>
        <v>CSC372</v>
      </c>
      <c r="EV31" s="65" t="str">
        <f>VLOOKUP(EU31,'ADDITIONAL CHECK'!$J$2:$AI$101,25,0)</f>
        <v>A</v>
      </c>
      <c r="EW31" s="65" t="str">
        <f>VLOOKUP(EU31,'ADDITIONAL CHECK'!$J$2:$AI$101,26,0)</f>
        <v/>
      </c>
      <c r="EX31" s="88" t="str">
        <f t="shared" si="93"/>
        <v>-</v>
      </c>
      <c r="EY31" s="312"/>
      <c r="EZ31" s="110" t="str">
        <f t="shared" si="94"/>
        <v>CSC374</v>
      </c>
      <c r="FA31" s="65" t="str">
        <f>VLOOKUP(EZ31,'ADDITIONAL CHECK'!$J$2:$AI$101,25,0)</f>
        <v>B+</v>
      </c>
      <c r="FB31" s="65" t="str">
        <f>VLOOKUP(EZ31,'ADDITIONAL CHECK'!$J$2:$AI$101,26,0)</f>
        <v/>
      </c>
      <c r="FC31" s="65" t="str">
        <f t="shared" si="95"/>
        <v>-</v>
      </c>
    </row>
    <row r="32" spans="1:159" s="189" customFormat="1" ht="14.1" customHeight="1" x14ac:dyDescent="0.25">
      <c r="D32" s="316"/>
      <c r="F32" s="239"/>
      <c r="G32" s="237"/>
      <c r="H32" s="327"/>
      <c r="I32" s="247"/>
      <c r="K32" s="293" t="str">
        <f t="shared" si="4"/>
        <v>-</v>
      </c>
      <c r="L32" s="293" t="str">
        <f t="shared" si="5"/>
        <v>-</v>
      </c>
      <c r="M32" s="293" t="str">
        <f t="shared" si="56"/>
        <v>-</v>
      </c>
      <c r="N32" s="293" t="str">
        <f t="shared" si="57"/>
        <v>-</v>
      </c>
      <c r="O32" s="293" t="str">
        <f t="shared" si="58"/>
        <v>-</v>
      </c>
      <c r="P32" s="293" t="str">
        <f t="shared" si="59"/>
        <v>-</v>
      </c>
      <c r="Q32" s="293" t="str">
        <f t="shared" si="60"/>
        <v>-</v>
      </c>
      <c r="R32" s="293" t="str">
        <f t="shared" si="61"/>
        <v>-</v>
      </c>
      <c r="S32" s="293" t="str">
        <f t="shared" si="6"/>
        <v>-</v>
      </c>
      <c r="T32" s="293" t="str">
        <f t="shared" si="62"/>
        <v>0</v>
      </c>
      <c r="U32" s="191" t="str">
        <f t="shared" si="63"/>
        <v/>
      </c>
      <c r="V32" s="191" t="str">
        <f t="shared" si="7"/>
        <v/>
      </c>
      <c r="W32" s="191" t="str">
        <f t="shared" si="64"/>
        <v/>
      </c>
      <c r="X32" s="191" t="str">
        <f t="shared" si="8"/>
        <v/>
      </c>
      <c r="Y32" s="258"/>
      <c r="Z32" s="294" t="str">
        <f t="shared" si="9"/>
        <v>-</v>
      </c>
      <c r="AA32" s="295" t="str">
        <f t="shared" si="10"/>
        <v>-</v>
      </c>
      <c r="AB32" s="239" t="str">
        <f t="shared" si="11"/>
        <v>-</v>
      </c>
      <c r="AC32" s="296" t="str">
        <f t="shared" si="12"/>
        <v>-</v>
      </c>
      <c r="AD32" s="297" t="str">
        <f t="shared" si="13"/>
        <v>-</v>
      </c>
      <c r="AE32" s="259"/>
      <c r="AF32" s="294" t="str">
        <f t="shared" si="14"/>
        <v>MATH107</v>
      </c>
      <c r="AG32" s="294">
        <f t="shared" si="15"/>
        <v>51</v>
      </c>
      <c r="AH32" s="239" t="str">
        <f t="shared" si="16"/>
        <v>C-</v>
      </c>
      <c r="AI32" s="296">
        <f t="shared" si="17"/>
        <v>5.0999999999999996</v>
      </c>
      <c r="AJ32" s="297">
        <f t="shared" si="18"/>
        <v>3</v>
      </c>
      <c r="AK32" s="298"/>
      <c r="AL32" s="296" t="b">
        <f t="shared" si="19"/>
        <v>0</v>
      </c>
      <c r="AM32" s="296" t="str">
        <f t="shared" si="20"/>
        <v>TRUE</v>
      </c>
      <c r="AN32" s="296" t="b">
        <f t="shared" si="21"/>
        <v>0</v>
      </c>
      <c r="AO32" s="296">
        <f t="shared" si="22"/>
        <v>5</v>
      </c>
      <c r="AP32" s="296" t="str">
        <f t="shared" si="23"/>
        <v>FALSE</v>
      </c>
      <c r="AQ32" s="296" t="str">
        <f t="shared" si="65"/>
        <v>TRUEFALSE</v>
      </c>
      <c r="AR32" s="296" t="str">
        <f t="shared" si="66"/>
        <v>FALSEFALSE</v>
      </c>
      <c r="AS32" s="296" t="str">
        <f t="shared" si="67"/>
        <v>FALSE5</v>
      </c>
      <c r="AT32" s="296">
        <f t="shared" si="24"/>
        <v>7</v>
      </c>
      <c r="AU32" s="296">
        <f t="shared" si="25"/>
        <v>0</v>
      </c>
      <c r="AV32" s="296" t="str">
        <f t="shared" si="68"/>
        <v>70</v>
      </c>
      <c r="AW32" s="296" t="str">
        <f t="shared" si="69"/>
        <v>-</v>
      </c>
      <c r="AX32" s="296" t="str">
        <f t="shared" si="70"/>
        <v>-</v>
      </c>
      <c r="AY32" s="296" t="str">
        <f t="shared" si="71"/>
        <v>--</v>
      </c>
      <c r="AZ32" s="296" t="str">
        <f t="shared" si="72"/>
        <v>-</v>
      </c>
      <c r="BA32" s="299">
        <f>IFERROR(VLOOKUP(BG32,'ADDITIONAL CHECK'!$AU$2:$AV$101,2,0),$BA$1)</f>
        <v>1</v>
      </c>
      <c r="BB32" s="300" t="str">
        <f>VLOOKUP(BC32,'FINAL DMC'!$B$4:$I$134,8,0)</f>
        <v>-</v>
      </c>
      <c r="BC32" s="315">
        <v>14</v>
      </c>
      <c r="BD32" s="300">
        <f>VLOOKUP(BC32,'FINAL DMC'!$B$4:$I$134,7,0)</f>
        <v>34</v>
      </c>
      <c r="BE32" s="231"/>
      <c r="BF32" s="302" t="str">
        <f t="shared" si="109"/>
        <v/>
      </c>
      <c r="BG32" s="303" t="str">
        <f>VLOOKUP(BC32,'FINAL DMC'!$B$4:$F$497,2,0)</f>
        <v>MATH107</v>
      </c>
      <c r="BH32" s="303" t="str">
        <f>VLOOKUP(BC32,'FINAL DMC'!$B$4:$F$236,3,0)</f>
        <v>DIFFERENTIAL EQUATIONS</v>
      </c>
      <c r="BI32" s="304">
        <f>VLOOKUP(BC32,'FINAL DMC'!$B$4:$F$276,4,0)</f>
        <v>3</v>
      </c>
      <c r="BJ32" s="304" t="str">
        <f t="shared" si="110"/>
        <v>C-</v>
      </c>
      <c r="BK32" s="304" t="str">
        <f t="shared" si="111"/>
        <v>-</v>
      </c>
      <c r="BL32" s="305">
        <f t="shared" si="112"/>
        <v>5.0999999999999996</v>
      </c>
      <c r="BM32" s="306" t="str">
        <f t="shared" si="29"/>
        <v>0</v>
      </c>
      <c r="BN32" s="306" t="str">
        <f t="shared" si="74"/>
        <v>0</v>
      </c>
      <c r="BO32" s="302" t="str">
        <f t="shared" si="121"/>
        <v/>
      </c>
      <c r="BP32" s="303" t="str">
        <f>VLOOKUP(CA32,'FINAL DMC'!$B$4:$F$317,2,0)</f>
        <v>CSC376</v>
      </c>
      <c r="BQ32" s="307"/>
      <c r="BR32" s="303" t="str">
        <f>VLOOKUP(CA32,'FINAL DMC'!$B$4:$F$336,3,0)</f>
        <v>FINAL YEAR PROJECT</v>
      </c>
      <c r="BS32" s="304">
        <f>VLOOKUP(CA32,'FINAL DMC'!$B$4:$F$516,4,0)</f>
        <v>6</v>
      </c>
      <c r="BT32" s="304" t="str">
        <f t="shared" si="122"/>
        <v>A-</v>
      </c>
      <c r="BU32" s="304" t="str">
        <f t="shared" si="123"/>
        <v>-</v>
      </c>
      <c r="BV32" s="305">
        <f t="shared" si="124"/>
        <v>22.200000000000003</v>
      </c>
      <c r="BW32" s="317"/>
      <c r="BX32" s="317"/>
      <c r="BY32" s="298"/>
      <c r="BZ32" s="300">
        <f>VLOOKUP(CA32,'FINAL DMC'!$B$4:$I$756,7,0)</f>
        <v>110</v>
      </c>
      <c r="CA32" s="308">
        <v>39</v>
      </c>
      <c r="CB32" s="300" t="str">
        <f>VLOOKUP(CA32,'FINAL DMC'!$B$4:$I$756,8,0)</f>
        <v>-</v>
      </c>
      <c r="CC32" s="299">
        <f>IFERROR(VLOOKUP(BP32,'ADDITIONAL CHECK'!$AU$2:$AV$101,2,0),$BA$1)</f>
        <v>1</v>
      </c>
      <c r="CD32" s="296" t="str">
        <f t="shared" si="104"/>
        <v>-</v>
      </c>
      <c r="CF32" s="293" t="str">
        <f t="shared" si="34"/>
        <v>-</v>
      </c>
      <c r="CG32" s="293" t="str">
        <f t="shared" si="35"/>
        <v>-</v>
      </c>
      <c r="CH32" s="293" t="str">
        <f t="shared" si="76"/>
        <v>-</v>
      </c>
      <c r="CI32" s="293" t="str">
        <f t="shared" si="77"/>
        <v>-</v>
      </c>
      <c r="CJ32" s="293" t="str">
        <f t="shared" si="78"/>
        <v>-</v>
      </c>
      <c r="CK32" s="293" t="str">
        <f t="shared" si="79"/>
        <v>-</v>
      </c>
      <c r="CL32" s="293" t="str">
        <f t="shared" si="80"/>
        <v>-</v>
      </c>
      <c r="CM32" s="293" t="str">
        <f t="shared" si="81"/>
        <v>-</v>
      </c>
      <c r="CN32" s="293" t="str">
        <f t="shared" si="36"/>
        <v>-</v>
      </c>
      <c r="CO32" s="293" t="str">
        <f t="shared" si="82"/>
        <v>0</v>
      </c>
      <c r="CP32" s="191" t="str">
        <f t="shared" si="83"/>
        <v/>
      </c>
      <c r="CQ32" s="191" t="str">
        <f t="shared" si="37"/>
        <v/>
      </c>
      <c r="CR32" s="191" t="str">
        <f t="shared" si="84"/>
        <v/>
      </c>
      <c r="CS32" s="191" t="str">
        <f t="shared" si="38"/>
        <v/>
      </c>
      <c r="CT32" s="258"/>
      <c r="CU32" s="294" t="str">
        <f t="shared" si="39"/>
        <v>-</v>
      </c>
      <c r="CV32" s="295" t="str">
        <f t="shared" si="40"/>
        <v>-</v>
      </c>
      <c r="CW32" s="239" t="str">
        <f t="shared" si="41"/>
        <v>-</v>
      </c>
      <c r="CX32" s="296" t="str">
        <f t="shared" si="42"/>
        <v>-</v>
      </c>
      <c r="CY32" s="297" t="str">
        <f t="shared" si="43"/>
        <v>-</v>
      </c>
      <c r="CZ32" s="259"/>
      <c r="DA32" s="294" t="str">
        <f t="shared" si="44"/>
        <v>CSC376</v>
      </c>
      <c r="DB32" s="294">
        <f t="shared" si="45"/>
        <v>165</v>
      </c>
      <c r="DC32" s="239" t="str">
        <f t="shared" si="46"/>
        <v>A-</v>
      </c>
      <c r="DD32" s="296">
        <f t="shared" si="47"/>
        <v>22.200000000000003</v>
      </c>
      <c r="DE32" s="297">
        <f t="shared" si="48"/>
        <v>6</v>
      </c>
      <c r="DF32" s="298"/>
      <c r="DG32" s="296" t="b">
        <f t="shared" si="49"/>
        <v>0</v>
      </c>
      <c r="DH32" s="296" t="str">
        <f t="shared" si="50"/>
        <v>TRUE</v>
      </c>
      <c r="DI32" s="296" t="b">
        <f t="shared" si="51"/>
        <v>0</v>
      </c>
      <c r="DJ32" s="296">
        <f t="shared" si="52"/>
        <v>5</v>
      </c>
      <c r="DK32" s="296" t="str">
        <f t="shared" si="53"/>
        <v>FALSE</v>
      </c>
      <c r="DL32" s="296" t="str">
        <f t="shared" si="85"/>
        <v>TRUEFALSE</v>
      </c>
      <c r="DM32" s="296" t="str">
        <f t="shared" si="86"/>
        <v>FALSEFALSE</v>
      </c>
      <c r="DN32" s="296" t="str">
        <f t="shared" si="87"/>
        <v>FALSE5</v>
      </c>
      <c r="DO32" s="296">
        <f t="shared" si="54"/>
        <v>0</v>
      </c>
      <c r="DP32" s="296">
        <f t="shared" si="55"/>
        <v>0</v>
      </c>
      <c r="DQ32" s="296" t="str">
        <f t="shared" si="88"/>
        <v>00</v>
      </c>
      <c r="DR32" s="296" t="str">
        <f t="shared" si="89"/>
        <v>ERROR</v>
      </c>
      <c r="DS32" s="296" t="str">
        <f t="shared" si="90"/>
        <v>-</v>
      </c>
      <c r="DT32" s="296" t="str">
        <f t="shared" si="91"/>
        <v>ERROR-</v>
      </c>
      <c r="DU32" s="231"/>
      <c r="EU32" s="65" t="str">
        <f t="shared" si="92"/>
        <v>MATH107</v>
      </c>
      <c r="EV32" s="65" t="str">
        <f>VLOOKUP(EU32,'ADDITIONAL CHECK'!$J$2:$AI$101,25,0)</f>
        <v>C-</v>
      </c>
      <c r="EW32" s="65" t="str">
        <f>VLOOKUP(EU32,'ADDITIONAL CHECK'!$J$2:$AI$101,26,0)</f>
        <v/>
      </c>
      <c r="EX32" s="88" t="str">
        <f t="shared" si="93"/>
        <v>-</v>
      </c>
      <c r="EY32" s="312"/>
      <c r="EZ32" s="110" t="str">
        <f t="shared" si="94"/>
        <v>CSC376</v>
      </c>
      <c r="FA32" s="65" t="str">
        <f>VLOOKUP(EZ32,'ADDITIONAL CHECK'!$J$2:$AI$101,25,0)</f>
        <v>A-</v>
      </c>
      <c r="FB32" s="65" t="str">
        <f>VLOOKUP(EZ32,'ADDITIONAL CHECK'!$J$2:$AI$101,26,0)</f>
        <v/>
      </c>
      <c r="FC32" s="65" t="str">
        <f t="shared" si="95"/>
        <v>-</v>
      </c>
    </row>
    <row r="33" spans="1:159" s="189" customFormat="1" ht="14.1" customHeight="1" x14ac:dyDescent="0.25">
      <c r="D33" s="316"/>
      <c r="F33" s="274" t="s">
        <v>76</v>
      </c>
      <c r="G33" s="485" t="s">
        <v>54</v>
      </c>
      <c r="H33" s="485"/>
      <c r="I33" s="240"/>
      <c r="K33" s="293" t="str">
        <f t="shared" si="4"/>
        <v>-</v>
      </c>
      <c r="L33" s="293" t="str">
        <f t="shared" si="5"/>
        <v>-</v>
      </c>
      <c r="M33" s="293" t="str">
        <f t="shared" si="56"/>
        <v>-</v>
      </c>
      <c r="N33" s="293" t="str">
        <f t="shared" si="57"/>
        <v>-</v>
      </c>
      <c r="O33" s="293" t="str">
        <f t="shared" si="58"/>
        <v>-</v>
      </c>
      <c r="P33" s="293" t="str">
        <f t="shared" si="59"/>
        <v>-</v>
      </c>
      <c r="Q33" s="293" t="str">
        <f t="shared" si="60"/>
        <v>-</v>
      </c>
      <c r="R33" s="293" t="str">
        <f t="shared" si="61"/>
        <v>-</v>
      </c>
      <c r="S33" s="293" t="str">
        <f t="shared" si="6"/>
        <v>-</v>
      </c>
      <c r="T33" s="293" t="str">
        <f t="shared" si="62"/>
        <v>0</v>
      </c>
      <c r="U33" s="191" t="str">
        <f t="shared" si="63"/>
        <v/>
      </c>
      <c r="V33" s="191" t="str">
        <f t="shared" si="7"/>
        <v/>
      </c>
      <c r="W33" s="191" t="str">
        <f t="shared" si="64"/>
        <v/>
      </c>
      <c r="X33" s="191" t="str">
        <f t="shared" si="8"/>
        <v/>
      </c>
      <c r="Y33" s="258"/>
      <c r="Z33" s="294" t="str">
        <f t="shared" si="9"/>
        <v>-</v>
      </c>
      <c r="AA33" s="295" t="str">
        <f t="shared" si="10"/>
        <v>-</v>
      </c>
      <c r="AB33" s="239" t="str">
        <f t="shared" si="11"/>
        <v>-</v>
      </c>
      <c r="AC33" s="296" t="str">
        <f t="shared" si="12"/>
        <v>-</v>
      </c>
      <c r="AD33" s="297" t="str">
        <f t="shared" si="13"/>
        <v>-</v>
      </c>
      <c r="AE33" s="259"/>
      <c r="AF33" s="294" t="str">
        <f t="shared" si="14"/>
        <v>MATH112</v>
      </c>
      <c r="AG33" s="294">
        <f t="shared" si="15"/>
        <v>64.16</v>
      </c>
      <c r="AH33" s="239" t="str">
        <f t="shared" si="16"/>
        <v>B</v>
      </c>
      <c r="AI33" s="296">
        <f t="shared" si="17"/>
        <v>9</v>
      </c>
      <c r="AJ33" s="297">
        <f t="shared" si="18"/>
        <v>3</v>
      </c>
      <c r="AK33" s="298"/>
      <c r="AL33" s="296" t="b">
        <f t="shared" si="19"/>
        <v>0</v>
      </c>
      <c r="AM33" s="296" t="str">
        <f t="shared" si="20"/>
        <v>TRUE</v>
      </c>
      <c r="AN33" s="296" t="b">
        <f t="shared" si="21"/>
        <v>0</v>
      </c>
      <c r="AO33" s="296">
        <f t="shared" si="22"/>
        <v>5</v>
      </c>
      <c r="AP33" s="296" t="str">
        <f t="shared" si="23"/>
        <v>FALSE</v>
      </c>
      <c r="AQ33" s="296" t="str">
        <f t="shared" si="65"/>
        <v>TRUEFALSE</v>
      </c>
      <c r="AR33" s="296" t="str">
        <f t="shared" si="66"/>
        <v>FALSEFALSE</v>
      </c>
      <c r="AS33" s="296" t="str">
        <f t="shared" si="67"/>
        <v>FALSE5</v>
      </c>
      <c r="AT33" s="296">
        <f t="shared" si="24"/>
        <v>0</v>
      </c>
      <c r="AU33" s="296">
        <f t="shared" si="25"/>
        <v>0</v>
      </c>
      <c r="AV33" s="296" t="str">
        <f t="shared" si="68"/>
        <v>00</v>
      </c>
      <c r="AW33" s="296" t="str">
        <f t="shared" si="69"/>
        <v>ERROR</v>
      </c>
      <c r="AX33" s="296" t="str">
        <f t="shared" si="70"/>
        <v>-</v>
      </c>
      <c r="AY33" s="296" t="str">
        <f t="shared" si="71"/>
        <v>ERROR-</v>
      </c>
      <c r="AZ33" s="296" t="str">
        <f t="shared" si="72"/>
        <v>-</v>
      </c>
      <c r="BA33" s="299">
        <f>IFERROR(VLOOKUP(BG33,'ADDITIONAL CHECK'!$AU$2:$AV$101,2,0),$BA$1)</f>
        <v>1</v>
      </c>
      <c r="BB33" s="300" t="str">
        <f>VLOOKUP(BC33,'FINAL DMC'!$B$4:$I$134,8,0)</f>
        <v>-</v>
      </c>
      <c r="BC33" s="315">
        <v>15</v>
      </c>
      <c r="BD33" s="300">
        <f>VLOOKUP(BC33,'FINAL DMC'!$B$4:$I$134,7,0)</f>
        <v>35</v>
      </c>
      <c r="BE33" s="231"/>
      <c r="BF33" s="302" t="str">
        <f t="shared" si="109"/>
        <v/>
      </c>
      <c r="BG33" s="303" t="str">
        <f>VLOOKUP(BC33,'FINAL DMC'!$B$4:$F$497,2,0)</f>
        <v>MATH112</v>
      </c>
      <c r="BH33" s="303" t="str">
        <f>VLOOKUP(BC33,'FINAL DMC'!$B$4:$F$236,3,0)</f>
        <v>DISCRETE STRUCTURES</v>
      </c>
      <c r="BI33" s="304">
        <f>VLOOKUP(BC33,'FINAL DMC'!$B$4:$F$276,4,0)</f>
        <v>3</v>
      </c>
      <c r="BJ33" s="304" t="str">
        <f t="shared" si="110"/>
        <v>B</v>
      </c>
      <c r="BK33" s="304" t="str">
        <f t="shared" si="111"/>
        <v>-</v>
      </c>
      <c r="BL33" s="305">
        <f t="shared" si="112"/>
        <v>9</v>
      </c>
      <c r="BM33" s="306" t="str">
        <f t="shared" si="29"/>
        <v>0</v>
      </c>
      <c r="BN33" s="306" t="str">
        <f t="shared" si="74"/>
        <v>0</v>
      </c>
      <c r="BO33" s="302" t="str">
        <f t="shared" ref="BO33:BO34" si="125">IFERROR(VLOOKUP(CP33,$G$24:$H$37,2,0),"")</f>
        <v/>
      </c>
      <c r="BP33" s="303" t="str">
        <f>VLOOKUP(CA33,'FINAL DMC'!$B$4:$F$317,2,0)</f>
        <v>APSY316</v>
      </c>
      <c r="BQ33" s="307"/>
      <c r="BR33" s="303" t="str">
        <f>VLOOKUP(CA33,'FINAL DMC'!$B$4:$F$336,3,0)</f>
        <v>PSYCHOLOGY</v>
      </c>
      <c r="BS33" s="304">
        <f>VLOOKUP(CA33,'FINAL DMC'!$B$4:$F$516,4,0)</f>
        <v>3</v>
      </c>
      <c r="BT33" s="304" t="str">
        <f t="shared" ref="BT33:BT34" si="126">VLOOKUP(BZ33,$EI$62:$EQ$376,7,0)</f>
        <v>B+</v>
      </c>
      <c r="BU33" s="304" t="str">
        <f t="shared" ref="BU33:BU34" si="127">+CW33</f>
        <v>-</v>
      </c>
      <c r="BV33" s="305">
        <f t="shared" ref="BV33:BV34" si="128">MAX(DD33,CX33)</f>
        <v>9.8999999999999986</v>
      </c>
      <c r="BW33" s="317"/>
      <c r="BX33" s="317"/>
      <c r="BY33" s="298"/>
      <c r="BZ33" s="300">
        <f>VLOOKUP(CA33,'FINAL DMC'!$B$4:$I$756,7,0)</f>
        <v>106</v>
      </c>
      <c r="CA33" s="308">
        <v>40</v>
      </c>
      <c r="CB33" s="300" t="str">
        <f>VLOOKUP(CA33,'FINAL DMC'!$B$4:$I$756,8,0)</f>
        <v>-</v>
      </c>
      <c r="CC33" s="299">
        <f>IFERROR(VLOOKUP(BP33,'ADDITIONAL CHECK'!$AU$2:$AV$101,2,0),$BA$1)</f>
        <v>1</v>
      </c>
      <c r="CD33" s="296" t="str">
        <f t="shared" si="104"/>
        <v>-</v>
      </c>
      <c r="CF33" s="293" t="str">
        <f t="shared" si="34"/>
        <v>-</v>
      </c>
      <c r="CG33" s="293" t="str">
        <f t="shared" si="35"/>
        <v>-</v>
      </c>
      <c r="CH33" s="293" t="str">
        <f t="shared" si="76"/>
        <v>-</v>
      </c>
      <c r="CI33" s="293" t="str">
        <f t="shared" si="77"/>
        <v>-</v>
      </c>
      <c r="CJ33" s="293" t="str">
        <f t="shared" si="78"/>
        <v>-</v>
      </c>
      <c r="CK33" s="293" t="str">
        <f t="shared" si="79"/>
        <v>-</v>
      </c>
      <c r="CL33" s="293" t="str">
        <f t="shared" si="80"/>
        <v>-</v>
      </c>
      <c r="CM33" s="293" t="str">
        <f t="shared" si="81"/>
        <v>-</v>
      </c>
      <c r="CN33" s="293" t="str">
        <f t="shared" si="36"/>
        <v>-</v>
      </c>
      <c r="CO33" s="293" t="str">
        <f t="shared" si="82"/>
        <v>0</v>
      </c>
      <c r="CP33" s="191" t="str">
        <f t="shared" si="83"/>
        <v/>
      </c>
      <c r="CQ33" s="191" t="str">
        <f t="shared" si="37"/>
        <v/>
      </c>
      <c r="CR33" s="191" t="str">
        <f t="shared" si="84"/>
        <v/>
      </c>
      <c r="CS33" s="191" t="str">
        <f t="shared" si="38"/>
        <v/>
      </c>
      <c r="CT33" s="258"/>
      <c r="CU33" s="294" t="str">
        <f t="shared" si="39"/>
        <v>-</v>
      </c>
      <c r="CV33" s="295" t="str">
        <f t="shared" si="40"/>
        <v>-</v>
      </c>
      <c r="CW33" s="239" t="str">
        <f t="shared" si="41"/>
        <v>-</v>
      </c>
      <c r="CX33" s="296" t="str">
        <f t="shared" si="42"/>
        <v>-</v>
      </c>
      <c r="CY33" s="297" t="str">
        <f t="shared" si="43"/>
        <v>-</v>
      </c>
      <c r="CZ33" s="259"/>
      <c r="DA33" s="294" t="str">
        <f t="shared" si="44"/>
        <v>APSY316</v>
      </c>
      <c r="DB33" s="294">
        <f t="shared" si="45"/>
        <v>73.099999999999994</v>
      </c>
      <c r="DC33" s="239" t="str">
        <f t="shared" si="46"/>
        <v>B+</v>
      </c>
      <c r="DD33" s="296">
        <f t="shared" si="47"/>
        <v>9.8999999999999986</v>
      </c>
      <c r="DE33" s="297">
        <f t="shared" si="48"/>
        <v>3</v>
      </c>
      <c r="DF33" s="298"/>
      <c r="DG33" s="296" t="b">
        <f t="shared" si="49"/>
        <v>0</v>
      </c>
      <c r="DH33" s="296" t="str">
        <f t="shared" si="50"/>
        <v>TRUE</v>
      </c>
      <c r="DI33" s="296" t="b">
        <f t="shared" si="51"/>
        <v>0</v>
      </c>
      <c r="DJ33" s="296">
        <f t="shared" si="52"/>
        <v>5</v>
      </c>
      <c r="DK33" s="296" t="str">
        <f t="shared" si="53"/>
        <v>FALSE</v>
      </c>
      <c r="DL33" s="296" t="str">
        <f t="shared" si="85"/>
        <v>TRUEFALSE</v>
      </c>
      <c r="DM33" s="296" t="str">
        <f t="shared" si="86"/>
        <v>FALSEFALSE</v>
      </c>
      <c r="DN33" s="296" t="str">
        <f t="shared" si="87"/>
        <v>FALSE5</v>
      </c>
      <c r="DO33" s="296">
        <f t="shared" si="54"/>
        <v>0</v>
      </c>
      <c r="DP33" s="296">
        <f t="shared" si="55"/>
        <v>0</v>
      </c>
      <c r="DQ33" s="296" t="str">
        <f t="shared" si="88"/>
        <v>00</v>
      </c>
      <c r="DR33" s="296" t="str">
        <f t="shared" si="89"/>
        <v>ERROR</v>
      </c>
      <c r="DS33" s="296" t="str">
        <f t="shared" si="90"/>
        <v>-</v>
      </c>
      <c r="DT33" s="296" t="str">
        <f t="shared" si="91"/>
        <v>ERROR-</v>
      </c>
      <c r="DU33" s="231"/>
      <c r="EU33" s="65" t="str">
        <f t="shared" si="92"/>
        <v>MATH112</v>
      </c>
      <c r="EV33" s="65" t="str">
        <f>VLOOKUP(EU33,'ADDITIONAL CHECK'!$J$2:$AI$101,25,0)</f>
        <v>B</v>
      </c>
      <c r="EW33" s="65" t="str">
        <f>VLOOKUP(EU33,'ADDITIONAL CHECK'!$J$2:$AI$101,26,0)</f>
        <v/>
      </c>
      <c r="EX33" s="88" t="str">
        <f t="shared" si="93"/>
        <v>-</v>
      </c>
      <c r="EY33" s="312"/>
      <c r="EZ33" s="110" t="str">
        <f t="shared" si="94"/>
        <v>APSY316</v>
      </c>
      <c r="FA33" s="65" t="str">
        <f>VLOOKUP(EZ33,'ADDITIONAL CHECK'!$J$2:$AI$101,25,0)</f>
        <v>B+</v>
      </c>
      <c r="FB33" s="65" t="str">
        <f>VLOOKUP(EZ33,'ADDITIONAL CHECK'!$J$2:$AI$101,26,0)</f>
        <v/>
      </c>
      <c r="FC33" s="65" t="str">
        <f t="shared" si="95"/>
        <v>-</v>
      </c>
    </row>
    <row r="34" spans="1:159" s="189" customFormat="1" ht="14.1" customHeight="1" x14ac:dyDescent="0.25">
      <c r="D34" s="316"/>
      <c r="F34" s="331" t="s">
        <v>77</v>
      </c>
      <c r="G34" s="485" t="s">
        <v>54</v>
      </c>
      <c r="H34" s="485"/>
      <c r="I34" s="240"/>
      <c r="K34" s="293" t="str">
        <f t="shared" si="4"/>
        <v>-</v>
      </c>
      <c r="L34" s="293" t="str">
        <f t="shared" si="5"/>
        <v>-</v>
      </c>
      <c r="M34" s="293" t="str">
        <f t="shared" si="56"/>
        <v>-</v>
      </c>
      <c r="N34" s="293" t="str">
        <f t="shared" si="57"/>
        <v>-</v>
      </c>
      <c r="O34" s="293" t="str">
        <f t="shared" si="58"/>
        <v>-</v>
      </c>
      <c r="P34" s="293" t="str">
        <f t="shared" si="59"/>
        <v>-</v>
      </c>
      <c r="Q34" s="293" t="str">
        <f t="shared" si="60"/>
        <v>-</v>
      </c>
      <c r="R34" s="293" t="str">
        <f t="shared" si="61"/>
        <v>-</v>
      </c>
      <c r="S34" s="293" t="str">
        <f t="shared" si="6"/>
        <v>-</v>
      </c>
      <c r="T34" s="293" t="str">
        <f t="shared" si="62"/>
        <v>0</v>
      </c>
      <c r="U34" s="191" t="str">
        <f t="shared" si="63"/>
        <v/>
      </c>
      <c r="V34" s="191" t="str">
        <f t="shared" si="7"/>
        <v/>
      </c>
      <c r="W34" s="191" t="str">
        <f t="shared" si="64"/>
        <v/>
      </c>
      <c r="X34" s="191" t="str">
        <f t="shared" si="8"/>
        <v/>
      </c>
      <c r="Y34" s="258"/>
      <c r="Z34" s="294" t="str">
        <f t="shared" si="9"/>
        <v>-</v>
      </c>
      <c r="AA34" s="295" t="str">
        <f t="shared" si="10"/>
        <v>-</v>
      </c>
      <c r="AB34" s="239" t="str">
        <f t="shared" si="11"/>
        <v>-</v>
      </c>
      <c r="AC34" s="296" t="str">
        <f t="shared" si="12"/>
        <v>-</v>
      </c>
      <c r="AD34" s="297" t="str">
        <f t="shared" si="13"/>
        <v>-</v>
      </c>
      <c r="AE34" s="259"/>
      <c r="AF34" s="294" t="str">
        <f t="shared" si="14"/>
        <v>-</v>
      </c>
      <c r="AG34" s="294" t="str">
        <f t="shared" si="15"/>
        <v>-</v>
      </c>
      <c r="AH34" s="239" t="str">
        <f t="shared" si="16"/>
        <v>-</v>
      </c>
      <c r="AI34" s="296" t="str">
        <f t="shared" si="17"/>
        <v>-</v>
      </c>
      <c r="AJ34" s="297" t="str">
        <f t="shared" si="18"/>
        <v>-</v>
      </c>
      <c r="AK34" s="298"/>
      <c r="AL34" s="296" t="b">
        <f t="shared" si="19"/>
        <v>0</v>
      </c>
      <c r="AM34" s="296" t="str">
        <f t="shared" si="20"/>
        <v>FALSE</v>
      </c>
      <c r="AN34" s="296" t="b">
        <f t="shared" si="21"/>
        <v>0</v>
      </c>
      <c r="AO34" s="296">
        <f t="shared" si="22"/>
        <v>5</v>
      </c>
      <c r="AP34" s="296" t="str">
        <f t="shared" si="23"/>
        <v>FALSE</v>
      </c>
      <c r="AQ34" s="296" t="str">
        <f t="shared" si="65"/>
        <v>FALSEFALSE</v>
      </c>
      <c r="AR34" s="296" t="str">
        <f t="shared" si="66"/>
        <v>FALSEFALSE</v>
      </c>
      <c r="AS34" s="296" t="str">
        <f t="shared" si="67"/>
        <v>FALSE5</v>
      </c>
      <c r="AT34" s="296">
        <f t="shared" si="24"/>
        <v>0</v>
      </c>
      <c r="AU34" s="296">
        <f t="shared" si="25"/>
        <v>0</v>
      </c>
      <c r="AV34" s="296" t="str">
        <f t="shared" si="68"/>
        <v>00</v>
      </c>
      <c r="AW34" s="296" t="str">
        <f t="shared" si="69"/>
        <v>-</v>
      </c>
      <c r="AX34" s="296" t="str">
        <f t="shared" si="70"/>
        <v>-</v>
      </c>
      <c r="AY34" s="296" t="str">
        <f t="shared" si="71"/>
        <v>--</v>
      </c>
      <c r="AZ34" s="296" t="str">
        <f t="shared" si="72"/>
        <v>-</v>
      </c>
      <c r="BA34" s="299" t="s">
        <v>56</v>
      </c>
      <c r="BB34" s="321" t="s">
        <v>56</v>
      </c>
      <c r="BC34" s="186"/>
      <c r="BD34" s="233" t="s">
        <v>56</v>
      </c>
      <c r="BE34" s="231"/>
      <c r="BF34" s="302"/>
      <c r="BG34" s="322" t="s">
        <v>62</v>
      </c>
      <c r="BH34" s="303"/>
      <c r="BI34" s="323">
        <f>SUM(BI27:BI33)</f>
        <v>50</v>
      </c>
      <c r="BJ34" s="443" t="s">
        <v>64</v>
      </c>
      <c r="BK34" s="443"/>
      <c r="BL34" s="325">
        <f>IFERROR(($DV$5/$DW$5),"-")</f>
        <v>2.8879999999999999</v>
      </c>
      <c r="BM34" s="306" t="str">
        <f t="shared" si="29"/>
        <v>0</v>
      </c>
      <c r="BN34" s="306" t="str">
        <f t="shared" si="74"/>
        <v>0</v>
      </c>
      <c r="BO34" s="302" t="str">
        <f t="shared" si="125"/>
        <v/>
      </c>
      <c r="BP34" s="303" t="str">
        <f>VLOOKUP(CA34,'FINAL DMC'!$B$4:$F$317,2,0)</f>
        <v>ISL101</v>
      </c>
      <c r="BQ34" s="307"/>
      <c r="BR34" s="303" t="str">
        <f>VLOOKUP(CA34,'FINAL DMC'!$B$4:$F$336,3,0)</f>
        <v>ISLAMIC STUDIES</v>
      </c>
      <c r="BS34" s="304">
        <f>VLOOKUP(CA34,'FINAL DMC'!$B$4:$F$516,4,0)</f>
        <v>3</v>
      </c>
      <c r="BT34" s="304" t="str">
        <f t="shared" si="126"/>
        <v>B+</v>
      </c>
      <c r="BU34" s="304" t="str">
        <f t="shared" si="127"/>
        <v>-</v>
      </c>
      <c r="BV34" s="305">
        <f t="shared" si="128"/>
        <v>9.8999999999999986</v>
      </c>
      <c r="BW34" s="317"/>
      <c r="BX34" s="317"/>
      <c r="BY34" s="298"/>
      <c r="BZ34" s="300">
        <f>VLOOKUP(CA34,'FINAL DMC'!$B$4:$I$756,7,0)</f>
        <v>112</v>
      </c>
      <c r="CA34" s="308">
        <v>41</v>
      </c>
      <c r="CB34" s="300" t="str">
        <f>VLOOKUP(CA34,'FINAL DMC'!$B$4:$I$756,8,0)</f>
        <v>-</v>
      </c>
      <c r="CC34" s="299">
        <f>IFERROR(VLOOKUP(BP34,'ADDITIONAL CHECK'!$AU$2:$AV$101,2,0),$BA$1)</f>
        <v>1</v>
      </c>
      <c r="CD34" s="296" t="str">
        <f t="shared" si="104"/>
        <v>-</v>
      </c>
      <c r="CF34" s="293" t="str">
        <f t="shared" si="34"/>
        <v>-</v>
      </c>
      <c r="CG34" s="293" t="str">
        <f t="shared" si="35"/>
        <v>-</v>
      </c>
      <c r="CH34" s="293" t="str">
        <f t="shared" si="76"/>
        <v>-</v>
      </c>
      <c r="CI34" s="293" t="str">
        <f t="shared" si="77"/>
        <v>-</v>
      </c>
      <c r="CJ34" s="293" t="str">
        <f t="shared" si="78"/>
        <v>-</v>
      </c>
      <c r="CK34" s="293" t="str">
        <f t="shared" si="79"/>
        <v>-</v>
      </c>
      <c r="CL34" s="293" t="str">
        <f t="shared" si="80"/>
        <v>-</v>
      </c>
      <c r="CM34" s="293" t="str">
        <f t="shared" si="81"/>
        <v>-</v>
      </c>
      <c r="CN34" s="293" t="str">
        <f t="shared" si="36"/>
        <v>-</v>
      </c>
      <c r="CO34" s="293" t="str">
        <f t="shared" si="82"/>
        <v>0</v>
      </c>
      <c r="CP34" s="191" t="str">
        <f t="shared" si="83"/>
        <v/>
      </c>
      <c r="CQ34" s="191" t="str">
        <f t="shared" si="37"/>
        <v/>
      </c>
      <c r="CR34" s="191" t="str">
        <f t="shared" si="84"/>
        <v/>
      </c>
      <c r="CS34" s="191" t="str">
        <f t="shared" si="38"/>
        <v/>
      </c>
      <c r="CT34" s="258"/>
      <c r="CU34" s="294" t="str">
        <f t="shared" si="39"/>
        <v>-</v>
      </c>
      <c r="CV34" s="295" t="str">
        <f t="shared" si="40"/>
        <v>-</v>
      </c>
      <c r="CW34" s="239" t="str">
        <f t="shared" si="41"/>
        <v>-</v>
      </c>
      <c r="CX34" s="296" t="str">
        <f t="shared" si="42"/>
        <v>-</v>
      </c>
      <c r="CY34" s="297" t="str">
        <f t="shared" si="43"/>
        <v>-</v>
      </c>
      <c r="CZ34" s="259"/>
      <c r="DA34" s="294" t="str">
        <f t="shared" si="44"/>
        <v>ISL101</v>
      </c>
      <c r="DB34" s="294">
        <f t="shared" si="45"/>
        <v>84</v>
      </c>
      <c r="DC34" s="239" t="str">
        <f t="shared" si="46"/>
        <v>B+</v>
      </c>
      <c r="DD34" s="296">
        <f t="shared" si="47"/>
        <v>9.8999999999999986</v>
      </c>
      <c r="DE34" s="297">
        <f t="shared" si="48"/>
        <v>3</v>
      </c>
      <c r="DF34" s="298"/>
      <c r="DG34" s="296" t="b">
        <f t="shared" si="49"/>
        <v>0</v>
      </c>
      <c r="DH34" s="296" t="str">
        <f t="shared" si="50"/>
        <v>TRUE</v>
      </c>
      <c r="DI34" s="296" t="b">
        <f t="shared" si="51"/>
        <v>0</v>
      </c>
      <c r="DJ34" s="296">
        <f t="shared" si="52"/>
        <v>5</v>
      </c>
      <c r="DK34" s="296" t="str">
        <f t="shared" si="53"/>
        <v>FALSE</v>
      </c>
      <c r="DL34" s="296" t="str">
        <f t="shared" si="85"/>
        <v>TRUEFALSE</v>
      </c>
      <c r="DM34" s="296" t="str">
        <f t="shared" si="86"/>
        <v>FALSEFALSE</v>
      </c>
      <c r="DN34" s="296" t="str">
        <f t="shared" si="87"/>
        <v>FALSE5</v>
      </c>
      <c r="DO34" s="296">
        <f t="shared" si="54"/>
        <v>0</v>
      </c>
      <c r="DP34" s="296">
        <f t="shared" si="55"/>
        <v>0</v>
      </c>
      <c r="DQ34" s="296" t="str">
        <f t="shared" si="88"/>
        <v>00</v>
      </c>
      <c r="DR34" s="296" t="str">
        <f t="shared" si="89"/>
        <v>ERROR</v>
      </c>
      <c r="DS34" s="296" t="str">
        <f t="shared" si="90"/>
        <v>-</v>
      </c>
      <c r="DT34" s="296" t="str">
        <f t="shared" si="91"/>
        <v>ERROR-</v>
      </c>
      <c r="DU34" s="231"/>
      <c r="EU34" s="65" t="str">
        <f t="shared" si="92"/>
        <v xml:space="preserve">Total Credit Hours </v>
      </c>
      <c r="EV34" s="65">
        <f>VLOOKUP(EU34,'ADDITIONAL CHECK'!$J$2:$AI$101,25,0)</f>
        <v>0</v>
      </c>
      <c r="EW34" s="65" t="str">
        <f>VLOOKUP(EU34,'ADDITIONAL CHECK'!$J$2:$AI$101,26,0)</f>
        <v/>
      </c>
      <c r="EX34" s="88" t="str">
        <f t="shared" si="93"/>
        <v>-</v>
      </c>
      <c r="EY34" s="312"/>
      <c r="EZ34" s="110" t="str">
        <f t="shared" si="94"/>
        <v>ISL101</v>
      </c>
      <c r="FA34" s="65" t="str">
        <f>VLOOKUP(EZ34,'ADDITIONAL CHECK'!$J$2:$AI$101,25,0)</f>
        <v>B+</v>
      </c>
      <c r="FB34" s="65" t="str">
        <f>VLOOKUP(EZ34,'ADDITIONAL CHECK'!$J$2:$AI$101,26,0)</f>
        <v/>
      </c>
      <c r="FC34" s="65" t="str">
        <f t="shared" si="95"/>
        <v>-</v>
      </c>
    </row>
    <row r="35" spans="1:159" s="189" customFormat="1" ht="14.1" customHeight="1" x14ac:dyDescent="0.25">
      <c r="D35" s="316"/>
      <c r="F35" s="189" t="s">
        <v>78</v>
      </c>
      <c r="G35" s="189" t="s">
        <v>54</v>
      </c>
      <c r="K35" s="293" t="str">
        <f t="shared" si="4"/>
        <v>-</v>
      </c>
      <c r="L35" s="293" t="str">
        <f t="shared" si="5"/>
        <v>-</v>
      </c>
      <c r="M35" s="293" t="str">
        <f t="shared" si="56"/>
        <v>-</v>
      </c>
      <c r="N35" s="293" t="str">
        <f t="shared" si="57"/>
        <v>-</v>
      </c>
      <c r="O35" s="293" t="str">
        <f t="shared" si="58"/>
        <v>-</v>
      </c>
      <c r="P35" s="293" t="str">
        <f t="shared" si="59"/>
        <v>-</v>
      </c>
      <c r="Q35" s="293" t="str">
        <f t="shared" si="60"/>
        <v>-</v>
      </c>
      <c r="R35" s="293" t="str">
        <f t="shared" si="61"/>
        <v>-</v>
      </c>
      <c r="S35" s="293" t="str">
        <f t="shared" si="6"/>
        <v>-</v>
      </c>
      <c r="T35" s="293" t="str">
        <f t="shared" si="62"/>
        <v>0</v>
      </c>
      <c r="U35" s="191" t="str">
        <f t="shared" si="63"/>
        <v/>
      </c>
      <c r="V35" s="191" t="str">
        <f t="shared" si="7"/>
        <v/>
      </c>
      <c r="W35" s="191" t="str">
        <f t="shared" si="64"/>
        <v/>
      </c>
      <c r="X35" s="191" t="str">
        <f t="shared" si="8"/>
        <v/>
      </c>
      <c r="Y35" s="258"/>
      <c r="Z35" s="294" t="str">
        <f t="shared" si="9"/>
        <v>-</v>
      </c>
      <c r="AA35" s="295" t="str">
        <f t="shared" si="10"/>
        <v>-</v>
      </c>
      <c r="AB35" s="239" t="str">
        <f t="shared" si="11"/>
        <v>-</v>
      </c>
      <c r="AC35" s="296" t="str">
        <f t="shared" si="12"/>
        <v>-</v>
      </c>
      <c r="AD35" s="297" t="str">
        <f t="shared" si="13"/>
        <v>-</v>
      </c>
      <c r="AE35" s="259"/>
      <c r="AF35" s="294" t="str">
        <f t="shared" si="14"/>
        <v>-</v>
      </c>
      <c r="AG35" s="294" t="str">
        <f t="shared" si="15"/>
        <v>-</v>
      </c>
      <c r="AH35" s="239" t="str">
        <f t="shared" si="16"/>
        <v>-</v>
      </c>
      <c r="AI35" s="296" t="str">
        <f t="shared" si="17"/>
        <v>-</v>
      </c>
      <c r="AJ35" s="297" t="str">
        <f t="shared" si="18"/>
        <v>-</v>
      </c>
      <c r="AK35" s="298"/>
      <c r="AL35" s="296" t="b">
        <f t="shared" si="19"/>
        <v>0</v>
      </c>
      <c r="AM35" s="296" t="str">
        <f t="shared" si="20"/>
        <v>FALSE</v>
      </c>
      <c r="AN35" s="296" t="b">
        <f t="shared" si="21"/>
        <v>0</v>
      </c>
      <c r="AO35" s="296">
        <f t="shared" si="22"/>
        <v>5</v>
      </c>
      <c r="AP35" s="296" t="str">
        <f t="shared" si="23"/>
        <v>FALSE</v>
      </c>
      <c r="AQ35" s="296" t="str">
        <f t="shared" si="65"/>
        <v>FALSEFALSE</v>
      </c>
      <c r="AR35" s="296" t="str">
        <f t="shared" si="66"/>
        <v>FALSEFALSE</v>
      </c>
      <c r="AS35" s="296" t="str">
        <f t="shared" si="67"/>
        <v>FALSE5</v>
      </c>
      <c r="AT35" s="296">
        <f t="shared" si="24"/>
        <v>0</v>
      </c>
      <c r="AU35" s="296">
        <f t="shared" si="25"/>
        <v>0</v>
      </c>
      <c r="AV35" s="296" t="str">
        <f t="shared" si="68"/>
        <v>00</v>
      </c>
      <c r="AW35" s="296" t="str">
        <f t="shared" si="69"/>
        <v>-</v>
      </c>
      <c r="AX35" s="296" t="str">
        <f t="shared" si="70"/>
        <v>-</v>
      </c>
      <c r="AY35" s="296" t="str">
        <f t="shared" si="71"/>
        <v>--</v>
      </c>
      <c r="AZ35" s="296" t="str">
        <f t="shared" si="72"/>
        <v>-</v>
      </c>
      <c r="BA35" s="299" t="s">
        <v>56</v>
      </c>
      <c r="BB35" s="321" t="s">
        <v>56</v>
      </c>
      <c r="BC35" s="186"/>
      <c r="BD35" s="233" t="s">
        <v>56</v>
      </c>
      <c r="BE35" s="231"/>
      <c r="BF35" s="280" t="str">
        <f>IFERROR(VLOOKUP(D6,INPUT!$AK$11:$AL$127,2,0),"-")</f>
        <v>SPRING 2022 ( MARCH 2022 - AUGUST 2022 )</v>
      </c>
      <c r="BG35" s="303"/>
      <c r="BH35" s="303"/>
      <c r="BI35" s="281"/>
      <c r="BJ35" s="304"/>
      <c r="BK35" s="304"/>
      <c r="BL35" s="330"/>
      <c r="BM35" s="306" t="str">
        <f t="shared" si="29"/>
        <v>0</v>
      </c>
      <c r="BN35" s="306" t="str">
        <f t="shared" si="74"/>
        <v>0</v>
      </c>
      <c r="BO35" s="302"/>
      <c r="BP35" s="317"/>
      <c r="BQ35" s="332"/>
      <c r="BR35" s="303"/>
      <c r="BS35" s="477"/>
      <c r="BT35" s="477"/>
      <c r="BU35" s="477"/>
      <c r="BV35" s="478"/>
      <c r="BW35" s="317"/>
      <c r="BX35" s="317"/>
      <c r="BY35" s="298"/>
      <c r="BZ35" s="233" t="s">
        <v>56</v>
      </c>
      <c r="CB35" s="233" t="s">
        <v>56</v>
      </c>
      <c r="CC35" s="299" t="s">
        <v>56</v>
      </c>
      <c r="CD35" s="296" t="str">
        <f t="shared" si="104"/>
        <v>-</v>
      </c>
      <c r="CF35" s="293" t="str">
        <f t="shared" si="34"/>
        <v>-</v>
      </c>
      <c r="CG35" s="293" t="str">
        <f t="shared" si="35"/>
        <v>-</v>
      </c>
      <c r="CH35" s="293" t="str">
        <f t="shared" si="76"/>
        <v>-</v>
      </c>
      <c r="CI35" s="293" t="str">
        <f t="shared" si="77"/>
        <v>-</v>
      </c>
      <c r="CJ35" s="293" t="str">
        <f t="shared" si="78"/>
        <v>-</v>
      </c>
      <c r="CK35" s="293" t="str">
        <f t="shared" si="79"/>
        <v>-</v>
      </c>
      <c r="CL35" s="293" t="str">
        <f t="shared" si="80"/>
        <v>-</v>
      </c>
      <c r="CM35" s="293" t="str">
        <f t="shared" si="81"/>
        <v>-</v>
      </c>
      <c r="CN35" s="293" t="str">
        <f t="shared" si="36"/>
        <v>-</v>
      </c>
      <c r="CO35" s="293" t="str">
        <f t="shared" si="82"/>
        <v>0</v>
      </c>
      <c r="CP35" s="191" t="str">
        <f t="shared" si="83"/>
        <v/>
      </c>
      <c r="CQ35" s="191" t="str">
        <f t="shared" si="37"/>
        <v/>
      </c>
      <c r="CR35" s="191" t="str">
        <f t="shared" si="84"/>
        <v/>
      </c>
      <c r="CS35" s="191" t="str">
        <f t="shared" si="38"/>
        <v/>
      </c>
      <c r="CT35" s="258"/>
      <c r="CU35" s="294" t="str">
        <f t="shared" si="39"/>
        <v>-</v>
      </c>
      <c r="CV35" s="295" t="str">
        <f t="shared" si="40"/>
        <v>-</v>
      </c>
      <c r="CW35" s="239" t="str">
        <f t="shared" si="41"/>
        <v>-</v>
      </c>
      <c r="CX35" s="296" t="str">
        <f t="shared" si="42"/>
        <v>-</v>
      </c>
      <c r="CY35" s="297" t="str">
        <f t="shared" si="43"/>
        <v>-</v>
      </c>
      <c r="CZ35" s="259"/>
      <c r="DA35" s="294" t="str">
        <f t="shared" si="44"/>
        <v>-</v>
      </c>
      <c r="DB35" s="294" t="str">
        <f t="shared" si="45"/>
        <v>-</v>
      </c>
      <c r="DC35" s="239" t="str">
        <f t="shared" si="46"/>
        <v>-</v>
      </c>
      <c r="DD35" s="296" t="str">
        <f t="shared" si="47"/>
        <v>-</v>
      </c>
      <c r="DE35" s="297" t="str">
        <f t="shared" si="48"/>
        <v>-</v>
      </c>
      <c r="DF35" s="298"/>
      <c r="DG35" s="296" t="b">
        <f t="shared" si="49"/>
        <v>0</v>
      </c>
      <c r="DH35" s="296" t="str">
        <f t="shared" si="50"/>
        <v>FALSE</v>
      </c>
      <c r="DI35" s="296" t="b">
        <f t="shared" si="51"/>
        <v>0</v>
      </c>
      <c r="DJ35" s="296">
        <f t="shared" si="52"/>
        <v>5</v>
      </c>
      <c r="DK35" s="296" t="str">
        <f t="shared" si="53"/>
        <v>FALSE</v>
      </c>
      <c r="DL35" s="296" t="str">
        <f t="shared" si="85"/>
        <v>FALSEFALSE</v>
      </c>
      <c r="DM35" s="296" t="str">
        <f t="shared" si="86"/>
        <v>FALSEFALSE</v>
      </c>
      <c r="DN35" s="296" t="str">
        <f t="shared" si="87"/>
        <v>FALSE5</v>
      </c>
      <c r="DO35" s="296">
        <f t="shared" si="54"/>
        <v>0</v>
      </c>
      <c r="DP35" s="296">
        <f t="shared" si="55"/>
        <v>0</v>
      </c>
      <c r="DQ35" s="296" t="str">
        <f t="shared" si="88"/>
        <v>00</v>
      </c>
      <c r="DR35" s="296" t="str">
        <f t="shared" si="89"/>
        <v>-</v>
      </c>
      <c r="DS35" s="296" t="str">
        <f t="shared" si="90"/>
        <v>-</v>
      </c>
      <c r="DT35" s="296" t="str">
        <f t="shared" si="91"/>
        <v>--</v>
      </c>
      <c r="DU35" s="231"/>
      <c r="EU35" s="65">
        <f t="shared" si="92"/>
        <v>0</v>
      </c>
      <c r="EV35" s="65">
        <f>VLOOKUP(EU35,'ADDITIONAL CHECK'!$J$2:$AI$101,25,0)</f>
        <v>0</v>
      </c>
      <c r="EW35" s="65">
        <f>VLOOKUP(EU35,'ADDITIONAL CHECK'!$J$2:$AI$101,26,0)</f>
        <v>0</v>
      </c>
      <c r="EX35" s="88">
        <f t="shared" si="93"/>
        <v>0</v>
      </c>
      <c r="EY35" s="312"/>
      <c r="EZ35" s="110">
        <f t="shared" si="94"/>
        <v>0</v>
      </c>
      <c r="FA35" s="65">
        <f>VLOOKUP(EZ35,'ADDITIONAL CHECK'!$J$2:$AI$101,25,0)</f>
        <v>0</v>
      </c>
      <c r="FB35" s="65">
        <f>VLOOKUP(EZ35,'ADDITIONAL CHECK'!$J$2:$AI$101,26,0)</f>
        <v>0</v>
      </c>
      <c r="FC35" s="65">
        <f t="shared" si="95"/>
        <v>0</v>
      </c>
    </row>
    <row r="36" spans="1:159" s="189" customFormat="1" ht="14.1" customHeight="1" x14ac:dyDescent="0.25">
      <c r="D36" s="316"/>
      <c r="F36" s="189" t="s">
        <v>79</v>
      </c>
      <c r="G36" s="189" t="s">
        <v>54</v>
      </c>
      <c r="K36" s="293" t="str">
        <f t="shared" si="4"/>
        <v>-</v>
      </c>
      <c r="L36" s="293" t="str">
        <f t="shared" si="5"/>
        <v>-</v>
      </c>
      <c r="M36" s="293" t="str">
        <f t="shared" si="56"/>
        <v>-</v>
      </c>
      <c r="N36" s="293" t="str">
        <f t="shared" si="57"/>
        <v>-</v>
      </c>
      <c r="O36" s="293" t="str">
        <f t="shared" si="58"/>
        <v>-</v>
      </c>
      <c r="P36" s="293" t="str">
        <f t="shared" si="59"/>
        <v>-</v>
      </c>
      <c r="Q36" s="293" t="str">
        <f t="shared" si="60"/>
        <v>-</v>
      </c>
      <c r="R36" s="293" t="str">
        <f t="shared" si="61"/>
        <v>-</v>
      </c>
      <c r="S36" s="293" t="str">
        <f t="shared" si="6"/>
        <v>-</v>
      </c>
      <c r="T36" s="293" t="str">
        <f t="shared" si="62"/>
        <v>0</v>
      </c>
      <c r="U36" s="191" t="str">
        <f t="shared" si="63"/>
        <v/>
      </c>
      <c r="V36" s="191" t="str">
        <f t="shared" si="7"/>
        <v/>
      </c>
      <c r="W36" s="191" t="str">
        <f t="shared" si="64"/>
        <v/>
      </c>
      <c r="X36" s="191" t="str">
        <f t="shared" si="8"/>
        <v/>
      </c>
      <c r="Y36" s="258"/>
      <c r="Z36" s="294" t="str">
        <f t="shared" si="9"/>
        <v>-</v>
      </c>
      <c r="AA36" s="295" t="str">
        <f t="shared" si="10"/>
        <v>-</v>
      </c>
      <c r="AB36" s="239" t="str">
        <f t="shared" si="11"/>
        <v>-</v>
      </c>
      <c r="AC36" s="296" t="str">
        <f t="shared" si="12"/>
        <v>-</v>
      </c>
      <c r="AD36" s="297" t="str">
        <f t="shared" si="13"/>
        <v>-</v>
      </c>
      <c r="AE36" s="259"/>
      <c r="AF36" s="294" t="str">
        <f t="shared" si="14"/>
        <v>CSC352</v>
      </c>
      <c r="AG36" s="294">
        <f t="shared" si="15"/>
        <v>53.13</v>
      </c>
      <c r="AH36" s="239" t="str">
        <f t="shared" si="16"/>
        <v>B-</v>
      </c>
      <c r="AI36" s="296">
        <f t="shared" si="17"/>
        <v>10.8</v>
      </c>
      <c r="AJ36" s="297">
        <f t="shared" si="18"/>
        <v>4</v>
      </c>
      <c r="AK36" s="298"/>
      <c r="AL36" s="296" t="b">
        <f t="shared" si="19"/>
        <v>0</v>
      </c>
      <c r="AM36" s="296" t="str">
        <f t="shared" si="20"/>
        <v>TRUE</v>
      </c>
      <c r="AN36" s="296" t="b">
        <f t="shared" si="21"/>
        <v>0</v>
      </c>
      <c r="AO36" s="296">
        <f t="shared" si="22"/>
        <v>5</v>
      </c>
      <c r="AP36" s="296" t="str">
        <f t="shared" si="23"/>
        <v>FALSE</v>
      </c>
      <c r="AQ36" s="296" t="str">
        <f t="shared" si="65"/>
        <v>TRUEFALSE</v>
      </c>
      <c r="AR36" s="296" t="str">
        <f t="shared" si="66"/>
        <v>FALSEFALSE</v>
      </c>
      <c r="AS36" s="296" t="str">
        <f t="shared" si="67"/>
        <v>FALSE5</v>
      </c>
      <c r="AT36" s="296">
        <f t="shared" si="24"/>
        <v>0</v>
      </c>
      <c r="AU36" s="296">
        <f t="shared" si="25"/>
        <v>0</v>
      </c>
      <c r="AV36" s="296" t="str">
        <f t="shared" si="68"/>
        <v>00</v>
      </c>
      <c r="AW36" s="296" t="str">
        <f t="shared" si="69"/>
        <v>ERROR</v>
      </c>
      <c r="AX36" s="296" t="str">
        <f t="shared" si="70"/>
        <v>-</v>
      </c>
      <c r="AY36" s="296" t="str">
        <f t="shared" si="71"/>
        <v>ERROR-</v>
      </c>
      <c r="AZ36" s="296" t="str">
        <f t="shared" si="72"/>
        <v>-</v>
      </c>
      <c r="BA36" s="299">
        <f>IFERROR(VLOOKUP(BG36,'ADDITIONAL CHECK'!$AU$2:$AV$101,2,0),$BA$1)</f>
        <v>1</v>
      </c>
      <c r="BB36" s="300" t="str">
        <f>VLOOKUP(BC36,'FINAL DMC'!$B$4:$I$134,8,0)</f>
        <v>-</v>
      </c>
      <c r="BC36" s="315">
        <v>16</v>
      </c>
      <c r="BD36" s="300">
        <f>VLOOKUP(BC36,'FINAL DMC'!$B$4:$I$134,7,0)</f>
        <v>47</v>
      </c>
      <c r="BE36" s="231"/>
      <c r="BF36" s="302" t="str">
        <f t="shared" ref="BF36:BF40" si="129">IFERROR(VLOOKUP(U36,$G$24:$H$37,2,0),"")</f>
        <v/>
      </c>
      <c r="BG36" s="303" t="str">
        <f>VLOOKUP(BC36,'FINAL DMC'!$B$4:$F$497,2,0)</f>
        <v>CSC352</v>
      </c>
      <c r="BH36" s="303" t="str">
        <f>VLOOKUP(BC36,'FINAL DMC'!$B$4:$F$236,3,0)</f>
        <v>DATABASE SYSTEMS</v>
      </c>
      <c r="BI36" s="304">
        <f>VLOOKUP(BC36,'FINAL DMC'!$B$4:$F$276,4,0)</f>
        <v>4</v>
      </c>
      <c r="BJ36" s="304" t="str">
        <f t="shared" ref="BJ36:BJ40" si="130">VLOOKUP(BD36,$EI$62:$EQ$376,7,0)</f>
        <v>B-</v>
      </c>
      <c r="BK36" s="304" t="str">
        <f t="shared" ref="BK36:BK40" si="131">+AB36</f>
        <v>-</v>
      </c>
      <c r="BL36" s="305">
        <f t="shared" ref="BL36:BL40" si="132">MAX(AC36,AI36)</f>
        <v>10.8</v>
      </c>
      <c r="BM36" s="306" t="str">
        <f t="shared" si="29"/>
        <v>0</v>
      </c>
      <c r="BN36" s="306" t="str">
        <f t="shared" si="74"/>
        <v>0</v>
      </c>
      <c r="BO36" s="302"/>
      <c r="BP36" s="317"/>
      <c r="BQ36" s="332"/>
      <c r="BR36" s="303"/>
      <c r="BS36" s="477"/>
      <c r="BT36" s="477"/>
      <c r="BU36" s="477"/>
      <c r="BV36" s="478"/>
      <c r="BW36" s="317"/>
      <c r="BX36" s="317"/>
      <c r="BY36" s="298"/>
      <c r="BZ36" s="233" t="s">
        <v>56</v>
      </c>
      <c r="CB36" s="233" t="s">
        <v>56</v>
      </c>
      <c r="CC36" s="299" t="s">
        <v>56</v>
      </c>
      <c r="CD36" s="296" t="str">
        <f t="shared" si="104"/>
        <v>-</v>
      </c>
      <c r="CF36" s="293" t="str">
        <f t="shared" si="34"/>
        <v>-</v>
      </c>
      <c r="CG36" s="293" t="str">
        <f t="shared" si="35"/>
        <v>-</v>
      </c>
      <c r="CH36" s="293" t="str">
        <f t="shared" si="76"/>
        <v>-</v>
      </c>
      <c r="CI36" s="293" t="str">
        <f t="shared" si="77"/>
        <v>-</v>
      </c>
      <c r="CJ36" s="293" t="str">
        <f t="shared" si="78"/>
        <v>-</v>
      </c>
      <c r="CK36" s="293" t="str">
        <f t="shared" si="79"/>
        <v>-</v>
      </c>
      <c r="CL36" s="293" t="str">
        <f t="shared" si="80"/>
        <v>-</v>
      </c>
      <c r="CM36" s="293" t="str">
        <f t="shared" si="81"/>
        <v>-</v>
      </c>
      <c r="CN36" s="293" t="str">
        <f t="shared" si="36"/>
        <v>-</v>
      </c>
      <c r="CO36" s="293" t="str">
        <f t="shared" si="82"/>
        <v>0</v>
      </c>
      <c r="CP36" s="191" t="str">
        <f t="shared" si="83"/>
        <v/>
      </c>
      <c r="CQ36" s="191" t="str">
        <f t="shared" si="37"/>
        <v/>
      </c>
      <c r="CR36" s="191" t="str">
        <f t="shared" si="84"/>
        <v/>
      </c>
      <c r="CS36" s="191" t="str">
        <f t="shared" si="38"/>
        <v/>
      </c>
      <c r="CT36" s="258"/>
      <c r="CU36" s="294" t="str">
        <f t="shared" si="39"/>
        <v>-</v>
      </c>
      <c r="CV36" s="295" t="str">
        <f t="shared" si="40"/>
        <v>-</v>
      </c>
      <c r="CW36" s="239" t="str">
        <f t="shared" si="41"/>
        <v>-</v>
      </c>
      <c r="CX36" s="296" t="str">
        <f t="shared" si="42"/>
        <v>-</v>
      </c>
      <c r="CY36" s="297" t="str">
        <f t="shared" si="43"/>
        <v>-</v>
      </c>
      <c r="CZ36" s="259"/>
      <c r="DA36" s="294" t="str">
        <f t="shared" si="44"/>
        <v>-</v>
      </c>
      <c r="DB36" s="294" t="str">
        <f t="shared" si="45"/>
        <v>-</v>
      </c>
      <c r="DC36" s="239" t="str">
        <f t="shared" si="46"/>
        <v>-</v>
      </c>
      <c r="DD36" s="296" t="str">
        <f t="shared" si="47"/>
        <v>-</v>
      </c>
      <c r="DE36" s="297" t="str">
        <f t="shared" si="48"/>
        <v>-</v>
      </c>
      <c r="DF36" s="298"/>
      <c r="DG36" s="296" t="b">
        <f t="shared" si="49"/>
        <v>0</v>
      </c>
      <c r="DH36" s="296" t="str">
        <f t="shared" si="50"/>
        <v>FALSE</v>
      </c>
      <c r="DI36" s="296" t="b">
        <f t="shared" si="51"/>
        <v>0</v>
      </c>
      <c r="DJ36" s="296">
        <f t="shared" si="52"/>
        <v>5</v>
      </c>
      <c r="DK36" s="296" t="str">
        <f t="shared" si="53"/>
        <v>FALSE</v>
      </c>
      <c r="DL36" s="296" t="str">
        <f t="shared" si="85"/>
        <v>FALSEFALSE</v>
      </c>
      <c r="DM36" s="296" t="str">
        <f t="shared" si="86"/>
        <v>FALSEFALSE</v>
      </c>
      <c r="DN36" s="296" t="str">
        <f t="shared" si="87"/>
        <v>FALSE5</v>
      </c>
      <c r="DO36" s="296">
        <f t="shared" si="54"/>
        <v>0</v>
      </c>
      <c r="DP36" s="296">
        <f t="shared" si="55"/>
        <v>0</v>
      </c>
      <c r="DQ36" s="296" t="str">
        <f t="shared" si="88"/>
        <v>00</v>
      </c>
      <c r="DR36" s="296" t="str">
        <f t="shared" si="89"/>
        <v>-</v>
      </c>
      <c r="DS36" s="296" t="str">
        <f t="shared" si="90"/>
        <v>-</v>
      </c>
      <c r="DT36" s="296" t="str">
        <f t="shared" si="91"/>
        <v>--</v>
      </c>
      <c r="DU36" s="231"/>
      <c r="EU36" s="65" t="str">
        <f t="shared" si="92"/>
        <v>CSC352</v>
      </c>
      <c r="EV36" s="65" t="str">
        <f>VLOOKUP(EU36,'ADDITIONAL CHECK'!$J$2:$AI$101,25,0)</f>
        <v>B-</v>
      </c>
      <c r="EW36" s="65" t="str">
        <f>VLOOKUP(EU36,'ADDITIONAL CHECK'!$J$2:$AI$101,26,0)</f>
        <v/>
      </c>
      <c r="EX36" s="88" t="str">
        <f t="shared" si="93"/>
        <v>-</v>
      </c>
      <c r="EY36" s="312"/>
      <c r="EZ36" s="110">
        <f t="shared" si="94"/>
        <v>0</v>
      </c>
      <c r="FA36" s="65">
        <f>VLOOKUP(EZ36,'ADDITIONAL CHECK'!$J$2:$AI$101,25,0)</f>
        <v>0</v>
      </c>
      <c r="FB36" s="65">
        <f>VLOOKUP(EZ36,'ADDITIONAL CHECK'!$J$2:$AI$101,26,0)</f>
        <v>0</v>
      </c>
      <c r="FC36" s="65">
        <f t="shared" si="95"/>
        <v>0</v>
      </c>
    </row>
    <row r="37" spans="1:159" s="189" customFormat="1" ht="14.1" customHeight="1" x14ac:dyDescent="0.25">
      <c r="D37" s="316"/>
      <c r="G37" s="335" t="s">
        <v>80</v>
      </c>
      <c r="H37" s="335" t="s">
        <v>80</v>
      </c>
      <c r="K37" s="293" t="str">
        <f t="shared" si="4"/>
        <v>-</v>
      </c>
      <c r="L37" s="293" t="str">
        <f t="shared" si="5"/>
        <v>-</v>
      </c>
      <c r="M37" s="293" t="str">
        <f t="shared" si="56"/>
        <v>-</v>
      </c>
      <c r="N37" s="293" t="str">
        <f t="shared" si="57"/>
        <v>-</v>
      </c>
      <c r="O37" s="293" t="str">
        <f t="shared" si="58"/>
        <v>-</v>
      </c>
      <c r="P37" s="293" t="str">
        <f t="shared" si="59"/>
        <v>-</v>
      </c>
      <c r="Q37" s="293" t="str">
        <f t="shared" si="60"/>
        <v>-</v>
      </c>
      <c r="R37" s="293" t="str">
        <f t="shared" si="61"/>
        <v>-</v>
      </c>
      <c r="S37" s="293" t="str">
        <f t="shared" si="6"/>
        <v>-</v>
      </c>
      <c r="T37" s="293" t="str">
        <f t="shared" si="62"/>
        <v>0</v>
      </c>
      <c r="U37" s="191" t="str">
        <f t="shared" si="63"/>
        <v>F</v>
      </c>
      <c r="V37" s="191" t="str">
        <f t="shared" si="7"/>
        <v/>
      </c>
      <c r="W37" s="191" t="str">
        <f t="shared" si="64"/>
        <v/>
      </c>
      <c r="X37" s="191" t="str">
        <f t="shared" si="8"/>
        <v>F</v>
      </c>
      <c r="Y37" s="258"/>
      <c r="Z37" s="294" t="str">
        <f t="shared" si="9"/>
        <v>CSC353</v>
      </c>
      <c r="AA37" s="295">
        <f t="shared" si="10"/>
        <v>45</v>
      </c>
      <c r="AB37" s="239" t="str">
        <f t="shared" si="11"/>
        <v>C-</v>
      </c>
      <c r="AC37" s="296">
        <f t="shared" si="12"/>
        <v>5.0999999999999996</v>
      </c>
      <c r="AD37" s="297">
        <f t="shared" si="13"/>
        <v>3</v>
      </c>
      <c r="AE37" s="259"/>
      <c r="AF37" s="294" t="str">
        <f t="shared" si="14"/>
        <v>CSC353</v>
      </c>
      <c r="AG37" s="294">
        <f t="shared" si="15"/>
        <v>25</v>
      </c>
      <c r="AH37" s="239" t="str">
        <f t="shared" si="16"/>
        <v>F</v>
      </c>
      <c r="AI37" s="296">
        <f t="shared" si="17"/>
        <v>0</v>
      </c>
      <c r="AJ37" s="297">
        <f t="shared" si="18"/>
        <v>3</v>
      </c>
      <c r="AK37" s="298"/>
      <c r="AL37" s="296">
        <f t="shared" si="19"/>
        <v>0</v>
      </c>
      <c r="AM37" s="296" t="str">
        <f t="shared" si="20"/>
        <v>TRUE</v>
      </c>
      <c r="AN37" s="296" t="b">
        <f t="shared" si="21"/>
        <v>0</v>
      </c>
      <c r="AO37" s="296" t="b">
        <f t="shared" si="22"/>
        <v>0</v>
      </c>
      <c r="AP37" s="296" t="str">
        <f t="shared" si="23"/>
        <v>TRUE</v>
      </c>
      <c r="AQ37" s="296" t="str">
        <f t="shared" si="65"/>
        <v>TRUETRUE</v>
      </c>
      <c r="AR37" s="296" t="str">
        <f t="shared" si="66"/>
        <v>0FALSE</v>
      </c>
      <c r="AS37" s="296" t="str">
        <f t="shared" si="67"/>
        <v>0FALSE</v>
      </c>
      <c r="AT37" s="296">
        <f t="shared" si="24"/>
        <v>0</v>
      </c>
      <c r="AU37" s="296">
        <f t="shared" si="25"/>
        <v>2</v>
      </c>
      <c r="AV37" s="296" t="str">
        <f t="shared" si="68"/>
        <v>02</v>
      </c>
      <c r="AW37" s="296" t="str">
        <f t="shared" si="69"/>
        <v>-</v>
      </c>
      <c r="AX37" s="296" t="str">
        <f t="shared" si="70"/>
        <v>ERROR</v>
      </c>
      <c r="AY37" s="296" t="str">
        <f t="shared" si="71"/>
        <v>-ERROR</v>
      </c>
      <c r="AZ37" s="296" t="str">
        <f t="shared" si="72"/>
        <v>-</v>
      </c>
      <c r="BA37" s="299">
        <f>IFERROR(VLOOKUP(BG37,'ADDITIONAL CHECK'!$AU$2:$AV$101,2,0),$BA$1)</f>
        <v>2</v>
      </c>
      <c r="BB37" s="300">
        <f>VLOOKUP(BC37,'FINAL DMC'!$B$4:$I$134,8,0)</f>
        <v>62</v>
      </c>
      <c r="BC37" s="315">
        <v>17</v>
      </c>
      <c r="BD37" s="300">
        <f>VLOOKUP(BC37,'FINAL DMC'!$B$4:$I$134,7,0)</f>
        <v>48</v>
      </c>
      <c r="BE37" s="231"/>
      <c r="BF37" s="302" t="str">
        <f t="shared" si="129"/>
        <v>*</v>
      </c>
      <c r="BG37" s="303" t="str">
        <f>VLOOKUP(BC37,'FINAL DMC'!$B$4:$F$497,2,0)</f>
        <v>CSC353</v>
      </c>
      <c r="BH37" s="303" t="str">
        <f>VLOOKUP(BC37,'FINAL DMC'!$B$4:$F$236,3,0)</f>
        <v>THEORY OF AUTOMATA</v>
      </c>
      <c r="BI37" s="304">
        <f>VLOOKUP(BC37,'FINAL DMC'!$B$4:$F$276,4,0)</f>
        <v>3</v>
      </c>
      <c r="BJ37" s="304" t="str">
        <f t="shared" si="130"/>
        <v>F</v>
      </c>
      <c r="BK37" s="304" t="str">
        <f t="shared" si="131"/>
        <v>C-</v>
      </c>
      <c r="BL37" s="305">
        <f t="shared" si="132"/>
        <v>5.0999999999999996</v>
      </c>
      <c r="BM37" s="306" t="str">
        <f t="shared" si="29"/>
        <v>0</v>
      </c>
      <c r="BN37" s="306" t="str">
        <f t="shared" si="74"/>
        <v>0</v>
      </c>
      <c r="BO37" s="336" t="str">
        <f t="shared" ref="BO37:BO47" si="133">IFERROR(VLOOKUP(BX37,$DW$63:$DX$78,2,0),"")</f>
        <v>Total Transfer Credit Earned</v>
      </c>
      <c r="BP37" s="317"/>
      <c r="BQ37" s="332"/>
      <c r="BR37" s="337"/>
      <c r="BS37" s="477">
        <f t="shared" ref="BS37:BS48" si="134">IFERROR(VLOOKUP(BX37,$DW$63:$EB$78,6,0),"")</f>
        <v>0</v>
      </c>
      <c r="BT37" s="477"/>
      <c r="BU37" s="477"/>
      <c r="BV37" s="478"/>
      <c r="BW37" s="317"/>
      <c r="BX37" s="338">
        <v>1</v>
      </c>
      <c r="BY37" s="298"/>
      <c r="BZ37" s="233" t="s">
        <v>56</v>
      </c>
      <c r="CB37" s="233" t="s">
        <v>56</v>
      </c>
      <c r="CC37" s="299">
        <f>IFERROR(VLOOKUP(BP37,'ADDITIONAL CHECK'!$AU$2:$AV$101,2,0),$BA$1)</f>
        <v>0</v>
      </c>
      <c r="CD37" s="296" t="str">
        <f t="shared" si="104"/>
        <v>-</v>
      </c>
      <c r="CF37" s="293" t="str">
        <f t="shared" si="34"/>
        <v>-</v>
      </c>
      <c r="CG37" s="293" t="str">
        <f t="shared" si="35"/>
        <v>-</v>
      </c>
      <c r="CH37" s="293" t="str">
        <f t="shared" si="76"/>
        <v>-</v>
      </c>
      <c r="CI37" s="293" t="str">
        <f t="shared" si="77"/>
        <v>-</v>
      </c>
      <c r="CJ37" s="293" t="str">
        <f t="shared" si="78"/>
        <v>-</v>
      </c>
      <c r="CK37" s="293" t="str">
        <f t="shared" si="79"/>
        <v>-</v>
      </c>
      <c r="CL37" s="293" t="str">
        <f t="shared" si="80"/>
        <v>-</v>
      </c>
      <c r="CM37" s="293" t="str">
        <f t="shared" si="81"/>
        <v>-</v>
      </c>
      <c r="CN37" s="293" t="str">
        <f t="shared" si="36"/>
        <v>-</v>
      </c>
      <c r="CO37" s="293" t="str">
        <f t="shared" si="82"/>
        <v>0</v>
      </c>
      <c r="CP37" s="191" t="str">
        <f t="shared" si="83"/>
        <v/>
      </c>
      <c r="CQ37" s="191" t="str">
        <f t="shared" si="37"/>
        <v/>
      </c>
      <c r="CR37" s="191" t="str">
        <f t="shared" si="84"/>
        <v/>
      </c>
      <c r="CS37" s="191" t="str">
        <f t="shared" si="38"/>
        <v/>
      </c>
      <c r="CT37" s="258"/>
      <c r="CU37" s="294" t="str">
        <f t="shared" si="39"/>
        <v>-</v>
      </c>
      <c r="CV37" s="295" t="str">
        <f t="shared" si="40"/>
        <v>-</v>
      </c>
      <c r="CW37" s="239" t="str">
        <f t="shared" si="41"/>
        <v>-</v>
      </c>
      <c r="CX37" s="296" t="str">
        <f t="shared" si="42"/>
        <v>-</v>
      </c>
      <c r="CY37" s="297" t="str">
        <f t="shared" si="43"/>
        <v>-</v>
      </c>
      <c r="CZ37" s="259"/>
      <c r="DA37" s="294" t="str">
        <f t="shared" si="44"/>
        <v>-</v>
      </c>
      <c r="DB37" s="294" t="str">
        <f t="shared" si="45"/>
        <v>-</v>
      </c>
      <c r="DC37" s="239" t="str">
        <f t="shared" si="46"/>
        <v>-</v>
      </c>
      <c r="DD37" s="296" t="str">
        <f t="shared" si="47"/>
        <v>-</v>
      </c>
      <c r="DE37" s="297" t="str">
        <f t="shared" si="48"/>
        <v>-</v>
      </c>
      <c r="DF37" s="298"/>
      <c r="DG37" s="296" t="b">
        <f t="shared" si="49"/>
        <v>0</v>
      </c>
      <c r="DH37" s="296" t="str">
        <f t="shared" si="50"/>
        <v>FALSE</v>
      </c>
      <c r="DI37" s="296" t="b">
        <f t="shared" si="51"/>
        <v>0</v>
      </c>
      <c r="DJ37" s="296">
        <f t="shared" si="52"/>
        <v>5</v>
      </c>
      <c r="DK37" s="296" t="str">
        <f t="shared" si="53"/>
        <v>FALSE</v>
      </c>
      <c r="DL37" s="296" t="str">
        <f t="shared" si="85"/>
        <v>FALSEFALSE</v>
      </c>
      <c r="DM37" s="296" t="str">
        <f t="shared" si="86"/>
        <v>FALSEFALSE</v>
      </c>
      <c r="DN37" s="296" t="str">
        <f t="shared" si="87"/>
        <v>FALSE5</v>
      </c>
      <c r="DO37" s="296">
        <f t="shared" si="54"/>
        <v>0</v>
      </c>
      <c r="DP37" s="296">
        <f t="shared" si="55"/>
        <v>0</v>
      </c>
      <c r="DQ37" s="296" t="str">
        <f t="shared" si="88"/>
        <v>00</v>
      </c>
      <c r="DR37" s="296" t="str">
        <f t="shared" si="89"/>
        <v>-</v>
      </c>
      <c r="DS37" s="296" t="str">
        <f t="shared" si="90"/>
        <v>-</v>
      </c>
      <c r="DT37" s="296" t="str">
        <f t="shared" si="91"/>
        <v>--</v>
      </c>
      <c r="DU37" s="231"/>
      <c r="EU37" s="65" t="str">
        <f t="shared" si="92"/>
        <v>CSC353</v>
      </c>
      <c r="EV37" s="65" t="str">
        <f>VLOOKUP(EU37,'ADDITIONAL CHECK'!$J$2:$AI$101,25,0)</f>
        <v>F</v>
      </c>
      <c r="EW37" s="65" t="str">
        <f>VLOOKUP(EU37,'ADDITIONAL CHECK'!$J$2:$AI$101,26,0)</f>
        <v>C-</v>
      </c>
      <c r="EX37" s="88" t="str">
        <f t="shared" si="93"/>
        <v>C-</v>
      </c>
      <c r="EY37" s="312"/>
      <c r="EZ37" s="110">
        <f t="shared" si="94"/>
        <v>0</v>
      </c>
      <c r="FA37" s="65">
        <f>VLOOKUP(EZ37,'ADDITIONAL CHECK'!$J$2:$AI$101,25,0)</f>
        <v>0</v>
      </c>
      <c r="FB37" s="65">
        <f>VLOOKUP(EZ37,'ADDITIONAL CHECK'!$J$2:$AI$101,26,0)</f>
        <v>0</v>
      </c>
      <c r="FC37" s="65">
        <f t="shared" si="95"/>
        <v>0</v>
      </c>
    </row>
    <row r="38" spans="1:159" s="189" customFormat="1" ht="14.1" customHeight="1" x14ac:dyDescent="0.25">
      <c r="D38" s="316"/>
      <c r="K38" s="293" t="str">
        <f t="shared" si="4"/>
        <v>-</v>
      </c>
      <c r="L38" s="293" t="str">
        <f t="shared" si="5"/>
        <v>-</v>
      </c>
      <c r="M38" s="293" t="str">
        <f t="shared" si="56"/>
        <v>-</v>
      </c>
      <c r="N38" s="293" t="str">
        <f t="shared" si="57"/>
        <v>-</v>
      </c>
      <c r="O38" s="293" t="str">
        <f t="shared" si="58"/>
        <v>-</v>
      </c>
      <c r="P38" s="293" t="str">
        <f t="shared" si="59"/>
        <v>-</v>
      </c>
      <c r="Q38" s="293" t="str">
        <f t="shared" si="60"/>
        <v>-</v>
      </c>
      <c r="R38" s="293" t="str">
        <f t="shared" si="61"/>
        <v>-</v>
      </c>
      <c r="S38" s="293" t="str">
        <f t="shared" si="6"/>
        <v>-</v>
      </c>
      <c r="T38" s="293" t="str">
        <f t="shared" si="62"/>
        <v>0</v>
      </c>
      <c r="U38" s="191" t="str">
        <f t="shared" si="63"/>
        <v/>
      </c>
      <c r="V38" s="191" t="str">
        <f t="shared" si="7"/>
        <v/>
      </c>
      <c r="W38" s="191" t="str">
        <f t="shared" si="64"/>
        <v/>
      </c>
      <c r="X38" s="191" t="str">
        <f t="shared" si="8"/>
        <v/>
      </c>
      <c r="Y38" s="258"/>
      <c r="Z38" s="294" t="str">
        <f t="shared" si="9"/>
        <v>-</v>
      </c>
      <c r="AA38" s="295" t="str">
        <f t="shared" si="10"/>
        <v>-</v>
      </c>
      <c r="AB38" s="239" t="str">
        <f t="shared" si="11"/>
        <v>-</v>
      </c>
      <c r="AC38" s="296" t="str">
        <f t="shared" si="12"/>
        <v>-</v>
      </c>
      <c r="AD38" s="297" t="str">
        <f t="shared" si="13"/>
        <v>-</v>
      </c>
      <c r="AE38" s="259"/>
      <c r="AF38" s="294" t="str">
        <f t="shared" si="14"/>
        <v>CSC354</v>
      </c>
      <c r="AG38" s="294">
        <f t="shared" si="15"/>
        <v>68.83</v>
      </c>
      <c r="AH38" s="239" t="str">
        <f t="shared" si="16"/>
        <v>B</v>
      </c>
      <c r="AI38" s="296">
        <f t="shared" si="17"/>
        <v>9</v>
      </c>
      <c r="AJ38" s="297">
        <f t="shared" si="18"/>
        <v>3</v>
      </c>
      <c r="AK38" s="298"/>
      <c r="AL38" s="296" t="b">
        <f t="shared" si="19"/>
        <v>0</v>
      </c>
      <c r="AM38" s="296" t="str">
        <f t="shared" si="20"/>
        <v>TRUE</v>
      </c>
      <c r="AN38" s="296" t="b">
        <f t="shared" si="21"/>
        <v>0</v>
      </c>
      <c r="AO38" s="296">
        <f t="shared" si="22"/>
        <v>5</v>
      </c>
      <c r="AP38" s="296" t="str">
        <f t="shared" si="23"/>
        <v>FALSE</v>
      </c>
      <c r="AQ38" s="296" t="str">
        <f t="shared" si="65"/>
        <v>TRUEFALSE</v>
      </c>
      <c r="AR38" s="296" t="str">
        <f t="shared" si="66"/>
        <v>FALSEFALSE</v>
      </c>
      <c r="AS38" s="296" t="str">
        <f t="shared" si="67"/>
        <v>FALSE5</v>
      </c>
      <c r="AT38" s="296">
        <f t="shared" si="24"/>
        <v>0</v>
      </c>
      <c r="AU38" s="296">
        <f t="shared" si="25"/>
        <v>0</v>
      </c>
      <c r="AV38" s="296" t="str">
        <f t="shared" si="68"/>
        <v>00</v>
      </c>
      <c r="AW38" s="296" t="str">
        <f t="shared" si="69"/>
        <v>ERROR</v>
      </c>
      <c r="AX38" s="296" t="str">
        <f t="shared" si="70"/>
        <v>-</v>
      </c>
      <c r="AY38" s="296" t="str">
        <f t="shared" si="71"/>
        <v>ERROR-</v>
      </c>
      <c r="AZ38" s="296" t="str">
        <f t="shared" si="72"/>
        <v>-</v>
      </c>
      <c r="BA38" s="299">
        <f>IFERROR(VLOOKUP(BG38,'ADDITIONAL CHECK'!$AU$2:$AV$101,2,0),$BA$1)</f>
        <v>1</v>
      </c>
      <c r="BB38" s="300" t="str">
        <f>VLOOKUP(BC38,'FINAL DMC'!$B$4:$I$134,8,0)</f>
        <v>-</v>
      </c>
      <c r="BC38" s="315">
        <v>18</v>
      </c>
      <c r="BD38" s="300">
        <f>VLOOKUP(BC38,'FINAL DMC'!$B$4:$I$134,7,0)</f>
        <v>49</v>
      </c>
      <c r="BE38" s="231"/>
      <c r="BF38" s="302" t="str">
        <f t="shared" si="129"/>
        <v/>
      </c>
      <c r="BG38" s="303" t="str">
        <f>VLOOKUP(BC38,'FINAL DMC'!$B$4:$F$497,2,0)</f>
        <v>CSC354</v>
      </c>
      <c r="BH38" s="303" t="str">
        <f>VLOOKUP(BC38,'FINAL DMC'!$B$4:$F$236,3,0)</f>
        <v>DESIGN AND ANALYSIS OF ALGORITHMS</v>
      </c>
      <c r="BI38" s="304">
        <f>VLOOKUP(BC38,'FINAL DMC'!$B$4:$F$276,4,0)</f>
        <v>3</v>
      </c>
      <c r="BJ38" s="304" t="str">
        <f t="shared" si="130"/>
        <v>B</v>
      </c>
      <c r="BK38" s="304" t="str">
        <f t="shared" si="131"/>
        <v>-</v>
      </c>
      <c r="BL38" s="305">
        <f t="shared" si="132"/>
        <v>9</v>
      </c>
      <c r="BM38" s="306" t="str">
        <f t="shared" si="29"/>
        <v>0</v>
      </c>
      <c r="BN38" s="306" t="str">
        <f t="shared" si="74"/>
        <v>0</v>
      </c>
      <c r="BO38" s="336" t="str">
        <f t="shared" si="133"/>
        <v>Total Credit Hours Attempted</v>
      </c>
      <c r="BP38" s="317"/>
      <c r="BQ38" s="332"/>
      <c r="BR38" s="337"/>
      <c r="BS38" s="477">
        <f t="shared" si="134"/>
        <v>135</v>
      </c>
      <c r="BT38" s="477"/>
      <c r="BU38" s="477"/>
      <c r="BV38" s="478"/>
      <c r="BW38" s="317"/>
      <c r="BX38" s="338">
        <v>2</v>
      </c>
      <c r="BY38" s="298"/>
      <c r="BZ38" s="233" t="s">
        <v>56</v>
      </c>
      <c r="CB38" s="233" t="s">
        <v>56</v>
      </c>
      <c r="CC38" s="299">
        <f>IFERROR(VLOOKUP(BP38,'ADDITIONAL CHECK'!$AU$2:$AV$101,2,0),$BA$1)</f>
        <v>0</v>
      </c>
      <c r="CD38" s="296" t="str">
        <f t="shared" si="104"/>
        <v>-</v>
      </c>
      <c r="CF38" s="293" t="str">
        <f t="shared" si="34"/>
        <v>-</v>
      </c>
      <c r="CG38" s="293" t="str">
        <f t="shared" si="35"/>
        <v>-</v>
      </c>
      <c r="CH38" s="293" t="str">
        <f t="shared" si="76"/>
        <v>-</v>
      </c>
      <c r="CI38" s="293" t="str">
        <f t="shared" si="77"/>
        <v>-</v>
      </c>
      <c r="CJ38" s="293" t="str">
        <f t="shared" si="78"/>
        <v>-</v>
      </c>
      <c r="CK38" s="293" t="str">
        <f t="shared" si="79"/>
        <v>-</v>
      </c>
      <c r="CL38" s="293" t="str">
        <f t="shared" si="80"/>
        <v>-</v>
      </c>
      <c r="CM38" s="293" t="str">
        <f t="shared" si="81"/>
        <v>-</v>
      </c>
      <c r="CN38" s="293" t="str">
        <f t="shared" si="36"/>
        <v>-</v>
      </c>
      <c r="CO38" s="293" t="str">
        <f t="shared" si="82"/>
        <v>0</v>
      </c>
      <c r="CP38" s="191" t="str">
        <f t="shared" si="83"/>
        <v/>
      </c>
      <c r="CQ38" s="191" t="str">
        <f t="shared" si="37"/>
        <v/>
      </c>
      <c r="CR38" s="191" t="str">
        <f t="shared" si="84"/>
        <v/>
      </c>
      <c r="CS38" s="191" t="str">
        <f t="shared" si="38"/>
        <v/>
      </c>
      <c r="CT38" s="258"/>
      <c r="CU38" s="294" t="str">
        <f t="shared" si="39"/>
        <v>-</v>
      </c>
      <c r="CV38" s="295" t="str">
        <f t="shared" si="40"/>
        <v>-</v>
      </c>
      <c r="CW38" s="239" t="str">
        <f t="shared" si="41"/>
        <v>-</v>
      </c>
      <c r="CX38" s="296" t="str">
        <f t="shared" si="42"/>
        <v>-</v>
      </c>
      <c r="CY38" s="297" t="str">
        <f t="shared" si="43"/>
        <v>-</v>
      </c>
      <c r="CZ38" s="259"/>
      <c r="DA38" s="294" t="str">
        <f t="shared" si="44"/>
        <v>-</v>
      </c>
      <c r="DB38" s="294" t="str">
        <f t="shared" si="45"/>
        <v>-</v>
      </c>
      <c r="DC38" s="239" t="str">
        <f t="shared" si="46"/>
        <v>-</v>
      </c>
      <c r="DD38" s="296" t="str">
        <f t="shared" si="47"/>
        <v>-</v>
      </c>
      <c r="DE38" s="297" t="str">
        <f t="shared" si="48"/>
        <v>-</v>
      </c>
      <c r="DF38" s="298"/>
      <c r="DG38" s="296" t="b">
        <f t="shared" si="49"/>
        <v>0</v>
      </c>
      <c r="DH38" s="296" t="str">
        <f t="shared" si="50"/>
        <v>FALSE</v>
      </c>
      <c r="DI38" s="296" t="b">
        <f t="shared" si="51"/>
        <v>0</v>
      </c>
      <c r="DJ38" s="296">
        <f t="shared" si="52"/>
        <v>5</v>
      </c>
      <c r="DK38" s="296" t="str">
        <f t="shared" si="53"/>
        <v>FALSE</v>
      </c>
      <c r="DL38" s="296" t="str">
        <f t="shared" si="85"/>
        <v>FALSEFALSE</v>
      </c>
      <c r="DM38" s="296" t="str">
        <f t="shared" si="86"/>
        <v>FALSEFALSE</v>
      </c>
      <c r="DN38" s="296" t="str">
        <f t="shared" si="87"/>
        <v>FALSE5</v>
      </c>
      <c r="DO38" s="296">
        <f t="shared" si="54"/>
        <v>0</v>
      </c>
      <c r="DP38" s="296">
        <f t="shared" si="55"/>
        <v>0</v>
      </c>
      <c r="DQ38" s="296" t="str">
        <f t="shared" si="88"/>
        <v>00</v>
      </c>
      <c r="DR38" s="296" t="str">
        <f t="shared" si="89"/>
        <v>-</v>
      </c>
      <c r="DS38" s="296" t="str">
        <f t="shared" si="90"/>
        <v>-</v>
      </c>
      <c r="DT38" s="296" t="str">
        <f t="shared" si="91"/>
        <v>--</v>
      </c>
      <c r="DU38" s="231"/>
      <c r="EU38" s="65" t="str">
        <f t="shared" si="92"/>
        <v>CSC354</v>
      </c>
      <c r="EV38" s="65" t="str">
        <f>VLOOKUP(EU38,'ADDITIONAL CHECK'!$J$2:$AI$101,25,0)</f>
        <v>B</v>
      </c>
      <c r="EW38" s="65" t="str">
        <f>VLOOKUP(EU38,'ADDITIONAL CHECK'!$J$2:$AI$101,26,0)</f>
        <v/>
      </c>
      <c r="EX38" s="88" t="str">
        <f t="shared" si="93"/>
        <v>-</v>
      </c>
      <c r="EY38" s="312"/>
      <c r="EZ38" s="110">
        <f t="shared" si="94"/>
        <v>0</v>
      </c>
      <c r="FA38" s="65">
        <f>VLOOKUP(EZ38,'ADDITIONAL CHECK'!$J$2:$AI$101,25,0)</f>
        <v>0</v>
      </c>
      <c r="FB38" s="65">
        <f>VLOOKUP(EZ38,'ADDITIONAL CHECK'!$J$2:$AI$101,26,0)</f>
        <v>0</v>
      </c>
      <c r="FC38" s="65">
        <f t="shared" si="95"/>
        <v>0</v>
      </c>
    </row>
    <row r="39" spans="1:159" s="189" customFormat="1" ht="14.1" customHeight="1" x14ac:dyDescent="0.25">
      <c r="D39" s="316"/>
      <c r="K39" s="293" t="str">
        <f t="shared" si="4"/>
        <v>-</v>
      </c>
      <c r="L39" s="293" t="str">
        <f t="shared" si="5"/>
        <v>-</v>
      </c>
      <c r="M39" s="293" t="str">
        <f t="shared" si="56"/>
        <v>-</v>
      </c>
      <c r="N39" s="293" t="str">
        <f t="shared" si="57"/>
        <v>-</v>
      </c>
      <c r="O39" s="293" t="str">
        <f t="shared" si="58"/>
        <v>-</v>
      </c>
      <c r="P39" s="293" t="str">
        <f t="shared" si="59"/>
        <v>-</v>
      </c>
      <c r="Q39" s="293" t="str">
        <f t="shared" si="60"/>
        <v>-</v>
      </c>
      <c r="R39" s="293" t="str">
        <f t="shared" si="61"/>
        <v>-</v>
      </c>
      <c r="S39" s="293" t="str">
        <f t="shared" si="6"/>
        <v>-</v>
      </c>
      <c r="T39" s="293" t="str">
        <f t="shared" si="62"/>
        <v>0</v>
      </c>
      <c r="U39" s="191" t="str">
        <f t="shared" si="63"/>
        <v/>
      </c>
      <c r="V39" s="191" t="str">
        <f t="shared" si="7"/>
        <v/>
      </c>
      <c r="W39" s="191" t="str">
        <f t="shared" si="64"/>
        <v/>
      </c>
      <c r="X39" s="191" t="str">
        <f t="shared" si="8"/>
        <v/>
      </c>
      <c r="Y39" s="258"/>
      <c r="Z39" s="294" t="str">
        <f t="shared" si="9"/>
        <v>-</v>
      </c>
      <c r="AA39" s="295" t="str">
        <f t="shared" si="10"/>
        <v>-</v>
      </c>
      <c r="AB39" s="239" t="str">
        <f t="shared" si="11"/>
        <v>-</v>
      </c>
      <c r="AC39" s="296" t="str">
        <f t="shared" si="12"/>
        <v>-</v>
      </c>
      <c r="AD39" s="297" t="str">
        <f t="shared" si="13"/>
        <v>-</v>
      </c>
      <c r="AE39" s="259"/>
      <c r="AF39" s="294" t="str">
        <f t="shared" si="14"/>
        <v>MATH109</v>
      </c>
      <c r="AG39" s="294">
        <f t="shared" si="15"/>
        <v>45</v>
      </c>
      <c r="AH39" s="239" t="str">
        <f t="shared" si="16"/>
        <v>C-</v>
      </c>
      <c r="AI39" s="296">
        <f t="shared" si="17"/>
        <v>5.0999999999999996</v>
      </c>
      <c r="AJ39" s="297">
        <f t="shared" si="18"/>
        <v>3</v>
      </c>
      <c r="AK39" s="298"/>
      <c r="AL39" s="296" t="b">
        <f t="shared" si="19"/>
        <v>0</v>
      </c>
      <c r="AM39" s="296" t="str">
        <f t="shared" si="20"/>
        <v>TRUE</v>
      </c>
      <c r="AN39" s="296" t="b">
        <f t="shared" si="21"/>
        <v>0</v>
      </c>
      <c r="AO39" s="296">
        <f t="shared" si="22"/>
        <v>5</v>
      </c>
      <c r="AP39" s="296" t="str">
        <f t="shared" si="23"/>
        <v>FALSE</v>
      </c>
      <c r="AQ39" s="296" t="str">
        <f t="shared" si="65"/>
        <v>TRUEFALSE</v>
      </c>
      <c r="AR39" s="296" t="str">
        <f t="shared" si="66"/>
        <v>FALSEFALSE</v>
      </c>
      <c r="AS39" s="296" t="str">
        <f t="shared" si="67"/>
        <v>FALSE5</v>
      </c>
      <c r="AT39" s="296">
        <f t="shared" si="24"/>
        <v>7</v>
      </c>
      <c r="AU39" s="296">
        <f t="shared" si="25"/>
        <v>0</v>
      </c>
      <c r="AV39" s="296" t="str">
        <f t="shared" si="68"/>
        <v>70</v>
      </c>
      <c r="AW39" s="296" t="str">
        <f t="shared" si="69"/>
        <v>-</v>
      </c>
      <c r="AX39" s="296" t="str">
        <f t="shared" si="70"/>
        <v>-</v>
      </c>
      <c r="AY39" s="296" t="str">
        <f t="shared" si="71"/>
        <v>--</v>
      </c>
      <c r="AZ39" s="296" t="str">
        <f t="shared" si="72"/>
        <v>-</v>
      </c>
      <c r="BA39" s="299">
        <f>IFERROR(VLOOKUP(BG39,'ADDITIONAL CHECK'!$AU$2:$AV$101,2,0),$BA$1)</f>
        <v>1</v>
      </c>
      <c r="BB39" s="300" t="str">
        <f>VLOOKUP(BC39,'FINAL DMC'!$B$4:$I$134,8,0)</f>
        <v>-</v>
      </c>
      <c r="BC39" s="315">
        <v>19</v>
      </c>
      <c r="BD39" s="300">
        <f>VLOOKUP(BC39,'FINAL DMC'!$B$4:$I$134,7,0)</f>
        <v>50</v>
      </c>
      <c r="BE39" s="231"/>
      <c r="BF39" s="302" t="str">
        <f t="shared" si="129"/>
        <v/>
      </c>
      <c r="BG39" s="303" t="str">
        <f>VLOOKUP(BC39,'FINAL DMC'!$B$4:$F$497,2,0)</f>
        <v>MATH109</v>
      </c>
      <c r="BH39" s="303" t="str">
        <f>VLOOKUP(BC39,'FINAL DMC'!$B$4:$F$236,3,0)</f>
        <v>LINEAR ALGEBRA</v>
      </c>
      <c r="BI39" s="304">
        <f>VLOOKUP(BC39,'FINAL DMC'!$B$4:$F$276,4,0)</f>
        <v>3</v>
      </c>
      <c r="BJ39" s="304" t="str">
        <f t="shared" si="130"/>
        <v>C-</v>
      </c>
      <c r="BK39" s="304" t="str">
        <f t="shared" si="131"/>
        <v>-</v>
      </c>
      <c r="BL39" s="305">
        <f t="shared" si="132"/>
        <v>5.0999999999999996</v>
      </c>
      <c r="BM39" s="306" t="str">
        <f t="shared" si="29"/>
        <v>0</v>
      </c>
      <c r="BN39" s="306" t="str">
        <f t="shared" si="74"/>
        <v>0</v>
      </c>
      <c r="BO39" s="336" t="str">
        <f t="shared" si="133"/>
        <v>Discounted Credit Hours</v>
      </c>
      <c r="BP39" s="317"/>
      <c r="BQ39" s="332"/>
      <c r="BR39" s="337"/>
      <c r="BS39" s="477">
        <f t="shared" si="134"/>
        <v>3</v>
      </c>
      <c r="BT39" s="477"/>
      <c r="BU39" s="477"/>
      <c r="BV39" s="478"/>
      <c r="BW39" s="317"/>
      <c r="BX39" s="339">
        <v>3</v>
      </c>
      <c r="BY39" s="298"/>
      <c r="BZ39" s="233" t="s">
        <v>56</v>
      </c>
      <c r="CB39" s="233" t="s">
        <v>56</v>
      </c>
      <c r="CC39" s="299">
        <f>IFERROR(VLOOKUP(BP39,'ADDITIONAL CHECK'!$AU$2:$AV$101,2,0),$BA$1)</f>
        <v>0</v>
      </c>
      <c r="CD39" s="296" t="str">
        <f t="shared" si="104"/>
        <v>-</v>
      </c>
      <c r="CF39" s="293" t="str">
        <f t="shared" si="34"/>
        <v>-</v>
      </c>
      <c r="CG39" s="293" t="str">
        <f t="shared" si="35"/>
        <v>-</v>
      </c>
      <c r="CH39" s="293" t="str">
        <f t="shared" si="76"/>
        <v>-</v>
      </c>
      <c r="CI39" s="293" t="str">
        <f t="shared" si="77"/>
        <v>-</v>
      </c>
      <c r="CJ39" s="293" t="str">
        <f t="shared" si="78"/>
        <v>-</v>
      </c>
      <c r="CK39" s="293" t="str">
        <f t="shared" si="79"/>
        <v>-</v>
      </c>
      <c r="CL39" s="293" t="str">
        <f t="shared" si="80"/>
        <v>-</v>
      </c>
      <c r="CM39" s="293" t="str">
        <f t="shared" si="81"/>
        <v>-</v>
      </c>
      <c r="CN39" s="293" t="str">
        <f t="shared" si="36"/>
        <v>-</v>
      </c>
      <c r="CO39" s="293" t="str">
        <f t="shared" si="82"/>
        <v>0</v>
      </c>
      <c r="CP39" s="191" t="str">
        <f t="shared" si="83"/>
        <v/>
      </c>
      <c r="CQ39" s="191" t="str">
        <f t="shared" si="37"/>
        <v/>
      </c>
      <c r="CR39" s="191" t="str">
        <f t="shared" si="84"/>
        <v/>
      </c>
      <c r="CS39" s="191" t="str">
        <f t="shared" si="38"/>
        <v/>
      </c>
      <c r="CT39" s="258"/>
      <c r="CU39" s="294" t="str">
        <f t="shared" si="39"/>
        <v>-</v>
      </c>
      <c r="CV39" s="295" t="str">
        <f t="shared" si="40"/>
        <v>-</v>
      </c>
      <c r="CW39" s="239" t="str">
        <f t="shared" si="41"/>
        <v>-</v>
      </c>
      <c r="CX39" s="296" t="str">
        <f t="shared" si="42"/>
        <v>-</v>
      </c>
      <c r="CY39" s="297" t="str">
        <f t="shared" si="43"/>
        <v>-</v>
      </c>
      <c r="CZ39" s="259"/>
      <c r="DA39" s="294" t="str">
        <f t="shared" si="44"/>
        <v>-</v>
      </c>
      <c r="DB39" s="294" t="str">
        <f t="shared" si="45"/>
        <v>-</v>
      </c>
      <c r="DC39" s="239" t="str">
        <f t="shared" si="46"/>
        <v>-</v>
      </c>
      <c r="DD39" s="296" t="str">
        <f t="shared" si="47"/>
        <v>-</v>
      </c>
      <c r="DE39" s="297" t="str">
        <f t="shared" si="48"/>
        <v>-</v>
      </c>
      <c r="DF39" s="298"/>
      <c r="DG39" s="296" t="b">
        <f t="shared" si="49"/>
        <v>0</v>
      </c>
      <c r="DH39" s="296" t="str">
        <f t="shared" si="50"/>
        <v>FALSE</v>
      </c>
      <c r="DI39" s="296" t="b">
        <f t="shared" si="51"/>
        <v>0</v>
      </c>
      <c r="DJ39" s="296">
        <f t="shared" si="52"/>
        <v>5</v>
      </c>
      <c r="DK39" s="296" t="str">
        <f t="shared" si="53"/>
        <v>FALSE</v>
      </c>
      <c r="DL39" s="296" t="str">
        <f t="shared" si="85"/>
        <v>FALSEFALSE</v>
      </c>
      <c r="DM39" s="296" t="str">
        <f t="shared" si="86"/>
        <v>FALSEFALSE</v>
      </c>
      <c r="DN39" s="296" t="str">
        <f t="shared" si="87"/>
        <v>FALSE5</v>
      </c>
      <c r="DO39" s="296">
        <f t="shared" si="54"/>
        <v>0</v>
      </c>
      <c r="DP39" s="296">
        <f t="shared" si="55"/>
        <v>0</v>
      </c>
      <c r="DQ39" s="296" t="str">
        <f t="shared" si="88"/>
        <v>00</v>
      </c>
      <c r="DR39" s="296" t="str">
        <f t="shared" si="89"/>
        <v>-</v>
      </c>
      <c r="DS39" s="296" t="str">
        <f t="shared" si="90"/>
        <v>-</v>
      </c>
      <c r="DT39" s="296" t="str">
        <f t="shared" si="91"/>
        <v>--</v>
      </c>
      <c r="DU39" s="231"/>
      <c r="EU39" s="65" t="str">
        <f t="shared" si="92"/>
        <v>MATH109</v>
      </c>
      <c r="EV39" s="65" t="str">
        <f>VLOOKUP(EU39,'ADDITIONAL CHECK'!$J$2:$AI$101,25,0)</f>
        <v>C-</v>
      </c>
      <c r="EW39" s="65" t="str">
        <f>VLOOKUP(EU39,'ADDITIONAL CHECK'!$J$2:$AI$101,26,0)</f>
        <v/>
      </c>
      <c r="EX39" s="88" t="str">
        <f t="shared" si="93"/>
        <v>-</v>
      </c>
      <c r="EY39" s="312"/>
      <c r="EZ39" s="110">
        <f t="shared" si="94"/>
        <v>0</v>
      </c>
      <c r="FA39" s="65">
        <f>VLOOKUP(EZ39,'ADDITIONAL CHECK'!$J$2:$AI$101,25,0)</f>
        <v>0</v>
      </c>
      <c r="FB39" s="65">
        <f>VLOOKUP(EZ39,'ADDITIONAL CHECK'!$J$2:$AI$101,26,0)</f>
        <v>0</v>
      </c>
      <c r="FC39" s="65">
        <f t="shared" si="95"/>
        <v>0</v>
      </c>
    </row>
    <row r="40" spans="1:159" s="189" customFormat="1" ht="14.1" customHeight="1" x14ac:dyDescent="0.25">
      <c r="A40" s="318"/>
      <c r="B40" s="318"/>
      <c r="D40" s="340"/>
      <c r="E40" s="319"/>
      <c r="F40" s="319"/>
      <c r="G40" s="319"/>
      <c r="H40" s="319"/>
      <c r="I40" s="319"/>
      <c r="J40" s="319"/>
      <c r="K40" s="293" t="str">
        <f t="shared" si="4"/>
        <v>-</v>
      </c>
      <c r="L40" s="293" t="str">
        <f t="shared" si="5"/>
        <v>-</v>
      </c>
      <c r="M40" s="293" t="str">
        <f t="shared" si="56"/>
        <v>-</v>
      </c>
      <c r="N40" s="293" t="str">
        <f t="shared" si="57"/>
        <v>-</v>
      </c>
      <c r="O40" s="293" t="str">
        <f t="shared" si="58"/>
        <v>-</v>
      </c>
      <c r="P40" s="293" t="str">
        <f t="shared" si="59"/>
        <v>-</v>
      </c>
      <c r="Q40" s="293" t="str">
        <f t="shared" si="60"/>
        <v>-</v>
      </c>
      <c r="R40" s="293" t="str">
        <f t="shared" si="61"/>
        <v>-</v>
      </c>
      <c r="S40" s="293" t="str">
        <f t="shared" si="6"/>
        <v>-</v>
      </c>
      <c r="T40" s="293" t="str">
        <f t="shared" si="62"/>
        <v>0</v>
      </c>
      <c r="U40" s="191" t="str">
        <f t="shared" si="63"/>
        <v/>
      </c>
      <c r="V40" s="191" t="str">
        <f t="shared" si="7"/>
        <v/>
      </c>
      <c r="W40" s="191" t="str">
        <f t="shared" si="64"/>
        <v/>
      </c>
      <c r="X40" s="191" t="str">
        <f t="shared" si="8"/>
        <v/>
      </c>
      <c r="Y40" s="258"/>
      <c r="Z40" s="294" t="str">
        <f t="shared" si="9"/>
        <v>-</v>
      </c>
      <c r="AA40" s="295" t="str">
        <f t="shared" si="10"/>
        <v>-</v>
      </c>
      <c r="AB40" s="239" t="str">
        <f t="shared" si="11"/>
        <v>-</v>
      </c>
      <c r="AC40" s="296" t="str">
        <f t="shared" si="12"/>
        <v>-</v>
      </c>
      <c r="AD40" s="297" t="str">
        <f t="shared" si="13"/>
        <v>-</v>
      </c>
      <c r="AE40" s="259"/>
      <c r="AF40" s="294" t="str">
        <f t="shared" si="14"/>
        <v>BMT104</v>
      </c>
      <c r="AG40" s="294">
        <f t="shared" si="15"/>
        <v>86</v>
      </c>
      <c r="AH40" s="239" t="str">
        <f t="shared" si="16"/>
        <v>A</v>
      </c>
      <c r="AI40" s="296">
        <f t="shared" si="17"/>
        <v>12</v>
      </c>
      <c r="AJ40" s="297">
        <f t="shared" si="18"/>
        <v>3</v>
      </c>
      <c r="AK40" s="298"/>
      <c r="AL40" s="296" t="b">
        <f t="shared" si="19"/>
        <v>0</v>
      </c>
      <c r="AM40" s="296" t="str">
        <f t="shared" si="20"/>
        <v>TRUE</v>
      </c>
      <c r="AN40" s="296" t="b">
        <f t="shared" si="21"/>
        <v>0</v>
      </c>
      <c r="AO40" s="296">
        <f t="shared" si="22"/>
        <v>5</v>
      </c>
      <c r="AP40" s="296" t="str">
        <f t="shared" si="23"/>
        <v>FALSE</v>
      </c>
      <c r="AQ40" s="296" t="str">
        <f t="shared" si="65"/>
        <v>TRUEFALSE</v>
      </c>
      <c r="AR40" s="296" t="str">
        <f t="shared" si="66"/>
        <v>FALSEFALSE</v>
      </c>
      <c r="AS40" s="296" t="str">
        <f t="shared" si="67"/>
        <v>FALSE5</v>
      </c>
      <c r="AT40" s="296">
        <f t="shared" si="24"/>
        <v>0</v>
      </c>
      <c r="AU40" s="296">
        <f t="shared" si="25"/>
        <v>0</v>
      </c>
      <c r="AV40" s="296" t="str">
        <f t="shared" si="68"/>
        <v>00</v>
      </c>
      <c r="AW40" s="296" t="str">
        <f t="shared" si="69"/>
        <v>ERROR</v>
      </c>
      <c r="AX40" s="296" t="str">
        <f t="shared" si="70"/>
        <v>-</v>
      </c>
      <c r="AY40" s="296" t="str">
        <f t="shared" si="71"/>
        <v>ERROR-</v>
      </c>
      <c r="AZ40" s="296" t="str">
        <f t="shared" si="72"/>
        <v>-</v>
      </c>
      <c r="BA40" s="299">
        <f>IFERROR(VLOOKUP(BG40,'ADDITIONAL CHECK'!$AU$2:$AV$101,2,0),$BA$1)</f>
        <v>1</v>
      </c>
      <c r="BB40" s="300" t="str">
        <f>VLOOKUP(BC40,'FINAL DMC'!$B$4:$I$134,8,0)</f>
        <v>-</v>
      </c>
      <c r="BC40" s="315">
        <v>20</v>
      </c>
      <c r="BD40" s="300">
        <f>VLOOKUP(BC40,'FINAL DMC'!$B$4:$I$134,7,0)</f>
        <v>46</v>
      </c>
      <c r="BE40" s="231"/>
      <c r="BF40" s="302" t="str">
        <f t="shared" si="129"/>
        <v/>
      </c>
      <c r="BG40" s="303" t="str">
        <f>VLOOKUP(BC40,'FINAL DMC'!$B$4:$F$497,2,0)</f>
        <v>BMT104</v>
      </c>
      <c r="BH40" s="303" t="str">
        <f>VLOOKUP(BC40,'FINAL DMC'!$B$4:$F$236,3,0)</f>
        <v>HUMAN RESOURCE MANAGEMENT</v>
      </c>
      <c r="BI40" s="304">
        <f>VLOOKUP(BC40,'FINAL DMC'!$B$4:$F$276,4,0)</f>
        <v>3</v>
      </c>
      <c r="BJ40" s="304" t="str">
        <f t="shared" si="130"/>
        <v>A</v>
      </c>
      <c r="BK40" s="304" t="str">
        <f t="shared" si="131"/>
        <v>-</v>
      </c>
      <c r="BL40" s="305">
        <f t="shared" si="132"/>
        <v>12</v>
      </c>
      <c r="BM40" s="306" t="str">
        <f t="shared" si="29"/>
        <v>0</v>
      </c>
      <c r="BN40" s="306" t="str">
        <f t="shared" si="74"/>
        <v>0</v>
      </c>
      <c r="BO40" s="336" t="str">
        <f t="shared" si="133"/>
        <v>Net Credit Hours</v>
      </c>
      <c r="BP40" s="317"/>
      <c r="BQ40" s="332"/>
      <c r="BR40" s="337"/>
      <c r="BS40" s="477">
        <f t="shared" si="134"/>
        <v>132</v>
      </c>
      <c r="BT40" s="477"/>
      <c r="BU40" s="477"/>
      <c r="BV40" s="478"/>
      <c r="BW40" s="341"/>
      <c r="BX40" s="339">
        <v>4</v>
      </c>
      <c r="BY40" s="298"/>
      <c r="BZ40" s="233" t="s">
        <v>56</v>
      </c>
      <c r="CA40" s="319"/>
      <c r="CB40" s="233" t="s">
        <v>56</v>
      </c>
      <c r="CC40" s="299">
        <f>IFERROR(VLOOKUP(BP40,'ADDITIONAL CHECK'!$AU$2:$AV$101,2,0),$BA$1)</f>
        <v>0</v>
      </c>
      <c r="CD40" s="296" t="str">
        <f t="shared" si="104"/>
        <v>-</v>
      </c>
      <c r="CE40" s="319"/>
      <c r="CF40" s="293" t="str">
        <f t="shared" si="34"/>
        <v>-</v>
      </c>
      <c r="CG40" s="293" t="str">
        <f t="shared" si="35"/>
        <v>-</v>
      </c>
      <c r="CH40" s="293" t="str">
        <f t="shared" si="76"/>
        <v>-</v>
      </c>
      <c r="CI40" s="293" t="str">
        <f t="shared" si="77"/>
        <v>-</v>
      </c>
      <c r="CJ40" s="293" t="str">
        <f t="shared" si="78"/>
        <v>-</v>
      </c>
      <c r="CK40" s="293" t="str">
        <f t="shared" si="79"/>
        <v>-</v>
      </c>
      <c r="CL40" s="293" t="str">
        <f t="shared" si="80"/>
        <v>-</v>
      </c>
      <c r="CM40" s="293" t="str">
        <f t="shared" si="81"/>
        <v>-</v>
      </c>
      <c r="CN40" s="293" t="str">
        <f t="shared" si="36"/>
        <v>-</v>
      </c>
      <c r="CO40" s="293" t="str">
        <f t="shared" si="82"/>
        <v>0</v>
      </c>
      <c r="CP40" s="191" t="str">
        <f t="shared" si="83"/>
        <v/>
      </c>
      <c r="CQ40" s="191" t="str">
        <f t="shared" si="37"/>
        <v/>
      </c>
      <c r="CR40" s="191" t="str">
        <f t="shared" si="84"/>
        <v/>
      </c>
      <c r="CS40" s="191" t="str">
        <f t="shared" si="38"/>
        <v/>
      </c>
      <c r="CT40" s="258"/>
      <c r="CU40" s="294" t="str">
        <f t="shared" si="39"/>
        <v>-</v>
      </c>
      <c r="CV40" s="295" t="str">
        <f t="shared" si="40"/>
        <v>-</v>
      </c>
      <c r="CW40" s="239" t="str">
        <f t="shared" si="41"/>
        <v>-</v>
      </c>
      <c r="CX40" s="296" t="str">
        <f t="shared" si="42"/>
        <v>-</v>
      </c>
      <c r="CY40" s="297" t="str">
        <f t="shared" si="43"/>
        <v>-</v>
      </c>
      <c r="CZ40" s="259"/>
      <c r="DA40" s="294" t="str">
        <f t="shared" si="44"/>
        <v>-</v>
      </c>
      <c r="DB40" s="294" t="str">
        <f t="shared" si="45"/>
        <v>-</v>
      </c>
      <c r="DC40" s="239" t="str">
        <f t="shared" si="46"/>
        <v>-</v>
      </c>
      <c r="DD40" s="296" t="str">
        <f t="shared" si="47"/>
        <v>-</v>
      </c>
      <c r="DE40" s="297" t="str">
        <f t="shared" si="48"/>
        <v>-</v>
      </c>
      <c r="DF40" s="298"/>
      <c r="DG40" s="296" t="b">
        <f t="shared" si="49"/>
        <v>0</v>
      </c>
      <c r="DH40" s="296" t="str">
        <f t="shared" si="50"/>
        <v>FALSE</v>
      </c>
      <c r="DI40" s="296" t="b">
        <f t="shared" si="51"/>
        <v>0</v>
      </c>
      <c r="DJ40" s="296">
        <f t="shared" si="52"/>
        <v>5</v>
      </c>
      <c r="DK40" s="296" t="str">
        <f t="shared" si="53"/>
        <v>FALSE</v>
      </c>
      <c r="DL40" s="296" t="str">
        <f t="shared" si="85"/>
        <v>FALSEFALSE</v>
      </c>
      <c r="DM40" s="296" t="str">
        <f t="shared" si="86"/>
        <v>FALSEFALSE</v>
      </c>
      <c r="DN40" s="296" t="str">
        <f t="shared" si="87"/>
        <v>FALSE5</v>
      </c>
      <c r="DO40" s="296">
        <f t="shared" si="54"/>
        <v>0</v>
      </c>
      <c r="DP40" s="296">
        <f t="shared" si="55"/>
        <v>0</v>
      </c>
      <c r="DQ40" s="296" t="str">
        <f t="shared" si="88"/>
        <v>00</v>
      </c>
      <c r="DR40" s="296" t="str">
        <f t="shared" si="89"/>
        <v>-</v>
      </c>
      <c r="DS40" s="296" t="str">
        <f t="shared" si="90"/>
        <v>-</v>
      </c>
      <c r="DT40" s="296" t="str">
        <f t="shared" si="91"/>
        <v>--</v>
      </c>
      <c r="DU40" s="231"/>
      <c r="EU40" s="65" t="str">
        <f t="shared" si="92"/>
        <v>BMT104</v>
      </c>
      <c r="EV40" s="65" t="str">
        <f>VLOOKUP(EU40,'ADDITIONAL CHECK'!$J$2:$AI$101,25,0)</f>
        <v>A</v>
      </c>
      <c r="EW40" s="65" t="str">
        <f>VLOOKUP(EU40,'ADDITIONAL CHECK'!$J$2:$AI$101,26,0)</f>
        <v/>
      </c>
      <c r="EX40" s="88" t="str">
        <f t="shared" si="93"/>
        <v>-</v>
      </c>
      <c r="EY40" s="312"/>
      <c r="EZ40" s="110">
        <f t="shared" si="94"/>
        <v>0</v>
      </c>
      <c r="FA40" s="65">
        <f>VLOOKUP(EZ40,'ADDITIONAL CHECK'!$J$2:$AI$101,25,0)</f>
        <v>0</v>
      </c>
      <c r="FB40" s="65">
        <f>VLOOKUP(EZ40,'ADDITIONAL CHECK'!$J$2:$AI$101,26,0)</f>
        <v>0</v>
      </c>
      <c r="FC40" s="65">
        <f t="shared" si="95"/>
        <v>0</v>
      </c>
    </row>
    <row r="41" spans="1:159" s="189" customFormat="1" ht="14.1" customHeight="1" thickBot="1" x14ac:dyDescent="0.3">
      <c r="E41" s="342"/>
      <c r="F41" s="342"/>
      <c r="G41" s="342"/>
      <c r="H41" s="342"/>
      <c r="I41" s="342"/>
      <c r="J41" s="342"/>
      <c r="K41" s="293" t="str">
        <f t="shared" si="4"/>
        <v>-</v>
      </c>
      <c r="L41" s="293" t="str">
        <f t="shared" si="5"/>
        <v>-</v>
      </c>
      <c r="M41" s="293" t="str">
        <f t="shared" si="56"/>
        <v>-</v>
      </c>
      <c r="N41" s="293" t="str">
        <f t="shared" si="57"/>
        <v>-</v>
      </c>
      <c r="O41" s="293" t="str">
        <f t="shared" si="58"/>
        <v>-</v>
      </c>
      <c r="P41" s="293" t="str">
        <f t="shared" si="59"/>
        <v>-</v>
      </c>
      <c r="Q41" s="293" t="str">
        <f t="shared" si="60"/>
        <v>-</v>
      </c>
      <c r="R41" s="293" t="str">
        <f t="shared" si="61"/>
        <v>-</v>
      </c>
      <c r="S41" s="293" t="str">
        <f t="shared" si="6"/>
        <v>-</v>
      </c>
      <c r="T41" s="293" t="str">
        <f t="shared" si="62"/>
        <v>0</v>
      </c>
      <c r="U41" s="191" t="str">
        <f t="shared" si="63"/>
        <v/>
      </c>
      <c r="V41" s="191" t="str">
        <f t="shared" si="7"/>
        <v/>
      </c>
      <c r="W41" s="191" t="str">
        <f t="shared" si="64"/>
        <v/>
      </c>
      <c r="X41" s="191" t="str">
        <f t="shared" si="8"/>
        <v/>
      </c>
      <c r="Y41" s="258"/>
      <c r="Z41" s="294" t="str">
        <f t="shared" si="9"/>
        <v>-</v>
      </c>
      <c r="AA41" s="295" t="str">
        <f t="shared" si="10"/>
        <v>-</v>
      </c>
      <c r="AB41" s="239" t="str">
        <f t="shared" si="11"/>
        <v>-</v>
      </c>
      <c r="AC41" s="296" t="str">
        <f t="shared" si="12"/>
        <v>-</v>
      </c>
      <c r="AD41" s="297" t="str">
        <f t="shared" si="13"/>
        <v>-</v>
      </c>
      <c r="AE41" s="259"/>
      <c r="AF41" s="294" t="str">
        <f t="shared" si="14"/>
        <v>-</v>
      </c>
      <c r="AG41" s="294" t="str">
        <f t="shared" si="15"/>
        <v>-</v>
      </c>
      <c r="AH41" s="239" t="str">
        <f t="shared" si="16"/>
        <v>-</v>
      </c>
      <c r="AI41" s="296" t="str">
        <f t="shared" si="17"/>
        <v>-</v>
      </c>
      <c r="AJ41" s="297" t="str">
        <f t="shared" si="18"/>
        <v>-</v>
      </c>
      <c r="AK41" s="298"/>
      <c r="AL41" s="296" t="b">
        <f t="shared" si="19"/>
        <v>0</v>
      </c>
      <c r="AM41" s="296" t="str">
        <f t="shared" si="20"/>
        <v>FALSE</v>
      </c>
      <c r="AN41" s="296" t="b">
        <f t="shared" si="21"/>
        <v>0</v>
      </c>
      <c r="AO41" s="296">
        <f t="shared" si="22"/>
        <v>5</v>
      </c>
      <c r="AP41" s="296" t="str">
        <f t="shared" si="23"/>
        <v>FALSE</v>
      </c>
      <c r="AQ41" s="296" t="str">
        <f t="shared" si="65"/>
        <v>FALSEFALSE</v>
      </c>
      <c r="AR41" s="296" t="str">
        <f t="shared" si="66"/>
        <v>FALSEFALSE</v>
      </c>
      <c r="AS41" s="296" t="str">
        <f t="shared" si="67"/>
        <v>FALSE5</v>
      </c>
      <c r="AT41" s="296">
        <f t="shared" si="24"/>
        <v>0</v>
      </c>
      <c r="AU41" s="296">
        <f t="shared" si="25"/>
        <v>0</v>
      </c>
      <c r="AV41" s="296" t="str">
        <f t="shared" si="68"/>
        <v>00</v>
      </c>
      <c r="AW41" s="296" t="str">
        <f t="shared" si="69"/>
        <v>-</v>
      </c>
      <c r="AX41" s="296" t="str">
        <f t="shared" si="70"/>
        <v>-</v>
      </c>
      <c r="AY41" s="296" t="str">
        <f t="shared" si="71"/>
        <v>--</v>
      </c>
      <c r="AZ41" s="296" t="str">
        <f t="shared" si="72"/>
        <v>-</v>
      </c>
      <c r="BA41" s="299" t="s">
        <v>56</v>
      </c>
      <c r="BB41" s="321" t="s">
        <v>56</v>
      </c>
      <c r="BC41" s="186"/>
      <c r="BD41" s="233" t="s">
        <v>56</v>
      </c>
      <c r="BE41" s="231"/>
      <c r="BF41" s="302"/>
      <c r="BG41" s="322" t="s">
        <v>62</v>
      </c>
      <c r="BH41" s="303"/>
      <c r="BI41" s="323">
        <f>SUM(BI34:BI40)</f>
        <v>66</v>
      </c>
      <c r="BJ41" s="443" t="s">
        <v>64</v>
      </c>
      <c r="BK41" s="443"/>
      <c r="BL41" s="325">
        <f>IFERROR(($DV$6/$DW$6),"-")</f>
        <v>2.8242424242424242</v>
      </c>
      <c r="BM41" s="306" t="str">
        <f t="shared" si="29"/>
        <v>0</v>
      </c>
      <c r="BN41" s="306" t="str">
        <f t="shared" si="74"/>
        <v>0</v>
      </c>
      <c r="BO41" s="336" t="str">
        <f t="shared" si="133"/>
        <v>Total Grade Points</v>
      </c>
      <c r="BP41" s="317"/>
      <c r="BQ41" s="332"/>
      <c r="BR41" s="337"/>
      <c r="BS41" s="477">
        <f t="shared" si="134"/>
        <v>392.4</v>
      </c>
      <c r="BT41" s="477"/>
      <c r="BU41" s="477"/>
      <c r="BV41" s="478"/>
      <c r="BW41" s="343"/>
      <c r="BX41" s="338">
        <v>5</v>
      </c>
      <c r="BY41" s="298"/>
      <c r="BZ41" s="233" t="s">
        <v>56</v>
      </c>
      <c r="CA41" s="342"/>
      <c r="CB41" s="233" t="s">
        <v>56</v>
      </c>
      <c r="CC41" s="299">
        <f>IFERROR(VLOOKUP(BP41,'ADDITIONAL CHECK'!$AU$2:$AV$101,2,0),$BA$1)</f>
        <v>0</v>
      </c>
      <c r="CD41" s="296" t="str">
        <f t="shared" si="104"/>
        <v>-</v>
      </c>
      <c r="CE41" s="342"/>
      <c r="CF41" s="293" t="str">
        <f t="shared" si="34"/>
        <v>-</v>
      </c>
      <c r="CG41" s="293" t="str">
        <f t="shared" si="35"/>
        <v>-</v>
      </c>
      <c r="CH41" s="293" t="str">
        <f t="shared" si="76"/>
        <v>-</v>
      </c>
      <c r="CI41" s="293" t="str">
        <f t="shared" si="77"/>
        <v>-</v>
      </c>
      <c r="CJ41" s="293" t="str">
        <f t="shared" si="78"/>
        <v>-</v>
      </c>
      <c r="CK41" s="293" t="str">
        <f t="shared" si="79"/>
        <v>-</v>
      </c>
      <c r="CL41" s="293" t="str">
        <f t="shared" si="80"/>
        <v>-</v>
      </c>
      <c r="CM41" s="293" t="str">
        <f t="shared" si="81"/>
        <v>-</v>
      </c>
      <c r="CN41" s="293" t="str">
        <f t="shared" si="36"/>
        <v>-</v>
      </c>
      <c r="CO41" s="293" t="str">
        <f t="shared" si="82"/>
        <v>0</v>
      </c>
      <c r="CP41" s="191" t="str">
        <f t="shared" si="83"/>
        <v/>
      </c>
      <c r="CQ41" s="191" t="str">
        <f t="shared" si="37"/>
        <v/>
      </c>
      <c r="CR41" s="191" t="str">
        <f t="shared" si="84"/>
        <v/>
      </c>
      <c r="CS41" s="191" t="str">
        <f t="shared" si="38"/>
        <v/>
      </c>
      <c r="CT41" s="258"/>
      <c r="CU41" s="294" t="str">
        <f t="shared" si="39"/>
        <v>-</v>
      </c>
      <c r="CV41" s="295" t="str">
        <f t="shared" si="40"/>
        <v>-</v>
      </c>
      <c r="CW41" s="239" t="str">
        <f t="shared" si="41"/>
        <v>-</v>
      </c>
      <c r="CX41" s="296" t="str">
        <f t="shared" si="42"/>
        <v>-</v>
      </c>
      <c r="CY41" s="297" t="str">
        <f t="shared" si="43"/>
        <v>-</v>
      </c>
      <c r="CZ41" s="259"/>
      <c r="DA41" s="294" t="str">
        <f t="shared" si="44"/>
        <v>-</v>
      </c>
      <c r="DB41" s="294" t="str">
        <f t="shared" si="45"/>
        <v>-</v>
      </c>
      <c r="DC41" s="239" t="str">
        <f t="shared" si="46"/>
        <v>-</v>
      </c>
      <c r="DD41" s="296" t="str">
        <f t="shared" si="47"/>
        <v>-</v>
      </c>
      <c r="DE41" s="297" t="str">
        <f t="shared" si="48"/>
        <v>-</v>
      </c>
      <c r="DF41" s="298"/>
      <c r="DG41" s="296" t="b">
        <f t="shared" si="49"/>
        <v>0</v>
      </c>
      <c r="DH41" s="296" t="str">
        <f t="shared" si="50"/>
        <v>FALSE</v>
      </c>
      <c r="DI41" s="296" t="b">
        <f t="shared" si="51"/>
        <v>0</v>
      </c>
      <c r="DJ41" s="296">
        <f t="shared" si="52"/>
        <v>5</v>
      </c>
      <c r="DK41" s="296" t="str">
        <f t="shared" si="53"/>
        <v>FALSE</v>
      </c>
      <c r="DL41" s="296" t="str">
        <f t="shared" si="85"/>
        <v>FALSEFALSE</v>
      </c>
      <c r="DM41" s="296" t="str">
        <f t="shared" si="86"/>
        <v>FALSEFALSE</v>
      </c>
      <c r="DN41" s="296" t="str">
        <f t="shared" si="87"/>
        <v>FALSE5</v>
      </c>
      <c r="DO41" s="296">
        <f t="shared" si="54"/>
        <v>0</v>
      </c>
      <c r="DP41" s="296">
        <f t="shared" si="55"/>
        <v>0</v>
      </c>
      <c r="DQ41" s="296" t="str">
        <f t="shared" si="88"/>
        <v>00</v>
      </c>
      <c r="DR41" s="296" t="str">
        <f t="shared" si="89"/>
        <v>-</v>
      </c>
      <c r="DS41" s="296" t="str">
        <f t="shared" si="90"/>
        <v>-</v>
      </c>
      <c r="DT41" s="296" t="str">
        <f t="shared" si="91"/>
        <v>--</v>
      </c>
      <c r="DU41" s="231"/>
      <c r="EU41" s="65" t="str">
        <f t="shared" si="92"/>
        <v xml:space="preserve">Total Credit Hours </v>
      </c>
      <c r="EV41" s="65">
        <f>VLOOKUP(EU41,'ADDITIONAL CHECK'!$J$2:$AI$101,25,0)</f>
        <v>0</v>
      </c>
      <c r="EW41" s="65" t="str">
        <f>VLOOKUP(EU41,'ADDITIONAL CHECK'!$J$2:$AI$101,26,0)</f>
        <v/>
      </c>
      <c r="EX41" s="88" t="str">
        <f t="shared" si="93"/>
        <v>-</v>
      </c>
      <c r="EY41" s="312"/>
      <c r="EZ41" s="110">
        <f t="shared" si="94"/>
        <v>0</v>
      </c>
      <c r="FA41" s="65">
        <f>VLOOKUP(EZ41,'ADDITIONAL CHECK'!$J$2:$AI$101,25,0)</f>
        <v>0</v>
      </c>
      <c r="FB41" s="65">
        <f>VLOOKUP(EZ41,'ADDITIONAL CHECK'!$J$2:$AI$101,26,0)</f>
        <v>0</v>
      </c>
      <c r="FC41" s="65">
        <f t="shared" si="95"/>
        <v>0</v>
      </c>
    </row>
    <row r="42" spans="1:159" s="189" customFormat="1" ht="14.1" customHeight="1" thickBot="1" x14ac:dyDescent="0.3">
      <c r="E42" s="342"/>
      <c r="F42" s="342"/>
      <c r="G42" s="342"/>
      <c r="H42" s="342"/>
      <c r="I42" s="342"/>
      <c r="J42" s="342"/>
      <c r="K42" s="293" t="str">
        <f t="shared" si="4"/>
        <v>-</v>
      </c>
      <c r="L42" s="293" t="str">
        <f t="shared" si="5"/>
        <v>-</v>
      </c>
      <c r="M42" s="293" t="str">
        <f t="shared" si="56"/>
        <v>-</v>
      </c>
      <c r="N42" s="293" t="str">
        <f t="shared" si="57"/>
        <v>-</v>
      </c>
      <c r="O42" s="293" t="str">
        <f t="shared" si="58"/>
        <v>-</v>
      </c>
      <c r="P42" s="293" t="str">
        <f t="shared" si="59"/>
        <v>-</v>
      </c>
      <c r="Q42" s="293" t="str">
        <f t="shared" si="60"/>
        <v>-</v>
      </c>
      <c r="R42" s="293" t="str">
        <f t="shared" si="61"/>
        <v>-</v>
      </c>
      <c r="S42" s="293" t="str">
        <f t="shared" si="6"/>
        <v>-</v>
      </c>
      <c r="T42" s="293" t="str">
        <f t="shared" si="62"/>
        <v>0</v>
      </c>
      <c r="U42" s="191" t="str">
        <f t="shared" si="63"/>
        <v/>
      </c>
      <c r="V42" s="191" t="str">
        <f t="shared" si="7"/>
        <v/>
      </c>
      <c r="W42" s="191" t="str">
        <f t="shared" si="64"/>
        <v/>
      </c>
      <c r="X42" s="191" t="str">
        <f t="shared" si="8"/>
        <v/>
      </c>
      <c r="Y42" s="258"/>
      <c r="Z42" s="294" t="str">
        <f t="shared" si="9"/>
        <v>-</v>
      </c>
      <c r="AA42" s="295" t="str">
        <f t="shared" si="10"/>
        <v>-</v>
      </c>
      <c r="AB42" s="239" t="str">
        <f t="shared" si="11"/>
        <v>-</v>
      </c>
      <c r="AC42" s="296" t="str">
        <f t="shared" si="12"/>
        <v>-</v>
      </c>
      <c r="AD42" s="297" t="str">
        <f t="shared" si="13"/>
        <v>-</v>
      </c>
      <c r="AE42" s="259"/>
      <c r="AF42" s="294" t="str">
        <f t="shared" si="14"/>
        <v>-</v>
      </c>
      <c r="AG42" s="294" t="str">
        <f t="shared" si="15"/>
        <v>-</v>
      </c>
      <c r="AH42" s="239" t="str">
        <f t="shared" si="16"/>
        <v>-</v>
      </c>
      <c r="AI42" s="296" t="str">
        <f t="shared" si="17"/>
        <v>-</v>
      </c>
      <c r="AJ42" s="297" t="str">
        <f t="shared" si="18"/>
        <v>-</v>
      </c>
      <c r="AK42" s="298"/>
      <c r="AL42" s="296" t="b">
        <f t="shared" si="19"/>
        <v>0</v>
      </c>
      <c r="AM42" s="296" t="str">
        <f t="shared" si="20"/>
        <v>FALSE</v>
      </c>
      <c r="AN42" s="296" t="b">
        <f t="shared" si="21"/>
        <v>0</v>
      </c>
      <c r="AO42" s="296">
        <f t="shared" si="22"/>
        <v>5</v>
      </c>
      <c r="AP42" s="296" t="str">
        <f t="shared" si="23"/>
        <v>FALSE</v>
      </c>
      <c r="AQ42" s="296" t="str">
        <f t="shared" si="65"/>
        <v>FALSEFALSE</v>
      </c>
      <c r="AR42" s="296" t="str">
        <f t="shared" si="66"/>
        <v>FALSEFALSE</v>
      </c>
      <c r="AS42" s="296" t="str">
        <f t="shared" si="67"/>
        <v>FALSE5</v>
      </c>
      <c r="AT42" s="296">
        <f t="shared" si="24"/>
        <v>0</v>
      </c>
      <c r="AU42" s="296">
        <f t="shared" si="25"/>
        <v>0</v>
      </c>
      <c r="AV42" s="296" t="str">
        <f t="shared" si="68"/>
        <v>00</v>
      </c>
      <c r="AW42" s="296" t="str">
        <f t="shared" si="69"/>
        <v>-</v>
      </c>
      <c r="AX42" s="296" t="str">
        <f t="shared" si="70"/>
        <v>-</v>
      </c>
      <c r="AY42" s="296" t="str">
        <f t="shared" si="71"/>
        <v>--</v>
      </c>
      <c r="AZ42" s="296" t="str">
        <f t="shared" si="72"/>
        <v>-</v>
      </c>
      <c r="BA42" s="299" t="s">
        <v>56</v>
      </c>
      <c r="BB42" s="321" t="s">
        <v>56</v>
      </c>
      <c r="BC42" s="186"/>
      <c r="BD42" s="233" t="s">
        <v>56</v>
      </c>
      <c r="BE42" s="231"/>
      <c r="BF42" s="280" t="str">
        <f>IFERROR(VLOOKUP(D7,INPUT!$AK$11:$AL$127,2,0),"-")</f>
        <v>FALL 2022 ( OCTOBER 2022 - MARCH 2023 )</v>
      </c>
      <c r="BG42" s="303"/>
      <c r="BH42" s="303"/>
      <c r="BI42" s="344"/>
      <c r="BJ42" s="304"/>
      <c r="BK42" s="304"/>
      <c r="BL42" s="345"/>
      <c r="BM42" s="306" t="str">
        <f t="shared" si="29"/>
        <v>0</v>
      </c>
      <c r="BN42" s="306" t="str">
        <f t="shared" si="74"/>
        <v>0</v>
      </c>
      <c r="BO42" s="336" t="str">
        <f t="shared" si="133"/>
        <v>CGPA ( Out of 4.00 )</v>
      </c>
      <c r="BP42" s="317"/>
      <c r="BQ42" s="332"/>
      <c r="BR42" s="337"/>
      <c r="BS42" s="475">
        <f t="shared" si="134"/>
        <v>2.9727272727272727</v>
      </c>
      <c r="BT42" s="475"/>
      <c r="BU42" s="475"/>
      <c r="BV42" s="476"/>
      <c r="BW42" s="343"/>
      <c r="BX42" s="338">
        <v>6</v>
      </c>
      <c r="BY42" s="298"/>
      <c r="BZ42" s="233" t="s">
        <v>56</v>
      </c>
      <c r="CA42" s="342"/>
      <c r="CB42" s="233" t="s">
        <v>56</v>
      </c>
      <c r="CC42" s="299">
        <f>IFERROR(VLOOKUP(BP42,'ADDITIONAL CHECK'!$AU$2:$AV$101,2,0),$BA$1)</f>
        <v>0</v>
      </c>
      <c r="CD42" s="296" t="str">
        <f t="shared" si="104"/>
        <v>-</v>
      </c>
      <c r="CE42" s="342"/>
      <c r="CF42" s="293" t="str">
        <f t="shared" si="34"/>
        <v>-</v>
      </c>
      <c r="CG42" s="293" t="str">
        <f t="shared" si="35"/>
        <v>-</v>
      </c>
      <c r="CH42" s="293" t="str">
        <f t="shared" si="76"/>
        <v>-</v>
      </c>
      <c r="CI42" s="293" t="str">
        <f t="shared" si="77"/>
        <v>-</v>
      </c>
      <c r="CJ42" s="293" t="str">
        <f t="shared" si="78"/>
        <v>-</v>
      </c>
      <c r="CK42" s="293" t="str">
        <f t="shared" si="79"/>
        <v>-</v>
      </c>
      <c r="CL42" s="293" t="str">
        <f t="shared" si="80"/>
        <v>-</v>
      </c>
      <c r="CM42" s="293" t="str">
        <f t="shared" si="81"/>
        <v>-</v>
      </c>
      <c r="CN42" s="293" t="str">
        <f t="shared" si="36"/>
        <v>-</v>
      </c>
      <c r="CO42" s="293" t="str">
        <f t="shared" si="82"/>
        <v>0</v>
      </c>
      <c r="CP42" s="191" t="str">
        <f t="shared" si="83"/>
        <v/>
      </c>
      <c r="CQ42" s="191" t="str">
        <f t="shared" si="37"/>
        <v/>
      </c>
      <c r="CR42" s="191" t="str">
        <f t="shared" si="84"/>
        <v/>
      </c>
      <c r="CS42" s="191" t="str">
        <f t="shared" si="38"/>
        <v/>
      </c>
      <c r="CT42" s="258"/>
      <c r="CU42" s="294" t="str">
        <f t="shared" si="39"/>
        <v>-</v>
      </c>
      <c r="CV42" s="295" t="str">
        <f t="shared" si="40"/>
        <v>-</v>
      </c>
      <c r="CW42" s="239" t="str">
        <f t="shared" si="41"/>
        <v>-</v>
      </c>
      <c r="CX42" s="296" t="str">
        <f t="shared" si="42"/>
        <v>-</v>
      </c>
      <c r="CY42" s="297" t="str">
        <f t="shared" si="43"/>
        <v>-</v>
      </c>
      <c r="CZ42" s="259"/>
      <c r="DA42" s="294" t="str">
        <f t="shared" si="44"/>
        <v>-</v>
      </c>
      <c r="DB42" s="294" t="str">
        <f t="shared" si="45"/>
        <v>-</v>
      </c>
      <c r="DC42" s="239" t="str">
        <f t="shared" si="46"/>
        <v>-</v>
      </c>
      <c r="DD42" s="296" t="str">
        <f t="shared" si="47"/>
        <v>-</v>
      </c>
      <c r="DE42" s="297" t="str">
        <f t="shared" si="48"/>
        <v>-</v>
      </c>
      <c r="DF42" s="298"/>
      <c r="DG42" s="296" t="b">
        <f t="shared" si="49"/>
        <v>0</v>
      </c>
      <c r="DH42" s="296" t="str">
        <f t="shared" si="50"/>
        <v>FALSE</v>
      </c>
      <c r="DI42" s="296" t="b">
        <f t="shared" si="51"/>
        <v>0</v>
      </c>
      <c r="DJ42" s="296">
        <f t="shared" si="52"/>
        <v>5</v>
      </c>
      <c r="DK42" s="296" t="str">
        <f t="shared" si="53"/>
        <v>FALSE</v>
      </c>
      <c r="DL42" s="296" t="str">
        <f t="shared" si="85"/>
        <v>FALSEFALSE</v>
      </c>
      <c r="DM42" s="296" t="str">
        <f t="shared" si="86"/>
        <v>FALSEFALSE</v>
      </c>
      <c r="DN42" s="296" t="str">
        <f t="shared" si="87"/>
        <v>FALSE5</v>
      </c>
      <c r="DO42" s="296">
        <f t="shared" si="54"/>
        <v>0</v>
      </c>
      <c r="DP42" s="296">
        <f t="shared" si="55"/>
        <v>0</v>
      </c>
      <c r="DQ42" s="296" t="str">
        <f t="shared" si="88"/>
        <v>00</v>
      </c>
      <c r="DR42" s="296" t="str">
        <f t="shared" si="89"/>
        <v>-</v>
      </c>
      <c r="DS42" s="296" t="str">
        <f t="shared" si="90"/>
        <v>-</v>
      </c>
      <c r="DT42" s="296" t="str">
        <f t="shared" si="91"/>
        <v>--</v>
      </c>
      <c r="DU42" s="231"/>
      <c r="DW42" s="347">
        <f>+'CGPA CONFIRMATION'!B4</f>
        <v>2.9727272727272727</v>
      </c>
      <c r="DX42" s="348">
        <f>+'CGPA CONFIRMATION'!B6</f>
        <v>2.9727272727272727</v>
      </c>
      <c r="DY42" s="349">
        <f>+'CGPA CONFIRMATION'!B8</f>
        <v>2.9727272727272727</v>
      </c>
      <c r="EU42" s="65">
        <f t="shared" si="92"/>
        <v>0</v>
      </c>
      <c r="EV42" s="65">
        <f>VLOOKUP(EU42,'ADDITIONAL CHECK'!$J$2:$AI$101,25,0)</f>
        <v>0</v>
      </c>
      <c r="EW42" s="65">
        <f>VLOOKUP(EU42,'ADDITIONAL CHECK'!$J$2:$AI$101,26,0)</f>
        <v>0</v>
      </c>
      <c r="EX42" s="88">
        <f t="shared" si="93"/>
        <v>0</v>
      </c>
      <c r="EY42" s="312"/>
      <c r="EZ42" s="110">
        <f t="shared" si="94"/>
        <v>0</v>
      </c>
      <c r="FA42" s="65">
        <f>VLOOKUP(EZ42,'ADDITIONAL CHECK'!$J$2:$AI$101,25,0)</f>
        <v>0</v>
      </c>
      <c r="FB42" s="65">
        <f>VLOOKUP(EZ42,'ADDITIONAL CHECK'!$J$2:$AI$101,26,0)</f>
        <v>0</v>
      </c>
      <c r="FC42" s="65">
        <f t="shared" si="95"/>
        <v>0</v>
      </c>
    </row>
    <row r="43" spans="1:159" s="189" customFormat="1" ht="14.1" customHeight="1" x14ac:dyDescent="0.25">
      <c r="A43" s="318"/>
      <c r="B43" s="318"/>
      <c r="D43" s="340"/>
      <c r="E43" s="319"/>
      <c r="F43" s="319"/>
      <c r="G43" s="319"/>
      <c r="H43" s="319"/>
      <c r="I43" s="319"/>
      <c r="J43" s="319"/>
      <c r="K43" s="293" t="str">
        <f t="shared" si="4"/>
        <v>-</v>
      </c>
      <c r="L43" s="293" t="str">
        <f t="shared" si="5"/>
        <v>-</v>
      </c>
      <c r="M43" s="293" t="str">
        <f t="shared" si="56"/>
        <v>-</v>
      </c>
      <c r="N43" s="293" t="str">
        <f t="shared" si="57"/>
        <v>-</v>
      </c>
      <c r="O43" s="293" t="str">
        <f t="shared" si="58"/>
        <v>-</v>
      </c>
      <c r="P43" s="293" t="str">
        <f t="shared" si="59"/>
        <v>-</v>
      </c>
      <c r="Q43" s="293" t="str">
        <f t="shared" si="60"/>
        <v>-</v>
      </c>
      <c r="R43" s="293" t="str">
        <f t="shared" si="61"/>
        <v>-</v>
      </c>
      <c r="S43" s="293" t="str">
        <f t="shared" si="6"/>
        <v>-</v>
      </c>
      <c r="T43" s="293" t="str">
        <f t="shared" si="62"/>
        <v>0</v>
      </c>
      <c r="U43" s="191" t="str">
        <f t="shared" si="63"/>
        <v/>
      </c>
      <c r="V43" s="191" t="str">
        <f t="shared" si="7"/>
        <v/>
      </c>
      <c r="W43" s="191" t="str">
        <f t="shared" si="64"/>
        <v/>
      </c>
      <c r="X43" s="191" t="str">
        <f t="shared" si="8"/>
        <v/>
      </c>
      <c r="Y43" s="258"/>
      <c r="Z43" s="294" t="str">
        <f t="shared" si="9"/>
        <v>-</v>
      </c>
      <c r="AA43" s="295" t="str">
        <f t="shared" si="10"/>
        <v>-</v>
      </c>
      <c r="AB43" s="239" t="str">
        <f t="shared" si="11"/>
        <v>-</v>
      </c>
      <c r="AC43" s="296" t="str">
        <f t="shared" si="12"/>
        <v>-</v>
      </c>
      <c r="AD43" s="297" t="str">
        <f t="shared" si="13"/>
        <v>-</v>
      </c>
      <c r="AE43" s="259"/>
      <c r="AF43" s="294" t="str">
        <f t="shared" si="14"/>
        <v>CSC351</v>
      </c>
      <c r="AG43" s="294">
        <f t="shared" si="15"/>
        <v>77.91</v>
      </c>
      <c r="AH43" s="239" t="str">
        <f t="shared" si="16"/>
        <v>B+</v>
      </c>
      <c r="AI43" s="296">
        <f t="shared" si="17"/>
        <v>13.2</v>
      </c>
      <c r="AJ43" s="297">
        <f t="shared" si="18"/>
        <v>4</v>
      </c>
      <c r="AK43" s="298"/>
      <c r="AL43" s="296" t="b">
        <f t="shared" si="19"/>
        <v>0</v>
      </c>
      <c r="AM43" s="296" t="str">
        <f t="shared" si="20"/>
        <v>TRUE</v>
      </c>
      <c r="AN43" s="296" t="b">
        <f t="shared" si="21"/>
        <v>0</v>
      </c>
      <c r="AO43" s="296">
        <f t="shared" si="22"/>
        <v>5</v>
      </c>
      <c r="AP43" s="296" t="str">
        <f t="shared" si="23"/>
        <v>FALSE</v>
      </c>
      <c r="AQ43" s="296" t="str">
        <f t="shared" si="65"/>
        <v>TRUEFALSE</v>
      </c>
      <c r="AR43" s="296" t="str">
        <f t="shared" si="66"/>
        <v>FALSEFALSE</v>
      </c>
      <c r="AS43" s="296" t="str">
        <f t="shared" si="67"/>
        <v>FALSE5</v>
      </c>
      <c r="AT43" s="296">
        <f t="shared" si="24"/>
        <v>0</v>
      </c>
      <c r="AU43" s="296">
        <f t="shared" si="25"/>
        <v>0</v>
      </c>
      <c r="AV43" s="296" t="str">
        <f t="shared" si="68"/>
        <v>00</v>
      </c>
      <c r="AW43" s="296" t="str">
        <f t="shared" si="69"/>
        <v>ERROR</v>
      </c>
      <c r="AX43" s="296" t="str">
        <f t="shared" si="70"/>
        <v>-</v>
      </c>
      <c r="AY43" s="296" t="str">
        <f t="shared" si="71"/>
        <v>ERROR-</v>
      </c>
      <c r="AZ43" s="296" t="str">
        <f t="shared" si="72"/>
        <v>-</v>
      </c>
      <c r="BA43" s="299">
        <f>IFERROR(VLOOKUP(BG43,'ADDITIONAL CHECK'!$AU$2:$AV$101,2,0),$BA$1)</f>
        <v>1</v>
      </c>
      <c r="BB43" s="300" t="str">
        <f>VLOOKUP(BC43,'FINAL DMC'!$B$4:$I$134,8,0)</f>
        <v>-</v>
      </c>
      <c r="BC43" s="315">
        <v>21</v>
      </c>
      <c r="BD43" s="300">
        <f>VLOOKUP(BC43,'FINAL DMC'!$B$4:$I$134,7,0)</f>
        <v>61</v>
      </c>
      <c r="BE43" s="231"/>
      <c r="BF43" s="302" t="str">
        <f t="shared" ref="BF43:BF47" si="135">IFERROR(VLOOKUP(U43,$G$24:$H$37,2,0),"")</f>
        <v/>
      </c>
      <c r="BG43" s="303" t="str">
        <f>VLOOKUP(BC43,'FINAL DMC'!$B$4:$F$497,2,0)</f>
        <v>CSC351</v>
      </c>
      <c r="BH43" s="303" t="str">
        <f>VLOOKUP(BC43,'FINAL DMC'!$B$4:$F$236,3,0)</f>
        <v>OPERATING SYSTEMS</v>
      </c>
      <c r="BI43" s="304">
        <f>VLOOKUP(BC43,'FINAL DMC'!$B$4:$F$276,4,0)</f>
        <v>4</v>
      </c>
      <c r="BJ43" s="304" t="str">
        <f t="shared" ref="BJ43:BJ47" si="136">VLOOKUP(BD43,$EI$62:$EQ$376,7,0)</f>
        <v>B+</v>
      </c>
      <c r="BK43" s="304" t="str">
        <f t="shared" ref="BK43:BK47" si="137">+AB43</f>
        <v>-</v>
      </c>
      <c r="BL43" s="305">
        <f t="shared" ref="BL43:BL47" si="138">MAX(AC43,AI43)</f>
        <v>13.2</v>
      </c>
      <c r="BM43" s="306" t="str">
        <f t="shared" si="29"/>
        <v>0</v>
      </c>
      <c r="BN43" s="306" t="str">
        <f t="shared" si="74"/>
        <v>0</v>
      </c>
      <c r="BO43" s="336" t="str">
        <f t="shared" si="133"/>
        <v>Marks Obtained  ( Out of 4300 )</v>
      </c>
      <c r="BP43" s="317"/>
      <c r="BQ43" s="332"/>
      <c r="BR43" s="337"/>
      <c r="BS43" s="532">
        <f t="shared" si="134"/>
        <v>2813.7299999999996</v>
      </c>
      <c r="BT43" s="532"/>
      <c r="BU43" s="532"/>
      <c r="BV43" s="533"/>
      <c r="BW43" s="341"/>
      <c r="BX43" s="350">
        <v>7</v>
      </c>
      <c r="BY43" s="298"/>
      <c r="BZ43" s="233" t="s">
        <v>56</v>
      </c>
      <c r="CA43" s="319"/>
      <c r="CB43" s="233" t="s">
        <v>56</v>
      </c>
      <c r="CC43" s="299">
        <f>IFERROR(VLOOKUP(BP43,'ADDITIONAL CHECK'!$AU$2:$AV$101,2,0),$BA$1)</f>
        <v>0</v>
      </c>
      <c r="CD43" s="296" t="str">
        <f t="shared" si="104"/>
        <v>-</v>
      </c>
      <c r="CE43" s="319"/>
      <c r="CF43" s="293" t="str">
        <f t="shared" si="34"/>
        <v>-</v>
      </c>
      <c r="CG43" s="293" t="str">
        <f t="shared" si="35"/>
        <v>-</v>
      </c>
      <c r="CH43" s="293" t="str">
        <f t="shared" si="76"/>
        <v>-</v>
      </c>
      <c r="CI43" s="293" t="str">
        <f t="shared" si="77"/>
        <v>-</v>
      </c>
      <c r="CJ43" s="293" t="str">
        <f t="shared" si="78"/>
        <v>-</v>
      </c>
      <c r="CK43" s="293" t="str">
        <f t="shared" si="79"/>
        <v>-</v>
      </c>
      <c r="CL43" s="293" t="str">
        <f t="shared" si="80"/>
        <v>-</v>
      </c>
      <c r="CM43" s="293" t="str">
        <f t="shared" si="81"/>
        <v>-</v>
      </c>
      <c r="CN43" s="293" t="str">
        <f t="shared" si="36"/>
        <v>-</v>
      </c>
      <c r="CO43" s="293" t="str">
        <f t="shared" si="82"/>
        <v>0</v>
      </c>
      <c r="CP43" s="191" t="str">
        <f t="shared" si="83"/>
        <v/>
      </c>
      <c r="CQ43" s="191" t="str">
        <f t="shared" si="37"/>
        <v/>
      </c>
      <c r="CR43" s="191" t="str">
        <f t="shared" si="84"/>
        <v/>
      </c>
      <c r="CS43" s="191" t="str">
        <f t="shared" si="38"/>
        <v/>
      </c>
      <c r="CT43" s="258"/>
      <c r="CU43" s="294" t="str">
        <f t="shared" si="39"/>
        <v>-</v>
      </c>
      <c r="CV43" s="295" t="str">
        <f t="shared" si="40"/>
        <v>-</v>
      </c>
      <c r="CW43" s="239" t="str">
        <f t="shared" si="41"/>
        <v>-</v>
      </c>
      <c r="CX43" s="296" t="str">
        <f t="shared" si="42"/>
        <v>-</v>
      </c>
      <c r="CY43" s="297" t="str">
        <f t="shared" si="43"/>
        <v>-</v>
      </c>
      <c r="CZ43" s="259"/>
      <c r="DA43" s="294" t="str">
        <f t="shared" si="44"/>
        <v>-</v>
      </c>
      <c r="DB43" s="294" t="str">
        <f t="shared" si="45"/>
        <v>-</v>
      </c>
      <c r="DC43" s="239" t="str">
        <f t="shared" si="46"/>
        <v>-</v>
      </c>
      <c r="DD43" s="296" t="str">
        <f t="shared" si="47"/>
        <v>-</v>
      </c>
      <c r="DE43" s="297" t="str">
        <f t="shared" si="48"/>
        <v>-</v>
      </c>
      <c r="DF43" s="298"/>
      <c r="DG43" s="296" t="b">
        <f t="shared" si="49"/>
        <v>0</v>
      </c>
      <c r="DH43" s="296" t="str">
        <f t="shared" si="50"/>
        <v>FALSE</v>
      </c>
      <c r="DI43" s="296" t="b">
        <f t="shared" si="51"/>
        <v>0</v>
      </c>
      <c r="DJ43" s="296">
        <f t="shared" si="52"/>
        <v>5</v>
      </c>
      <c r="DK43" s="296" t="str">
        <f t="shared" si="53"/>
        <v>FALSE</v>
      </c>
      <c r="DL43" s="296" t="str">
        <f t="shared" si="85"/>
        <v>FALSEFALSE</v>
      </c>
      <c r="DM43" s="296" t="str">
        <f t="shared" si="86"/>
        <v>FALSEFALSE</v>
      </c>
      <c r="DN43" s="296" t="str">
        <f t="shared" si="87"/>
        <v>FALSE5</v>
      </c>
      <c r="DO43" s="296">
        <f t="shared" si="54"/>
        <v>0</v>
      </c>
      <c r="DP43" s="296">
        <f t="shared" si="55"/>
        <v>0</v>
      </c>
      <c r="DQ43" s="296" t="str">
        <f t="shared" si="88"/>
        <v>00</v>
      </c>
      <c r="DR43" s="296" t="str">
        <f t="shared" si="89"/>
        <v>-</v>
      </c>
      <c r="DS43" s="296" t="str">
        <f t="shared" si="90"/>
        <v>-</v>
      </c>
      <c r="DT43" s="296" t="str">
        <f t="shared" si="91"/>
        <v>--</v>
      </c>
      <c r="DU43" s="231"/>
      <c r="DW43" s="444"/>
      <c r="DX43" s="444"/>
      <c r="DY43" s="444"/>
      <c r="EU43" s="65" t="str">
        <f t="shared" si="92"/>
        <v>CSC351</v>
      </c>
      <c r="EV43" s="65" t="str">
        <f>VLOOKUP(EU43,'ADDITIONAL CHECK'!$J$2:$AI$101,25,0)</f>
        <v>B+</v>
      </c>
      <c r="EW43" s="65" t="str">
        <f>VLOOKUP(EU43,'ADDITIONAL CHECK'!$J$2:$AI$101,26,0)</f>
        <v/>
      </c>
      <c r="EX43" s="88" t="str">
        <f t="shared" si="93"/>
        <v>-</v>
      </c>
      <c r="EY43" s="312"/>
      <c r="EZ43" s="110">
        <f t="shared" si="94"/>
        <v>0</v>
      </c>
      <c r="FA43" s="65">
        <f>VLOOKUP(EZ43,'ADDITIONAL CHECK'!$J$2:$AI$101,25,0)</f>
        <v>0</v>
      </c>
      <c r="FB43" s="65">
        <f>VLOOKUP(EZ43,'ADDITIONAL CHECK'!$J$2:$AI$101,26,0)</f>
        <v>0</v>
      </c>
      <c r="FC43" s="65">
        <f t="shared" si="95"/>
        <v>0</v>
      </c>
    </row>
    <row r="44" spans="1:159" s="189" customFormat="1" ht="14.1" customHeight="1" x14ac:dyDescent="0.25">
      <c r="A44" s="318"/>
      <c r="B44" s="318"/>
      <c r="D44" s="340"/>
      <c r="E44" s="319"/>
      <c r="F44" s="319"/>
      <c r="G44" s="319"/>
      <c r="H44" s="319"/>
      <c r="I44" s="319"/>
      <c r="J44" s="319"/>
      <c r="K44" s="293" t="str">
        <f t="shared" si="4"/>
        <v>-</v>
      </c>
      <c r="L44" s="293" t="str">
        <f t="shared" si="5"/>
        <v>-</v>
      </c>
      <c r="M44" s="293" t="str">
        <f t="shared" si="56"/>
        <v>-</v>
      </c>
      <c r="N44" s="293" t="str">
        <f t="shared" si="57"/>
        <v>-</v>
      </c>
      <c r="O44" s="293" t="str">
        <f t="shared" si="58"/>
        <v>-</v>
      </c>
      <c r="P44" s="293" t="str">
        <f t="shared" si="59"/>
        <v>-</v>
      </c>
      <c r="Q44" s="293" t="str">
        <f t="shared" si="60"/>
        <v>-</v>
      </c>
      <c r="R44" s="293" t="str">
        <f t="shared" si="61"/>
        <v>-</v>
      </c>
      <c r="S44" s="293" t="str">
        <f t="shared" si="6"/>
        <v>-</v>
      </c>
      <c r="T44" s="293" t="str">
        <f t="shared" si="62"/>
        <v>0</v>
      </c>
      <c r="U44" s="191" t="str">
        <f t="shared" si="63"/>
        <v/>
      </c>
      <c r="V44" s="191" t="str">
        <f t="shared" si="7"/>
        <v/>
      </c>
      <c r="W44" s="191" t="str">
        <f t="shared" si="64"/>
        <v/>
      </c>
      <c r="X44" s="191" t="str">
        <f t="shared" si="8"/>
        <v/>
      </c>
      <c r="Y44" s="258"/>
      <c r="Z44" s="294" t="str">
        <f t="shared" si="9"/>
        <v>-</v>
      </c>
      <c r="AA44" s="295" t="str">
        <f t="shared" si="10"/>
        <v>-</v>
      </c>
      <c r="AB44" s="239" t="str">
        <f t="shared" si="11"/>
        <v>-</v>
      </c>
      <c r="AC44" s="296" t="str">
        <f t="shared" si="12"/>
        <v>-</v>
      </c>
      <c r="AD44" s="297" t="str">
        <f t="shared" si="13"/>
        <v>-</v>
      </c>
      <c r="AE44" s="259"/>
      <c r="AF44" s="294" t="str">
        <f t="shared" si="14"/>
        <v>CSC361</v>
      </c>
      <c r="AG44" s="294">
        <f t="shared" si="15"/>
        <v>82.3</v>
      </c>
      <c r="AH44" s="239" t="str">
        <f t="shared" si="16"/>
        <v>A-</v>
      </c>
      <c r="AI44" s="296">
        <f t="shared" si="17"/>
        <v>11.100000000000001</v>
      </c>
      <c r="AJ44" s="297">
        <f t="shared" si="18"/>
        <v>3</v>
      </c>
      <c r="AK44" s="298"/>
      <c r="AL44" s="296" t="b">
        <f t="shared" si="19"/>
        <v>0</v>
      </c>
      <c r="AM44" s="296" t="str">
        <f t="shared" si="20"/>
        <v>TRUE</v>
      </c>
      <c r="AN44" s="296" t="b">
        <f t="shared" si="21"/>
        <v>0</v>
      </c>
      <c r="AO44" s="296">
        <f t="shared" si="22"/>
        <v>5</v>
      </c>
      <c r="AP44" s="296" t="str">
        <f t="shared" si="23"/>
        <v>FALSE</v>
      </c>
      <c r="AQ44" s="296" t="str">
        <f t="shared" si="65"/>
        <v>TRUEFALSE</v>
      </c>
      <c r="AR44" s="296" t="str">
        <f t="shared" si="66"/>
        <v>FALSEFALSE</v>
      </c>
      <c r="AS44" s="296" t="str">
        <f t="shared" si="67"/>
        <v>FALSE5</v>
      </c>
      <c r="AT44" s="296">
        <f t="shared" si="24"/>
        <v>0</v>
      </c>
      <c r="AU44" s="296">
        <f t="shared" si="25"/>
        <v>0</v>
      </c>
      <c r="AV44" s="296" t="str">
        <f t="shared" si="68"/>
        <v>00</v>
      </c>
      <c r="AW44" s="296" t="str">
        <f t="shared" si="69"/>
        <v>ERROR</v>
      </c>
      <c r="AX44" s="296" t="str">
        <f t="shared" si="70"/>
        <v>-</v>
      </c>
      <c r="AY44" s="296" t="str">
        <f t="shared" si="71"/>
        <v>ERROR-</v>
      </c>
      <c r="AZ44" s="296" t="str">
        <f t="shared" si="72"/>
        <v>-</v>
      </c>
      <c r="BA44" s="299">
        <f>IFERROR(VLOOKUP(BG44,'ADDITIONAL CHECK'!$AU$2:$AV$101,2,0),$BA$1)</f>
        <v>1</v>
      </c>
      <c r="BB44" s="300" t="str">
        <f>VLOOKUP(BC44,'FINAL DMC'!$B$4:$I$134,8,0)</f>
        <v>-</v>
      </c>
      <c r="BC44" s="315">
        <v>22</v>
      </c>
      <c r="BD44" s="300">
        <f>VLOOKUP(BC44,'FINAL DMC'!$B$4:$I$134,7,0)</f>
        <v>63</v>
      </c>
      <c r="BE44" s="231"/>
      <c r="BF44" s="302" t="str">
        <f t="shared" si="135"/>
        <v/>
      </c>
      <c r="BG44" s="303" t="str">
        <f>VLOOKUP(BC44,'FINAL DMC'!$B$4:$F$497,2,0)</f>
        <v>CSC361</v>
      </c>
      <c r="BH44" s="303" t="str">
        <f>VLOOKUP(BC44,'FINAL DMC'!$B$4:$F$236,3,0)</f>
        <v>SOFTWARE ENGINEERING</v>
      </c>
      <c r="BI44" s="304">
        <f>VLOOKUP(BC44,'FINAL DMC'!$B$4:$F$276,4,0)</f>
        <v>3</v>
      </c>
      <c r="BJ44" s="304" t="str">
        <f t="shared" si="136"/>
        <v>A-</v>
      </c>
      <c r="BK44" s="304" t="str">
        <f t="shared" si="137"/>
        <v>-</v>
      </c>
      <c r="BL44" s="305">
        <f t="shared" si="138"/>
        <v>11.100000000000001</v>
      </c>
      <c r="BM44" s="306" t="str">
        <f t="shared" si="29"/>
        <v>0</v>
      </c>
      <c r="BN44" s="306" t="str">
        <f t="shared" si="74"/>
        <v>0</v>
      </c>
      <c r="BO44" s="336" t="str">
        <f t="shared" si="133"/>
        <v>Overall Percentage of Marks</v>
      </c>
      <c r="BP44" s="317"/>
      <c r="BQ44" s="332"/>
      <c r="BR44" s="337"/>
      <c r="BS44" s="475">
        <f t="shared" si="134"/>
        <v>65.435581395348834</v>
      </c>
      <c r="BT44" s="475"/>
      <c r="BU44" s="475"/>
      <c r="BV44" s="476"/>
      <c r="BW44" s="341"/>
      <c r="BX44" s="350">
        <v>8</v>
      </c>
      <c r="BY44" s="298"/>
      <c r="BZ44" s="233" t="s">
        <v>56</v>
      </c>
      <c r="CA44" s="319"/>
      <c r="CB44" s="233" t="s">
        <v>56</v>
      </c>
      <c r="CC44" s="299">
        <f>IFERROR(VLOOKUP(BP44,'ADDITIONAL CHECK'!$AU$2:$AV$101,2,0),$BA$1)</f>
        <v>0</v>
      </c>
      <c r="CD44" s="296" t="str">
        <f t="shared" si="104"/>
        <v>-</v>
      </c>
      <c r="CE44" s="319"/>
      <c r="CF44" s="293" t="str">
        <f t="shared" si="34"/>
        <v>-</v>
      </c>
      <c r="CG44" s="293" t="str">
        <f t="shared" si="35"/>
        <v>-</v>
      </c>
      <c r="CH44" s="293" t="str">
        <f t="shared" si="76"/>
        <v>-</v>
      </c>
      <c r="CI44" s="293" t="str">
        <f t="shared" si="77"/>
        <v>-</v>
      </c>
      <c r="CJ44" s="293" t="str">
        <f t="shared" si="78"/>
        <v>-</v>
      </c>
      <c r="CK44" s="293" t="str">
        <f t="shared" si="79"/>
        <v>-</v>
      </c>
      <c r="CL44" s="293" t="str">
        <f t="shared" si="80"/>
        <v>-</v>
      </c>
      <c r="CM44" s="293" t="str">
        <f t="shared" si="81"/>
        <v>-</v>
      </c>
      <c r="CN44" s="293" t="str">
        <f t="shared" si="36"/>
        <v>-</v>
      </c>
      <c r="CO44" s="293" t="str">
        <f t="shared" si="82"/>
        <v>0</v>
      </c>
      <c r="CP44" s="191" t="str">
        <f t="shared" si="83"/>
        <v/>
      </c>
      <c r="CQ44" s="191" t="str">
        <f t="shared" si="37"/>
        <v/>
      </c>
      <c r="CR44" s="191" t="str">
        <f t="shared" si="84"/>
        <v/>
      </c>
      <c r="CS44" s="191" t="str">
        <f t="shared" si="38"/>
        <v/>
      </c>
      <c r="CT44" s="258"/>
      <c r="CU44" s="294" t="str">
        <f t="shared" si="39"/>
        <v>-</v>
      </c>
      <c r="CV44" s="295" t="str">
        <f t="shared" si="40"/>
        <v>-</v>
      </c>
      <c r="CW44" s="239" t="str">
        <f t="shared" si="41"/>
        <v>-</v>
      </c>
      <c r="CX44" s="296" t="str">
        <f t="shared" si="42"/>
        <v>-</v>
      </c>
      <c r="CY44" s="297" t="str">
        <f t="shared" si="43"/>
        <v>-</v>
      </c>
      <c r="CZ44" s="259"/>
      <c r="DA44" s="294" t="str">
        <f t="shared" si="44"/>
        <v>-</v>
      </c>
      <c r="DB44" s="294" t="str">
        <f t="shared" si="45"/>
        <v>-</v>
      </c>
      <c r="DC44" s="239" t="str">
        <f t="shared" si="46"/>
        <v>-</v>
      </c>
      <c r="DD44" s="296" t="str">
        <f t="shared" si="47"/>
        <v>-</v>
      </c>
      <c r="DE44" s="297" t="str">
        <f t="shared" si="48"/>
        <v>-</v>
      </c>
      <c r="DF44" s="298"/>
      <c r="DG44" s="296" t="b">
        <f t="shared" si="49"/>
        <v>0</v>
      </c>
      <c r="DH44" s="296" t="str">
        <f t="shared" si="50"/>
        <v>FALSE</v>
      </c>
      <c r="DI44" s="296" t="b">
        <f t="shared" si="51"/>
        <v>0</v>
      </c>
      <c r="DJ44" s="296">
        <f t="shared" si="52"/>
        <v>5</v>
      </c>
      <c r="DK44" s="296" t="str">
        <f t="shared" si="53"/>
        <v>FALSE</v>
      </c>
      <c r="DL44" s="296" t="str">
        <f t="shared" si="85"/>
        <v>FALSEFALSE</v>
      </c>
      <c r="DM44" s="296" t="str">
        <f t="shared" si="86"/>
        <v>FALSEFALSE</v>
      </c>
      <c r="DN44" s="296" t="str">
        <f t="shared" si="87"/>
        <v>FALSE5</v>
      </c>
      <c r="DO44" s="296">
        <f t="shared" si="54"/>
        <v>0</v>
      </c>
      <c r="DP44" s="296">
        <f t="shared" si="55"/>
        <v>0</v>
      </c>
      <c r="DQ44" s="296" t="str">
        <f t="shared" si="88"/>
        <v>00</v>
      </c>
      <c r="DR44" s="296" t="str">
        <f t="shared" si="89"/>
        <v>-</v>
      </c>
      <c r="DS44" s="296" t="str">
        <f t="shared" si="90"/>
        <v>-</v>
      </c>
      <c r="DT44" s="296" t="str">
        <f t="shared" si="91"/>
        <v>--</v>
      </c>
      <c r="DU44" s="231"/>
      <c r="EU44" s="65" t="str">
        <f t="shared" si="92"/>
        <v>CSC361</v>
      </c>
      <c r="EV44" s="65" t="str">
        <f>VLOOKUP(EU44,'ADDITIONAL CHECK'!$J$2:$AI$101,25,0)</f>
        <v>A-</v>
      </c>
      <c r="EW44" s="65" t="str">
        <f>VLOOKUP(EU44,'ADDITIONAL CHECK'!$J$2:$AI$101,26,0)</f>
        <v/>
      </c>
      <c r="EX44" s="88" t="str">
        <f t="shared" si="93"/>
        <v>-</v>
      </c>
      <c r="EY44" s="312"/>
      <c r="EZ44" s="110">
        <f t="shared" si="94"/>
        <v>0</v>
      </c>
      <c r="FA44" s="65">
        <f>VLOOKUP(EZ44,'ADDITIONAL CHECK'!$J$2:$AI$101,25,0)</f>
        <v>0</v>
      </c>
      <c r="FB44" s="65">
        <f>VLOOKUP(EZ44,'ADDITIONAL CHECK'!$J$2:$AI$101,26,0)</f>
        <v>0</v>
      </c>
      <c r="FC44" s="65">
        <f t="shared" si="95"/>
        <v>0</v>
      </c>
    </row>
    <row r="45" spans="1:159" s="189" customFormat="1" ht="14.1" customHeight="1" x14ac:dyDescent="0.25">
      <c r="A45" s="259"/>
      <c r="B45" s="259"/>
      <c r="C45" s="320"/>
      <c r="D45" s="351"/>
      <c r="E45" s="352"/>
      <c r="F45" s="352"/>
      <c r="G45" s="352"/>
      <c r="H45" s="352"/>
      <c r="I45" s="352"/>
      <c r="J45" s="352"/>
      <c r="K45" s="293" t="str">
        <f t="shared" si="4"/>
        <v>-</v>
      </c>
      <c r="L45" s="293" t="str">
        <f t="shared" si="5"/>
        <v>-</v>
      </c>
      <c r="M45" s="293" t="str">
        <f t="shared" si="56"/>
        <v>-</v>
      </c>
      <c r="N45" s="293" t="str">
        <f t="shared" si="57"/>
        <v>-</v>
      </c>
      <c r="O45" s="293" t="str">
        <f t="shared" si="58"/>
        <v>-</v>
      </c>
      <c r="P45" s="293" t="str">
        <f t="shared" si="59"/>
        <v>-</v>
      </c>
      <c r="Q45" s="293" t="str">
        <f t="shared" si="60"/>
        <v>-</v>
      </c>
      <c r="R45" s="293" t="str">
        <f t="shared" si="61"/>
        <v>-</v>
      </c>
      <c r="S45" s="293" t="str">
        <f t="shared" si="6"/>
        <v>-</v>
      </c>
      <c r="T45" s="293" t="str">
        <f t="shared" si="62"/>
        <v>0</v>
      </c>
      <c r="U45" s="191" t="str">
        <f t="shared" si="63"/>
        <v/>
      </c>
      <c r="V45" s="191" t="str">
        <f t="shared" si="7"/>
        <v/>
      </c>
      <c r="W45" s="191" t="str">
        <f t="shared" si="64"/>
        <v/>
      </c>
      <c r="X45" s="191" t="str">
        <f t="shared" si="8"/>
        <v/>
      </c>
      <c r="Y45" s="258"/>
      <c r="Z45" s="294" t="str">
        <f t="shared" si="9"/>
        <v>-</v>
      </c>
      <c r="AA45" s="295" t="str">
        <f t="shared" si="10"/>
        <v>-</v>
      </c>
      <c r="AB45" s="239" t="str">
        <f t="shared" si="11"/>
        <v>-</v>
      </c>
      <c r="AC45" s="296" t="str">
        <f t="shared" si="12"/>
        <v>-</v>
      </c>
      <c r="AD45" s="297" t="str">
        <f t="shared" si="13"/>
        <v>-</v>
      </c>
      <c r="AE45" s="259"/>
      <c r="AF45" s="294" t="str">
        <f t="shared" si="14"/>
        <v>CSC373</v>
      </c>
      <c r="AG45" s="294">
        <f t="shared" si="15"/>
        <v>51.5</v>
      </c>
      <c r="AH45" s="239" t="str">
        <f t="shared" si="16"/>
        <v>C</v>
      </c>
      <c r="AI45" s="296">
        <f t="shared" si="17"/>
        <v>6</v>
      </c>
      <c r="AJ45" s="297">
        <f t="shared" si="18"/>
        <v>3</v>
      </c>
      <c r="AK45" s="298"/>
      <c r="AL45" s="296" t="b">
        <f t="shared" si="19"/>
        <v>0</v>
      </c>
      <c r="AM45" s="296" t="str">
        <f t="shared" si="20"/>
        <v>TRUE</v>
      </c>
      <c r="AN45" s="296" t="b">
        <f t="shared" si="21"/>
        <v>0</v>
      </c>
      <c r="AO45" s="296">
        <f t="shared" si="22"/>
        <v>5</v>
      </c>
      <c r="AP45" s="296" t="str">
        <f t="shared" si="23"/>
        <v>FALSE</v>
      </c>
      <c r="AQ45" s="296" t="str">
        <f t="shared" si="65"/>
        <v>TRUEFALSE</v>
      </c>
      <c r="AR45" s="296" t="str">
        <f t="shared" si="66"/>
        <v>FALSEFALSE</v>
      </c>
      <c r="AS45" s="296" t="str">
        <f t="shared" si="67"/>
        <v>FALSE5</v>
      </c>
      <c r="AT45" s="296">
        <f t="shared" si="24"/>
        <v>0</v>
      </c>
      <c r="AU45" s="296">
        <f t="shared" si="25"/>
        <v>0</v>
      </c>
      <c r="AV45" s="296" t="str">
        <f t="shared" si="68"/>
        <v>00</v>
      </c>
      <c r="AW45" s="296" t="str">
        <f t="shared" si="69"/>
        <v>ERROR</v>
      </c>
      <c r="AX45" s="296" t="str">
        <f t="shared" si="70"/>
        <v>-</v>
      </c>
      <c r="AY45" s="296" t="str">
        <f t="shared" si="71"/>
        <v>ERROR-</v>
      </c>
      <c r="AZ45" s="296" t="str">
        <f t="shared" si="72"/>
        <v>-</v>
      </c>
      <c r="BA45" s="299">
        <f>IFERROR(VLOOKUP(BG45,'ADDITIONAL CHECK'!$AU$2:$AV$101,2,0),$BA$1)</f>
        <v>1</v>
      </c>
      <c r="BB45" s="300" t="str">
        <f>VLOOKUP(BC45,'FINAL DMC'!$B$4:$I$134,8,0)</f>
        <v>-</v>
      </c>
      <c r="BC45" s="315">
        <v>23</v>
      </c>
      <c r="BD45" s="300">
        <f>VLOOKUP(BC45,'FINAL DMC'!$B$4:$I$134,7,0)</f>
        <v>108</v>
      </c>
      <c r="BE45" s="231"/>
      <c r="BF45" s="302" t="str">
        <f t="shared" si="135"/>
        <v/>
      </c>
      <c r="BG45" s="303" t="str">
        <f>VLOOKUP(BC45,'FINAL DMC'!$B$4:$F$497,2,0)</f>
        <v>CSC373</v>
      </c>
      <c r="BH45" s="303" t="str">
        <f>VLOOKUP(BC45,'FINAL DMC'!$B$4:$F$236,3,0)</f>
        <v>COMPILER CONSTRUCTION</v>
      </c>
      <c r="BI45" s="304">
        <f>VLOOKUP(BC45,'FINAL DMC'!$B$4:$F$276,4,0)</f>
        <v>3</v>
      </c>
      <c r="BJ45" s="304" t="str">
        <f t="shared" si="136"/>
        <v>C</v>
      </c>
      <c r="BK45" s="304" t="str">
        <f t="shared" si="137"/>
        <v>-</v>
      </c>
      <c r="BL45" s="305">
        <f t="shared" si="138"/>
        <v>6</v>
      </c>
      <c r="BM45" s="306" t="str">
        <f t="shared" si="29"/>
        <v>0</v>
      </c>
      <c r="BN45" s="306" t="str">
        <f t="shared" si="74"/>
        <v>0</v>
      </c>
      <c r="BO45" s="336" t="str">
        <f t="shared" si="133"/>
        <v>Conversion of CGPA into Percentage</v>
      </c>
      <c r="BP45" s="317"/>
      <c r="BQ45" s="332"/>
      <c r="BR45" s="337"/>
      <c r="BS45" s="475">
        <f t="shared" si="134"/>
        <v>72.575757575757578</v>
      </c>
      <c r="BT45" s="475"/>
      <c r="BU45" s="475"/>
      <c r="BV45" s="476"/>
      <c r="BW45" s="353"/>
      <c r="BX45" s="338">
        <v>9</v>
      </c>
      <c r="BY45" s="298"/>
      <c r="BZ45" s="233" t="s">
        <v>56</v>
      </c>
      <c r="CA45" s="352"/>
      <c r="CB45" s="233" t="s">
        <v>56</v>
      </c>
      <c r="CC45" s="299">
        <f>IFERROR(VLOOKUP(BP45,'ADDITIONAL CHECK'!$AU$2:$AV$101,2,0),$BA$1)</f>
        <v>0</v>
      </c>
      <c r="CD45" s="296" t="str">
        <f t="shared" si="104"/>
        <v>-</v>
      </c>
      <c r="CE45" s="352"/>
      <c r="CF45" s="293" t="str">
        <f t="shared" si="34"/>
        <v>-</v>
      </c>
      <c r="CG45" s="293" t="str">
        <f t="shared" si="35"/>
        <v>-</v>
      </c>
      <c r="CH45" s="293" t="str">
        <f t="shared" si="76"/>
        <v>-</v>
      </c>
      <c r="CI45" s="293" t="str">
        <f t="shared" si="77"/>
        <v>-</v>
      </c>
      <c r="CJ45" s="293" t="str">
        <f t="shared" si="78"/>
        <v>-</v>
      </c>
      <c r="CK45" s="293" t="str">
        <f t="shared" si="79"/>
        <v>-</v>
      </c>
      <c r="CL45" s="293" t="str">
        <f t="shared" si="80"/>
        <v>-</v>
      </c>
      <c r="CM45" s="293" t="str">
        <f t="shared" si="81"/>
        <v>-</v>
      </c>
      <c r="CN45" s="293" t="str">
        <f t="shared" si="36"/>
        <v>-</v>
      </c>
      <c r="CO45" s="293" t="str">
        <f t="shared" si="82"/>
        <v>0</v>
      </c>
      <c r="CP45" s="191" t="str">
        <f t="shared" si="83"/>
        <v/>
      </c>
      <c r="CQ45" s="191" t="str">
        <f t="shared" si="37"/>
        <v/>
      </c>
      <c r="CR45" s="191" t="str">
        <f t="shared" si="84"/>
        <v/>
      </c>
      <c r="CS45" s="191" t="str">
        <f t="shared" si="38"/>
        <v/>
      </c>
      <c r="CT45" s="258"/>
      <c r="CU45" s="294" t="str">
        <f t="shared" si="39"/>
        <v>-</v>
      </c>
      <c r="CV45" s="295" t="str">
        <f t="shared" si="40"/>
        <v>-</v>
      </c>
      <c r="CW45" s="239" t="str">
        <f t="shared" si="41"/>
        <v>-</v>
      </c>
      <c r="CX45" s="296" t="str">
        <f t="shared" si="42"/>
        <v>-</v>
      </c>
      <c r="CY45" s="297" t="str">
        <f t="shared" si="43"/>
        <v>-</v>
      </c>
      <c r="CZ45" s="259"/>
      <c r="DA45" s="294" t="str">
        <f t="shared" si="44"/>
        <v>-</v>
      </c>
      <c r="DB45" s="294" t="str">
        <f t="shared" si="45"/>
        <v>-</v>
      </c>
      <c r="DC45" s="239" t="str">
        <f t="shared" si="46"/>
        <v>-</v>
      </c>
      <c r="DD45" s="296" t="str">
        <f t="shared" si="47"/>
        <v>-</v>
      </c>
      <c r="DE45" s="297" t="str">
        <f t="shared" si="48"/>
        <v>-</v>
      </c>
      <c r="DF45" s="298"/>
      <c r="DG45" s="296" t="b">
        <f t="shared" si="49"/>
        <v>0</v>
      </c>
      <c r="DH45" s="296" t="str">
        <f t="shared" si="50"/>
        <v>FALSE</v>
      </c>
      <c r="DI45" s="296" t="b">
        <f t="shared" si="51"/>
        <v>0</v>
      </c>
      <c r="DJ45" s="296">
        <f t="shared" si="52"/>
        <v>5</v>
      </c>
      <c r="DK45" s="296" t="str">
        <f t="shared" si="53"/>
        <v>FALSE</v>
      </c>
      <c r="DL45" s="296" t="str">
        <f t="shared" si="85"/>
        <v>FALSEFALSE</v>
      </c>
      <c r="DM45" s="296" t="str">
        <f t="shared" si="86"/>
        <v>FALSEFALSE</v>
      </c>
      <c r="DN45" s="296" t="str">
        <f t="shared" si="87"/>
        <v>FALSE5</v>
      </c>
      <c r="DO45" s="296">
        <f t="shared" si="54"/>
        <v>0</v>
      </c>
      <c r="DP45" s="296">
        <f t="shared" si="55"/>
        <v>0</v>
      </c>
      <c r="DQ45" s="296" t="str">
        <f t="shared" si="88"/>
        <v>00</v>
      </c>
      <c r="DR45" s="296" t="str">
        <f t="shared" si="89"/>
        <v>-</v>
      </c>
      <c r="DS45" s="296" t="str">
        <f t="shared" si="90"/>
        <v>-</v>
      </c>
      <c r="DT45" s="296" t="str">
        <f t="shared" si="91"/>
        <v>--</v>
      </c>
      <c r="DU45" s="231"/>
      <c r="EU45" s="65" t="str">
        <f t="shared" si="92"/>
        <v>CSC373</v>
      </c>
      <c r="EV45" s="65" t="str">
        <f>VLOOKUP(EU45,'ADDITIONAL CHECK'!$J$2:$AI$101,25,0)</f>
        <v>C</v>
      </c>
      <c r="EW45" s="65" t="str">
        <f>VLOOKUP(EU45,'ADDITIONAL CHECK'!$J$2:$AI$101,26,0)</f>
        <v/>
      </c>
      <c r="EX45" s="88" t="str">
        <f t="shared" si="93"/>
        <v>-</v>
      </c>
      <c r="EY45" s="312"/>
      <c r="EZ45" s="110">
        <f t="shared" si="94"/>
        <v>0</v>
      </c>
      <c r="FA45" s="65">
        <f>VLOOKUP(EZ45,'ADDITIONAL CHECK'!$J$2:$AI$101,25,0)</f>
        <v>0</v>
      </c>
      <c r="FB45" s="65">
        <f>VLOOKUP(EZ45,'ADDITIONAL CHECK'!$J$2:$AI$101,26,0)</f>
        <v>0</v>
      </c>
      <c r="FC45" s="65">
        <f t="shared" si="95"/>
        <v>0</v>
      </c>
    </row>
    <row r="46" spans="1:159" s="189" customFormat="1" ht="14.1" customHeight="1" x14ac:dyDescent="0.25">
      <c r="A46" s="259"/>
      <c r="B46" s="259"/>
      <c r="C46" s="320"/>
      <c r="D46" s="351"/>
      <c r="E46" s="352"/>
      <c r="F46" s="352"/>
      <c r="G46" s="352"/>
      <c r="H46" s="352"/>
      <c r="I46" s="352"/>
      <c r="J46" s="352"/>
      <c r="K46" s="293" t="str">
        <f t="shared" si="4"/>
        <v>-</v>
      </c>
      <c r="L46" s="293" t="str">
        <f t="shared" si="5"/>
        <v>-</v>
      </c>
      <c r="M46" s="293" t="str">
        <f t="shared" si="56"/>
        <v>-</v>
      </c>
      <c r="N46" s="293" t="str">
        <f t="shared" si="57"/>
        <v>-</v>
      </c>
      <c r="O46" s="293" t="str">
        <f t="shared" si="58"/>
        <v>-</v>
      </c>
      <c r="P46" s="293" t="str">
        <f t="shared" si="59"/>
        <v>-</v>
      </c>
      <c r="Q46" s="293" t="str">
        <f t="shared" si="60"/>
        <v>-</v>
      </c>
      <c r="R46" s="293" t="str">
        <f t="shared" si="61"/>
        <v>-</v>
      </c>
      <c r="S46" s="293" t="str">
        <f t="shared" si="6"/>
        <v>-</v>
      </c>
      <c r="T46" s="293" t="str">
        <f t="shared" si="62"/>
        <v>0</v>
      </c>
      <c r="U46" s="191" t="str">
        <f t="shared" si="63"/>
        <v/>
      </c>
      <c r="V46" s="191" t="str">
        <f t="shared" si="7"/>
        <v/>
      </c>
      <c r="W46" s="191" t="str">
        <f t="shared" si="64"/>
        <v/>
      </c>
      <c r="X46" s="191" t="str">
        <f t="shared" si="8"/>
        <v/>
      </c>
      <c r="Y46" s="258"/>
      <c r="Z46" s="294" t="str">
        <f t="shared" si="9"/>
        <v>-</v>
      </c>
      <c r="AA46" s="295" t="str">
        <f t="shared" si="10"/>
        <v>-</v>
      </c>
      <c r="AB46" s="239" t="str">
        <f t="shared" si="11"/>
        <v>-</v>
      </c>
      <c r="AC46" s="296" t="str">
        <f t="shared" si="12"/>
        <v>-</v>
      </c>
      <c r="AD46" s="297" t="str">
        <f t="shared" si="13"/>
        <v>-</v>
      </c>
      <c r="AE46" s="259"/>
      <c r="AF46" s="294" t="str">
        <f t="shared" si="14"/>
        <v>MATH115</v>
      </c>
      <c r="AG46" s="294">
        <f t="shared" si="15"/>
        <v>43</v>
      </c>
      <c r="AH46" s="239" t="str">
        <f t="shared" si="16"/>
        <v>C-</v>
      </c>
      <c r="AI46" s="296">
        <f t="shared" si="17"/>
        <v>5.0999999999999996</v>
      </c>
      <c r="AJ46" s="297">
        <f t="shared" si="18"/>
        <v>3</v>
      </c>
      <c r="AK46" s="298"/>
      <c r="AL46" s="296" t="b">
        <f t="shared" si="19"/>
        <v>0</v>
      </c>
      <c r="AM46" s="296" t="str">
        <f t="shared" si="20"/>
        <v>TRUE</v>
      </c>
      <c r="AN46" s="296" t="b">
        <f t="shared" si="21"/>
        <v>0</v>
      </c>
      <c r="AO46" s="296">
        <f t="shared" si="22"/>
        <v>5</v>
      </c>
      <c r="AP46" s="296" t="str">
        <f t="shared" si="23"/>
        <v>FALSE</v>
      </c>
      <c r="AQ46" s="296" t="str">
        <f t="shared" si="65"/>
        <v>TRUEFALSE</v>
      </c>
      <c r="AR46" s="296" t="str">
        <f t="shared" si="66"/>
        <v>FALSEFALSE</v>
      </c>
      <c r="AS46" s="296" t="str">
        <f t="shared" si="67"/>
        <v>FALSE5</v>
      </c>
      <c r="AT46" s="296">
        <f t="shared" si="24"/>
        <v>7</v>
      </c>
      <c r="AU46" s="296">
        <f t="shared" si="25"/>
        <v>0</v>
      </c>
      <c r="AV46" s="296" t="str">
        <f t="shared" si="68"/>
        <v>70</v>
      </c>
      <c r="AW46" s="296" t="str">
        <f t="shared" si="69"/>
        <v>-</v>
      </c>
      <c r="AX46" s="296" t="str">
        <f t="shared" si="70"/>
        <v>-</v>
      </c>
      <c r="AY46" s="296" t="str">
        <f t="shared" si="71"/>
        <v>--</v>
      </c>
      <c r="AZ46" s="296" t="str">
        <f t="shared" si="72"/>
        <v>-</v>
      </c>
      <c r="BA46" s="299">
        <f>IFERROR(VLOOKUP(BG46,'ADDITIONAL CHECK'!$AU$2:$AV$101,2,0),$BA$1)</f>
        <v>1</v>
      </c>
      <c r="BB46" s="300" t="str">
        <f>VLOOKUP(BC46,'FINAL DMC'!$B$4:$I$134,8,0)</f>
        <v>-</v>
      </c>
      <c r="BC46" s="315">
        <v>24</v>
      </c>
      <c r="BD46" s="300">
        <f>VLOOKUP(BC46,'FINAL DMC'!$B$4:$I$134,7,0)</f>
        <v>65</v>
      </c>
      <c r="BE46" s="231"/>
      <c r="BF46" s="302" t="str">
        <f t="shared" si="135"/>
        <v/>
      </c>
      <c r="BG46" s="303" t="str">
        <f>VLOOKUP(BC46,'FINAL DMC'!$B$4:$F$497,2,0)</f>
        <v>MATH115</v>
      </c>
      <c r="BH46" s="303" t="str">
        <f>VLOOKUP(BC46,'FINAL DMC'!$B$4:$F$236,3,0)</f>
        <v>MULTIVARIATE CALCULUS</v>
      </c>
      <c r="BI46" s="304">
        <f>VLOOKUP(BC46,'FINAL DMC'!$B$4:$F$276,4,0)</f>
        <v>3</v>
      </c>
      <c r="BJ46" s="304" t="str">
        <f t="shared" si="136"/>
        <v>C-</v>
      </c>
      <c r="BK46" s="304" t="str">
        <f t="shared" si="137"/>
        <v>-</v>
      </c>
      <c r="BL46" s="305">
        <f t="shared" si="138"/>
        <v>5.0999999999999996</v>
      </c>
      <c r="BM46" s="306" t="str">
        <f t="shared" si="29"/>
        <v>0</v>
      </c>
      <c r="BN46" s="306" t="str">
        <f t="shared" si="74"/>
        <v>0</v>
      </c>
      <c r="BO46" s="336" t="str">
        <f t="shared" si="133"/>
        <v>Date of Print</v>
      </c>
      <c r="BP46" s="317"/>
      <c r="BQ46" s="332"/>
      <c r="BR46" s="337"/>
      <c r="BS46" s="477" t="str">
        <f t="shared" si="134"/>
        <v>16 September 2024</v>
      </c>
      <c r="BT46" s="477"/>
      <c r="BU46" s="477"/>
      <c r="BV46" s="478"/>
      <c r="BW46" s="353"/>
      <c r="BX46" s="338">
        <v>10</v>
      </c>
      <c r="BY46" s="298"/>
      <c r="BZ46" s="233" t="s">
        <v>56</v>
      </c>
      <c r="CA46" s="352"/>
      <c r="CB46" s="233" t="s">
        <v>56</v>
      </c>
      <c r="CC46" s="299">
        <f>IFERROR(VLOOKUP(BP46,'ADDITIONAL CHECK'!$AU$2:$AV$101,2,0),$BA$1)</f>
        <v>0</v>
      </c>
      <c r="CD46" s="296" t="str">
        <f t="shared" si="104"/>
        <v>-</v>
      </c>
      <c r="CE46" s="352"/>
      <c r="CF46" s="293" t="str">
        <f t="shared" si="34"/>
        <v>-</v>
      </c>
      <c r="CG46" s="293" t="str">
        <f t="shared" si="35"/>
        <v>-</v>
      </c>
      <c r="CH46" s="293" t="str">
        <f t="shared" si="76"/>
        <v>-</v>
      </c>
      <c r="CI46" s="293" t="str">
        <f t="shared" si="77"/>
        <v>-</v>
      </c>
      <c r="CJ46" s="293" t="str">
        <f t="shared" si="78"/>
        <v>-</v>
      </c>
      <c r="CK46" s="293" t="str">
        <f t="shared" si="79"/>
        <v>-</v>
      </c>
      <c r="CL46" s="293" t="str">
        <f t="shared" si="80"/>
        <v>-</v>
      </c>
      <c r="CM46" s="293" t="str">
        <f t="shared" si="81"/>
        <v>-</v>
      </c>
      <c r="CN46" s="293" t="str">
        <f t="shared" si="36"/>
        <v>-</v>
      </c>
      <c r="CO46" s="293" t="str">
        <f t="shared" si="82"/>
        <v>0</v>
      </c>
      <c r="CP46" s="191" t="str">
        <f t="shared" si="83"/>
        <v/>
      </c>
      <c r="CQ46" s="191" t="str">
        <f t="shared" si="37"/>
        <v/>
      </c>
      <c r="CR46" s="191" t="str">
        <f t="shared" si="84"/>
        <v/>
      </c>
      <c r="CS46" s="191" t="str">
        <f t="shared" si="38"/>
        <v/>
      </c>
      <c r="CT46" s="258"/>
      <c r="CU46" s="294" t="str">
        <f t="shared" si="39"/>
        <v>-</v>
      </c>
      <c r="CV46" s="295" t="str">
        <f t="shared" si="40"/>
        <v>-</v>
      </c>
      <c r="CW46" s="239" t="str">
        <f t="shared" si="41"/>
        <v>-</v>
      </c>
      <c r="CX46" s="296" t="str">
        <f t="shared" si="42"/>
        <v>-</v>
      </c>
      <c r="CY46" s="297" t="str">
        <f t="shared" si="43"/>
        <v>-</v>
      </c>
      <c r="CZ46" s="259"/>
      <c r="DA46" s="294" t="str">
        <f t="shared" si="44"/>
        <v>-</v>
      </c>
      <c r="DB46" s="294" t="str">
        <f t="shared" si="45"/>
        <v>-</v>
      </c>
      <c r="DC46" s="239" t="str">
        <f t="shared" si="46"/>
        <v>-</v>
      </c>
      <c r="DD46" s="296" t="str">
        <f t="shared" si="47"/>
        <v>-</v>
      </c>
      <c r="DE46" s="297" t="str">
        <f t="shared" si="48"/>
        <v>-</v>
      </c>
      <c r="DF46" s="298"/>
      <c r="DG46" s="296" t="b">
        <f t="shared" si="49"/>
        <v>0</v>
      </c>
      <c r="DH46" s="296" t="str">
        <f t="shared" si="50"/>
        <v>FALSE</v>
      </c>
      <c r="DI46" s="296" t="b">
        <f t="shared" si="51"/>
        <v>0</v>
      </c>
      <c r="DJ46" s="296">
        <f t="shared" si="52"/>
        <v>5</v>
      </c>
      <c r="DK46" s="296" t="str">
        <f t="shared" si="53"/>
        <v>FALSE</v>
      </c>
      <c r="DL46" s="296" t="str">
        <f t="shared" si="85"/>
        <v>FALSEFALSE</v>
      </c>
      <c r="DM46" s="296" t="str">
        <f t="shared" si="86"/>
        <v>FALSEFALSE</v>
      </c>
      <c r="DN46" s="296" t="str">
        <f t="shared" si="87"/>
        <v>FALSE5</v>
      </c>
      <c r="DO46" s="296">
        <f t="shared" si="54"/>
        <v>0</v>
      </c>
      <c r="DP46" s="296">
        <f t="shared" si="55"/>
        <v>0</v>
      </c>
      <c r="DQ46" s="296" t="str">
        <f t="shared" si="88"/>
        <v>00</v>
      </c>
      <c r="DR46" s="296" t="str">
        <f t="shared" si="89"/>
        <v>-</v>
      </c>
      <c r="DS46" s="296" t="str">
        <f t="shared" si="90"/>
        <v>-</v>
      </c>
      <c r="DT46" s="296" t="str">
        <f t="shared" si="91"/>
        <v>--</v>
      </c>
      <c r="DU46" s="231"/>
      <c r="EU46" s="65" t="str">
        <f t="shared" si="92"/>
        <v>MATH115</v>
      </c>
      <c r="EV46" s="65" t="str">
        <f>VLOOKUP(EU46,'ADDITIONAL CHECK'!$J$2:$AI$101,25,0)</f>
        <v>C-</v>
      </c>
      <c r="EW46" s="65" t="str">
        <f>VLOOKUP(EU46,'ADDITIONAL CHECK'!$J$2:$AI$101,26,0)</f>
        <v/>
      </c>
      <c r="EX46" s="88" t="str">
        <f t="shared" si="93"/>
        <v>-</v>
      </c>
      <c r="EY46" s="312"/>
      <c r="EZ46" s="110">
        <f t="shared" si="94"/>
        <v>0</v>
      </c>
      <c r="FA46" s="65">
        <f>VLOOKUP(EZ46,'ADDITIONAL CHECK'!$J$2:$AI$101,25,0)</f>
        <v>0</v>
      </c>
      <c r="FB46" s="65">
        <f>VLOOKUP(EZ46,'ADDITIONAL CHECK'!$J$2:$AI$101,26,0)</f>
        <v>0</v>
      </c>
      <c r="FC46" s="65">
        <f t="shared" si="95"/>
        <v>0</v>
      </c>
    </row>
    <row r="47" spans="1:159" s="189" customFormat="1" ht="14.1" customHeight="1" x14ac:dyDescent="0.25">
      <c r="A47" s="318"/>
      <c r="B47" s="318"/>
      <c r="D47" s="340"/>
      <c r="E47" s="319"/>
      <c r="F47" s="319"/>
      <c r="G47" s="319"/>
      <c r="H47" s="319"/>
      <c r="I47" s="319"/>
      <c r="J47" s="319"/>
      <c r="K47" s="293" t="str">
        <f t="shared" si="4"/>
        <v>-</v>
      </c>
      <c r="L47" s="293" t="str">
        <f t="shared" si="5"/>
        <v>-</v>
      </c>
      <c r="M47" s="293" t="str">
        <f t="shared" si="56"/>
        <v>-</v>
      </c>
      <c r="N47" s="293" t="str">
        <f t="shared" si="57"/>
        <v>-</v>
      </c>
      <c r="O47" s="293" t="str">
        <f t="shared" si="58"/>
        <v>-</v>
      </c>
      <c r="P47" s="293" t="str">
        <f t="shared" si="59"/>
        <v>-</v>
      </c>
      <c r="Q47" s="293" t="str">
        <f t="shared" si="60"/>
        <v>-</v>
      </c>
      <c r="R47" s="293" t="str">
        <f t="shared" si="61"/>
        <v>-</v>
      </c>
      <c r="S47" s="293" t="str">
        <f t="shared" si="6"/>
        <v>-</v>
      </c>
      <c r="T47" s="293" t="str">
        <f t="shared" si="62"/>
        <v>0</v>
      </c>
      <c r="U47" s="191" t="str">
        <f t="shared" si="63"/>
        <v/>
      </c>
      <c r="V47" s="191" t="str">
        <f t="shared" si="7"/>
        <v/>
      </c>
      <c r="W47" s="191" t="str">
        <f t="shared" si="64"/>
        <v/>
      </c>
      <c r="X47" s="191" t="str">
        <f t="shared" si="8"/>
        <v/>
      </c>
      <c r="Y47" s="258"/>
      <c r="Z47" s="294" t="str">
        <f t="shared" si="9"/>
        <v>-</v>
      </c>
      <c r="AA47" s="295" t="str">
        <f t="shared" si="10"/>
        <v>-</v>
      </c>
      <c r="AB47" s="239" t="str">
        <f t="shared" si="11"/>
        <v>-</v>
      </c>
      <c r="AC47" s="296" t="str">
        <f t="shared" si="12"/>
        <v>-</v>
      </c>
      <c r="AD47" s="297" t="str">
        <f t="shared" si="13"/>
        <v>-</v>
      </c>
      <c r="AE47" s="259"/>
      <c r="AF47" s="294" t="str">
        <f t="shared" si="14"/>
        <v>ENG116</v>
      </c>
      <c r="AG47" s="294">
        <f t="shared" si="15"/>
        <v>71</v>
      </c>
      <c r="AH47" s="239" t="str">
        <f t="shared" si="16"/>
        <v>B+</v>
      </c>
      <c r="AI47" s="296">
        <f t="shared" si="17"/>
        <v>9.8999999999999986</v>
      </c>
      <c r="AJ47" s="297">
        <f t="shared" si="18"/>
        <v>3</v>
      </c>
      <c r="AK47" s="298"/>
      <c r="AL47" s="296" t="b">
        <f t="shared" si="19"/>
        <v>0</v>
      </c>
      <c r="AM47" s="296" t="str">
        <f t="shared" si="20"/>
        <v>TRUE</v>
      </c>
      <c r="AN47" s="296" t="b">
        <f t="shared" si="21"/>
        <v>0</v>
      </c>
      <c r="AO47" s="296">
        <f t="shared" si="22"/>
        <v>5</v>
      </c>
      <c r="AP47" s="296" t="str">
        <f t="shared" si="23"/>
        <v>FALSE</v>
      </c>
      <c r="AQ47" s="296" t="str">
        <f t="shared" si="65"/>
        <v>TRUEFALSE</v>
      </c>
      <c r="AR47" s="296" t="str">
        <f t="shared" si="66"/>
        <v>FALSEFALSE</v>
      </c>
      <c r="AS47" s="296" t="str">
        <f t="shared" si="67"/>
        <v>FALSE5</v>
      </c>
      <c r="AT47" s="296">
        <f t="shared" si="24"/>
        <v>0</v>
      </c>
      <c r="AU47" s="296">
        <f t="shared" si="25"/>
        <v>0</v>
      </c>
      <c r="AV47" s="296" t="str">
        <f t="shared" si="68"/>
        <v>00</v>
      </c>
      <c r="AW47" s="296" t="str">
        <f t="shared" si="69"/>
        <v>ERROR</v>
      </c>
      <c r="AX47" s="296" t="str">
        <f t="shared" si="70"/>
        <v>-</v>
      </c>
      <c r="AY47" s="296" t="str">
        <f t="shared" si="71"/>
        <v>ERROR-</v>
      </c>
      <c r="AZ47" s="296" t="str">
        <f t="shared" si="72"/>
        <v>-</v>
      </c>
      <c r="BA47" s="299">
        <f>IFERROR(VLOOKUP(BG47,'ADDITIONAL CHECK'!$AU$2:$AV$101,2,0),$BA$1)</f>
        <v>1</v>
      </c>
      <c r="BB47" s="300" t="str">
        <f>VLOOKUP(BC47,'FINAL DMC'!$B$4:$I$134,8,0)</f>
        <v>-</v>
      </c>
      <c r="BC47" s="315">
        <v>25</v>
      </c>
      <c r="BD47" s="300">
        <f>VLOOKUP(BC47,'FINAL DMC'!$B$4:$I$134,7,0)</f>
        <v>64</v>
      </c>
      <c r="BE47" s="231"/>
      <c r="BF47" s="302" t="str">
        <f t="shared" si="135"/>
        <v/>
      </c>
      <c r="BG47" s="303" t="str">
        <f>VLOOKUP(BC47,'FINAL DMC'!$B$4:$F$497,2,0)</f>
        <v>ENG116</v>
      </c>
      <c r="BH47" s="303" t="str">
        <f>VLOOKUP(BC47,'FINAL DMC'!$B$4:$F$236,3,0)</f>
        <v>TECHNICAL AND BUSINESS WRITING</v>
      </c>
      <c r="BI47" s="304">
        <f>VLOOKUP(BC47,'FINAL DMC'!$B$4:$F$276,4,0)</f>
        <v>3</v>
      </c>
      <c r="BJ47" s="304" t="str">
        <f t="shared" si="136"/>
        <v>B+</v>
      </c>
      <c r="BK47" s="304" t="str">
        <f t="shared" si="137"/>
        <v>-</v>
      </c>
      <c r="BL47" s="305">
        <f t="shared" si="138"/>
        <v>9.8999999999999986</v>
      </c>
      <c r="BM47" s="306" t="str">
        <f t="shared" si="29"/>
        <v>0</v>
      </c>
      <c r="BN47" s="306" t="str">
        <f t="shared" si="74"/>
        <v>0</v>
      </c>
      <c r="BO47" s="336" t="str">
        <f t="shared" si="133"/>
        <v>Campus</v>
      </c>
      <c r="BP47" s="317"/>
      <c r="BQ47" s="332"/>
      <c r="BR47" s="337"/>
      <c r="BS47" s="477" t="str">
        <f t="shared" si="134"/>
        <v>LGU Main Campus</v>
      </c>
      <c r="BT47" s="477"/>
      <c r="BU47" s="477"/>
      <c r="BV47" s="478"/>
      <c r="BW47" s="341"/>
      <c r="BX47" s="350">
        <v>11</v>
      </c>
      <c r="BY47" s="298"/>
      <c r="BZ47" s="233" t="s">
        <v>56</v>
      </c>
      <c r="CA47" s="319"/>
      <c r="CB47" s="233" t="s">
        <v>56</v>
      </c>
      <c r="CC47" s="299">
        <f>IFERROR(VLOOKUP(BP47,'ADDITIONAL CHECK'!$AU$2:$AV$101,2,0),$BA$1)</f>
        <v>0</v>
      </c>
      <c r="CD47" s="296" t="str">
        <f t="shared" si="104"/>
        <v>-</v>
      </c>
      <c r="CE47" s="319"/>
      <c r="CF47" s="293" t="str">
        <f t="shared" si="34"/>
        <v>-</v>
      </c>
      <c r="CG47" s="293" t="str">
        <f t="shared" si="35"/>
        <v>-</v>
      </c>
      <c r="CH47" s="293" t="str">
        <f t="shared" si="76"/>
        <v>-</v>
      </c>
      <c r="CI47" s="293" t="str">
        <f t="shared" si="77"/>
        <v>-</v>
      </c>
      <c r="CJ47" s="293" t="str">
        <f t="shared" si="78"/>
        <v>-</v>
      </c>
      <c r="CK47" s="293" t="str">
        <f t="shared" si="79"/>
        <v>-</v>
      </c>
      <c r="CL47" s="293" t="str">
        <f t="shared" si="80"/>
        <v>-</v>
      </c>
      <c r="CM47" s="293" t="str">
        <f t="shared" si="81"/>
        <v>-</v>
      </c>
      <c r="CN47" s="293" t="str">
        <f t="shared" si="36"/>
        <v>-</v>
      </c>
      <c r="CO47" s="293" t="str">
        <f t="shared" si="82"/>
        <v>0</v>
      </c>
      <c r="CP47" s="191" t="str">
        <f t="shared" si="83"/>
        <v/>
      </c>
      <c r="CQ47" s="191" t="str">
        <f t="shared" si="37"/>
        <v/>
      </c>
      <c r="CR47" s="191" t="str">
        <f t="shared" si="84"/>
        <v/>
      </c>
      <c r="CS47" s="191" t="str">
        <f t="shared" si="38"/>
        <v/>
      </c>
      <c r="CT47" s="258"/>
      <c r="CU47" s="294" t="str">
        <f t="shared" si="39"/>
        <v>-</v>
      </c>
      <c r="CV47" s="295" t="str">
        <f t="shared" si="40"/>
        <v>-</v>
      </c>
      <c r="CW47" s="239" t="str">
        <f t="shared" si="41"/>
        <v>-</v>
      </c>
      <c r="CX47" s="296" t="str">
        <f t="shared" si="42"/>
        <v>-</v>
      </c>
      <c r="CY47" s="297" t="str">
        <f t="shared" si="43"/>
        <v>-</v>
      </c>
      <c r="CZ47" s="259"/>
      <c r="DA47" s="294" t="str">
        <f t="shared" si="44"/>
        <v>-</v>
      </c>
      <c r="DB47" s="294" t="str">
        <f t="shared" si="45"/>
        <v>-</v>
      </c>
      <c r="DC47" s="239" t="str">
        <f t="shared" si="46"/>
        <v>-</v>
      </c>
      <c r="DD47" s="296" t="str">
        <f t="shared" si="47"/>
        <v>-</v>
      </c>
      <c r="DE47" s="297" t="str">
        <f t="shared" si="48"/>
        <v>-</v>
      </c>
      <c r="DF47" s="298"/>
      <c r="DG47" s="296" t="b">
        <f t="shared" si="49"/>
        <v>0</v>
      </c>
      <c r="DH47" s="296" t="str">
        <f t="shared" si="50"/>
        <v>FALSE</v>
      </c>
      <c r="DI47" s="296" t="b">
        <f t="shared" si="51"/>
        <v>0</v>
      </c>
      <c r="DJ47" s="296">
        <f t="shared" si="52"/>
        <v>5</v>
      </c>
      <c r="DK47" s="296" t="str">
        <f t="shared" si="53"/>
        <v>FALSE</v>
      </c>
      <c r="DL47" s="296" t="str">
        <f t="shared" si="85"/>
        <v>FALSEFALSE</v>
      </c>
      <c r="DM47" s="296" t="str">
        <f t="shared" si="86"/>
        <v>FALSEFALSE</v>
      </c>
      <c r="DN47" s="296" t="str">
        <f t="shared" si="87"/>
        <v>FALSE5</v>
      </c>
      <c r="DO47" s="296">
        <f t="shared" si="54"/>
        <v>0</v>
      </c>
      <c r="DP47" s="296">
        <f t="shared" si="55"/>
        <v>0</v>
      </c>
      <c r="DQ47" s="296" t="str">
        <f t="shared" si="88"/>
        <v>00</v>
      </c>
      <c r="DR47" s="296" t="str">
        <f t="shared" si="89"/>
        <v>-</v>
      </c>
      <c r="DS47" s="296" t="str">
        <f t="shared" si="90"/>
        <v>-</v>
      </c>
      <c r="DT47" s="296" t="str">
        <f t="shared" si="91"/>
        <v>--</v>
      </c>
      <c r="DU47" s="231"/>
      <c r="EU47" s="65" t="str">
        <f t="shared" si="92"/>
        <v>ENG116</v>
      </c>
      <c r="EV47" s="65" t="str">
        <f>VLOOKUP(EU47,'ADDITIONAL CHECK'!$J$2:$AI$101,25,0)</f>
        <v>B+</v>
      </c>
      <c r="EW47" s="65" t="str">
        <f>VLOOKUP(EU47,'ADDITIONAL CHECK'!$J$2:$AI$101,26,0)</f>
        <v/>
      </c>
      <c r="EX47" s="88" t="str">
        <f t="shared" si="93"/>
        <v>-</v>
      </c>
      <c r="EY47" s="312"/>
      <c r="EZ47" s="110">
        <f t="shared" si="94"/>
        <v>0</v>
      </c>
      <c r="FA47" s="65">
        <f>VLOOKUP(EZ47,'ADDITIONAL CHECK'!$J$2:$AI$101,25,0)</f>
        <v>0</v>
      </c>
      <c r="FB47" s="65">
        <f>VLOOKUP(EZ47,'ADDITIONAL CHECK'!$J$2:$AI$101,26,0)</f>
        <v>0</v>
      </c>
      <c r="FC47" s="65">
        <f t="shared" si="95"/>
        <v>0</v>
      </c>
    </row>
    <row r="48" spans="1:159" s="189" customFormat="1" ht="14.1" customHeight="1" x14ac:dyDescent="0.25">
      <c r="A48" s="318"/>
      <c r="B48" s="318"/>
      <c r="D48" s="340"/>
      <c r="E48" s="319"/>
      <c r="F48" s="319"/>
      <c r="G48" s="319"/>
      <c r="H48" s="319"/>
      <c r="I48" s="319"/>
      <c r="J48" s="319"/>
      <c r="K48" s="293" t="str">
        <f t="shared" si="4"/>
        <v>-</v>
      </c>
      <c r="L48" s="293" t="str">
        <f t="shared" si="5"/>
        <v>-</v>
      </c>
      <c r="M48" s="293" t="str">
        <f t="shared" si="56"/>
        <v>-</v>
      </c>
      <c r="N48" s="293" t="str">
        <f t="shared" si="57"/>
        <v>-</v>
      </c>
      <c r="O48" s="293" t="str">
        <f t="shared" si="58"/>
        <v>-</v>
      </c>
      <c r="P48" s="293" t="str">
        <f t="shared" si="59"/>
        <v>-</v>
      </c>
      <c r="Q48" s="293" t="str">
        <f t="shared" si="60"/>
        <v>-</v>
      </c>
      <c r="R48" s="293" t="str">
        <f t="shared" si="61"/>
        <v>-</v>
      </c>
      <c r="S48" s="293" t="str">
        <f t="shared" si="6"/>
        <v>-</v>
      </c>
      <c r="T48" s="293" t="str">
        <f t="shared" si="62"/>
        <v>0</v>
      </c>
      <c r="U48" s="191" t="str">
        <f t="shared" si="63"/>
        <v/>
      </c>
      <c r="V48" s="191" t="str">
        <f t="shared" si="7"/>
        <v/>
      </c>
      <c r="W48" s="191" t="str">
        <f t="shared" si="64"/>
        <v/>
      </c>
      <c r="X48" s="191" t="str">
        <f t="shared" si="8"/>
        <v/>
      </c>
      <c r="Y48" s="258"/>
      <c r="Z48" s="294" t="str">
        <f t="shared" si="9"/>
        <v>-</v>
      </c>
      <c r="AA48" s="295" t="str">
        <f t="shared" si="10"/>
        <v>-</v>
      </c>
      <c r="AB48" s="239" t="str">
        <f t="shared" si="11"/>
        <v>-</v>
      </c>
      <c r="AC48" s="296" t="str">
        <f t="shared" si="12"/>
        <v>-</v>
      </c>
      <c r="AD48" s="297" t="str">
        <f t="shared" si="13"/>
        <v>-</v>
      </c>
      <c r="AE48" s="259"/>
      <c r="AF48" s="294" t="str">
        <f t="shared" si="14"/>
        <v>-</v>
      </c>
      <c r="AG48" s="294" t="str">
        <f t="shared" si="15"/>
        <v>-</v>
      </c>
      <c r="AH48" s="239" t="str">
        <f t="shared" si="16"/>
        <v>-</v>
      </c>
      <c r="AI48" s="296" t="str">
        <f t="shared" si="17"/>
        <v>-</v>
      </c>
      <c r="AJ48" s="297" t="str">
        <f t="shared" si="18"/>
        <v>-</v>
      </c>
      <c r="AK48" s="298"/>
      <c r="AL48" s="296" t="b">
        <f t="shared" si="19"/>
        <v>0</v>
      </c>
      <c r="AM48" s="296" t="str">
        <f t="shared" si="20"/>
        <v>FALSE</v>
      </c>
      <c r="AN48" s="296" t="b">
        <f t="shared" si="21"/>
        <v>0</v>
      </c>
      <c r="AO48" s="296">
        <f t="shared" si="22"/>
        <v>5</v>
      </c>
      <c r="AP48" s="296" t="str">
        <f t="shared" si="23"/>
        <v>FALSE</v>
      </c>
      <c r="AQ48" s="296" t="str">
        <f t="shared" si="65"/>
        <v>FALSEFALSE</v>
      </c>
      <c r="AR48" s="296" t="str">
        <f t="shared" si="66"/>
        <v>FALSEFALSE</v>
      </c>
      <c r="AS48" s="296" t="str">
        <f t="shared" si="67"/>
        <v>FALSE5</v>
      </c>
      <c r="AT48" s="296">
        <f t="shared" si="24"/>
        <v>0</v>
      </c>
      <c r="AU48" s="296">
        <f t="shared" si="25"/>
        <v>0</v>
      </c>
      <c r="AV48" s="296" t="str">
        <f t="shared" si="68"/>
        <v>00</v>
      </c>
      <c r="AW48" s="296" t="str">
        <f t="shared" si="69"/>
        <v>-</v>
      </c>
      <c r="AX48" s="296" t="str">
        <f t="shared" si="70"/>
        <v>-</v>
      </c>
      <c r="AY48" s="296" t="str">
        <f t="shared" si="71"/>
        <v>--</v>
      </c>
      <c r="AZ48" s="296" t="str">
        <f t="shared" si="72"/>
        <v>-</v>
      </c>
      <c r="BA48" s="299" t="s">
        <v>56</v>
      </c>
      <c r="BB48" s="321" t="s">
        <v>56</v>
      </c>
      <c r="BC48" s="186"/>
      <c r="BD48" s="300" t="s">
        <v>56</v>
      </c>
      <c r="BE48" s="231"/>
      <c r="BF48" s="302"/>
      <c r="BG48" s="322" t="s">
        <v>62</v>
      </c>
      <c r="BH48" s="303"/>
      <c r="BI48" s="323">
        <f>SUM(BI41:BI47)</f>
        <v>82</v>
      </c>
      <c r="BJ48" s="443" t="s">
        <v>64</v>
      </c>
      <c r="BK48" s="443"/>
      <c r="BL48" s="325">
        <f>IFERROR(($DV$7/$DW$7),"-")</f>
        <v>2.825609756097561</v>
      </c>
      <c r="BM48" s="306" t="str">
        <f t="shared" si="29"/>
        <v>0</v>
      </c>
      <c r="BN48" s="306" t="str">
        <f t="shared" si="74"/>
        <v>0</v>
      </c>
      <c r="BO48" s="354" t="str">
        <f>IFERROR(VLOOKUP(BX48,$DW$63:$DX$78,2,0),"")</f>
        <v>Last Enrolled Semester</v>
      </c>
      <c r="BP48" s="332"/>
      <c r="BQ48" s="332"/>
      <c r="BR48" s="332"/>
      <c r="BS48" s="477" t="str">
        <f t="shared" si="134"/>
        <v>Spring 2024</v>
      </c>
      <c r="BT48" s="477"/>
      <c r="BU48" s="477"/>
      <c r="BV48" s="478"/>
      <c r="BW48" s="341"/>
      <c r="BX48" s="350">
        <v>12</v>
      </c>
      <c r="BY48" s="298"/>
      <c r="BZ48" s="233" t="s">
        <v>56</v>
      </c>
      <c r="CA48" s="319"/>
      <c r="CB48" s="233" t="s">
        <v>56</v>
      </c>
      <c r="CC48" s="299">
        <f>IFERROR(VLOOKUP(BP48,'ADDITIONAL CHECK'!$AU$2:$AV$101,2,0),$BA$1)</f>
        <v>0</v>
      </c>
      <c r="CD48" s="296" t="str">
        <f t="shared" si="104"/>
        <v>-</v>
      </c>
      <c r="CE48" s="319"/>
      <c r="CF48" s="293" t="str">
        <f t="shared" si="34"/>
        <v>-</v>
      </c>
      <c r="CG48" s="293" t="str">
        <f t="shared" si="35"/>
        <v>-</v>
      </c>
      <c r="CH48" s="293" t="str">
        <f t="shared" si="76"/>
        <v>-</v>
      </c>
      <c r="CI48" s="293" t="str">
        <f t="shared" si="77"/>
        <v>-</v>
      </c>
      <c r="CJ48" s="293" t="str">
        <f t="shared" si="78"/>
        <v>-</v>
      </c>
      <c r="CK48" s="293" t="str">
        <f t="shared" si="79"/>
        <v>-</v>
      </c>
      <c r="CL48" s="293" t="str">
        <f t="shared" si="80"/>
        <v>-</v>
      </c>
      <c r="CM48" s="293" t="str">
        <f t="shared" si="81"/>
        <v>-</v>
      </c>
      <c r="CN48" s="293" t="str">
        <f t="shared" si="36"/>
        <v>-</v>
      </c>
      <c r="CO48" s="293" t="str">
        <f t="shared" si="82"/>
        <v>0</v>
      </c>
      <c r="CP48" s="191" t="str">
        <f t="shared" si="83"/>
        <v/>
      </c>
      <c r="CQ48" s="191" t="str">
        <f t="shared" si="37"/>
        <v/>
      </c>
      <c r="CR48" s="191" t="str">
        <f t="shared" si="84"/>
        <v/>
      </c>
      <c r="CS48" s="191" t="str">
        <f t="shared" si="38"/>
        <v/>
      </c>
      <c r="CT48" s="258"/>
      <c r="CU48" s="294" t="str">
        <f t="shared" si="39"/>
        <v>-</v>
      </c>
      <c r="CV48" s="295" t="str">
        <f t="shared" si="40"/>
        <v>-</v>
      </c>
      <c r="CW48" s="239" t="str">
        <f t="shared" si="41"/>
        <v>-</v>
      </c>
      <c r="CX48" s="296" t="str">
        <f t="shared" si="42"/>
        <v>-</v>
      </c>
      <c r="CY48" s="297" t="str">
        <f t="shared" si="43"/>
        <v>-</v>
      </c>
      <c r="CZ48" s="259"/>
      <c r="DA48" s="294" t="str">
        <f t="shared" si="44"/>
        <v>-</v>
      </c>
      <c r="DB48" s="294" t="str">
        <f t="shared" si="45"/>
        <v>-</v>
      </c>
      <c r="DC48" s="239" t="str">
        <f t="shared" si="46"/>
        <v>-</v>
      </c>
      <c r="DD48" s="296" t="str">
        <f t="shared" si="47"/>
        <v>-</v>
      </c>
      <c r="DE48" s="297" t="str">
        <f t="shared" si="48"/>
        <v>-</v>
      </c>
      <c r="DF48" s="298"/>
      <c r="DG48" s="296" t="b">
        <f t="shared" si="49"/>
        <v>0</v>
      </c>
      <c r="DH48" s="296" t="str">
        <f t="shared" si="50"/>
        <v>FALSE</v>
      </c>
      <c r="DI48" s="296" t="b">
        <f t="shared" si="51"/>
        <v>0</v>
      </c>
      <c r="DJ48" s="296">
        <f t="shared" si="52"/>
        <v>5</v>
      </c>
      <c r="DK48" s="296" t="str">
        <f t="shared" si="53"/>
        <v>FALSE</v>
      </c>
      <c r="DL48" s="296" t="str">
        <f t="shared" si="85"/>
        <v>FALSEFALSE</v>
      </c>
      <c r="DM48" s="296" t="str">
        <f t="shared" si="86"/>
        <v>FALSEFALSE</v>
      </c>
      <c r="DN48" s="296" t="str">
        <f t="shared" si="87"/>
        <v>FALSE5</v>
      </c>
      <c r="DO48" s="296">
        <f t="shared" si="54"/>
        <v>0</v>
      </c>
      <c r="DP48" s="296">
        <f t="shared" si="55"/>
        <v>0</v>
      </c>
      <c r="DQ48" s="296" t="str">
        <f t="shared" si="88"/>
        <v>00</v>
      </c>
      <c r="DR48" s="296" t="str">
        <f t="shared" si="89"/>
        <v>-</v>
      </c>
      <c r="DS48" s="296" t="str">
        <f t="shared" si="90"/>
        <v>-</v>
      </c>
      <c r="DT48" s="296" t="str">
        <f t="shared" si="91"/>
        <v>--</v>
      </c>
      <c r="DU48" s="231"/>
      <c r="EU48" s="65" t="str">
        <f t="shared" si="92"/>
        <v xml:space="preserve">Total Credit Hours </v>
      </c>
      <c r="EV48" s="65">
        <f>VLOOKUP(EU48,'ADDITIONAL CHECK'!$J$2:$AI$101,25,0)</f>
        <v>0</v>
      </c>
      <c r="EW48" s="65" t="str">
        <f>VLOOKUP(EU48,'ADDITIONAL CHECK'!$J$2:$AI$101,26,0)</f>
        <v/>
      </c>
      <c r="EX48" s="88" t="str">
        <f t="shared" si="93"/>
        <v>-</v>
      </c>
      <c r="EY48" s="312"/>
      <c r="EZ48" s="110">
        <f t="shared" si="94"/>
        <v>0</v>
      </c>
      <c r="FA48" s="65">
        <f>VLOOKUP(EZ48,'ADDITIONAL CHECK'!$J$2:$AI$101,25,0)</f>
        <v>0</v>
      </c>
      <c r="FB48" s="65">
        <f>VLOOKUP(EZ48,'ADDITIONAL CHECK'!$J$2:$AI$101,26,0)</f>
        <v>0</v>
      </c>
      <c r="FC48" s="65">
        <f t="shared" si="95"/>
        <v>0</v>
      </c>
    </row>
    <row r="49" spans="1:159" s="189" customFormat="1" ht="14.1" customHeight="1" x14ac:dyDescent="0.25">
      <c r="A49" s="259"/>
      <c r="B49" s="259"/>
      <c r="C49" s="320"/>
      <c r="D49" s="351"/>
      <c r="E49" s="352"/>
      <c r="F49" s="352"/>
      <c r="G49" s="352"/>
      <c r="H49" s="352"/>
      <c r="I49" s="352"/>
      <c r="J49" s="352"/>
      <c r="K49" s="293" t="str">
        <f t="shared" si="4"/>
        <v>-</v>
      </c>
      <c r="L49" s="293" t="str">
        <f t="shared" si="5"/>
        <v>-</v>
      </c>
      <c r="M49" s="293" t="str">
        <f t="shared" si="56"/>
        <v>-</v>
      </c>
      <c r="N49" s="293" t="str">
        <f t="shared" si="57"/>
        <v>-</v>
      </c>
      <c r="O49" s="293" t="str">
        <f t="shared" si="58"/>
        <v>-</v>
      </c>
      <c r="P49" s="293" t="str">
        <f t="shared" si="59"/>
        <v>-</v>
      </c>
      <c r="Q49" s="293" t="str">
        <f t="shared" si="60"/>
        <v>-</v>
      </c>
      <c r="R49" s="293" t="str">
        <f t="shared" si="61"/>
        <v>-</v>
      </c>
      <c r="S49" s="293" t="str">
        <f t="shared" si="6"/>
        <v>-</v>
      </c>
      <c r="T49" s="293" t="str">
        <f t="shared" si="62"/>
        <v>0</v>
      </c>
      <c r="U49" s="191" t="str">
        <f t="shared" si="63"/>
        <v/>
      </c>
      <c r="V49" s="191" t="str">
        <f t="shared" si="7"/>
        <v/>
      </c>
      <c r="W49" s="191" t="str">
        <f t="shared" si="64"/>
        <v/>
      </c>
      <c r="X49" s="191" t="str">
        <f t="shared" si="8"/>
        <v/>
      </c>
      <c r="Y49" s="258"/>
      <c r="Z49" s="294" t="str">
        <f t="shared" si="9"/>
        <v>-</v>
      </c>
      <c r="AA49" s="295" t="str">
        <f t="shared" si="10"/>
        <v>-</v>
      </c>
      <c r="AB49" s="239" t="str">
        <f t="shared" si="11"/>
        <v>-</v>
      </c>
      <c r="AC49" s="296" t="str">
        <f t="shared" si="12"/>
        <v>-</v>
      </c>
      <c r="AD49" s="297" t="str">
        <f t="shared" si="13"/>
        <v>-</v>
      </c>
      <c r="AE49" s="259"/>
      <c r="AF49" s="294" t="str">
        <f t="shared" si="14"/>
        <v>-</v>
      </c>
      <c r="AG49" s="294" t="str">
        <f t="shared" si="15"/>
        <v>-</v>
      </c>
      <c r="AH49" s="239" t="str">
        <f t="shared" si="16"/>
        <v>-</v>
      </c>
      <c r="AI49" s="296" t="str">
        <f t="shared" si="17"/>
        <v>-</v>
      </c>
      <c r="AJ49" s="297" t="str">
        <f t="shared" si="18"/>
        <v>-</v>
      </c>
      <c r="AK49" s="298"/>
      <c r="AL49" s="296" t="b">
        <f t="shared" si="19"/>
        <v>0</v>
      </c>
      <c r="AM49" s="296" t="str">
        <f t="shared" si="20"/>
        <v>FALSE</v>
      </c>
      <c r="AN49" s="296" t="b">
        <f t="shared" si="21"/>
        <v>0</v>
      </c>
      <c r="AO49" s="296">
        <f t="shared" si="22"/>
        <v>5</v>
      </c>
      <c r="AP49" s="296" t="str">
        <f t="shared" si="23"/>
        <v>FALSE</v>
      </c>
      <c r="AQ49" s="296" t="str">
        <f t="shared" si="65"/>
        <v>FALSEFALSE</v>
      </c>
      <c r="AR49" s="296" t="str">
        <f t="shared" si="66"/>
        <v>FALSEFALSE</v>
      </c>
      <c r="AS49" s="296" t="str">
        <f t="shared" si="67"/>
        <v>FALSE5</v>
      </c>
      <c r="AT49" s="296">
        <f t="shared" si="24"/>
        <v>0</v>
      </c>
      <c r="AU49" s="296">
        <f t="shared" si="25"/>
        <v>0</v>
      </c>
      <c r="AV49" s="296" t="str">
        <f t="shared" si="68"/>
        <v>00</v>
      </c>
      <c r="AW49" s="296" t="str">
        <f t="shared" si="69"/>
        <v>-</v>
      </c>
      <c r="AX49" s="296" t="str">
        <f t="shared" si="70"/>
        <v>-</v>
      </c>
      <c r="AY49" s="296" t="str">
        <f t="shared" si="71"/>
        <v>--</v>
      </c>
      <c r="AZ49" s="296" t="str">
        <f t="shared" si="72"/>
        <v>-</v>
      </c>
      <c r="BA49" s="299" t="s">
        <v>56</v>
      </c>
      <c r="BB49" s="321" t="s">
        <v>56</v>
      </c>
      <c r="BC49" s="186"/>
      <c r="BD49" s="300" t="s">
        <v>56</v>
      </c>
      <c r="BE49" s="231"/>
      <c r="BF49" s="302"/>
      <c r="BG49" s="303"/>
      <c r="BH49" s="303"/>
      <c r="BI49" s="304"/>
      <c r="BJ49" s="304"/>
      <c r="BK49" s="304"/>
      <c r="BL49" s="305"/>
      <c r="BM49" s="306" t="str">
        <f t="shared" si="29"/>
        <v>0</v>
      </c>
      <c r="BN49" s="306" t="str">
        <f t="shared" si="74"/>
        <v>0</v>
      </c>
      <c r="BO49" s="479" t="s">
        <v>81</v>
      </c>
      <c r="BP49" s="480"/>
      <c r="BQ49" s="480"/>
      <c r="BR49" s="480"/>
      <c r="BS49" s="480"/>
      <c r="BT49" s="480"/>
      <c r="BU49" s="480"/>
      <c r="BV49" s="481"/>
      <c r="BW49" s="353"/>
      <c r="BX49" s="350">
        <v>13</v>
      </c>
      <c r="BY49" s="298"/>
      <c r="BZ49" s="233" t="s">
        <v>56</v>
      </c>
      <c r="CA49" s="352"/>
      <c r="CB49" s="233" t="s">
        <v>56</v>
      </c>
      <c r="CC49" s="299">
        <f>IFERROR(VLOOKUP(BP49,'ADDITIONAL CHECK'!$AU$2:$AV$101,2,0),$BA$1)</f>
        <v>0</v>
      </c>
      <c r="CD49" s="296" t="str">
        <f t="shared" si="104"/>
        <v>-</v>
      </c>
      <c r="CE49" s="352"/>
      <c r="CF49" s="293" t="str">
        <f t="shared" si="34"/>
        <v>-</v>
      </c>
      <c r="CG49" s="293" t="str">
        <f t="shared" si="35"/>
        <v>-</v>
      </c>
      <c r="CH49" s="293" t="str">
        <f t="shared" si="76"/>
        <v>-</v>
      </c>
      <c r="CI49" s="293" t="str">
        <f t="shared" si="77"/>
        <v>-</v>
      </c>
      <c r="CJ49" s="293" t="str">
        <f t="shared" si="78"/>
        <v>-</v>
      </c>
      <c r="CK49" s="293" t="str">
        <f t="shared" si="79"/>
        <v>-</v>
      </c>
      <c r="CL49" s="293" t="str">
        <f t="shared" si="80"/>
        <v>-</v>
      </c>
      <c r="CM49" s="293" t="str">
        <f t="shared" si="81"/>
        <v>-</v>
      </c>
      <c r="CN49" s="293" t="str">
        <f t="shared" si="36"/>
        <v>-</v>
      </c>
      <c r="CO49" s="293" t="str">
        <f t="shared" si="82"/>
        <v>0</v>
      </c>
      <c r="CP49" s="191" t="str">
        <f t="shared" si="83"/>
        <v/>
      </c>
      <c r="CQ49" s="191" t="str">
        <f t="shared" si="37"/>
        <v/>
      </c>
      <c r="CR49" s="191" t="str">
        <f t="shared" si="84"/>
        <v/>
      </c>
      <c r="CS49" s="191" t="str">
        <f t="shared" si="38"/>
        <v/>
      </c>
      <c r="CT49" s="258"/>
      <c r="CU49" s="294" t="str">
        <f t="shared" si="39"/>
        <v>-</v>
      </c>
      <c r="CV49" s="295" t="str">
        <f t="shared" si="40"/>
        <v>-</v>
      </c>
      <c r="CW49" s="239" t="str">
        <f t="shared" si="41"/>
        <v>-</v>
      </c>
      <c r="CX49" s="296" t="str">
        <f t="shared" si="42"/>
        <v>-</v>
      </c>
      <c r="CY49" s="297" t="str">
        <f t="shared" si="43"/>
        <v>-</v>
      </c>
      <c r="CZ49" s="259"/>
      <c r="DA49" s="294" t="str">
        <f t="shared" si="44"/>
        <v>-</v>
      </c>
      <c r="DB49" s="294" t="str">
        <f t="shared" si="45"/>
        <v>-</v>
      </c>
      <c r="DC49" s="239" t="str">
        <f t="shared" si="46"/>
        <v>-</v>
      </c>
      <c r="DD49" s="296" t="str">
        <f t="shared" si="47"/>
        <v>-</v>
      </c>
      <c r="DE49" s="297" t="str">
        <f t="shared" si="48"/>
        <v>-</v>
      </c>
      <c r="DF49" s="298"/>
      <c r="DG49" s="296" t="b">
        <f t="shared" si="49"/>
        <v>0</v>
      </c>
      <c r="DH49" s="296" t="str">
        <f t="shared" si="50"/>
        <v>FALSE</v>
      </c>
      <c r="DI49" s="296" t="b">
        <f t="shared" si="51"/>
        <v>0</v>
      </c>
      <c r="DJ49" s="296">
        <f t="shared" si="52"/>
        <v>5</v>
      </c>
      <c r="DK49" s="296" t="str">
        <f t="shared" si="53"/>
        <v>FALSE</v>
      </c>
      <c r="DL49" s="296" t="str">
        <f t="shared" si="85"/>
        <v>FALSEFALSE</v>
      </c>
      <c r="DM49" s="296" t="str">
        <f t="shared" si="86"/>
        <v>FALSEFALSE</v>
      </c>
      <c r="DN49" s="296" t="str">
        <f t="shared" si="87"/>
        <v>FALSE5</v>
      </c>
      <c r="DO49" s="296">
        <f t="shared" si="54"/>
        <v>0</v>
      </c>
      <c r="DP49" s="296">
        <f t="shared" si="55"/>
        <v>0</v>
      </c>
      <c r="DQ49" s="296" t="str">
        <f t="shared" si="88"/>
        <v>00</v>
      </c>
      <c r="DR49" s="296" t="str">
        <f t="shared" si="89"/>
        <v>-</v>
      </c>
      <c r="DS49" s="296" t="str">
        <f t="shared" si="90"/>
        <v>-</v>
      </c>
      <c r="DT49" s="296" t="str">
        <f t="shared" si="91"/>
        <v>--</v>
      </c>
      <c r="DU49" s="231"/>
      <c r="EU49" s="65">
        <f t="shared" si="92"/>
        <v>0</v>
      </c>
      <c r="EV49" s="65">
        <f>VLOOKUP(EU49,'ADDITIONAL CHECK'!$J$2:$AI$101,25,0)</f>
        <v>0</v>
      </c>
      <c r="EW49" s="65">
        <f>VLOOKUP(EU49,'ADDITIONAL CHECK'!$J$2:$AI$101,26,0)</f>
        <v>0</v>
      </c>
      <c r="EX49" s="88">
        <f t="shared" si="93"/>
        <v>0</v>
      </c>
      <c r="EY49" s="312"/>
      <c r="EZ49" s="110">
        <f t="shared" si="94"/>
        <v>0</v>
      </c>
      <c r="FA49" s="65">
        <f>VLOOKUP(EZ49,'ADDITIONAL CHECK'!$J$2:$AI$101,25,0)</f>
        <v>0</v>
      </c>
      <c r="FB49" s="65">
        <f>VLOOKUP(EZ49,'ADDITIONAL CHECK'!$J$2:$AI$101,26,0)</f>
        <v>0</v>
      </c>
      <c r="FC49" s="65">
        <f t="shared" si="95"/>
        <v>0</v>
      </c>
    </row>
    <row r="50" spans="1:159" s="189" customFormat="1" ht="13.5" hidden="1" customHeight="1" x14ac:dyDescent="0.25">
      <c r="A50" s="259"/>
      <c r="B50" s="259"/>
      <c r="C50" s="320"/>
      <c r="D50" s="351"/>
      <c r="E50" s="352"/>
      <c r="F50" s="352"/>
      <c r="G50" s="352"/>
      <c r="H50" s="352"/>
      <c r="I50" s="352"/>
      <c r="J50" s="352"/>
      <c r="K50" s="293" t="str">
        <f t="shared" si="4"/>
        <v>-</v>
      </c>
      <c r="L50" s="293" t="str">
        <f t="shared" si="5"/>
        <v>-</v>
      </c>
      <c r="M50" s="293" t="str">
        <f t="shared" si="56"/>
        <v>-</v>
      </c>
      <c r="N50" s="293" t="str">
        <f t="shared" si="57"/>
        <v>-</v>
      </c>
      <c r="O50" s="293" t="str">
        <f t="shared" si="58"/>
        <v>-</v>
      </c>
      <c r="P50" s="293" t="str">
        <f t="shared" si="59"/>
        <v>-</v>
      </c>
      <c r="Q50" s="293" t="str">
        <f t="shared" si="60"/>
        <v>-</v>
      </c>
      <c r="R50" s="293" t="str">
        <f t="shared" si="61"/>
        <v>-</v>
      </c>
      <c r="S50" s="293" t="str">
        <f t="shared" si="6"/>
        <v>-</v>
      </c>
      <c r="T50" s="293" t="str">
        <f t="shared" si="62"/>
        <v>0</v>
      </c>
      <c r="U50" s="191" t="str">
        <f t="shared" si="63"/>
        <v/>
      </c>
      <c r="V50" s="191" t="str">
        <f t="shared" si="7"/>
        <v/>
      </c>
      <c r="W50" s="191" t="str">
        <f t="shared" si="64"/>
        <v/>
      </c>
      <c r="X50" s="191" t="str">
        <f t="shared" si="8"/>
        <v/>
      </c>
      <c r="Y50" s="258"/>
      <c r="Z50" s="294" t="str">
        <f t="shared" si="9"/>
        <v>-</v>
      </c>
      <c r="AA50" s="295" t="str">
        <f t="shared" si="10"/>
        <v>-</v>
      </c>
      <c r="AB50" s="239" t="str">
        <f t="shared" si="11"/>
        <v>-</v>
      </c>
      <c r="AC50" s="296" t="str">
        <f t="shared" si="12"/>
        <v>-</v>
      </c>
      <c r="AD50" s="297" t="str">
        <f t="shared" si="13"/>
        <v>-</v>
      </c>
      <c r="AE50" s="259"/>
      <c r="AF50" s="294" t="str">
        <f t="shared" si="14"/>
        <v>-</v>
      </c>
      <c r="AG50" s="294" t="str">
        <f t="shared" si="15"/>
        <v>-</v>
      </c>
      <c r="AH50" s="239" t="str">
        <f t="shared" si="16"/>
        <v>-</v>
      </c>
      <c r="AI50" s="296" t="str">
        <f t="shared" si="17"/>
        <v>-</v>
      </c>
      <c r="AJ50" s="297" t="str">
        <f t="shared" si="18"/>
        <v>-</v>
      </c>
      <c r="AK50" s="298"/>
      <c r="AL50" s="296" t="b">
        <f t="shared" si="19"/>
        <v>0</v>
      </c>
      <c r="AM50" s="296" t="str">
        <f t="shared" si="20"/>
        <v>FALSE</v>
      </c>
      <c r="AN50" s="296" t="b">
        <f t="shared" si="21"/>
        <v>0</v>
      </c>
      <c r="AO50" s="296">
        <f t="shared" si="22"/>
        <v>5</v>
      </c>
      <c r="AP50" s="296" t="str">
        <f t="shared" si="23"/>
        <v>FALSE</v>
      </c>
      <c r="AQ50" s="296" t="str">
        <f t="shared" si="65"/>
        <v>FALSEFALSE</v>
      </c>
      <c r="AR50" s="296" t="str">
        <f t="shared" si="66"/>
        <v>FALSEFALSE</v>
      </c>
      <c r="AS50" s="296" t="str">
        <f t="shared" si="67"/>
        <v>FALSE5</v>
      </c>
      <c r="AT50" s="296">
        <f t="shared" si="24"/>
        <v>0</v>
      </c>
      <c r="AU50" s="296">
        <f t="shared" si="25"/>
        <v>0</v>
      </c>
      <c r="AV50" s="296" t="str">
        <f t="shared" si="68"/>
        <v>00</v>
      </c>
      <c r="AW50" s="296" t="str">
        <f t="shared" si="69"/>
        <v>-</v>
      </c>
      <c r="AX50" s="296" t="str">
        <f t="shared" si="70"/>
        <v>-</v>
      </c>
      <c r="AY50" s="296" t="str">
        <f t="shared" si="71"/>
        <v>--</v>
      </c>
      <c r="AZ50" s="296" t="str">
        <f t="shared" si="72"/>
        <v>-</v>
      </c>
      <c r="BA50" s="299" t="s">
        <v>56</v>
      </c>
      <c r="BB50" s="321" t="s">
        <v>56</v>
      </c>
      <c r="BC50" s="355"/>
      <c r="BD50" s="300" t="s">
        <v>56</v>
      </c>
      <c r="BE50" s="231"/>
      <c r="BF50" s="302"/>
      <c r="BG50" s="322"/>
      <c r="BH50" s="303"/>
      <c r="BI50" s="323"/>
      <c r="BJ50" s="443"/>
      <c r="BK50" s="443"/>
      <c r="BL50" s="325"/>
      <c r="BM50" s="306" t="str">
        <f t="shared" si="29"/>
        <v>0</v>
      </c>
      <c r="BN50" s="306" t="str">
        <f t="shared" si="74"/>
        <v>0</v>
      </c>
      <c r="BO50" s="336"/>
      <c r="BP50" s="317"/>
      <c r="BQ50" s="332"/>
      <c r="BR50" s="337"/>
      <c r="BS50" s="356"/>
      <c r="BT50" s="357"/>
      <c r="BU50" s="357"/>
      <c r="BV50" s="358"/>
      <c r="BW50" s="353"/>
      <c r="BX50" s="359"/>
      <c r="BY50" s="298"/>
      <c r="BZ50" s="233" t="s">
        <v>56</v>
      </c>
      <c r="CA50" s="352"/>
      <c r="CB50" s="233" t="s">
        <v>56</v>
      </c>
      <c r="CC50" s="299">
        <f>IFERROR(VLOOKUP(BP50,'ADDITIONAL CHECK'!$AU$2:$AV$101,2,0),$BA$1)</f>
        <v>0</v>
      </c>
      <c r="CD50" s="296" t="str">
        <f t="shared" si="104"/>
        <v>-</v>
      </c>
      <c r="CE50" s="352"/>
      <c r="CF50" s="293" t="str">
        <f t="shared" si="34"/>
        <v>-</v>
      </c>
      <c r="CG50" s="293" t="str">
        <f t="shared" si="35"/>
        <v>-</v>
      </c>
      <c r="CH50" s="293" t="str">
        <f t="shared" si="76"/>
        <v>-</v>
      </c>
      <c r="CI50" s="293" t="str">
        <f t="shared" si="77"/>
        <v>-</v>
      </c>
      <c r="CJ50" s="293" t="str">
        <f t="shared" si="78"/>
        <v>-</v>
      </c>
      <c r="CK50" s="293" t="str">
        <f t="shared" si="79"/>
        <v>-</v>
      </c>
      <c r="CL50" s="293" t="str">
        <f t="shared" si="80"/>
        <v>-</v>
      </c>
      <c r="CM50" s="293" t="str">
        <f t="shared" si="81"/>
        <v>-</v>
      </c>
      <c r="CN50" s="293" t="str">
        <f t="shared" si="36"/>
        <v>-</v>
      </c>
      <c r="CO50" s="293" t="str">
        <f t="shared" si="82"/>
        <v>0</v>
      </c>
      <c r="CP50" s="191" t="str">
        <f t="shared" si="83"/>
        <v/>
      </c>
      <c r="CQ50" s="191" t="str">
        <f t="shared" si="37"/>
        <v/>
      </c>
      <c r="CR50" s="191" t="str">
        <f t="shared" si="84"/>
        <v/>
      </c>
      <c r="CS50" s="191" t="str">
        <f t="shared" si="38"/>
        <v/>
      </c>
      <c r="CT50" s="258"/>
      <c r="CU50" s="294" t="str">
        <f t="shared" si="39"/>
        <v>-</v>
      </c>
      <c r="CV50" s="295" t="str">
        <f t="shared" si="40"/>
        <v>-</v>
      </c>
      <c r="CW50" s="239" t="str">
        <f t="shared" si="41"/>
        <v>-</v>
      </c>
      <c r="CX50" s="296" t="str">
        <f t="shared" si="42"/>
        <v>-</v>
      </c>
      <c r="CY50" s="297" t="str">
        <f t="shared" si="43"/>
        <v>-</v>
      </c>
      <c r="CZ50" s="259"/>
      <c r="DA50" s="294" t="str">
        <f t="shared" si="44"/>
        <v>-</v>
      </c>
      <c r="DB50" s="294" t="str">
        <f t="shared" si="45"/>
        <v>-</v>
      </c>
      <c r="DC50" s="239" t="str">
        <f t="shared" si="46"/>
        <v>-</v>
      </c>
      <c r="DD50" s="296" t="str">
        <f t="shared" si="47"/>
        <v>-</v>
      </c>
      <c r="DE50" s="297" t="str">
        <f t="shared" si="48"/>
        <v>-</v>
      </c>
      <c r="DF50" s="298"/>
      <c r="DG50" s="296" t="b">
        <f t="shared" si="49"/>
        <v>0</v>
      </c>
      <c r="DH50" s="296" t="str">
        <f t="shared" si="50"/>
        <v>FALSE</v>
      </c>
      <c r="DI50" s="296" t="b">
        <f t="shared" si="51"/>
        <v>0</v>
      </c>
      <c r="DJ50" s="296">
        <f t="shared" si="52"/>
        <v>5</v>
      </c>
      <c r="DK50" s="296" t="str">
        <f t="shared" si="53"/>
        <v>FALSE</v>
      </c>
      <c r="DL50" s="296" t="str">
        <f t="shared" si="85"/>
        <v>FALSEFALSE</v>
      </c>
      <c r="DM50" s="296" t="str">
        <f t="shared" si="86"/>
        <v>FALSEFALSE</v>
      </c>
      <c r="DN50" s="296" t="str">
        <f t="shared" si="87"/>
        <v>FALSE5</v>
      </c>
      <c r="DO50" s="296">
        <f t="shared" si="54"/>
        <v>0</v>
      </c>
      <c r="DP50" s="296">
        <f t="shared" si="55"/>
        <v>0</v>
      </c>
      <c r="DQ50" s="296" t="str">
        <f t="shared" si="88"/>
        <v>00</v>
      </c>
      <c r="DR50" s="296" t="str">
        <f t="shared" si="89"/>
        <v>-</v>
      </c>
      <c r="DS50" s="296" t="str">
        <f t="shared" si="90"/>
        <v>-</v>
      </c>
      <c r="DT50" s="296" t="str">
        <f t="shared" si="91"/>
        <v>--</v>
      </c>
      <c r="DU50" s="231"/>
      <c r="EU50" s="65">
        <f t="shared" si="92"/>
        <v>0</v>
      </c>
      <c r="EV50" s="65">
        <f>VLOOKUP(EU50,'ADDITIONAL CHECK'!$J$2:$AI$101,25,0)</f>
        <v>0</v>
      </c>
      <c r="EW50" s="65">
        <f>VLOOKUP(EU50,'ADDITIONAL CHECK'!$J$2:$AI$101,26,0)</f>
        <v>0</v>
      </c>
      <c r="EX50" s="88">
        <f t="shared" si="93"/>
        <v>0</v>
      </c>
      <c r="EY50" s="312"/>
      <c r="EZ50" s="110">
        <f t="shared" si="94"/>
        <v>0</v>
      </c>
      <c r="FA50" s="65">
        <f>VLOOKUP(EZ50,'ADDITIONAL CHECK'!$J$2:$AI$101,25,0)</f>
        <v>0</v>
      </c>
      <c r="FB50" s="65">
        <f>VLOOKUP(EZ50,'ADDITIONAL CHECK'!$J$2:$AI$101,26,0)</f>
        <v>0</v>
      </c>
      <c r="FC50" s="65">
        <f t="shared" si="95"/>
        <v>0</v>
      </c>
    </row>
    <row r="51" spans="1:159" s="189" customFormat="1" ht="15" hidden="1" customHeight="1" x14ac:dyDescent="0.25">
      <c r="A51" s="259"/>
      <c r="B51" s="259"/>
      <c r="C51" s="320"/>
      <c r="D51" s="351"/>
      <c r="E51" s="352"/>
      <c r="F51" s="352"/>
      <c r="G51" s="352"/>
      <c r="H51" s="352"/>
      <c r="I51" s="352"/>
      <c r="J51" s="352"/>
      <c r="K51" s="293" t="str">
        <f t="shared" si="4"/>
        <v>-</v>
      </c>
      <c r="L51" s="293" t="str">
        <f t="shared" si="5"/>
        <v>-</v>
      </c>
      <c r="M51" s="293" t="str">
        <f t="shared" si="56"/>
        <v>-</v>
      </c>
      <c r="N51" s="293" t="str">
        <f t="shared" si="57"/>
        <v>-</v>
      </c>
      <c r="O51" s="293" t="str">
        <f t="shared" si="58"/>
        <v>-</v>
      </c>
      <c r="P51" s="293" t="str">
        <f t="shared" si="59"/>
        <v>-</v>
      </c>
      <c r="Q51" s="293" t="str">
        <f t="shared" si="60"/>
        <v>-</v>
      </c>
      <c r="R51" s="293" t="str">
        <f t="shared" si="61"/>
        <v>-</v>
      </c>
      <c r="S51" s="293" t="str">
        <f t="shared" si="6"/>
        <v>-</v>
      </c>
      <c r="T51" s="293" t="str">
        <f t="shared" si="62"/>
        <v>0</v>
      </c>
      <c r="U51" s="191" t="str">
        <f t="shared" si="63"/>
        <v/>
      </c>
      <c r="V51" s="191" t="str">
        <f t="shared" si="7"/>
        <v/>
      </c>
      <c r="W51" s="191" t="str">
        <f t="shared" si="64"/>
        <v/>
      </c>
      <c r="X51" s="191" t="str">
        <f t="shared" si="8"/>
        <v/>
      </c>
      <c r="Y51" s="258"/>
      <c r="Z51" s="294" t="str">
        <f t="shared" si="9"/>
        <v>-</v>
      </c>
      <c r="AA51" s="295" t="str">
        <f t="shared" si="10"/>
        <v>-</v>
      </c>
      <c r="AB51" s="239" t="str">
        <f t="shared" si="11"/>
        <v>-</v>
      </c>
      <c r="AC51" s="296" t="str">
        <f t="shared" si="12"/>
        <v>-</v>
      </c>
      <c r="AD51" s="297" t="str">
        <f t="shared" si="13"/>
        <v>-</v>
      </c>
      <c r="AE51" s="259"/>
      <c r="AF51" s="294" t="str">
        <f t="shared" si="14"/>
        <v>-</v>
      </c>
      <c r="AG51" s="294" t="str">
        <f t="shared" si="15"/>
        <v>-</v>
      </c>
      <c r="AH51" s="239" t="str">
        <f t="shared" si="16"/>
        <v>-</v>
      </c>
      <c r="AI51" s="296" t="str">
        <f t="shared" si="17"/>
        <v>-</v>
      </c>
      <c r="AJ51" s="297" t="str">
        <f t="shared" si="18"/>
        <v>-</v>
      </c>
      <c r="AK51" s="298"/>
      <c r="AL51" s="296" t="b">
        <f t="shared" si="19"/>
        <v>0</v>
      </c>
      <c r="AM51" s="296" t="str">
        <f t="shared" si="20"/>
        <v>FALSE</v>
      </c>
      <c r="AN51" s="296" t="b">
        <f t="shared" si="21"/>
        <v>0</v>
      </c>
      <c r="AO51" s="296">
        <f t="shared" si="22"/>
        <v>5</v>
      </c>
      <c r="AP51" s="296" t="str">
        <f t="shared" si="23"/>
        <v>FALSE</v>
      </c>
      <c r="AQ51" s="296" t="str">
        <f t="shared" si="65"/>
        <v>FALSEFALSE</v>
      </c>
      <c r="AR51" s="296" t="str">
        <f t="shared" si="66"/>
        <v>FALSEFALSE</v>
      </c>
      <c r="AS51" s="296" t="str">
        <f t="shared" si="67"/>
        <v>FALSE5</v>
      </c>
      <c r="AT51" s="296">
        <f t="shared" si="24"/>
        <v>0</v>
      </c>
      <c r="AU51" s="296">
        <f t="shared" si="25"/>
        <v>0</v>
      </c>
      <c r="AV51" s="296" t="str">
        <f t="shared" si="68"/>
        <v>00</v>
      </c>
      <c r="AW51" s="296" t="str">
        <f t="shared" si="69"/>
        <v>-</v>
      </c>
      <c r="AX51" s="296" t="str">
        <f t="shared" si="70"/>
        <v>-</v>
      </c>
      <c r="AY51" s="296" t="str">
        <f t="shared" si="71"/>
        <v>--</v>
      </c>
      <c r="AZ51" s="296" t="str">
        <f t="shared" si="72"/>
        <v>-</v>
      </c>
      <c r="BA51" s="299" t="s">
        <v>56</v>
      </c>
      <c r="BB51" s="321" t="s">
        <v>56</v>
      </c>
      <c r="BC51" s="355"/>
      <c r="BD51" s="300" t="s">
        <v>56</v>
      </c>
      <c r="BE51" s="231"/>
      <c r="BF51" s="302"/>
      <c r="BG51" s="303"/>
      <c r="BH51" s="303"/>
      <c r="BI51" s="304"/>
      <c r="BJ51" s="304"/>
      <c r="BK51" s="304"/>
      <c r="BL51" s="305"/>
      <c r="BM51" s="306" t="str">
        <f t="shared" si="29"/>
        <v>0</v>
      </c>
      <c r="BN51" s="306" t="str">
        <f t="shared" si="74"/>
        <v>0</v>
      </c>
      <c r="BO51" s="336"/>
      <c r="BP51" s="317"/>
      <c r="BQ51" s="332"/>
      <c r="BR51" s="337"/>
      <c r="BS51" s="356"/>
      <c r="BT51" s="357"/>
      <c r="BU51" s="357"/>
      <c r="BV51" s="358"/>
      <c r="BW51" s="353"/>
      <c r="BX51" s="359"/>
      <c r="BY51" s="298"/>
      <c r="BZ51" s="233" t="s">
        <v>56</v>
      </c>
      <c r="CA51" s="352"/>
      <c r="CB51" s="233" t="s">
        <v>56</v>
      </c>
      <c r="CC51" s="299">
        <f>IFERROR(VLOOKUP(BP51,'ADDITIONAL CHECK'!$AU$2:$AV$101,2,0),$BA$1)</f>
        <v>0</v>
      </c>
      <c r="CD51" s="296" t="str">
        <f t="shared" si="104"/>
        <v>-</v>
      </c>
      <c r="CE51" s="352"/>
      <c r="CF51" s="293" t="str">
        <f t="shared" si="34"/>
        <v>-</v>
      </c>
      <c r="CG51" s="293" t="str">
        <f t="shared" si="35"/>
        <v>-</v>
      </c>
      <c r="CH51" s="293" t="str">
        <f t="shared" si="76"/>
        <v>-</v>
      </c>
      <c r="CI51" s="293" t="str">
        <f t="shared" si="77"/>
        <v>-</v>
      </c>
      <c r="CJ51" s="293" t="str">
        <f t="shared" si="78"/>
        <v>-</v>
      </c>
      <c r="CK51" s="293" t="str">
        <f t="shared" si="79"/>
        <v>-</v>
      </c>
      <c r="CL51" s="293" t="str">
        <f t="shared" si="80"/>
        <v>-</v>
      </c>
      <c r="CM51" s="293" t="str">
        <f t="shared" si="81"/>
        <v>-</v>
      </c>
      <c r="CN51" s="293" t="str">
        <f t="shared" si="36"/>
        <v>-</v>
      </c>
      <c r="CO51" s="293" t="str">
        <f t="shared" si="82"/>
        <v>0</v>
      </c>
      <c r="CP51" s="191" t="str">
        <f t="shared" si="83"/>
        <v/>
      </c>
      <c r="CQ51" s="191" t="str">
        <f t="shared" si="37"/>
        <v/>
      </c>
      <c r="CR51" s="191" t="str">
        <f t="shared" si="84"/>
        <v/>
      </c>
      <c r="CS51" s="191" t="str">
        <f t="shared" si="38"/>
        <v/>
      </c>
      <c r="CT51" s="258"/>
      <c r="CU51" s="294" t="str">
        <f t="shared" si="39"/>
        <v>-</v>
      </c>
      <c r="CV51" s="295" t="str">
        <f t="shared" si="40"/>
        <v>-</v>
      </c>
      <c r="CW51" s="239" t="str">
        <f t="shared" si="41"/>
        <v>-</v>
      </c>
      <c r="CX51" s="296" t="str">
        <f t="shared" si="42"/>
        <v>-</v>
      </c>
      <c r="CY51" s="297" t="str">
        <f t="shared" si="43"/>
        <v>-</v>
      </c>
      <c r="CZ51" s="259"/>
      <c r="DA51" s="294" t="str">
        <f t="shared" si="44"/>
        <v>-</v>
      </c>
      <c r="DB51" s="294" t="str">
        <f t="shared" si="45"/>
        <v>-</v>
      </c>
      <c r="DC51" s="239" t="str">
        <f t="shared" si="46"/>
        <v>-</v>
      </c>
      <c r="DD51" s="296" t="str">
        <f t="shared" si="47"/>
        <v>-</v>
      </c>
      <c r="DE51" s="297" t="str">
        <f t="shared" si="48"/>
        <v>-</v>
      </c>
      <c r="DF51" s="298"/>
      <c r="DG51" s="296" t="b">
        <f t="shared" si="49"/>
        <v>0</v>
      </c>
      <c r="DH51" s="296" t="str">
        <f t="shared" si="50"/>
        <v>FALSE</v>
      </c>
      <c r="DI51" s="296" t="b">
        <f t="shared" si="51"/>
        <v>0</v>
      </c>
      <c r="DJ51" s="296">
        <f t="shared" si="52"/>
        <v>5</v>
      </c>
      <c r="DK51" s="296" t="str">
        <f t="shared" si="53"/>
        <v>FALSE</v>
      </c>
      <c r="DL51" s="296" t="str">
        <f t="shared" si="85"/>
        <v>FALSEFALSE</v>
      </c>
      <c r="DM51" s="296" t="str">
        <f t="shared" si="86"/>
        <v>FALSEFALSE</v>
      </c>
      <c r="DN51" s="296" t="str">
        <f t="shared" si="87"/>
        <v>FALSE5</v>
      </c>
      <c r="DO51" s="296">
        <f t="shared" si="54"/>
        <v>0</v>
      </c>
      <c r="DP51" s="296">
        <f t="shared" si="55"/>
        <v>0</v>
      </c>
      <c r="DQ51" s="296" t="str">
        <f t="shared" si="88"/>
        <v>00</v>
      </c>
      <c r="DR51" s="296" t="str">
        <f t="shared" si="89"/>
        <v>-</v>
      </c>
      <c r="DS51" s="296" t="str">
        <f t="shared" si="90"/>
        <v>-</v>
      </c>
      <c r="DT51" s="296" t="str">
        <f t="shared" si="91"/>
        <v>--</v>
      </c>
      <c r="DU51" s="231"/>
      <c r="EU51" s="65">
        <f t="shared" si="92"/>
        <v>0</v>
      </c>
      <c r="EV51" s="65">
        <f>VLOOKUP(EU51,'ADDITIONAL CHECK'!$J$2:$AI$101,25,0)</f>
        <v>0</v>
      </c>
      <c r="EW51" s="65">
        <f>VLOOKUP(EU51,'ADDITIONAL CHECK'!$J$2:$AI$101,26,0)</f>
        <v>0</v>
      </c>
      <c r="EX51" s="88">
        <f t="shared" si="93"/>
        <v>0</v>
      </c>
      <c r="EY51" s="312"/>
      <c r="EZ51" s="110">
        <f t="shared" si="94"/>
        <v>0</v>
      </c>
      <c r="FA51" s="65">
        <f>VLOOKUP(EZ51,'ADDITIONAL CHECK'!$J$2:$AI$101,25,0)</f>
        <v>0</v>
      </c>
      <c r="FB51" s="65">
        <f>VLOOKUP(EZ51,'ADDITIONAL CHECK'!$J$2:$AI$101,26,0)</f>
        <v>0</v>
      </c>
      <c r="FC51" s="65">
        <f t="shared" si="95"/>
        <v>0</v>
      </c>
    </row>
    <row r="52" spans="1:159" s="189" customFormat="1" ht="15" hidden="1" customHeight="1" x14ac:dyDescent="0.25">
      <c r="A52" s="259"/>
      <c r="B52" s="259"/>
      <c r="C52" s="320"/>
      <c r="D52" s="351"/>
      <c r="E52" s="352"/>
      <c r="F52" s="352"/>
      <c r="G52" s="352"/>
      <c r="H52" s="352"/>
      <c r="I52" s="352"/>
      <c r="J52" s="352"/>
      <c r="K52" s="293" t="str">
        <f t="shared" si="4"/>
        <v>-</v>
      </c>
      <c r="L52" s="293" t="str">
        <f t="shared" si="5"/>
        <v>-</v>
      </c>
      <c r="M52" s="293" t="str">
        <f t="shared" si="56"/>
        <v>-</v>
      </c>
      <c r="N52" s="293" t="str">
        <f t="shared" si="57"/>
        <v>-</v>
      </c>
      <c r="O52" s="293" t="str">
        <f t="shared" si="58"/>
        <v>-</v>
      </c>
      <c r="P52" s="293" t="str">
        <f t="shared" si="59"/>
        <v>-</v>
      </c>
      <c r="Q52" s="293" t="str">
        <f t="shared" si="60"/>
        <v>-</v>
      </c>
      <c r="R52" s="293" t="str">
        <f t="shared" si="61"/>
        <v>-</v>
      </c>
      <c r="S52" s="293" t="str">
        <f t="shared" si="6"/>
        <v>-</v>
      </c>
      <c r="T52" s="293" t="str">
        <f t="shared" si="62"/>
        <v>0</v>
      </c>
      <c r="U52" s="191" t="str">
        <f t="shared" si="63"/>
        <v/>
      </c>
      <c r="V52" s="191" t="str">
        <f t="shared" si="7"/>
        <v/>
      </c>
      <c r="W52" s="191" t="str">
        <f t="shared" si="64"/>
        <v/>
      </c>
      <c r="X52" s="191" t="str">
        <f t="shared" si="8"/>
        <v/>
      </c>
      <c r="Y52" s="258"/>
      <c r="Z52" s="294" t="str">
        <f t="shared" si="9"/>
        <v>-</v>
      </c>
      <c r="AA52" s="295" t="str">
        <f t="shared" si="10"/>
        <v>-</v>
      </c>
      <c r="AB52" s="239" t="str">
        <f t="shared" si="11"/>
        <v>-</v>
      </c>
      <c r="AC52" s="296" t="str">
        <f t="shared" si="12"/>
        <v>-</v>
      </c>
      <c r="AD52" s="297" t="str">
        <f t="shared" si="13"/>
        <v>-</v>
      </c>
      <c r="AE52" s="259"/>
      <c r="AF52" s="294" t="str">
        <f t="shared" si="14"/>
        <v>-</v>
      </c>
      <c r="AG52" s="294" t="str">
        <f t="shared" si="15"/>
        <v>-</v>
      </c>
      <c r="AH52" s="239" t="str">
        <f t="shared" si="16"/>
        <v>-</v>
      </c>
      <c r="AI52" s="296" t="str">
        <f t="shared" si="17"/>
        <v>-</v>
      </c>
      <c r="AJ52" s="297" t="str">
        <f t="shared" si="18"/>
        <v>-</v>
      </c>
      <c r="AK52" s="298"/>
      <c r="AL52" s="296" t="b">
        <f t="shared" si="19"/>
        <v>0</v>
      </c>
      <c r="AM52" s="296" t="str">
        <f t="shared" si="20"/>
        <v>FALSE</v>
      </c>
      <c r="AN52" s="296" t="b">
        <f t="shared" si="21"/>
        <v>0</v>
      </c>
      <c r="AO52" s="296">
        <f t="shared" si="22"/>
        <v>5</v>
      </c>
      <c r="AP52" s="296" t="str">
        <f t="shared" si="23"/>
        <v>FALSE</v>
      </c>
      <c r="AQ52" s="296" t="str">
        <f t="shared" si="65"/>
        <v>FALSEFALSE</v>
      </c>
      <c r="AR52" s="296" t="str">
        <f t="shared" si="66"/>
        <v>FALSEFALSE</v>
      </c>
      <c r="AS52" s="296" t="str">
        <f t="shared" si="67"/>
        <v>FALSE5</v>
      </c>
      <c r="AT52" s="296">
        <f t="shared" si="24"/>
        <v>0</v>
      </c>
      <c r="AU52" s="296">
        <f t="shared" si="25"/>
        <v>0</v>
      </c>
      <c r="AV52" s="296" t="str">
        <f t="shared" si="68"/>
        <v>00</v>
      </c>
      <c r="AW52" s="296" t="str">
        <f t="shared" si="69"/>
        <v>-</v>
      </c>
      <c r="AX52" s="296" t="str">
        <f t="shared" si="70"/>
        <v>-</v>
      </c>
      <c r="AY52" s="296" t="str">
        <f t="shared" si="71"/>
        <v>--</v>
      </c>
      <c r="AZ52" s="296" t="str">
        <f t="shared" si="72"/>
        <v>-</v>
      </c>
      <c r="BA52" s="299" t="s">
        <v>56</v>
      </c>
      <c r="BB52" s="321" t="s">
        <v>56</v>
      </c>
      <c r="BC52" s="355"/>
      <c r="BD52" s="233" t="s">
        <v>56</v>
      </c>
      <c r="BE52" s="231"/>
      <c r="BF52" s="302"/>
      <c r="BG52" s="322"/>
      <c r="BH52" s="303"/>
      <c r="BI52" s="323"/>
      <c r="BJ52" s="443"/>
      <c r="BK52" s="443"/>
      <c r="BL52" s="325"/>
      <c r="BM52" s="306" t="str">
        <f t="shared" si="29"/>
        <v>0</v>
      </c>
      <c r="BN52" s="306" t="str">
        <f t="shared" si="74"/>
        <v>0</v>
      </c>
      <c r="BO52" s="336"/>
      <c r="BP52" s="317"/>
      <c r="BQ52" s="332"/>
      <c r="BR52" s="337"/>
      <c r="BS52" s="356"/>
      <c r="BT52" s="357"/>
      <c r="BU52" s="357"/>
      <c r="BV52" s="358"/>
      <c r="BW52" s="353"/>
      <c r="BX52" s="359"/>
      <c r="BY52" s="298"/>
      <c r="BZ52" s="233" t="s">
        <v>56</v>
      </c>
      <c r="CA52" s="352"/>
      <c r="CB52" s="233" t="s">
        <v>56</v>
      </c>
      <c r="CC52" s="299">
        <f>IFERROR(VLOOKUP(BP52,'ADDITIONAL CHECK'!$AU$2:$AV$101,2,0),$BA$1)</f>
        <v>0</v>
      </c>
      <c r="CD52" s="296" t="str">
        <f t="shared" si="104"/>
        <v>-</v>
      </c>
      <c r="CE52" s="352"/>
      <c r="CF52" s="293" t="str">
        <f t="shared" si="34"/>
        <v>-</v>
      </c>
      <c r="CG52" s="293" t="str">
        <f t="shared" si="35"/>
        <v>-</v>
      </c>
      <c r="CH52" s="293" t="str">
        <f t="shared" si="76"/>
        <v>-</v>
      </c>
      <c r="CI52" s="293" t="str">
        <f t="shared" si="77"/>
        <v>-</v>
      </c>
      <c r="CJ52" s="293" t="str">
        <f t="shared" si="78"/>
        <v>-</v>
      </c>
      <c r="CK52" s="293" t="str">
        <f t="shared" si="79"/>
        <v>-</v>
      </c>
      <c r="CL52" s="293" t="str">
        <f t="shared" si="80"/>
        <v>-</v>
      </c>
      <c r="CM52" s="293" t="str">
        <f t="shared" si="81"/>
        <v>-</v>
      </c>
      <c r="CN52" s="293" t="str">
        <f t="shared" si="36"/>
        <v>-</v>
      </c>
      <c r="CO52" s="293" t="str">
        <f t="shared" si="82"/>
        <v>0</v>
      </c>
      <c r="CP52" s="191" t="str">
        <f t="shared" si="83"/>
        <v/>
      </c>
      <c r="CQ52" s="191" t="str">
        <f t="shared" si="37"/>
        <v/>
      </c>
      <c r="CR52" s="191" t="str">
        <f t="shared" si="84"/>
        <v/>
      </c>
      <c r="CS52" s="191" t="str">
        <f t="shared" si="38"/>
        <v/>
      </c>
      <c r="CT52" s="258"/>
      <c r="CU52" s="294" t="str">
        <f t="shared" si="39"/>
        <v>-</v>
      </c>
      <c r="CV52" s="295" t="str">
        <f t="shared" si="40"/>
        <v>-</v>
      </c>
      <c r="CW52" s="239" t="str">
        <f t="shared" si="41"/>
        <v>-</v>
      </c>
      <c r="CX52" s="296" t="str">
        <f t="shared" si="42"/>
        <v>-</v>
      </c>
      <c r="CY52" s="297" t="str">
        <f t="shared" si="43"/>
        <v>-</v>
      </c>
      <c r="CZ52" s="259"/>
      <c r="DA52" s="294" t="str">
        <f t="shared" si="44"/>
        <v>-</v>
      </c>
      <c r="DB52" s="294" t="str">
        <f t="shared" si="45"/>
        <v>-</v>
      </c>
      <c r="DC52" s="239" t="str">
        <f t="shared" si="46"/>
        <v>-</v>
      </c>
      <c r="DD52" s="296" t="str">
        <f t="shared" si="47"/>
        <v>-</v>
      </c>
      <c r="DE52" s="297" t="str">
        <f t="shared" si="48"/>
        <v>-</v>
      </c>
      <c r="DF52" s="298"/>
      <c r="DG52" s="296" t="b">
        <f t="shared" si="49"/>
        <v>0</v>
      </c>
      <c r="DH52" s="296" t="str">
        <f t="shared" si="50"/>
        <v>FALSE</v>
      </c>
      <c r="DI52" s="296" t="b">
        <f t="shared" si="51"/>
        <v>0</v>
      </c>
      <c r="DJ52" s="296">
        <f t="shared" si="52"/>
        <v>5</v>
      </c>
      <c r="DK52" s="296" t="str">
        <f t="shared" si="53"/>
        <v>FALSE</v>
      </c>
      <c r="DL52" s="296" t="str">
        <f t="shared" si="85"/>
        <v>FALSEFALSE</v>
      </c>
      <c r="DM52" s="296" t="str">
        <f t="shared" si="86"/>
        <v>FALSEFALSE</v>
      </c>
      <c r="DN52" s="296" t="str">
        <f t="shared" si="87"/>
        <v>FALSE5</v>
      </c>
      <c r="DO52" s="296">
        <f t="shared" si="54"/>
        <v>0</v>
      </c>
      <c r="DP52" s="296">
        <f t="shared" si="55"/>
        <v>0</v>
      </c>
      <c r="DQ52" s="296" t="str">
        <f t="shared" si="88"/>
        <v>00</v>
      </c>
      <c r="DR52" s="296" t="str">
        <f t="shared" si="89"/>
        <v>-</v>
      </c>
      <c r="DS52" s="296" t="str">
        <f t="shared" si="90"/>
        <v>-</v>
      </c>
      <c r="DT52" s="296" t="str">
        <f t="shared" si="91"/>
        <v>--</v>
      </c>
      <c r="DU52" s="231"/>
      <c r="EU52" s="65">
        <f t="shared" si="92"/>
        <v>0</v>
      </c>
      <c r="EV52" s="65">
        <f>VLOOKUP(EU52,'ADDITIONAL CHECK'!$J$2:$AI$101,25,0)</f>
        <v>0</v>
      </c>
      <c r="EW52" s="65">
        <f>VLOOKUP(EU52,'ADDITIONAL CHECK'!$J$2:$AI$101,26,0)</f>
        <v>0</v>
      </c>
      <c r="EX52" s="88">
        <f t="shared" si="93"/>
        <v>0</v>
      </c>
      <c r="EY52" s="312"/>
      <c r="EZ52" s="110">
        <f t="shared" si="94"/>
        <v>0</v>
      </c>
      <c r="FA52" s="65">
        <f>VLOOKUP(EZ52,'ADDITIONAL CHECK'!$J$2:$AI$101,25,0)</f>
        <v>0</v>
      </c>
      <c r="FB52" s="65">
        <f>VLOOKUP(EZ52,'ADDITIONAL CHECK'!$J$2:$AI$101,26,0)</f>
        <v>0</v>
      </c>
      <c r="FC52" s="65">
        <f t="shared" si="95"/>
        <v>0</v>
      </c>
    </row>
    <row r="53" spans="1:159" s="189" customFormat="1" ht="15" hidden="1" customHeight="1" x14ac:dyDescent="0.25">
      <c r="A53" s="259"/>
      <c r="B53" s="259"/>
      <c r="C53" s="320"/>
      <c r="D53" s="351"/>
      <c r="E53" s="352"/>
      <c r="F53" s="352"/>
      <c r="G53" s="352"/>
      <c r="H53" s="352"/>
      <c r="I53" s="352"/>
      <c r="J53" s="352"/>
      <c r="K53" s="293" t="str">
        <f t="shared" si="4"/>
        <v>-</v>
      </c>
      <c r="L53" s="293" t="str">
        <f t="shared" si="5"/>
        <v>-</v>
      </c>
      <c r="M53" s="293" t="str">
        <f t="shared" si="56"/>
        <v>-</v>
      </c>
      <c r="N53" s="293" t="str">
        <f t="shared" si="57"/>
        <v>-</v>
      </c>
      <c r="O53" s="293" t="str">
        <f t="shared" si="58"/>
        <v>-</v>
      </c>
      <c r="P53" s="293" t="str">
        <f t="shared" si="59"/>
        <v>-</v>
      </c>
      <c r="Q53" s="293" t="str">
        <f t="shared" si="60"/>
        <v>-</v>
      </c>
      <c r="R53" s="293" t="str">
        <f t="shared" si="61"/>
        <v>-</v>
      </c>
      <c r="S53" s="293" t="str">
        <f t="shared" si="6"/>
        <v>-</v>
      </c>
      <c r="T53" s="293" t="str">
        <f t="shared" si="62"/>
        <v>0</v>
      </c>
      <c r="U53" s="191" t="str">
        <f t="shared" si="63"/>
        <v/>
      </c>
      <c r="V53" s="191" t="str">
        <f t="shared" si="7"/>
        <v/>
      </c>
      <c r="W53" s="191" t="str">
        <f t="shared" si="64"/>
        <v/>
      </c>
      <c r="X53" s="191" t="str">
        <f t="shared" si="8"/>
        <v/>
      </c>
      <c r="Y53" s="258"/>
      <c r="Z53" s="294" t="str">
        <f t="shared" si="9"/>
        <v>-</v>
      </c>
      <c r="AA53" s="295" t="str">
        <f t="shared" si="10"/>
        <v>-</v>
      </c>
      <c r="AB53" s="239" t="str">
        <f t="shared" si="11"/>
        <v>-</v>
      </c>
      <c r="AC53" s="296" t="str">
        <f t="shared" si="12"/>
        <v>-</v>
      </c>
      <c r="AD53" s="297" t="str">
        <f t="shared" si="13"/>
        <v>-</v>
      </c>
      <c r="AE53" s="259"/>
      <c r="AF53" s="294" t="str">
        <f t="shared" si="14"/>
        <v>-</v>
      </c>
      <c r="AG53" s="294" t="str">
        <f t="shared" si="15"/>
        <v>-</v>
      </c>
      <c r="AH53" s="239" t="str">
        <f t="shared" si="16"/>
        <v>-</v>
      </c>
      <c r="AI53" s="296" t="str">
        <f t="shared" si="17"/>
        <v>-</v>
      </c>
      <c r="AJ53" s="297" t="str">
        <f t="shared" si="18"/>
        <v>-</v>
      </c>
      <c r="AK53" s="298"/>
      <c r="AL53" s="296" t="b">
        <f t="shared" si="19"/>
        <v>0</v>
      </c>
      <c r="AM53" s="296" t="str">
        <f t="shared" si="20"/>
        <v>FALSE</v>
      </c>
      <c r="AN53" s="296" t="b">
        <f t="shared" si="21"/>
        <v>0</v>
      </c>
      <c r="AO53" s="296">
        <f t="shared" si="22"/>
        <v>5</v>
      </c>
      <c r="AP53" s="296" t="str">
        <f t="shared" si="23"/>
        <v>FALSE</v>
      </c>
      <c r="AQ53" s="296" t="str">
        <f t="shared" si="65"/>
        <v>FALSEFALSE</v>
      </c>
      <c r="AR53" s="296" t="str">
        <f t="shared" si="66"/>
        <v>FALSEFALSE</v>
      </c>
      <c r="AS53" s="296" t="str">
        <f t="shared" si="67"/>
        <v>FALSE5</v>
      </c>
      <c r="AT53" s="296">
        <f t="shared" si="24"/>
        <v>0</v>
      </c>
      <c r="AU53" s="296">
        <f t="shared" si="25"/>
        <v>0</v>
      </c>
      <c r="AV53" s="296" t="str">
        <f t="shared" si="68"/>
        <v>00</v>
      </c>
      <c r="AW53" s="296" t="str">
        <f t="shared" si="69"/>
        <v>-</v>
      </c>
      <c r="AX53" s="296" t="str">
        <f t="shared" si="70"/>
        <v>-</v>
      </c>
      <c r="AY53" s="296" t="str">
        <f t="shared" si="71"/>
        <v>--</v>
      </c>
      <c r="AZ53" s="296" t="str">
        <f t="shared" si="72"/>
        <v>-</v>
      </c>
      <c r="BA53" s="299" t="s">
        <v>56</v>
      </c>
      <c r="BB53" s="321" t="s">
        <v>56</v>
      </c>
      <c r="BC53" s="355"/>
      <c r="BD53" s="233" t="s">
        <v>56</v>
      </c>
      <c r="BE53" s="231"/>
      <c r="BF53" s="302"/>
      <c r="BG53" s="322"/>
      <c r="BH53" s="303"/>
      <c r="BI53" s="323"/>
      <c r="BJ53" s="304"/>
      <c r="BK53" s="304"/>
      <c r="BL53" s="325"/>
      <c r="BM53" s="306" t="str">
        <f t="shared" si="29"/>
        <v>0</v>
      </c>
      <c r="BN53" s="306" t="str">
        <f t="shared" si="74"/>
        <v>0</v>
      </c>
      <c r="BO53" s="336"/>
      <c r="BP53" s="317"/>
      <c r="BQ53" s="332"/>
      <c r="BR53" s="337"/>
      <c r="BS53" s="356"/>
      <c r="BT53" s="357"/>
      <c r="BU53" s="357"/>
      <c r="BV53" s="358"/>
      <c r="BW53" s="353"/>
      <c r="BX53" s="359"/>
      <c r="BY53" s="298"/>
      <c r="BZ53" s="233" t="s">
        <v>56</v>
      </c>
      <c r="CA53" s="352"/>
      <c r="CB53" s="233" t="s">
        <v>56</v>
      </c>
      <c r="CC53" s="299">
        <f>IFERROR(VLOOKUP(BP53,'ADDITIONAL CHECK'!$AU$2:$AV$101,2,0),$BA$1)</f>
        <v>0</v>
      </c>
      <c r="CD53" s="296" t="str">
        <f t="shared" si="104"/>
        <v>-</v>
      </c>
      <c r="CE53" s="352"/>
      <c r="CF53" s="293" t="str">
        <f t="shared" si="34"/>
        <v>-</v>
      </c>
      <c r="CG53" s="293" t="str">
        <f t="shared" si="35"/>
        <v>-</v>
      </c>
      <c r="CH53" s="293" t="str">
        <f t="shared" si="76"/>
        <v>-</v>
      </c>
      <c r="CI53" s="293" t="str">
        <f t="shared" si="77"/>
        <v>-</v>
      </c>
      <c r="CJ53" s="293" t="str">
        <f t="shared" si="78"/>
        <v>-</v>
      </c>
      <c r="CK53" s="293" t="str">
        <f t="shared" si="79"/>
        <v>-</v>
      </c>
      <c r="CL53" s="293" t="str">
        <f t="shared" si="80"/>
        <v>-</v>
      </c>
      <c r="CM53" s="293" t="str">
        <f t="shared" si="81"/>
        <v>-</v>
      </c>
      <c r="CN53" s="293" t="str">
        <f t="shared" si="36"/>
        <v>-</v>
      </c>
      <c r="CO53" s="293" t="str">
        <f t="shared" si="82"/>
        <v>0</v>
      </c>
      <c r="CP53" s="191" t="str">
        <f t="shared" si="83"/>
        <v/>
      </c>
      <c r="CQ53" s="191" t="str">
        <f t="shared" si="37"/>
        <v/>
      </c>
      <c r="CR53" s="191" t="str">
        <f t="shared" si="84"/>
        <v/>
      </c>
      <c r="CS53" s="191" t="str">
        <f t="shared" si="38"/>
        <v/>
      </c>
      <c r="CT53" s="258"/>
      <c r="CU53" s="294" t="str">
        <f t="shared" si="39"/>
        <v>-</v>
      </c>
      <c r="CV53" s="295" t="str">
        <f t="shared" si="40"/>
        <v>-</v>
      </c>
      <c r="CW53" s="239" t="str">
        <f t="shared" si="41"/>
        <v>-</v>
      </c>
      <c r="CX53" s="296" t="str">
        <f t="shared" si="42"/>
        <v>-</v>
      </c>
      <c r="CY53" s="297" t="str">
        <f t="shared" si="43"/>
        <v>-</v>
      </c>
      <c r="CZ53" s="259"/>
      <c r="DA53" s="294" t="str">
        <f t="shared" si="44"/>
        <v>-</v>
      </c>
      <c r="DB53" s="294" t="str">
        <f t="shared" si="45"/>
        <v>-</v>
      </c>
      <c r="DC53" s="239" t="str">
        <f t="shared" si="46"/>
        <v>-</v>
      </c>
      <c r="DD53" s="296" t="str">
        <f t="shared" si="47"/>
        <v>-</v>
      </c>
      <c r="DE53" s="297" t="str">
        <f t="shared" si="48"/>
        <v>-</v>
      </c>
      <c r="DF53" s="298"/>
      <c r="DG53" s="296" t="b">
        <f t="shared" si="49"/>
        <v>0</v>
      </c>
      <c r="DH53" s="296" t="str">
        <f t="shared" si="50"/>
        <v>FALSE</v>
      </c>
      <c r="DI53" s="296" t="b">
        <f t="shared" si="51"/>
        <v>0</v>
      </c>
      <c r="DJ53" s="296">
        <f t="shared" si="52"/>
        <v>5</v>
      </c>
      <c r="DK53" s="296" t="str">
        <f t="shared" si="53"/>
        <v>FALSE</v>
      </c>
      <c r="DL53" s="296" t="str">
        <f t="shared" si="85"/>
        <v>FALSEFALSE</v>
      </c>
      <c r="DM53" s="296" t="str">
        <f t="shared" si="86"/>
        <v>FALSEFALSE</v>
      </c>
      <c r="DN53" s="296" t="str">
        <f t="shared" si="87"/>
        <v>FALSE5</v>
      </c>
      <c r="DO53" s="296">
        <f t="shared" si="54"/>
        <v>0</v>
      </c>
      <c r="DP53" s="296">
        <f t="shared" si="55"/>
        <v>0</v>
      </c>
      <c r="DQ53" s="296" t="str">
        <f t="shared" si="88"/>
        <v>00</v>
      </c>
      <c r="DR53" s="296" t="str">
        <f t="shared" si="89"/>
        <v>-</v>
      </c>
      <c r="DS53" s="296" t="str">
        <f t="shared" si="90"/>
        <v>-</v>
      </c>
      <c r="DT53" s="296" t="str">
        <f t="shared" si="91"/>
        <v>--</v>
      </c>
      <c r="DU53" s="231"/>
      <c r="EU53" s="65">
        <f t="shared" si="92"/>
        <v>0</v>
      </c>
      <c r="EV53" s="65">
        <f>VLOOKUP(EU53,'ADDITIONAL CHECK'!$J$2:$AI$101,25,0)</f>
        <v>0</v>
      </c>
      <c r="EW53" s="65">
        <f>VLOOKUP(EU53,'ADDITIONAL CHECK'!$J$2:$AI$101,26,0)</f>
        <v>0</v>
      </c>
      <c r="EX53" s="88">
        <f t="shared" si="93"/>
        <v>0</v>
      </c>
      <c r="EY53" s="312"/>
      <c r="EZ53" s="110">
        <f t="shared" si="94"/>
        <v>0</v>
      </c>
      <c r="FA53" s="65">
        <f>VLOOKUP(EZ53,'ADDITIONAL CHECK'!$J$2:$AI$101,25,0)</f>
        <v>0</v>
      </c>
      <c r="FB53" s="65">
        <f>VLOOKUP(EZ53,'ADDITIONAL CHECK'!$J$2:$AI$101,26,0)</f>
        <v>0</v>
      </c>
      <c r="FC53" s="65">
        <f t="shared" si="95"/>
        <v>0</v>
      </c>
    </row>
    <row r="54" spans="1:159" s="189" customFormat="1" ht="15" hidden="1" customHeight="1" x14ac:dyDescent="0.25">
      <c r="A54" s="259"/>
      <c r="B54" s="259"/>
      <c r="C54" s="320"/>
      <c r="D54" s="351"/>
      <c r="E54" s="352"/>
      <c r="F54" s="352"/>
      <c r="G54" s="352"/>
      <c r="H54" s="352"/>
      <c r="I54" s="352"/>
      <c r="J54" s="352"/>
      <c r="K54" s="293" t="str">
        <f t="shared" si="4"/>
        <v>-</v>
      </c>
      <c r="L54" s="293" t="str">
        <f t="shared" si="5"/>
        <v>-</v>
      </c>
      <c r="M54" s="293" t="str">
        <f t="shared" si="56"/>
        <v>-</v>
      </c>
      <c r="N54" s="293" t="str">
        <f t="shared" si="57"/>
        <v>-</v>
      </c>
      <c r="O54" s="293"/>
      <c r="P54" s="293"/>
      <c r="Q54" s="293"/>
      <c r="R54" s="293"/>
      <c r="S54" s="293" t="str">
        <f t="shared" si="6"/>
        <v>-</v>
      </c>
      <c r="T54" s="293" t="str">
        <f t="shared" ref="T54:T58" si="139">IF(OR(K54="ERROR",L54="ERROR",M54="ERROR",N54="ERROR",S54="ERROR"),"1","0")</f>
        <v>0</v>
      </c>
      <c r="U54" s="191" t="str">
        <f t="shared" ref="U54:U58" si="140">CONCATENATE(V54&amp;X54)</f>
        <v/>
      </c>
      <c r="V54" s="191" t="str">
        <f t="shared" si="7"/>
        <v/>
      </c>
      <c r="W54" s="191"/>
      <c r="X54" s="191" t="str">
        <f t="shared" si="8"/>
        <v/>
      </c>
      <c r="Y54" s="258"/>
      <c r="Z54" s="294" t="str">
        <f t="shared" si="9"/>
        <v>-</v>
      </c>
      <c r="AA54" s="295" t="str">
        <f t="shared" si="10"/>
        <v>-</v>
      </c>
      <c r="AB54" s="239" t="str">
        <f t="shared" si="11"/>
        <v>-</v>
      </c>
      <c r="AC54" s="296" t="str">
        <f t="shared" si="12"/>
        <v>-</v>
      </c>
      <c r="AD54" s="297" t="str">
        <f t="shared" si="13"/>
        <v>-</v>
      </c>
      <c r="AE54" s="259"/>
      <c r="AF54" s="294" t="str">
        <f t="shared" si="14"/>
        <v>-</v>
      </c>
      <c r="AG54" s="294" t="str">
        <f t="shared" si="15"/>
        <v>-</v>
      </c>
      <c r="AH54" s="239" t="str">
        <f t="shared" si="16"/>
        <v>-</v>
      </c>
      <c r="AI54" s="296" t="str">
        <f t="shared" si="17"/>
        <v>-</v>
      </c>
      <c r="AJ54" s="297" t="str">
        <f t="shared" si="18"/>
        <v>-</v>
      </c>
      <c r="AK54" s="298"/>
      <c r="AL54" s="296" t="b">
        <f t="shared" si="19"/>
        <v>0</v>
      </c>
      <c r="AM54" s="296" t="str">
        <f t="shared" si="20"/>
        <v>FALSE</v>
      </c>
      <c r="AN54" s="296" t="b">
        <f t="shared" si="21"/>
        <v>0</v>
      </c>
      <c r="AO54" s="296">
        <f t="shared" si="22"/>
        <v>5</v>
      </c>
      <c r="AP54" s="296" t="str">
        <f t="shared" si="23"/>
        <v>FALSE</v>
      </c>
      <c r="AQ54" s="296" t="str">
        <f t="shared" si="65"/>
        <v>FALSEFALSE</v>
      </c>
      <c r="AR54" s="296" t="str">
        <f t="shared" si="66"/>
        <v>FALSEFALSE</v>
      </c>
      <c r="AS54" s="296" t="str">
        <f t="shared" si="67"/>
        <v>FALSE5</v>
      </c>
      <c r="AT54" s="296">
        <f t="shared" si="24"/>
        <v>0</v>
      </c>
      <c r="AU54" s="296">
        <f t="shared" si="25"/>
        <v>0</v>
      </c>
      <c r="AV54" s="296" t="str">
        <f t="shared" si="68"/>
        <v>00</v>
      </c>
      <c r="AW54" s="296" t="str">
        <f t="shared" si="69"/>
        <v>-</v>
      </c>
      <c r="AX54" s="296" t="str">
        <f t="shared" si="70"/>
        <v>-</v>
      </c>
      <c r="AY54" s="296" t="str">
        <f t="shared" si="71"/>
        <v>--</v>
      </c>
      <c r="AZ54" s="296"/>
      <c r="BA54" s="299" t="s">
        <v>56</v>
      </c>
      <c r="BB54" s="233" t="s">
        <v>56</v>
      </c>
      <c r="BC54" s="355"/>
      <c r="BD54" s="233" t="s">
        <v>56</v>
      </c>
      <c r="BE54" s="231"/>
      <c r="BF54" s="302"/>
      <c r="BG54" s="303"/>
      <c r="BH54" s="303"/>
      <c r="BI54" s="304"/>
      <c r="BJ54" s="304"/>
      <c r="BK54" s="304"/>
      <c r="BL54" s="305"/>
      <c r="BM54" s="306"/>
      <c r="BN54" s="306"/>
      <c r="BO54" s="336"/>
      <c r="BP54" s="317"/>
      <c r="BQ54" s="332"/>
      <c r="BR54" s="337"/>
      <c r="BS54" s="356" t="str">
        <f t="shared" ref="BS54:BS57" si="141">IFERROR(VLOOKUP(BX54,$DW$63:$EB$77,6,0),"")</f>
        <v/>
      </c>
      <c r="BT54" s="357"/>
      <c r="BU54" s="357"/>
      <c r="BV54" s="358"/>
      <c r="BW54" s="353"/>
      <c r="BX54" s="360"/>
      <c r="BY54" s="298"/>
      <c r="BZ54" s="233" t="s">
        <v>56</v>
      </c>
      <c r="CA54" s="352"/>
      <c r="CB54" s="233" t="s">
        <v>56</v>
      </c>
      <c r="CC54" s="299">
        <f>IFERROR(VLOOKUP(BP54,'ADDITIONAL CHECK'!$AU$2:$AV$101,2,0),$BA$1)</f>
        <v>0</v>
      </c>
      <c r="CD54" s="296"/>
      <c r="CE54" s="352"/>
      <c r="CF54" s="293" t="str">
        <f t="shared" si="34"/>
        <v>-</v>
      </c>
      <c r="CG54" s="293" t="str">
        <f t="shared" si="35"/>
        <v>-</v>
      </c>
      <c r="CH54" s="293" t="str">
        <f t="shared" si="76"/>
        <v>-</v>
      </c>
      <c r="CI54" s="293" t="str">
        <f t="shared" si="77"/>
        <v>-</v>
      </c>
      <c r="CJ54" s="293"/>
      <c r="CK54" s="293"/>
      <c r="CL54" s="293"/>
      <c r="CM54" s="293"/>
      <c r="CN54" s="293" t="str">
        <f t="shared" si="36"/>
        <v>-</v>
      </c>
      <c r="CO54" s="293" t="str">
        <f t="shared" ref="CO54:CO58" si="142">IF(OR(CF54="ERROR",CG54="ERROR",CH54="ERROR",CI54="ERROR",CN54="ERROR"),"1","0")</f>
        <v>0</v>
      </c>
      <c r="CP54" s="191" t="str">
        <f t="shared" ref="CP54:CP58" si="143">CONCATENATE(CQ54&amp;CS54)</f>
        <v/>
      </c>
      <c r="CQ54" s="191" t="str">
        <f t="shared" si="37"/>
        <v/>
      </c>
      <c r="CR54" s="191"/>
      <c r="CS54" s="191" t="str">
        <f t="shared" si="38"/>
        <v/>
      </c>
      <c r="CT54" s="258"/>
      <c r="CU54" s="294" t="str">
        <f t="shared" si="39"/>
        <v>-</v>
      </c>
      <c r="CV54" s="295" t="str">
        <f t="shared" si="40"/>
        <v>-</v>
      </c>
      <c r="CW54" s="239" t="str">
        <f t="shared" si="41"/>
        <v>-</v>
      </c>
      <c r="CX54" s="296" t="str">
        <f t="shared" si="42"/>
        <v>-</v>
      </c>
      <c r="CY54" s="297" t="str">
        <f t="shared" si="43"/>
        <v>-</v>
      </c>
      <c r="CZ54" s="259"/>
      <c r="DA54" s="294" t="str">
        <f t="shared" si="44"/>
        <v>-</v>
      </c>
      <c r="DB54" s="294" t="str">
        <f t="shared" si="45"/>
        <v>-</v>
      </c>
      <c r="DC54" s="239" t="str">
        <f t="shared" si="46"/>
        <v>-</v>
      </c>
      <c r="DD54" s="296" t="str">
        <f t="shared" si="47"/>
        <v>-</v>
      </c>
      <c r="DE54" s="297" t="str">
        <f t="shared" si="48"/>
        <v>-</v>
      </c>
      <c r="DF54" s="298"/>
      <c r="DG54" s="296" t="b">
        <f t="shared" si="49"/>
        <v>0</v>
      </c>
      <c r="DH54" s="296" t="str">
        <f t="shared" si="50"/>
        <v>FALSE</v>
      </c>
      <c r="DI54" s="296" t="b">
        <f t="shared" si="51"/>
        <v>0</v>
      </c>
      <c r="DJ54" s="296">
        <f t="shared" si="52"/>
        <v>5</v>
      </c>
      <c r="DK54" s="296" t="str">
        <f t="shared" si="53"/>
        <v>FALSE</v>
      </c>
      <c r="DL54" s="296" t="str">
        <f t="shared" si="85"/>
        <v>FALSEFALSE</v>
      </c>
      <c r="DM54" s="296" t="str">
        <f t="shared" si="86"/>
        <v>FALSEFALSE</v>
      </c>
      <c r="DN54" s="296" t="str">
        <f t="shared" si="87"/>
        <v>FALSE5</v>
      </c>
      <c r="DO54" s="296">
        <f t="shared" si="54"/>
        <v>0</v>
      </c>
      <c r="DP54" s="296">
        <f t="shared" si="55"/>
        <v>0</v>
      </c>
      <c r="DQ54" s="296" t="str">
        <f t="shared" si="88"/>
        <v>00</v>
      </c>
      <c r="DR54" s="296" t="str">
        <f t="shared" si="89"/>
        <v>-</v>
      </c>
      <c r="DS54" s="296" t="str">
        <f t="shared" si="90"/>
        <v>-</v>
      </c>
      <c r="DT54" s="296" t="str">
        <f t="shared" si="91"/>
        <v>--</v>
      </c>
      <c r="DU54" s="231"/>
      <c r="EU54" s="65">
        <f t="shared" si="92"/>
        <v>0</v>
      </c>
      <c r="EV54" s="65">
        <f>VLOOKUP(EU54,'ADDITIONAL CHECK'!$J$2:$AI$101,25,0)</f>
        <v>0</v>
      </c>
      <c r="EW54" s="65">
        <f>VLOOKUP(EU54,'ADDITIONAL CHECK'!$J$2:$AI$101,26,0)</f>
        <v>0</v>
      </c>
      <c r="EX54" s="88">
        <f t="shared" si="93"/>
        <v>0</v>
      </c>
      <c r="EY54" s="312"/>
      <c r="EZ54" s="110">
        <f t="shared" si="94"/>
        <v>0</v>
      </c>
      <c r="FA54" s="65">
        <f>VLOOKUP(EZ54,'ADDITIONAL CHECK'!$J$2:$AI$101,25,0)</f>
        <v>0</v>
      </c>
      <c r="FB54" s="65">
        <f>VLOOKUP(EZ54,'ADDITIONAL CHECK'!$J$2:$AI$101,26,0)</f>
        <v>0</v>
      </c>
      <c r="FC54" s="65">
        <f t="shared" si="95"/>
        <v>0</v>
      </c>
    </row>
    <row r="55" spans="1:159" s="189" customFormat="1" ht="15" hidden="1" customHeight="1" x14ac:dyDescent="0.25">
      <c r="A55" s="259"/>
      <c r="B55" s="259"/>
      <c r="C55" s="320"/>
      <c r="D55" s="351"/>
      <c r="E55" s="352"/>
      <c r="F55" s="352"/>
      <c r="G55" s="352"/>
      <c r="H55" s="352"/>
      <c r="I55" s="352"/>
      <c r="J55" s="352"/>
      <c r="K55" s="293" t="str">
        <f t="shared" si="4"/>
        <v>-</v>
      </c>
      <c r="L55" s="293" t="str">
        <f t="shared" si="5"/>
        <v>-</v>
      </c>
      <c r="M55" s="293" t="str">
        <f t="shared" si="56"/>
        <v>-</v>
      </c>
      <c r="N55" s="293" t="str">
        <f t="shared" si="57"/>
        <v>-</v>
      </c>
      <c r="O55" s="293"/>
      <c r="P55" s="293"/>
      <c r="Q55" s="293"/>
      <c r="R55" s="293"/>
      <c r="S55" s="293" t="str">
        <f t="shared" si="6"/>
        <v>-</v>
      </c>
      <c r="T55" s="293" t="str">
        <f t="shared" si="139"/>
        <v>0</v>
      </c>
      <c r="U55" s="191" t="str">
        <f t="shared" si="140"/>
        <v/>
      </c>
      <c r="V55" s="191" t="str">
        <f t="shared" si="7"/>
        <v/>
      </c>
      <c r="W55" s="191"/>
      <c r="X55" s="191" t="str">
        <f t="shared" si="8"/>
        <v/>
      </c>
      <c r="Y55" s="258"/>
      <c r="Z55" s="294" t="str">
        <f t="shared" si="9"/>
        <v>-</v>
      </c>
      <c r="AA55" s="295" t="str">
        <f t="shared" si="10"/>
        <v>-</v>
      </c>
      <c r="AB55" s="239" t="str">
        <f t="shared" si="11"/>
        <v>-</v>
      </c>
      <c r="AC55" s="296" t="str">
        <f t="shared" si="12"/>
        <v>-</v>
      </c>
      <c r="AD55" s="297" t="str">
        <f t="shared" si="13"/>
        <v>-</v>
      </c>
      <c r="AE55" s="259"/>
      <c r="AF55" s="294" t="str">
        <f t="shared" si="14"/>
        <v>-</v>
      </c>
      <c r="AG55" s="294" t="str">
        <f t="shared" si="15"/>
        <v>-</v>
      </c>
      <c r="AH55" s="239" t="str">
        <f t="shared" si="16"/>
        <v>-</v>
      </c>
      <c r="AI55" s="296" t="str">
        <f t="shared" si="17"/>
        <v>-</v>
      </c>
      <c r="AJ55" s="297" t="str">
        <f t="shared" si="18"/>
        <v>-</v>
      </c>
      <c r="AK55" s="298"/>
      <c r="AL55" s="296" t="b">
        <f t="shared" si="19"/>
        <v>0</v>
      </c>
      <c r="AM55" s="296" t="str">
        <f t="shared" si="20"/>
        <v>FALSE</v>
      </c>
      <c r="AN55" s="296" t="b">
        <f t="shared" si="21"/>
        <v>0</v>
      </c>
      <c r="AO55" s="296">
        <f t="shared" si="22"/>
        <v>5</v>
      </c>
      <c r="AP55" s="296" t="str">
        <f t="shared" si="23"/>
        <v>FALSE</v>
      </c>
      <c r="AQ55" s="296" t="str">
        <f t="shared" si="65"/>
        <v>FALSEFALSE</v>
      </c>
      <c r="AR55" s="296" t="str">
        <f t="shared" si="66"/>
        <v>FALSEFALSE</v>
      </c>
      <c r="AS55" s="296" t="str">
        <f t="shared" si="67"/>
        <v>FALSE5</v>
      </c>
      <c r="AT55" s="296">
        <f t="shared" si="24"/>
        <v>0</v>
      </c>
      <c r="AU55" s="296">
        <f t="shared" si="25"/>
        <v>0</v>
      </c>
      <c r="AV55" s="296" t="str">
        <f t="shared" si="68"/>
        <v>00</v>
      </c>
      <c r="AW55" s="296" t="str">
        <f t="shared" si="69"/>
        <v>-</v>
      </c>
      <c r="AX55" s="296" t="str">
        <f t="shared" si="70"/>
        <v>-</v>
      </c>
      <c r="AY55" s="296" t="str">
        <f t="shared" si="71"/>
        <v>--</v>
      </c>
      <c r="AZ55" s="296"/>
      <c r="BA55" s="299" t="s">
        <v>56</v>
      </c>
      <c r="BB55" s="233" t="s">
        <v>56</v>
      </c>
      <c r="BC55" s="355"/>
      <c r="BD55" s="233" t="s">
        <v>56</v>
      </c>
      <c r="BE55" s="231"/>
      <c r="BF55" s="302"/>
      <c r="BG55" s="303"/>
      <c r="BH55" s="303"/>
      <c r="BI55" s="304"/>
      <c r="BJ55" s="304"/>
      <c r="BK55" s="304"/>
      <c r="BL55" s="305"/>
      <c r="BM55" s="306"/>
      <c r="BN55" s="306"/>
      <c r="BO55" s="336"/>
      <c r="BP55" s="317"/>
      <c r="BQ55" s="332"/>
      <c r="BR55" s="337"/>
      <c r="BS55" s="356" t="str">
        <f t="shared" si="141"/>
        <v/>
      </c>
      <c r="BT55" s="357"/>
      <c r="BU55" s="357"/>
      <c r="BV55" s="358"/>
      <c r="BW55" s="353"/>
      <c r="BX55" s="360"/>
      <c r="BY55" s="298"/>
      <c r="BZ55" s="233" t="s">
        <v>56</v>
      </c>
      <c r="CA55" s="352"/>
      <c r="CB55" s="233" t="s">
        <v>56</v>
      </c>
      <c r="CC55" s="299">
        <f>IFERROR(VLOOKUP(BP55,'ADDITIONAL CHECK'!$AU$2:$AV$101,2,0),$BA$1)</f>
        <v>0</v>
      </c>
      <c r="CD55" s="296"/>
      <c r="CE55" s="352"/>
      <c r="CF55" s="293" t="str">
        <f t="shared" si="34"/>
        <v>-</v>
      </c>
      <c r="CG55" s="293" t="str">
        <f t="shared" si="35"/>
        <v>-</v>
      </c>
      <c r="CH55" s="293" t="str">
        <f t="shared" si="76"/>
        <v>-</v>
      </c>
      <c r="CI55" s="293" t="str">
        <f t="shared" si="77"/>
        <v>-</v>
      </c>
      <c r="CJ55" s="293"/>
      <c r="CK55" s="293"/>
      <c r="CL55" s="293"/>
      <c r="CM55" s="293"/>
      <c r="CN55" s="293" t="str">
        <f t="shared" si="36"/>
        <v>-</v>
      </c>
      <c r="CO55" s="293" t="str">
        <f t="shared" si="142"/>
        <v>0</v>
      </c>
      <c r="CP55" s="191" t="str">
        <f t="shared" si="143"/>
        <v/>
      </c>
      <c r="CQ55" s="191" t="str">
        <f t="shared" si="37"/>
        <v/>
      </c>
      <c r="CR55" s="191"/>
      <c r="CS55" s="191" t="str">
        <f t="shared" si="38"/>
        <v/>
      </c>
      <c r="CT55" s="258"/>
      <c r="CU55" s="294" t="str">
        <f t="shared" si="39"/>
        <v>-</v>
      </c>
      <c r="CV55" s="295" t="str">
        <f t="shared" si="40"/>
        <v>-</v>
      </c>
      <c r="CW55" s="239" t="str">
        <f t="shared" si="41"/>
        <v>-</v>
      </c>
      <c r="CX55" s="296" t="str">
        <f t="shared" si="42"/>
        <v>-</v>
      </c>
      <c r="CY55" s="297" t="str">
        <f t="shared" si="43"/>
        <v>-</v>
      </c>
      <c r="CZ55" s="259"/>
      <c r="DA55" s="294" t="str">
        <f t="shared" si="44"/>
        <v>-</v>
      </c>
      <c r="DB55" s="294" t="str">
        <f t="shared" si="45"/>
        <v>-</v>
      </c>
      <c r="DC55" s="239" t="str">
        <f t="shared" si="46"/>
        <v>-</v>
      </c>
      <c r="DD55" s="296" t="str">
        <f t="shared" si="47"/>
        <v>-</v>
      </c>
      <c r="DE55" s="297" t="str">
        <f t="shared" si="48"/>
        <v>-</v>
      </c>
      <c r="DF55" s="298"/>
      <c r="DG55" s="296" t="b">
        <f t="shared" si="49"/>
        <v>0</v>
      </c>
      <c r="DH55" s="296" t="str">
        <f t="shared" si="50"/>
        <v>FALSE</v>
      </c>
      <c r="DI55" s="296" t="b">
        <f t="shared" si="51"/>
        <v>0</v>
      </c>
      <c r="DJ55" s="296">
        <f t="shared" si="52"/>
        <v>5</v>
      </c>
      <c r="DK55" s="296" t="str">
        <f t="shared" si="53"/>
        <v>FALSE</v>
      </c>
      <c r="DL55" s="296" t="str">
        <f t="shared" si="85"/>
        <v>FALSEFALSE</v>
      </c>
      <c r="DM55" s="296" t="str">
        <f t="shared" si="86"/>
        <v>FALSEFALSE</v>
      </c>
      <c r="DN55" s="296" t="str">
        <f t="shared" si="87"/>
        <v>FALSE5</v>
      </c>
      <c r="DO55" s="296">
        <f t="shared" si="54"/>
        <v>0</v>
      </c>
      <c r="DP55" s="296">
        <f t="shared" si="55"/>
        <v>0</v>
      </c>
      <c r="DQ55" s="296" t="str">
        <f t="shared" si="88"/>
        <v>00</v>
      </c>
      <c r="DR55" s="296" t="str">
        <f t="shared" si="89"/>
        <v>-</v>
      </c>
      <c r="DS55" s="296" t="str">
        <f t="shared" si="90"/>
        <v>-</v>
      </c>
      <c r="DT55" s="296" t="str">
        <f t="shared" si="91"/>
        <v>--</v>
      </c>
      <c r="DU55" s="231"/>
      <c r="EU55" s="65">
        <f t="shared" si="92"/>
        <v>0</v>
      </c>
      <c r="EV55" s="65">
        <f>VLOOKUP(EU55,'ADDITIONAL CHECK'!$J$2:$AI$101,25,0)</f>
        <v>0</v>
      </c>
      <c r="EW55" s="65">
        <f>VLOOKUP(EU55,'ADDITIONAL CHECK'!$J$2:$AI$101,26,0)</f>
        <v>0</v>
      </c>
      <c r="EX55" s="88">
        <f t="shared" si="93"/>
        <v>0</v>
      </c>
      <c r="EY55" s="312"/>
      <c r="EZ55" s="110">
        <f t="shared" si="94"/>
        <v>0</v>
      </c>
      <c r="FA55" s="65">
        <f>VLOOKUP(EZ55,'ADDITIONAL CHECK'!$J$2:$AI$101,25,0)</f>
        <v>0</v>
      </c>
      <c r="FB55" s="65">
        <f>VLOOKUP(EZ55,'ADDITIONAL CHECK'!$J$2:$AI$101,26,0)</f>
        <v>0</v>
      </c>
      <c r="FC55" s="65">
        <f t="shared" si="95"/>
        <v>0</v>
      </c>
    </row>
    <row r="56" spans="1:159" s="189" customFormat="1" ht="15" hidden="1" customHeight="1" x14ac:dyDescent="0.25">
      <c r="A56" s="259"/>
      <c r="B56" s="259"/>
      <c r="C56" s="320"/>
      <c r="D56" s="351"/>
      <c r="E56" s="352"/>
      <c r="F56" s="352"/>
      <c r="G56" s="352"/>
      <c r="H56" s="352"/>
      <c r="I56" s="352"/>
      <c r="J56" s="352"/>
      <c r="K56" s="293" t="str">
        <f t="shared" si="4"/>
        <v>-</v>
      </c>
      <c r="L56" s="293" t="str">
        <f t="shared" si="5"/>
        <v>-</v>
      </c>
      <c r="M56" s="293" t="str">
        <f t="shared" si="56"/>
        <v>-</v>
      </c>
      <c r="N56" s="293" t="str">
        <f t="shared" si="57"/>
        <v>-</v>
      </c>
      <c r="O56" s="293"/>
      <c r="P56" s="293"/>
      <c r="Q56" s="293"/>
      <c r="R56" s="293"/>
      <c r="S56" s="293" t="str">
        <f t="shared" si="6"/>
        <v>-</v>
      </c>
      <c r="T56" s="293" t="str">
        <f t="shared" si="139"/>
        <v>0</v>
      </c>
      <c r="U56" s="191" t="str">
        <f t="shared" si="140"/>
        <v/>
      </c>
      <c r="V56" s="191" t="str">
        <f t="shared" si="7"/>
        <v/>
      </c>
      <c r="W56" s="191"/>
      <c r="X56" s="191" t="str">
        <f t="shared" si="8"/>
        <v/>
      </c>
      <c r="Y56" s="258"/>
      <c r="Z56" s="294" t="str">
        <f t="shared" si="9"/>
        <v>-</v>
      </c>
      <c r="AA56" s="295" t="str">
        <f t="shared" si="10"/>
        <v>-</v>
      </c>
      <c r="AB56" s="239" t="str">
        <f t="shared" si="11"/>
        <v>-</v>
      </c>
      <c r="AC56" s="296" t="str">
        <f t="shared" si="12"/>
        <v>-</v>
      </c>
      <c r="AD56" s="297" t="str">
        <f t="shared" si="13"/>
        <v>-</v>
      </c>
      <c r="AE56" s="259"/>
      <c r="AF56" s="294" t="str">
        <f t="shared" si="14"/>
        <v>-</v>
      </c>
      <c r="AG56" s="294" t="str">
        <f t="shared" si="15"/>
        <v>-</v>
      </c>
      <c r="AH56" s="239" t="str">
        <f t="shared" si="16"/>
        <v>-</v>
      </c>
      <c r="AI56" s="296" t="str">
        <f t="shared" si="17"/>
        <v>-</v>
      </c>
      <c r="AJ56" s="297" t="str">
        <f t="shared" si="18"/>
        <v>-</v>
      </c>
      <c r="AK56" s="298"/>
      <c r="AL56" s="296" t="b">
        <f t="shared" si="19"/>
        <v>0</v>
      </c>
      <c r="AM56" s="296" t="str">
        <f t="shared" si="20"/>
        <v>FALSE</v>
      </c>
      <c r="AN56" s="296" t="b">
        <f t="shared" si="21"/>
        <v>0</v>
      </c>
      <c r="AO56" s="296">
        <f t="shared" si="22"/>
        <v>5</v>
      </c>
      <c r="AP56" s="296" t="str">
        <f t="shared" si="23"/>
        <v>FALSE</v>
      </c>
      <c r="AQ56" s="296" t="str">
        <f t="shared" si="65"/>
        <v>FALSEFALSE</v>
      </c>
      <c r="AR56" s="296" t="str">
        <f t="shared" si="66"/>
        <v>FALSEFALSE</v>
      </c>
      <c r="AS56" s="296" t="str">
        <f t="shared" si="67"/>
        <v>FALSE5</v>
      </c>
      <c r="AT56" s="296">
        <f t="shared" si="24"/>
        <v>0</v>
      </c>
      <c r="AU56" s="296">
        <f t="shared" si="25"/>
        <v>0</v>
      </c>
      <c r="AV56" s="296" t="str">
        <f t="shared" si="68"/>
        <v>00</v>
      </c>
      <c r="AW56" s="296" t="str">
        <f t="shared" si="69"/>
        <v>-</v>
      </c>
      <c r="AX56" s="296" t="str">
        <f t="shared" si="70"/>
        <v>-</v>
      </c>
      <c r="AY56" s="296" t="str">
        <f t="shared" si="71"/>
        <v>--</v>
      </c>
      <c r="AZ56" s="296"/>
      <c r="BA56" s="299" t="s">
        <v>56</v>
      </c>
      <c r="BB56" s="233" t="s">
        <v>56</v>
      </c>
      <c r="BC56" s="355"/>
      <c r="BD56" s="233" t="s">
        <v>56</v>
      </c>
      <c r="BE56" s="231"/>
      <c r="BF56" s="302"/>
      <c r="BG56" s="303"/>
      <c r="BH56" s="303"/>
      <c r="BI56" s="304"/>
      <c r="BJ56" s="304"/>
      <c r="BK56" s="304"/>
      <c r="BL56" s="305"/>
      <c r="BM56" s="306"/>
      <c r="BN56" s="306"/>
      <c r="BO56" s="336"/>
      <c r="BP56" s="317"/>
      <c r="BQ56" s="332"/>
      <c r="BR56" s="337"/>
      <c r="BS56" s="356" t="str">
        <f t="shared" si="141"/>
        <v/>
      </c>
      <c r="BT56" s="357"/>
      <c r="BU56" s="357"/>
      <c r="BV56" s="358"/>
      <c r="BW56" s="353"/>
      <c r="BX56" s="360"/>
      <c r="BY56" s="298"/>
      <c r="BZ56" s="233" t="s">
        <v>56</v>
      </c>
      <c r="CA56" s="352"/>
      <c r="CB56" s="233" t="s">
        <v>56</v>
      </c>
      <c r="CC56" s="299">
        <f>IFERROR(VLOOKUP(BP56,'ADDITIONAL CHECK'!$AU$2:$AV$101,2,0),$BA$1)</f>
        <v>0</v>
      </c>
      <c r="CD56" s="296"/>
      <c r="CE56" s="352"/>
      <c r="CF56" s="293" t="str">
        <f t="shared" si="34"/>
        <v>-</v>
      </c>
      <c r="CG56" s="293" t="str">
        <f t="shared" si="35"/>
        <v>-</v>
      </c>
      <c r="CH56" s="293" t="str">
        <f t="shared" si="76"/>
        <v>-</v>
      </c>
      <c r="CI56" s="293" t="str">
        <f t="shared" si="77"/>
        <v>-</v>
      </c>
      <c r="CJ56" s="293"/>
      <c r="CK56" s="293"/>
      <c r="CL56" s="293"/>
      <c r="CM56" s="293"/>
      <c r="CN56" s="293" t="str">
        <f t="shared" si="36"/>
        <v>-</v>
      </c>
      <c r="CO56" s="293" t="str">
        <f t="shared" si="142"/>
        <v>0</v>
      </c>
      <c r="CP56" s="191" t="str">
        <f t="shared" si="143"/>
        <v/>
      </c>
      <c r="CQ56" s="191" t="str">
        <f t="shared" si="37"/>
        <v/>
      </c>
      <c r="CR56" s="191"/>
      <c r="CS56" s="191" t="str">
        <f t="shared" si="38"/>
        <v/>
      </c>
      <c r="CT56" s="258"/>
      <c r="CU56" s="294" t="str">
        <f t="shared" si="39"/>
        <v>-</v>
      </c>
      <c r="CV56" s="295" t="str">
        <f t="shared" si="40"/>
        <v>-</v>
      </c>
      <c r="CW56" s="239" t="str">
        <f t="shared" si="41"/>
        <v>-</v>
      </c>
      <c r="CX56" s="296" t="str">
        <f t="shared" si="42"/>
        <v>-</v>
      </c>
      <c r="CY56" s="297" t="str">
        <f t="shared" si="43"/>
        <v>-</v>
      </c>
      <c r="CZ56" s="259"/>
      <c r="DA56" s="294" t="str">
        <f t="shared" si="44"/>
        <v>-</v>
      </c>
      <c r="DB56" s="294" t="str">
        <f t="shared" si="45"/>
        <v>-</v>
      </c>
      <c r="DC56" s="239" t="str">
        <f t="shared" si="46"/>
        <v>-</v>
      </c>
      <c r="DD56" s="296" t="str">
        <f t="shared" si="47"/>
        <v>-</v>
      </c>
      <c r="DE56" s="297" t="str">
        <f t="shared" si="48"/>
        <v>-</v>
      </c>
      <c r="DF56" s="298"/>
      <c r="DG56" s="296" t="b">
        <f t="shared" si="49"/>
        <v>0</v>
      </c>
      <c r="DH56" s="296" t="str">
        <f t="shared" si="50"/>
        <v>FALSE</v>
      </c>
      <c r="DI56" s="296" t="b">
        <f t="shared" si="51"/>
        <v>0</v>
      </c>
      <c r="DJ56" s="296">
        <f t="shared" si="52"/>
        <v>5</v>
      </c>
      <c r="DK56" s="296" t="str">
        <f t="shared" si="53"/>
        <v>FALSE</v>
      </c>
      <c r="DL56" s="296" t="str">
        <f t="shared" si="85"/>
        <v>FALSEFALSE</v>
      </c>
      <c r="DM56" s="296" t="str">
        <f t="shared" si="86"/>
        <v>FALSEFALSE</v>
      </c>
      <c r="DN56" s="296" t="str">
        <f t="shared" si="87"/>
        <v>FALSE5</v>
      </c>
      <c r="DO56" s="296">
        <f t="shared" si="54"/>
        <v>0</v>
      </c>
      <c r="DP56" s="296">
        <f t="shared" si="55"/>
        <v>0</v>
      </c>
      <c r="DQ56" s="296" t="str">
        <f t="shared" si="88"/>
        <v>00</v>
      </c>
      <c r="DR56" s="296" t="str">
        <f t="shared" si="89"/>
        <v>-</v>
      </c>
      <c r="DS56" s="296" t="str">
        <f t="shared" si="90"/>
        <v>-</v>
      </c>
      <c r="DT56" s="296" t="str">
        <f t="shared" si="91"/>
        <v>--</v>
      </c>
      <c r="DU56" s="231"/>
      <c r="EU56" s="65">
        <f t="shared" si="92"/>
        <v>0</v>
      </c>
      <c r="EV56" s="65">
        <f>VLOOKUP(EU56,'ADDITIONAL CHECK'!$J$2:$AI$101,25,0)</f>
        <v>0</v>
      </c>
      <c r="EW56" s="65">
        <f>VLOOKUP(EU56,'ADDITIONAL CHECK'!$J$2:$AI$101,26,0)</f>
        <v>0</v>
      </c>
      <c r="EX56" s="88">
        <f t="shared" si="93"/>
        <v>0</v>
      </c>
      <c r="EY56" s="312"/>
      <c r="EZ56" s="110">
        <f t="shared" si="94"/>
        <v>0</v>
      </c>
      <c r="FA56" s="65">
        <f>VLOOKUP(EZ56,'ADDITIONAL CHECK'!$J$2:$AI$101,25,0)</f>
        <v>0</v>
      </c>
      <c r="FB56" s="65">
        <f>VLOOKUP(EZ56,'ADDITIONAL CHECK'!$J$2:$AI$101,26,0)</f>
        <v>0</v>
      </c>
      <c r="FC56" s="65">
        <f t="shared" si="95"/>
        <v>0</v>
      </c>
    </row>
    <row r="57" spans="1:159" s="189" customFormat="1" ht="15" hidden="1" customHeight="1" x14ac:dyDescent="0.25">
      <c r="A57" s="259"/>
      <c r="B57" s="259"/>
      <c r="C57" s="320"/>
      <c r="D57" s="351"/>
      <c r="E57" s="352"/>
      <c r="F57" s="352"/>
      <c r="G57" s="352"/>
      <c r="H57" s="352"/>
      <c r="I57" s="352"/>
      <c r="J57" s="352"/>
      <c r="K57" s="293" t="str">
        <f t="shared" si="4"/>
        <v>-</v>
      </c>
      <c r="L57" s="293" t="str">
        <f t="shared" si="5"/>
        <v>-</v>
      </c>
      <c r="M57" s="293" t="str">
        <f t="shared" si="56"/>
        <v>-</v>
      </c>
      <c r="N57" s="293" t="str">
        <f t="shared" si="57"/>
        <v>-</v>
      </c>
      <c r="O57" s="293"/>
      <c r="P57" s="293"/>
      <c r="Q57" s="293"/>
      <c r="R57" s="293"/>
      <c r="S57" s="293" t="str">
        <f t="shared" si="6"/>
        <v>-</v>
      </c>
      <c r="T57" s="293" t="str">
        <f t="shared" si="139"/>
        <v>0</v>
      </c>
      <c r="U57" s="191" t="str">
        <f t="shared" si="140"/>
        <v/>
      </c>
      <c r="V57" s="191" t="str">
        <f t="shared" si="7"/>
        <v/>
      </c>
      <c r="W57" s="191"/>
      <c r="X57" s="191" t="str">
        <f t="shared" si="8"/>
        <v/>
      </c>
      <c r="Y57" s="258"/>
      <c r="Z57" s="294" t="str">
        <f t="shared" si="9"/>
        <v>-</v>
      </c>
      <c r="AA57" s="295" t="str">
        <f t="shared" si="10"/>
        <v>-</v>
      </c>
      <c r="AB57" s="239" t="str">
        <f t="shared" si="11"/>
        <v>-</v>
      </c>
      <c r="AC57" s="296" t="str">
        <f t="shared" si="12"/>
        <v>-</v>
      </c>
      <c r="AD57" s="297" t="str">
        <f t="shared" si="13"/>
        <v>-</v>
      </c>
      <c r="AE57" s="259"/>
      <c r="AF57" s="294" t="str">
        <f t="shared" si="14"/>
        <v>-</v>
      </c>
      <c r="AG57" s="294" t="str">
        <f t="shared" si="15"/>
        <v>-</v>
      </c>
      <c r="AH57" s="239" t="str">
        <f t="shared" si="16"/>
        <v>-</v>
      </c>
      <c r="AI57" s="296" t="str">
        <f t="shared" si="17"/>
        <v>-</v>
      </c>
      <c r="AJ57" s="297" t="str">
        <f t="shared" si="18"/>
        <v>-</v>
      </c>
      <c r="AK57" s="298"/>
      <c r="AL57" s="296" t="b">
        <f t="shared" si="19"/>
        <v>0</v>
      </c>
      <c r="AM57" s="296" t="str">
        <f t="shared" si="20"/>
        <v>FALSE</v>
      </c>
      <c r="AN57" s="296" t="b">
        <f t="shared" si="21"/>
        <v>0</v>
      </c>
      <c r="AO57" s="296">
        <f t="shared" si="22"/>
        <v>5</v>
      </c>
      <c r="AP57" s="296" t="str">
        <f t="shared" si="23"/>
        <v>FALSE</v>
      </c>
      <c r="AQ57" s="296" t="str">
        <f t="shared" si="65"/>
        <v>FALSEFALSE</v>
      </c>
      <c r="AR57" s="296" t="str">
        <f t="shared" si="66"/>
        <v>FALSEFALSE</v>
      </c>
      <c r="AS57" s="296" t="str">
        <f t="shared" si="67"/>
        <v>FALSE5</v>
      </c>
      <c r="AT57" s="296">
        <f t="shared" si="24"/>
        <v>0</v>
      </c>
      <c r="AU57" s="296">
        <f t="shared" si="25"/>
        <v>0</v>
      </c>
      <c r="AV57" s="296" t="str">
        <f t="shared" si="68"/>
        <v>00</v>
      </c>
      <c r="AW57" s="296" t="str">
        <f t="shared" si="69"/>
        <v>-</v>
      </c>
      <c r="AX57" s="296" t="str">
        <f t="shared" si="70"/>
        <v>-</v>
      </c>
      <c r="AY57" s="296" t="str">
        <f t="shared" si="71"/>
        <v>--</v>
      </c>
      <c r="AZ57" s="296"/>
      <c r="BA57" s="299" t="s">
        <v>56</v>
      </c>
      <c r="BB57" s="233" t="s">
        <v>56</v>
      </c>
      <c r="BC57" s="355"/>
      <c r="BD57" s="233" t="s">
        <v>56</v>
      </c>
      <c r="BE57" s="231"/>
      <c r="BF57" s="302"/>
      <c r="BG57" s="303"/>
      <c r="BH57" s="303"/>
      <c r="BI57" s="304"/>
      <c r="BJ57" s="304"/>
      <c r="BK57" s="304"/>
      <c r="BL57" s="305"/>
      <c r="BM57" s="306"/>
      <c r="BN57" s="306"/>
      <c r="BO57" s="336"/>
      <c r="BP57" s="317"/>
      <c r="BQ57" s="332"/>
      <c r="BR57" s="337"/>
      <c r="BS57" s="356" t="str">
        <f t="shared" si="141"/>
        <v/>
      </c>
      <c r="BT57" s="357"/>
      <c r="BU57" s="357"/>
      <c r="BV57" s="358"/>
      <c r="BW57" s="353"/>
      <c r="BX57" s="360"/>
      <c r="BY57" s="298"/>
      <c r="BZ57" s="233" t="s">
        <v>56</v>
      </c>
      <c r="CA57" s="352"/>
      <c r="CB57" s="233" t="s">
        <v>56</v>
      </c>
      <c r="CC57" s="299">
        <f>IFERROR(VLOOKUP(BP57,'ADDITIONAL CHECK'!$AU$2:$AV$101,2,0),$BA$1)</f>
        <v>0</v>
      </c>
      <c r="CD57" s="296"/>
      <c r="CE57" s="352"/>
      <c r="CF57" s="293" t="str">
        <f t="shared" si="34"/>
        <v>-</v>
      </c>
      <c r="CG57" s="293" t="str">
        <f t="shared" si="35"/>
        <v>-</v>
      </c>
      <c r="CH57" s="293" t="str">
        <f t="shared" si="76"/>
        <v>-</v>
      </c>
      <c r="CI57" s="293" t="str">
        <f t="shared" si="77"/>
        <v>-</v>
      </c>
      <c r="CJ57" s="293"/>
      <c r="CK57" s="293"/>
      <c r="CL57" s="293"/>
      <c r="CM57" s="293"/>
      <c r="CN57" s="293" t="str">
        <f t="shared" si="36"/>
        <v>-</v>
      </c>
      <c r="CO57" s="293" t="str">
        <f t="shared" si="142"/>
        <v>0</v>
      </c>
      <c r="CP57" s="191" t="str">
        <f t="shared" si="143"/>
        <v/>
      </c>
      <c r="CQ57" s="191" t="str">
        <f t="shared" si="37"/>
        <v/>
      </c>
      <c r="CR57" s="191"/>
      <c r="CS57" s="191" t="str">
        <f t="shared" si="38"/>
        <v/>
      </c>
      <c r="CT57" s="258"/>
      <c r="CU57" s="294" t="str">
        <f t="shared" si="39"/>
        <v>-</v>
      </c>
      <c r="CV57" s="295" t="str">
        <f t="shared" si="40"/>
        <v>-</v>
      </c>
      <c r="CW57" s="239" t="str">
        <f t="shared" si="41"/>
        <v>-</v>
      </c>
      <c r="CX57" s="296" t="str">
        <f t="shared" si="42"/>
        <v>-</v>
      </c>
      <c r="CY57" s="297" t="str">
        <f t="shared" si="43"/>
        <v>-</v>
      </c>
      <c r="CZ57" s="259"/>
      <c r="DA57" s="294" t="str">
        <f t="shared" si="44"/>
        <v>-</v>
      </c>
      <c r="DB57" s="294" t="str">
        <f t="shared" si="45"/>
        <v>-</v>
      </c>
      <c r="DC57" s="239" t="str">
        <f t="shared" si="46"/>
        <v>-</v>
      </c>
      <c r="DD57" s="296" t="str">
        <f t="shared" si="47"/>
        <v>-</v>
      </c>
      <c r="DE57" s="297" t="str">
        <f t="shared" si="48"/>
        <v>-</v>
      </c>
      <c r="DF57" s="298"/>
      <c r="DG57" s="296" t="b">
        <f t="shared" si="49"/>
        <v>0</v>
      </c>
      <c r="DH57" s="296" t="str">
        <f t="shared" si="50"/>
        <v>FALSE</v>
      </c>
      <c r="DI57" s="296" t="b">
        <f t="shared" si="51"/>
        <v>0</v>
      </c>
      <c r="DJ57" s="296">
        <f t="shared" si="52"/>
        <v>5</v>
      </c>
      <c r="DK57" s="296" t="str">
        <f t="shared" si="53"/>
        <v>FALSE</v>
      </c>
      <c r="DL57" s="296" t="str">
        <f t="shared" si="85"/>
        <v>FALSEFALSE</v>
      </c>
      <c r="DM57" s="296" t="str">
        <f t="shared" si="86"/>
        <v>FALSEFALSE</v>
      </c>
      <c r="DN57" s="296" t="str">
        <f t="shared" si="87"/>
        <v>FALSE5</v>
      </c>
      <c r="DO57" s="296">
        <f t="shared" si="54"/>
        <v>0</v>
      </c>
      <c r="DP57" s="296">
        <f t="shared" si="55"/>
        <v>0</v>
      </c>
      <c r="DQ57" s="296" t="str">
        <f t="shared" si="88"/>
        <v>00</v>
      </c>
      <c r="DR57" s="296" t="str">
        <f t="shared" si="89"/>
        <v>-</v>
      </c>
      <c r="DS57" s="296" t="str">
        <f t="shared" si="90"/>
        <v>-</v>
      </c>
      <c r="DT57" s="296" t="str">
        <f t="shared" si="91"/>
        <v>--</v>
      </c>
      <c r="DU57" s="231"/>
      <c r="EU57" s="65">
        <f t="shared" si="92"/>
        <v>0</v>
      </c>
      <c r="EV57" s="65">
        <f>VLOOKUP(EU57,'ADDITIONAL CHECK'!$J$2:$AI$101,25,0)</f>
        <v>0</v>
      </c>
      <c r="EW57" s="65">
        <f>VLOOKUP(EU57,'ADDITIONAL CHECK'!$J$2:$AI$101,26,0)</f>
        <v>0</v>
      </c>
      <c r="EX57" s="88">
        <f t="shared" si="93"/>
        <v>0</v>
      </c>
      <c r="EY57" s="312"/>
      <c r="EZ57" s="110">
        <f t="shared" si="94"/>
        <v>0</v>
      </c>
      <c r="FA57" s="65">
        <f>VLOOKUP(EZ57,'ADDITIONAL CHECK'!$J$2:$AI$101,25,0)</f>
        <v>0</v>
      </c>
      <c r="FB57" s="65">
        <f>VLOOKUP(EZ57,'ADDITIONAL CHECK'!$J$2:$AI$101,26,0)</f>
        <v>0</v>
      </c>
      <c r="FC57" s="65">
        <f t="shared" si="95"/>
        <v>0</v>
      </c>
    </row>
    <row r="58" spans="1:159" s="189" customFormat="1" ht="15" hidden="1" customHeight="1" x14ac:dyDescent="0.25">
      <c r="A58" s="472" t="s">
        <v>82</v>
      </c>
      <c r="B58" s="473"/>
      <c r="C58" s="320"/>
      <c r="D58" s="351"/>
      <c r="E58" s="352"/>
      <c r="F58" s="352"/>
      <c r="G58" s="352"/>
      <c r="H58" s="352"/>
      <c r="I58" s="352"/>
      <c r="J58" s="352"/>
      <c r="K58" s="293" t="str">
        <f t="shared" si="4"/>
        <v>-</v>
      </c>
      <c r="L58" s="293" t="str">
        <f t="shared" si="5"/>
        <v>-</v>
      </c>
      <c r="M58" s="293" t="str">
        <f t="shared" si="56"/>
        <v>-</v>
      </c>
      <c r="N58" s="293" t="str">
        <f t="shared" si="57"/>
        <v>-</v>
      </c>
      <c r="O58" s="293"/>
      <c r="P58" s="293"/>
      <c r="Q58" s="293"/>
      <c r="R58" s="293"/>
      <c r="S58" s="293" t="str">
        <f t="shared" si="6"/>
        <v>-</v>
      </c>
      <c r="T58" s="293" t="str">
        <f t="shared" si="139"/>
        <v>0</v>
      </c>
      <c r="U58" s="191" t="str">
        <f t="shared" si="140"/>
        <v/>
      </c>
      <c r="V58" s="191" t="str">
        <f t="shared" si="7"/>
        <v/>
      </c>
      <c r="W58" s="191"/>
      <c r="X58" s="191" t="str">
        <f t="shared" si="8"/>
        <v/>
      </c>
      <c r="Y58" s="258"/>
      <c r="Z58" s="294" t="str">
        <f t="shared" si="9"/>
        <v>-</v>
      </c>
      <c r="AA58" s="295" t="str">
        <f t="shared" si="10"/>
        <v>-</v>
      </c>
      <c r="AB58" s="239" t="str">
        <f t="shared" si="11"/>
        <v>-</v>
      </c>
      <c r="AC58" s="296" t="str">
        <f t="shared" si="12"/>
        <v>-</v>
      </c>
      <c r="AD58" s="297" t="str">
        <f t="shared" si="13"/>
        <v>-</v>
      </c>
      <c r="AE58" s="259"/>
      <c r="AF58" s="294" t="str">
        <f t="shared" si="14"/>
        <v>-</v>
      </c>
      <c r="AG58" s="294" t="str">
        <f t="shared" si="15"/>
        <v>-</v>
      </c>
      <c r="AH58" s="239" t="str">
        <f t="shared" si="16"/>
        <v>-</v>
      </c>
      <c r="AI58" s="296" t="str">
        <f t="shared" si="17"/>
        <v>-</v>
      </c>
      <c r="AJ58" s="297" t="str">
        <f t="shared" si="18"/>
        <v>-</v>
      </c>
      <c r="AK58" s="298"/>
      <c r="AL58" s="296" t="b">
        <f t="shared" si="19"/>
        <v>0</v>
      </c>
      <c r="AM58" s="296" t="str">
        <f t="shared" si="20"/>
        <v>FALSE</v>
      </c>
      <c r="AN58" s="296" t="b">
        <f t="shared" si="21"/>
        <v>0</v>
      </c>
      <c r="AO58" s="296">
        <f t="shared" si="22"/>
        <v>5</v>
      </c>
      <c r="AP58" s="296" t="str">
        <f t="shared" si="23"/>
        <v>FALSE</v>
      </c>
      <c r="AQ58" s="296" t="str">
        <f t="shared" si="65"/>
        <v>FALSEFALSE</v>
      </c>
      <c r="AR58" s="296" t="str">
        <f t="shared" si="66"/>
        <v>FALSEFALSE</v>
      </c>
      <c r="AS58" s="296" t="str">
        <f t="shared" si="67"/>
        <v>FALSE5</v>
      </c>
      <c r="AT58" s="296">
        <f t="shared" si="24"/>
        <v>0</v>
      </c>
      <c r="AU58" s="296">
        <f t="shared" si="25"/>
        <v>0</v>
      </c>
      <c r="AV58" s="296" t="str">
        <f t="shared" si="68"/>
        <v>00</v>
      </c>
      <c r="AW58" s="296" t="str">
        <f t="shared" si="69"/>
        <v>-</v>
      </c>
      <c r="AX58" s="296" t="str">
        <f t="shared" si="70"/>
        <v>-</v>
      </c>
      <c r="AY58" s="296" t="str">
        <f t="shared" si="71"/>
        <v>--</v>
      </c>
      <c r="AZ58" s="296"/>
      <c r="BA58" s="299" t="s">
        <v>56</v>
      </c>
      <c r="BB58" s="233" t="s">
        <v>56</v>
      </c>
      <c r="BC58" s="355"/>
      <c r="BD58" s="233" t="s">
        <v>56</v>
      </c>
      <c r="BE58" s="231"/>
      <c r="BF58" s="302"/>
      <c r="BG58" s="303"/>
      <c r="BH58" s="303"/>
      <c r="BI58" s="304"/>
      <c r="BJ58" s="304"/>
      <c r="BK58" s="304"/>
      <c r="BL58" s="305"/>
      <c r="BM58" s="306" t="str">
        <f>+T58</f>
        <v>0</v>
      </c>
      <c r="BN58" s="306" t="str">
        <f t="shared" si="74"/>
        <v>0</v>
      </c>
      <c r="BO58" s="336" t="str">
        <f>IFERROR(VLOOKUP(#REF!,$DW$63:$DX$78,2,0),"")</f>
        <v/>
      </c>
      <c r="BP58" s="317"/>
      <c r="BQ58" s="332"/>
      <c r="BR58" s="337"/>
      <c r="BS58" s="333" t="str">
        <f>IFERROR(VLOOKUP(#REF!,$DW$63:$EB$77,6,0),"")</f>
        <v/>
      </c>
      <c r="BT58" s="333"/>
      <c r="BU58" s="333"/>
      <c r="BV58" s="334"/>
      <c r="BW58" s="353"/>
      <c r="BX58" s="360"/>
      <c r="BY58" s="298"/>
      <c r="BZ58" s="233" t="s">
        <v>56</v>
      </c>
      <c r="CA58" s="352"/>
      <c r="CB58" s="233" t="s">
        <v>56</v>
      </c>
      <c r="CC58" s="299">
        <f>IFERROR(VLOOKUP(BP58,'ADDITIONAL CHECK'!$AU$2:$AV$101,2,0),$BA$1)</f>
        <v>0</v>
      </c>
      <c r="CD58" s="296"/>
      <c r="CE58" s="352"/>
      <c r="CF58" s="293" t="str">
        <f t="shared" si="34"/>
        <v>-</v>
      </c>
      <c r="CG58" s="293" t="str">
        <f t="shared" si="35"/>
        <v>-</v>
      </c>
      <c r="CH58" s="293" t="str">
        <f t="shared" si="76"/>
        <v>-</v>
      </c>
      <c r="CI58" s="293" t="str">
        <f t="shared" si="77"/>
        <v>-</v>
      </c>
      <c r="CJ58" s="293"/>
      <c r="CK58" s="293"/>
      <c r="CL58" s="293"/>
      <c r="CM58" s="293"/>
      <c r="CN58" s="293" t="str">
        <f t="shared" si="36"/>
        <v>-</v>
      </c>
      <c r="CO58" s="293" t="str">
        <f t="shared" si="142"/>
        <v>0</v>
      </c>
      <c r="CP58" s="191" t="str">
        <f t="shared" si="143"/>
        <v/>
      </c>
      <c r="CQ58" s="191" t="str">
        <f t="shared" si="37"/>
        <v/>
      </c>
      <c r="CR58" s="191"/>
      <c r="CS58" s="191" t="str">
        <f t="shared" si="38"/>
        <v/>
      </c>
      <c r="CT58" s="258"/>
      <c r="CU58" s="294" t="str">
        <f t="shared" si="39"/>
        <v>-</v>
      </c>
      <c r="CV58" s="295" t="str">
        <f t="shared" si="40"/>
        <v>-</v>
      </c>
      <c r="CW58" s="239" t="str">
        <f t="shared" si="41"/>
        <v>-</v>
      </c>
      <c r="CX58" s="296" t="str">
        <f t="shared" si="42"/>
        <v>-</v>
      </c>
      <c r="CY58" s="297" t="str">
        <f t="shared" si="43"/>
        <v>-</v>
      </c>
      <c r="CZ58" s="259"/>
      <c r="DA58" s="294" t="str">
        <f t="shared" si="44"/>
        <v>-</v>
      </c>
      <c r="DB58" s="294" t="str">
        <f t="shared" si="45"/>
        <v>-</v>
      </c>
      <c r="DC58" s="239" t="str">
        <f t="shared" si="46"/>
        <v>-</v>
      </c>
      <c r="DD58" s="296" t="str">
        <f t="shared" si="47"/>
        <v>-</v>
      </c>
      <c r="DE58" s="297" t="str">
        <f t="shared" si="48"/>
        <v>-</v>
      </c>
      <c r="DF58" s="298"/>
      <c r="DG58" s="296" t="b">
        <f t="shared" si="49"/>
        <v>0</v>
      </c>
      <c r="DH58" s="296" t="str">
        <f t="shared" si="50"/>
        <v>FALSE</v>
      </c>
      <c r="DI58" s="296" t="b">
        <f t="shared" si="51"/>
        <v>0</v>
      </c>
      <c r="DJ58" s="296">
        <f t="shared" si="52"/>
        <v>5</v>
      </c>
      <c r="DK58" s="296" t="str">
        <f t="shared" si="53"/>
        <v>FALSE</v>
      </c>
      <c r="DL58" s="296" t="str">
        <f t="shared" si="85"/>
        <v>FALSEFALSE</v>
      </c>
      <c r="DM58" s="296" t="str">
        <f t="shared" si="86"/>
        <v>FALSEFALSE</v>
      </c>
      <c r="DN58" s="296" t="str">
        <f t="shared" si="87"/>
        <v>FALSE5</v>
      </c>
      <c r="DO58" s="296">
        <f t="shared" si="54"/>
        <v>0</v>
      </c>
      <c r="DP58" s="296">
        <f t="shared" si="55"/>
        <v>0</v>
      </c>
      <c r="DQ58" s="296" t="str">
        <f t="shared" si="88"/>
        <v>00</v>
      </c>
      <c r="DR58" s="296" t="str">
        <f t="shared" si="89"/>
        <v>-</v>
      </c>
      <c r="DS58" s="296" t="str">
        <f t="shared" si="90"/>
        <v>-</v>
      </c>
      <c r="DT58" s="296" t="str">
        <f t="shared" si="91"/>
        <v>--</v>
      </c>
      <c r="DU58" s="231"/>
      <c r="EU58" s="65">
        <f t="shared" si="92"/>
        <v>0</v>
      </c>
      <c r="EV58" s="65">
        <f>VLOOKUP(EU58,'ADDITIONAL CHECK'!$J$2:$AI$101,25,0)</f>
        <v>0</v>
      </c>
      <c r="EW58" s="65">
        <f>VLOOKUP(EU58,'ADDITIONAL CHECK'!$J$2:$AI$101,26,0)</f>
        <v>0</v>
      </c>
      <c r="EX58" s="88">
        <f t="shared" si="93"/>
        <v>0</v>
      </c>
      <c r="EY58" s="312"/>
      <c r="EZ58" s="110">
        <f t="shared" si="94"/>
        <v>0</v>
      </c>
      <c r="FA58" s="65">
        <f>VLOOKUP(EZ58,'ADDITIONAL CHECK'!$J$2:$AI$101,25,0)</f>
        <v>0</v>
      </c>
      <c r="FB58" s="65">
        <f>VLOOKUP(EZ58,'ADDITIONAL CHECK'!$J$2:$AI$101,26,0)</f>
        <v>0</v>
      </c>
      <c r="FC58" s="65">
        <f t="shared" si="95"/>
        <v>0</v>
      </c>
    </row>
    <row r="59" spans="1:159" s="189" customFormat="1" ht="3" customHeight="1" x14ac:dyDescent="0.25">
      <c r="A59" s="318"/>
      <c r="B59" s="318"/>
      <c r="D59" s="340"/>
      <c r="E59" s="319"/>
      <c r="F59" s="319"/>
      <c r="G59" s="319"/>
      <c r="H59" s="319"/>
      <c r="I59" s="319"/>
      <c r="J59" s="319"/>
      <c r="K59" s="361"/>
      <c r="L59" s="361"/>
      <c r="M59" s="361"/>
      <c r="N59" s="361"/>
      <c r="O59" s="361"/>
      <c r="P59" s="361"/>
      <c r="Q59" s="361"/>
      <c r="R59" s="361"/>
      <c r="S59" s="361"/>
      <c r="T59" s="361"/>
      <c r="U59" s="243"/>
      <c r="V59" s="243"/>
      <c r="W59" s="243"/>
      <c r="X59" s="243"/>
      <c r="Y59" s="259"/>
      <c r="Z59" s="362"/>
      <c r="AA59" s="196"/>
      <c r="AB59" s="259"/>
      <c r="AC59" s="231"/>
      <c r="AD59" s="298"/>
      <c r="AE59" s="259"/>
      <c r="AF59" s="362"/>
      <c r="AG59" s="362"/>
      <c r="AH59" s="259"/>
      <c r="AI59" s="231"/>
      <c r="AJ59" s="298"/>
      <c r="AK59" s="316"/>
      <c r="AL59" s="316"/>
      <c r="AM59" s="316"/>
      <c r="AN59" s="316"/>
      <c r="AO59" s="316"/>
      <c r="AP59" s="316"/>
      <c r="AQ59" s="316"/>
      <c r="AR59" s="316"/>
      <c r="AS59" s="316"/>
      <c r="AT59" s="316"/>
      <c r="AU59" s="316"/>
      <c r="AV59" s="316"/>
      <c r="AW59" s="316"/>
      <c r="AX59" s="316"/>
      <c r="AY59" s="316"/>
      <c r="AZ59" s="316"/>
      <c r="BA59" s="316"/>
      <c r="BB59" s="319"/>
      <c r="BC59" s="316"/>
      <c r="BD59" s="316"/>
      <c r="BE59" s="316"/>
      <c r="BF59" s="363"/>
      <c r="BG59" s="364"/>
      <c r="BH59" s="364"/>
      <c r="BI59" s="364"/>
      <c r="BJ59" s="365"/>
      <c r="BK59" s="365"/>
      <c r="BL59" s="366"/>
      <c r="BM59" s="367"/>
      <c r="BN59" s="368"/>
      <c r="BO59" s="369"/>
      <c r="BP59" s="370"/>
      <c r="BQ59" s="370"/>
      <c r="BR59" s="371"/>
      <c r="BS59" s="371"/>
      <c r="BT59" s="371"/>
      <c r="BU59" s="371"/>
      <c r="BV59" s="372"/>
      <c r="BW59" s="341"/>
      <c r="BX59" s="319"/>
      <c r="BY59" s="316"/>
      <c r="BZ59" s="316"/>
      <c r="CA59" s="319"/>
      <c r="CB59" s="319"/>
      <c r="CC59" s="319"/>
      <c r="CD59" s="316"/>
      <c r="CE59" s="319"/>
      <c r="CF59" s="361"/>
      <c r="CG59" s="361"/>
      <c r="CH59" s="361"/>
      <c r="CI59" s="361"/>
      <c r="CJ59" s="361"/>
      <c r="CK59" s="361"/>
      <c r="CL59" s="361"/>
      <c r="CM59" s="361"/>
      <c r="CN59" s="361"/>
      <c r="CO59" s="361"/>
      <c r="CP59" s="243"/>
      <c r="CQ59" s="243"/>
      <c r="CR59" s="243"/>
      <c r="CS59" s="243"/>
      <c r="CT59" s="259"/>
      <c r="CU59" s="362"/>
      <c r="CV59" s="196"/>
      <c r="CW59" s="259"/>
      <c r="CX59" s="231"/>
      <c r="CY59" s="298"/>
      <c r="CZ59" s="259"/>
      <c r="DA59" s="362"/>
      <c r="DB59" s="362"/>
      <c r="DC59" s="259"/>
      <c r="DD59" s="231"/>
      <c r="DE59" s="298"/>
      <c r="DF59" s="316"/>
      <c r="DG59" s="316"/>
      <c r="DH59" s="316"/>
      <c r="DI59" s="316"/>
      <c r="DJ59" s="316"/>
      <c r="DK59" s="316"/>
      <c r="DL59" s="316"/>
      <c r="DM59" s="316"/>
      <c r="DN59" s="316"/>
      <c r="DO59" s="316"/>
      <c r="DP59" s="316"/>
      <c r="DQ59" s="316"/>
      <c r="DR59" s="316"/>
      <c r="DS59" s="316"/>
      <c r="DT59" s="316"/>
      <c r="DU59" s="316"/>
      <c r="EU59" s="65">
        <f t="shared" si="92"/>
        <v>0</v>
      </c>
      <c r="EV59" s="65">
        <f>VLOOKUP(EU59,'ADDITIONAL CHECK'!$J$2:$AI$101,25,0)</f>
        <v>0</v>
      </c>
      <c r="EW59" s="65">
        <f>VLOOKUP(EU59,'ADDITIONAL CHECK'!$J$2:$AI$101,26,0)</f>
        <v>0</v>
      </c>
      <c r="EX59" s="88">
        <f t="shared" si="93"/>
        <v>0</v>
      </c>
      <c r="EY59" s="312"/>
      <c r="EZ59" s="110">
        <f t="shared" si="94"/>
        <v>0</v>
      </c>
      <c r="FA59" s="65">
        <f>VLOOKUP(EZ59,'ADDITIONAL CHECK'!$J$2:$AI$101,25,0)</f>
        <v>0</v>
      </c>
      <c r="FB59" s="65">
        <f>VLOOKUP(EZ59,'ADDITIONAL CHECK'!$J$2:$AI$101,26,0)</f>
        <v>0</v>
      </c>
      <c r="FC59" s="65">
        <f t="shared" si="95"/>
        <v>0</v>
      </c>
    </row>
    <row r="60" spans="1:159" s="189" customFormat="1" ht="12" customHeight="1" x14ac:dyDescent="0.25">
      <c r="A60" s="318"/>
      <c r="B60" s="318"/>
      <c r="D60" s="340"/>
      <c r="E60" s="319"/>
      <c r="F60" s="319"/>
      <c r="G60" s="319"/>
      <c r="H60" s="319"/>
      <c r="I60" s="319"/>
      <c r="J60" s="319"/>
      <c r="K60" s="319"/>
      <c r="L60" s="319"/>
      <c r="M60" s="319"/>
      <c r="N60" s="319"/>
      <c r="O60" s="319"/>
      <c r="P60" s="319"/>
      <c r="Q60" s="319"/>
      <c r="R60" s="319"/>
      <c r="S60" s="319"/>
      <c r="T60" s="319"/>
      <c r="U60" s="319"/>
      <c r="V60" s="319"/>
      <c r="W60" s="319"/>
      <c r="X60" s="319"/>
      <c r="Y60" s="319"/>
      <c r="AA60" s="319"/>
      <c r="AB60" s="319"/>
      <c r="AC60" s="118">
        <f>SUM(AC15:AC58)</f>
        <v>5.0999999999999996</v>
      </c>
      <c r="AD60" s="118">
        <f>SUM(AD15:AD58)</f>
        <v>3</v>
      </c>
      <c r="AE60" s="319"/>
      <c r="AG60" s="316"/>
      <c r="AH60" s="316"/>
      <c r="AI60" s="118">
        <f>SUM(AI15:AI58)</f>
        <v>226.6</v>
      </c>
      <c r="AJ60" s="118">
        <f>SUM(AJ15:AJ58)</f>
        <v>82</v>
      </c>
      <c r="AK60" s="276"/>
      <c r="AL60" s="316"/>
      <c r="AM60" s="316"/>
      <c r="AN60" s="316"/>
      <c r="AO60" s="316"/>
      <c r="AP60" s="316"/>
      <c r="AQ60" s="316"/>
      <c r="AR60" s="316"/>
      <c r="AS60" s="316"/>
      <c r="AT60" s="316"/>
      <c r="AU60" s="316"/>
      <c r="AV60" s="316"/>
      <c r="AW60" s="316"/>
      <c r="AX60" s="316"/>
      <c r="AY60" s="316"/>
      <c r="AZ60" s="118">
        <f>SUM(AZ15:AZ58)</f>
        <v>0</v>
      </c>
      <c r="BA60" s="316"/>
      <c r="BB60" s="191">
        <f>COUNT(BB15:BB58)</f>
        <v>1</v>
      </c>
      <c r="BC60" s="276"/>
      <c r="BD60" s="191">
        <f>COUNT(BD15:BD58)</f>
        <v>25</v>
      </c>
      <c r="BE60" s="316"/>
      <c r="BF60" s="474" t="s">
        <v>487</v>
      </c>
      <c r="BG60" s="474"/>
      <c r="BH60" s="474"/>
      <c r="BI60" s="474"/>
      <c r="BJ60" s="474"/>
      <c r="BK60" s="474"/>
      <c r="BL60" s="474"/>
      <c r="BM60" s="474"/>
      <c r="BN60" s="474"/>
      <c r="BO60" s="474"/>
      <c r="BP60" s="474"/>
      <c r="BQ60" s="474"/>
      <c r="BR60" s="474"/>
      <c r="BS60" s="474"/>
      <c r="BT60" s="474"/>
      <c r="BU60" s="474"/>
      <c r="BV60" s="474"/>
      <c r="BW60" s="341"/>
      <c r="BX60" s="319"/>
      <c r="BY60" s="276"/>
      <c r="BZ60" s="191">
        <f>COUNT(BZ15:BZ58)</f>
        <v>16</v>
      </c>
      <c r="CA60" s="319"/>
      <c r="CB60" s="191">
        <f>COUNT(CB15:CB58)</f>
        <v>0</v>
      </c>
      <c r="CC60" s="319"/>
      <c r="CD60" s="118">
        <f>SUM(CD15:CD58)</f>
        <v>0</v>
      </c>
      <c r="CE60" s="319"/>
      <c r="CF60" s="319"/>
      <c r="CG60" s="319"/>
      <c r="CH60" s="319"/>
      <c r="CI60" s="319"/>
      <c r="CJ60" s="319"/>
      <c r="CK60" s="319"/>
      <c r="CL60" s="319"/>
      <c r="CM60" s="319"/>
      <c r="CN60" s="319"/>
      <c r="CO60" s="319"/>
      <c r="CP60" s="319"/>
      <c r="CQ60" s="319"/>
      <c r="CR60" s="319"/>
      <c r="CS60" s="319"/>
      <c r="CT60" s="319"/>
      <c r="CV60" s="319"/>
      <c r="CW60" s="319"/>
      <c r="CX60" s="118">
        <f>SUM(CX15:CX58)</f>
        <v>0</v>
      </c>
      <c r="CY60" s="118">
        <f>SUM(CY15:CY58)</f>
        <v>0</v>
      </c>
      <c r="CZ60" s="319"/>
      <c r="DB60" s="316"/>
      <c r="DC60" s="316"/>
      <c r="DD60" s="118">
        <f>SUM(DD15:DD58)</f>
        <v>160.69999999999999</v>
      </c>
      <c r="DE60" s="118">
        <f>SUM(DE15:DE58)</f>
        <v>50</v>
      </c>
      <c r="DF60" s="276"/>
      <c r="DG60" s="316"/>
      <c r="DH60" s="316"/>
      <c r="DI60" s="316"/>
      <c r="DJ60" s="316"/>
      <c r="DK60" s="316"/>
      <c r="DL60" s="316"/>
      <c r="DM60" s="316"/>
      <c r="DN60" s="316"/>
      <c r="DO60" s="316"/>
      <c r="DP60" s="316"/>
      <c r="DQ60" s="316"/>
      <c r="DR60" s="316"/>
      <c r="DS60" s="316"/>
      <c r="DT60" s="316"/>
      <c r="DU60" s="316"/>
      <c r="DV60" s="468" t="s">
        <v>83</v>
      </c>
      <c r="DW60" s="468" t="s">
        <v>46</v>
      </c>
      <c r="DX60" s="468" t="s">
        <v>84</v>
      </c>
      <c r="EU60" s="65">
        <f t="shared" si="92"/>
        <v>0</v>
      </c>
      <c r="EV60" s="65">
        <f>VLOOKUP(EU60,'ADDITIONAL CHECK'!$J$2:$AI$101,25,0)</f>
        <v>0</v>
      </c>
      <c r="EW60" s="65">
        <f>VLOOKUP(EU60,'ADDITIONAL CHECK'!$J$2:$AI$101,26,0)</f>
        <v>0</v>
      </c>
      <c r="EX60" s="88">
        <f t="shared" si="93"/>
        <v>0</v>
      </c>
      <c r="EY60" s="312"/>
      <c r="EZ60" s="110">
        <f t="shared" si="94"/>
        <v>0</v>
      </c>
      <c r="FA60" s="65">
        <f>VLOOKUP(EZ60,'ADDITIONAL CHECK'!$J$2:$AI$101,25,0)</f>
        <v>0</v>
      </c>
      <c r="FB60" s="65">
        <f>VLOOKUP(EZ60,'ADDITIONAL CHECK'!$J$2:$AI$101,26,0)</f>
        <v>0</v>
      </c>
      <c r="FC60" s="65">
        <f t="shared" si="95"/>
        <v>0</v>
      </c>
    </row>
    <row r="61" spans="1:159" s="189" customFormat="1" ht="35.4" customHeight="1" x14ac:dyDescent="0.2">
      <c r="A61" s="318"/>
      <c r="B61" s="318"/>
      <c r="D61" s="340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19"/>
      <c r="Y61" s="319"/>
      <c r="AA61" s="319"/>
      <c r="AB61" s="319"/>
      <c r="AC61" s="319"/>
      <c r="AD61" s="319"/>
      <c r="AE61" s="319"/>
      <c r="AG61" s="316"/>
      <c r="AH61" s="316"/>
      <c r="AI61" s="316"/>
      <c r="AJ61" s="316"/>
      <c r="AK61" s="316"/>
      <c r="AL61" s="316"/>
      <c r="AM61" s="316"/>
      <c r="AN61" s="316"/>
      <c r="AO61" s="316"/>
      <c r="AP61" s="316"/>
      <c r="AQ61" s="316"/>
      <c r="AR61" s="316"/>
      <c r="AS61" s="316"/>
      <c r="AT61" s="316"/>
      <c r="AU61" s="316"/>
      <c r="AV61" s="316"/>
      <c r="AW61" s="316"/>
      <c r="AX61" s="316"/>
      <c r="AY61" s="316"/>
      <c r="AZ61" s="316"/>
      <c r="BA61" s="316"/>
      <c r="BB61" s="319"/>
      <c r="BC61" s="316"/>
      <c r="BD61" s="316"/>
      <c r="BE61" s="316"/>
      <c r="BF61" s="374"/>
      <c r="BG61" s="375"/>
      <c r="BH61" s="375"/>
      <c r="BI61" s="375"/>
      <c r="BJ61" s="376"/>
      <c r="BK61" s="376"/>
      <c r="BL61" s="377"/>
      <c r="BM61" s="377"/>
      <c r="BN61" s="378"/>
      <c r="BO61" s="378"/>
      <c r="BP61" s="376"/>
      <c r="BQ61" s="376"/>
      <c r="BR61" s="357"/>
      <c r="BS61" s="357"/>
      <c r="BT61" s="346"/>
      <c r="BU61" s="346"/>
      <c r="BV61" s="346"/>
      <c r="BW61" s="341"/>
      <c r="BX61" s="319"/>
      <c r="BY61" s="316"/>
      <c r="BZ61" s="316"/>
      <c r="CA61" s="319"/>
      <c r="CB61" s="319"/>
      <c r="CC61" s="319"/>
      <c r="CD61" s="319"/>
      <c r="CE61" s="319"/>
      <c r="CF61" s="319"/>
      <c r="CG61" s="319"/>
      <c r="CH61" s="319"/>
      <c r="CI61" s="319"/>
      <c r="CJ61" s="319"/>
      <c r="CK61" s="319"/>
      <c r="CL61" s="319"/>
      <c r="CM61" s="319"/>
      <c r="CN61" s="319"/>
      <c r="CO61" s="319"/>
      <c r="CP61" s="319"/>
      <c r="CQ61" s="319"/>
      <c r="CR61" s="319"/>
      <c r="CS61" s="319"/>
      <c r="CT61" s="319"/>
      <c r="CV61" s="319"/>
      <c r="CW61" s="319"/>
      <c r="CX61" s="319"/>
      <c r="CY61" s="319"/>
      <c r="CZ61" s="319"/>
      <c r="DB61" s="316"/>
      <c r="DC61" s="316"/>
      <c r="DD61" s="316"/>
      <c r="DE61" s="316"/>
      <c r="DF61" s="316"/>
      <c r="DG61" s="316"/>
      <c r="DH61" s="316"/>
      <c r="DI61" s="316"/>
      <c r="DJ61" s="316"/>
      <c r="DK61" s="316"/>
      <c r="DL61" s="316"/>
      <c r="DM61" s="316"/>
      <c r="DN61" s="316"/>
      <c r="DO61" s="316"/>
      <c r="DP61" s="316"/>
      <c r="DQ61" s="316"/>
      <c r="DR61" s="316"/>
      <c r="DS61" s="316"/>
      <c r="DT61" s="316"/>
      <c r="DU61" s="316"/>
      <c r="DV61" s="468"/>
      <c r="DW61" s="468"/>
      <c r="DX61" s="468"/>
      <c r="DY61" s="379" t="s">
        <v>88</v>
      </c>
      <c r="DZ61" s="379" t="s">
        <v>89</v>
      </c>
      <c r="EA61" s="380" t="s">
        <v>90</v>
      </c>
      <c r="EB61" s="381" t="s">
        <v>91</v>
      </c>
      <c r="EC61" s="382">
        <f>+DY62</f>
        <v>4300</v>
      </c>
      <c r="ED61" s="381" t="s">
        <v>92</v>
      </c>
      <c r="EE61" s="381" t="str">
        <f>+EA61&amp;EE8&amp;EB61&amp;EE7&amp;EC61&amp;EE5&amp;ED61</f>
        <v>Marks Obtained  ( Out of 4300 )</v>
      </c>
      <c r="EF61" s="381"/>
      <c r="EI61" s="273"/>
      <c r="EJ61" s="191" t="s">
        <v>85</v>
      </c>
      <c r="EK61" s="191" t="s">
        <v>18</v>
      </c>
      <c r="EL61" s="191" t="s">
        <v>48</v>
      </c>
      <c r="EM61" s="191" t="s">
        <v>57</v>
      </c>
      <c r="EN61" s="237" t="s">
        <v>49</v>
      </c>
      <c r="EO61" s="237" t="s">
        <v>50</v>
      </c>
      <c r="EP61" s="237" t="s">
        <v>86</v>
      </c>
      <c r="EQ61" s="237" t="s">
        <v>87</v>
      </c>
      <c r="ER61" s="237" t="s">
        <v>429</v>
      </c>
      <c r="ES61" s="237" t="s">
        <v>5</v>
      </c>
      <c r="ET61" s="144"/>
      <c r="EU61" s="65">
        <f t="shared" si="92"/>
        <v>0</v>
      </c>
      <c r="EV61" s="65">
        <f>VLOOKUP(EU61,'ADDITIONAL CHECK'!$J$2:$AI$101,25,0)</f>
        <v>0</v>
      </c>
      <c r="EW61" s="65">
        <f>VLOOKUP(EU61,'ADDITIONAL CHECK'!$J$2:$AI$101,26,0)</f>
        <v>0</v>
      </c>
      <c r="EX61" s="88">
        <f t="shared" si="93"/>
        <v>0</v>
      </c>
      <c r="EY61" s="383"/>
      <c r="EZ61" s="110">
        <f t="shared" si="94"/>
        <v>0</v>
      </c>
      <c r="FA61" s="65">
        <f>VLOOKUP(EZ61,'ADDITIONAL CHECK'!$J$2:$AI$101,25,0)</f>
        <v>0</v>
      </c>
      <c r="FB61" s="65">
        <f>VLOOKUP(EZ61,'ADDITIONAL CHECK'!$J$2:$AI$101,26,0)</f>
        <v>0</v>
      </c>
      <c r="FC61" s="65">
        <f t="shared" si="95"/>
        <v>0</v>
      </c>
    </row>
    <row r="62" spans="1:159" s="189" customFormat="1" ht="33" customHeight="1" x14ac:dyDescent="0.2">
      <c r="A62" s="318"/>
      <c r="B62" s="318"/>
      <c r="D62" s="340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19"/>
      <c r="AA62" s="319"/>
      <c r="AB62" s="319"/>
      <c r="AC62" s="319"/>
      <c r="AD62" s="319"/>
      <c r="AE62" s="319"/>
      <c r="AG62" s="316"/>
      <c r="AH62" s="316"/>
      <c r="AI62" s="316"/>
      <c r="AJ62" s="316"/>
      <c r="AK62" s="316"/>
      <c r="AL62" s="316"/>
      <c r="AM62" s="316"/>
      <c r="AN62" s="316"/>
      <c r="AO62" s="316"/>
      <c r="AP62" s="316"/>
      <c r="AQ62" s="316"/>
      <c r="AR62" s="316"/>
      <c r="AS62" s="316"/>
      <c r="AT62" s="316"/>
      <c r="AU62" s="316"/>
      <c r="AV62" s="316"/>
      <c r="AW62" s="316"/>
      <c r="AX62" s="316"/>
      <c r="AY62" s="316"/>
      <c r="AZ62" s="316"/>
      <c r="BA62" s="316"/>
      <c r="BB62" s="319"/>
      <c r="BC62" s="316"/>
      <c r="BD62" s="316"/>
      <c r="BE62" s="316"/>
      <c r="BF62" s="374"/>
      <c r="BG62" s="375"/>
      <c r="BH62" s="375"/>
      <c r="BI62" s="375"/>
      <c r="BJ62" s="376"/>
      <c r="BK62" s="376"/>
      <c r="BL62" s="377"/>
      <c r="BM62" s="377"/>
      <c r="BN62" s="378"/>
      <c r="BO62" s="378"/>
      <c r="BP62" s="376"/>
      <c r="BQ62" s="376"/>
      <c r="BR62" s="357"/>
      <c r="BS62" s="357"/>
      <c r="BT62" s="384"/>
      <c r="BU62" s="384"/>
      <c r="BV62" s="384"/>
      <c r="BW62" s="341"/>
      <c r="BX62" s="319"/>
      <c r="BY62" s="316"/>
      <c r="BZ62" s="316"/>
      <c r="CA62" s="319"/>
      <c r="CB62" s="319"/>
      <c r="CC62" s="319"/>
      <c r="CD62" s="319"/>
      <c r="CE62" s="319"/>
      <c r="CF62" s="319"/>
      <c r="CG62" s="319"/>
      <c r="CH62" s="319"/>
      <c r="CI62" s="319"/>
      <c r="CJ62" s="319"/>
      <c r="CK62" s="319"/>
      <c r="CL62" s="319"/>
      <c r="CM62" s="319"/>
      <c r="CN62" s="319"/>
      <c r="CO62" s="319"/>
      <c r="CP62" s="319"/>
      <c r="CQ62" s="319"/>
      <c r="CR62" s="319"/>
      <c r="CS62" s="319"/>
      <c r="CT62" s="319"/>
      <c r="CV62" s="319"/>
      <c r="CW62" s="319"/>
      <c r="CX62" s="319"/>
      <c r="CY62" s="319"/>
      <c r="CZ62" s="319"/>
      <c r="DB62" s="316"/>
      <c r="DC62" s="316"/>
      <c r="DD62" s="316"/>
      <c r="DE62" s="316"/>
      <c r="DF62" s="316"/>
      <c r="DG62" s="316"/>
      <c r="DH62" s="316"/>
      <c r="DI62" s="316"/>
      <c r="DJ62" s="316"/>
      <c r="DK62" s="316"/>
      <c r="DL62" s="316"/>
      <c r="DM62" s="316"/>
      <c r="DN62" s="316"/>
      <c r="DO62" s="316"/>
      <c r="DP62" s="316"/>
      <c r="DQ62" s="316"/>
      <c r="DR62" s="316"/>
      <c r="DS62" s="316"/>
      <c r="DT62" s="316"/>
      <c r="DU62" s="316"/>
      <c r="DV62" s="382">
        <f>SUM(AA15:AA58)+SUM(AG15:AG58)+SUM(DB15:DB58)+SUM(CV15:CV58)</f>
        <v>2813.7299999999996</v>
      </c>
      <c r="DW62" s="385" t="s">
        <v>56</v>
      </c>
      <c r="DX62" s="382">
        <f>SUM(DV62:DW62)</f>
        <v>2813.7299999999996</v>
      </c>
      <c r="DY62" s="382">
        <f>+(BB60+BD60+CB60+BZ60)*100+100</f>
        <v>4300</v>
      </c>
      <c r="DZ62" s="380">
        <f>IFERROR(((DX62/DY62)*100),"-")</f>
        <v>65.435581395348834</v>
      </c>
      <c r="EA62" s="320"/>
      <c r="EB62" s="320"/>
      <c r="EC62" s="320"/>
      <c r="ED62" s="320"/>
      <c r="EE62" s="320"/>
      <c r="EF62" s="320"/>
      <c r="EI62" s="311">
        <v>1</v>
      </c>
      <c r="EJ62" s="311">
        <f>IFERROR(VLOOKUP(EI62,INPUT!$C$11:$L$281,2,0),"-")</f>
        <v>1</v>
      </c>
      <c r="EK62" s="311" t="str">
        <f>IFERROR(VLOOKUP(EI62,INPUT!$C$11:$L$281,3,0),"-")</f>
        <v>CSC313</v>
      </c>
      <c r="EL62" s="386" t="str">
        <f>IFERROR(VLOOKUP(EI62,INPUT!$C$11:$L$281,4,0),"-")</f>
        <v>PROGRAMMING FUNDAMENTALS</v>
      </c>
      <c r="EM62" s="311">
        <f>IFERROR(VLOOKUP(EI62,INPUT!$C$11:$L$281,5,0),"-")</f>
        <v>65.25</v>
      </c>
      <c r="EN62" s="311">
        <f>IFERROR(VLOOKUP(EI62,INPUT!$C$11:$L$281,6,0),"-")</f>
        <v>4</v>
      </c>
      <c r="EO62" s="311" t="str">
        <f>IFERROR(VLOOKUP(EI62,INPUT!$C$11:$L$281,7,0),"-")</f>
        <v>B+</v>
      </c>
      <c r="EP62" s="311">
        <f>IFERROR(VLOOKUP(EI62,INPUT!$C$11:$L$281,8,0),"-")</f>
        <v>3.3</v>
      </c>
      <c r="EQ62" s="311">
        <f>IFERROR(VLOOKUP(EI62,INPUT!$C$11:$L$281,9,0),"-")</f>
        <v>13.2</v>
      </c>
      <c r="ER62" s="311">
        <v>1</v>
      </c>
      <c r="ES62" s="311" t="str">
        <f>IFERROR(VLOOKUP(EI62,INPUT!$C$11:$L$281,10,0),"-")</f>
        <v>FALL 2020</v>
      </c>
      <c r="ET62" s="144"/>
      <c r="EU62" s="65">
        <f t="shared" si="92"/>
        <v>0</v>
      </c>
      <c r="EV62" s="65">
        <f>VLOOKUP(EU62,'ADDITIONAL CHECK'!$J$2:$AI$101,25,0)</f>
        <v>0</v>
      </c>
      <c r="EW62" s="65">
        <f>VLOOKUP(EU62,'ADDITIONAL CHECK'!$J$2:$AI$101,26,0)</f>
        <v>0</v>
      </c>
      <c r="EX62" s="88">
        <f t="shared" si="93"/>
        <v>0</v>
      </c>
      <c r="EY62" s="383"/>
      <c r="EZ62" s="110">
        <f t="shared" si="94"/>
        <v>0</v>
      </c>
      <c r="FA62" s="65">
        <f>VLOOKUP(EZ62,'ADDITIONAL CHECK'!$J$2:$AI$101,25,0)</f>
        <v>0</v>
      </c>
      <c r="FB62" s="65">
        <f>VLOOKUP(EZ62,'ADDITIONAL CHECK'!$J$2:$AI$101,26,0)</f>
        <v>0</v>
      </c>
      <c r="FC62" s="65">
        <f t="shared" si="95"/>
        <v>0</v>
      </c>
    </row>
    <row r="63" spans="1:159" s="189" customFormat="1" ht="13.95" customHeight="1" x14ac:dyDescent="0.2">
      <c r="A63" s="318"/>
      <c r="B63" s="318"/>
      <c r="D63" s="340"/>
      <c r="E63" s="319"/>
      <c r="F63" s="319"/>
      <c r="G63" s="319"/>
      <c r="H63" s="319"/>
      <c r="I63" s="319"/>
      <c r="J63" s="319"/>
      <c r="K63" s="319"/>
      <c r="L63" s="319"/>
      <c r="M63" s="319"/>
      <c r="N63" s="319"/>
      <c r="O63" s="319"/>
      <c r="P63" s="319"/>
      <c r="Q63" s="319"/>
      <c r="R63" s="319"/>
      <c r="S63" s="319"/>
      <c r="T63" s="319"/>
      <c r="U63" s="319"/>
      <c r="V63" s="319"/>
      <c r="W63" s="319"/>
      <c r="X63" s="319"/>
      <c r="Y63" s="319"/>
      <c r="AA63" s="319"/>
      <c r="AB63" s="319"/>
      <c r="AC63" s="319"/>
      <c r="AD63" s="319"/>
      <c r="AE63" s="319"/>
      <c r="AG63" s="316"/>
      <c r="AH63" s="316"/>
      <c r="AI63" s="316"/>
      <c r="AJ63" s="316"/>
      <c r="AK63" s="316"/>
      <c r="AL63" s="316"/>
      <c r="AM63" s="316"/>
      <c r="AN63" s="316"/>
      <c r="AO63" s="316"/>
      <c r="AP63" s="316"/>
      <c r="AQ63" s="316"/>
      <c r="AR63" s="316"/>
      <c r="AS63" s="316"/>
      <c r="AT63" s="316"/>
      <c r="AU63" s="316"/>
      <c r="AV63" s="316"/>
      <c r="AW63" s="316"/>
      <c r="AX63" s="316"/>
      <c r="AY63" s="316"/>
      <c r="AZ63" s="316"/>
      <c r="BA63" s="316"/>
      <c r="BB63" s="319"/>
      <c r="BC63" s="316"/>
      <c r="BD63" s="316"/>
      <c r="BE63" s="316"/>
      <c r="BF63" s="374"/>
      <c r="BG63" s="375"/>
      <c r="BH63" s="375"/>
      <c r="BI63" s="375"/>
      <c r="BJ63" s="376"/>
      <c r="BK63" s="376"/>
      <c r="BL63" s="377"/>
      <c r="BM63" s="377"/>
      <c r="BN63" s="378"/>
      <c r="BO63" s="378"/>
      <c r="BP63" s="376"/>
      <c r="BQ63" s="376"/>
      <c r="BR63" s="357"/>
      <c r="BS63" s="357"/>
      <c r="BT63" s="384"/>
      <c r="BU63" s="384"/>
      <c r="BV63" s="384"/>
      <c r="BW63" s="341"/>
      <c r="BX63" s="319"/>
      <c r="BY63" s="316"/>
      <c r="BZ63" s="316"/>
      <c r="CA63" s="319"/>
      <c r="CB63" s="319"/>
      <c r="CC63" s="319"/>
      <c r="CD63" s="319"/>
      <c r="CE63" s="319"/>
      <c r="CF63" s="319"/>
      <c r="CG63" s="319"/>
      <c r="CH63" s="319"/>
      <c r="CI63" s="319"/>
      <c r="CJ63" s="319"/>
      <c r="CK63" s="319"/>
      <c r="CL63" s="319"/>
      <c r="CM63" s="319"/>
      <c r="CN63" s="319"/>
      <c r="CO63" s="319"/>
      <c r="CP63" s="319"/>
      <c r="CQ63" s="319"/>
      <c r="CR63" s="319"/>
      <c r="CS63" s="319"/>
      <c r="CT63" s="319"/>
      <c r="CV63" s="319"/>
      <c r="CW63" s="319"/>
      <c r="CX63" s="319"/>
      <c r="CY63" s="319"/>
      <c r="CZ63" s="319"/>
      <c r="DB63" s="316"/>
      <c r="DC63" s="316"/>
      <c r="DD63" s="316"/>
      <c r="DE63" s="316"/>
      <c r="DF63" s="316"/>
      <c r="DG63" s="316"/>
      <c r="DH63" s="316"/>
      <c r="DI63" s="316"/>
      <c r="DJ63" s="316"/>
      <c r="DK63" s="316"/>
      <c r="DL63" s="316"/>
      <c r="DM63" s="316"/>
      <c r="DN63" s="316"/>
      <c r="DO63" s="316"/>
      <c r="DP63" s="316"/>
      <c r="DQ63" s="316"/>
      <c r="DR63" s="316"/>
      <c r="DS63" s="316"/>
      <c r="DT63" s="316"/>
      <c r="DU63" s="316"/>
      <c r="DV63" s="387"/>
      <c r="DW63" s="388">
        <v>1</v>
      </c>
      <c r="DX63" s="389" t="s">
        <v>93</v>
      </c>
      <c r="DY63" s="387"/>
      <c r="DZ63" s="390"/>
      <c r="EA63" s="390"/>
      <c r="EB63" s="324">
        <v>0</v>
      </c>
      <c r="EI63" s="65">
        <v>2</v>
      </c>
      <c r="EJ63" s="311">
        <f>IFERROR(VLOOKUP(EI63,INPUT!$C$11:$L$281,2,0),"-")</f>
        <v>2</v>
      </c>
      <c r="EK63" s="311" t="str">
        <f>IFERROR(VLOOKUP(EI63,INPUT!$C$11:$L$281,3,0),"-")</f>
        <v>ENG115</v>
      </c>
      <c r="EL63" s="386" t="str">
        <f>IFERROR(VLOOKUP(EI63,INPUT!$C$11:$L$281,4,0),"-")</f>
        <v>ENGLISH COMPOSITION AND COMPREHENSION</v>
      </c>
      <c r="EM63" s="311">
        <f>IFERROR(VLOOKUP(EI63,INPUT!$C$11:$L$281,5,0),"-")</f>
        <v>68.5</v>
      </c>
      <c r="EN63" s="311">
        <f>IFERROR(VLOOKUP(EI63,INPUT!$C$11:$L$281,6,0),"-")</f>
        <v>3</v>
      </c>
      <c r="EO63" s="311" t="str">
        <f>IFERROR(VLOOKUP(EI63,INPUT!$C$11:$L$281,7,0),"-")</f>
        <v>B</v>
      </c>
      <c r="EP63" s="311">
        <f>IFERROR(VLOOKUP(EI63,INPUT!$C$11:$L$281,8,0),"-")</f>
        <v>3</v>
      </c>
      <c r="EQ63" s="311">
        <f>IFERROR(VLOOKUP(EI63,INPUT!$C$11:$L$281,9,0),"-")</f>
        <v>9</v>
      </c>
      <c r="ER63" s="311">
        <f>+ER62</f>
        <v>1</v>
      </c>
      <c r="ES63" s="65" t="str">
        <f>IFERROR(VLOOKUP(EI63,INPUT!$C$11:$L$281,10,0),"-")</f>
        <v>FALL 2020</v>
      </c>
      <c r="ET63" s="144"/>
      <c r="EU63" s="65">
        <f t="shared" si="92"/>
        <v>0</v>
      </c>
      <c r="EV63" s="65">
        <f>VLOOKUP(EU63,'ADDITIONAL CHECK'!$J$2:$AI$101,25,0)</f>
        <v>0</v>
      </c>
      <c r="EW63" s="65">
        <f>VLOOKUP(EU63,'ADDITIONAL CHECK'!$J$2:$AI$101,26,0)</f>
        <v>0</v>
      </c>
      <c r="EX63" s="88">
        <f t="shared" si="93"/>
        <v>0</v>
      </c>
      <c r="EY63" s="383"/>
      <c r="EZ63" s="110">
        <f t="shared" si="94"/>
        <v>0</v>
      </c>
      <c r="FA63" s="65">
        <f>VLOOKUP(EZ63,'ADDITIONAL CHECK'!$J$2:$AI$101,25,0)</f>
        <v>0</v>
      </c>
      <c r="FB63" s="65">
        <f>VLOOKUP(EZ63,'ADDITIONAL CHECK'!$J$2:$AI$101,26,0)</f>
        <v>0</v>
      </c>
      <c r="FC63" s="65">
        <f t="shared" si="95"/>
        <v>0</v>
      </c>
    </row>
    <row r="64" spans="1:159" s="189" customFormat="1" ht="8.25" customHeight="1" x14ac:dyDescent="0.2">
      <c r="A64" s="318"/>
      <c r="B64" s="318"/>
      <c r="D64" s="340"/>
      <c r="E64" s="319"/>
      <c r="F64" s="319"/>
      <c r="G64" s="319"/>
      <c r="H64" s="319"/>
      <c r="I64" s="319"/>
      <c r="J64" s="319"/>
      <c r="K64" s="319"/>
      <c r="L64" s="319"/>
      <c r="M64" s="319"/>
      <c r="N64" s="319"/>
      <c r="O64" s="319"/>
      <c r="P64" s="319"/>
      <c r="Q64" s="319"/>
      <c r="R64" s="319"/>
      <c r="S64" s="319"/>
      <c r="T64" s="319"/>
      <c r="U64" s="319"/>
      <c r="V64" s="319"/>
      <c r="W64" s="319"/>
      <c r="X64" s="319"/>
      <c r="Y64" s="319"/>
      <c r="AA64" s="319"/>
      <c r="AB64" s="319"/>
      <c r="AC64" s="319"/>
      <c r="AD64" s="319"/>
      <c r="AE64" s="319"/>
      <c r="BB64" s="319"/>
      <c r="BF64" s="469" t="s">
        <v>94</v>
      </c>
      <c r="BG64" s="469"/>
      <c r="BH64" s="469"/>
      <c r="BI64" s="469"/>
      <c r="BJ64" s="469"/>
      <c r="BK64" s="469"/>
      <c r="BL64" s="469"/>
      <c r="BM64" s="469"/>
      <c r="BN64" s="469"/>
      <c r="BO64" s="469"/>
      <c r="BP64" s="469"/>
      <c r="BQ64" s="469"/>
      <c r="BR64" s="469"/>
      <c r="BS64" s="469"/>
      <c r="BT64" s="469"/>
      <c r="BU64" s="469"/>
      <c r="BV64" s="469"/>
      <c r="BW64" s="341"/>
      <c r="BX64" s="319"/>
      <c r="CA64" s="319"/>
      <c r="CB64" s="319"/>
      <c r="CC64" s="319"/>
      <c r="CD64" s="319"/>
      <c r="CE64" s="319"/>
      <c r="CF64" s="319"/>
      <c r="CG64" s="319"/>
      <c r="CH64" s="319"/>
      <c r="CI64" s="319"/>
      <c r="CJ64" s="319"/>
      <c r="CK64" s="319"/>
      <c r="CL64" s="319"/>
      <c r="CM64" s="319"/>
      <c r="CN64" s="319"/>
      <c r="CO64" s="319"/>
      <c r="CP64" s="319"/>
      <c r="CQ64" s="319"/>
      <c r="CR64" s="319"/>
      <c r="CS64" s="319"/>
      <c r="CT64" s="319"/>
      <c r="CV64" s="319"/>
      <c r="CW64" s="319"/>
      <c r="CX64" s="319"/>
      <c r="CY64" s="319"/>
      <c r="CZ64" s="319"/>
      <c r="DV64" s="387"/>
      <c r="DW64" s="388">
        <v>2</v>
      </c>
      <c r="DX64" s="389" t="s">
        <v>95</v>
      </c>
      <c r="DY64" s="387"/>
      <c r="DZ64" s="390"/>
      <c r="EA64" s="390"/>
      <c r="EB64" s="391">
        <f>+AD60+AJ60+DE60+CY60</f>
        <v>135</v>
      </c>
      <c r="EI64" s="65">
        <v>3</v>
      </c>
      <c r="EJ64" s="311">
        <f>IFERROR(VLOOKUP(EI64,INPUT!$C$11:$L$281,2,0),"-")</f>
        <v>3</v>
      </c>
      <c r="EK64" s="311" t="str">
        <f>IFERROR(VLOOKUP(EI64,INPUT!$C$11:$L$281,3,0),"-")</f>
        <v>MATH114</v>
      </c>
      <c r="EL64" s="386" t="str">
        <f>IFERROR(VLOOKUP(EI64,INPUT!$C$11:$L$281,4,0),"-")</f>
        <v>CALCULUS AND ANALYTICAL GEOMETRY</v>
      </c>
      <c r="EM64" s="311">
        <f>IFERROR(VLOOKUP(EI64,INPUT!$C$11:$L$281,5,0),"-")</f>
        <v>61</v>
      </c>
      <c r="EN64" s="311">
        <f>IFERROR(VLOOKUP(EI64,INPUT!$C$11:$L$281,6,0),"-")</f>
        <v>3</v>
      </c>
      <c r="EO64" s="311" t="str">
        <f>IFERROR(VLOOKUP(EI64,INPUT!$C$11:$L$281,7,0),"-")</f>
        <v>B</v>
      </c>
      <c r="EP64" s="311">
        <f>IFERROR(VLOOKUP(EI64,INPUT!$C$11:$L$281,8,0),"-")</f>
        <v>3</v>
      </c>
      <c r="EQ64" s="311">
        <f>IFERROR(VLOOKUP(EI64,INPUT!$C$11:$L$281,9,0),"-")</f>
        <v>9</v>
      </c>
      <c r="ER64" s="311">
        <f t="shared" ref="ER64:ER127" si="144">+ER63</f>
        <v>1</v>
      </c>
      <c r="ES64" s="65" t="str">
        <f>IFERROR(VLOOKUP(EI64,INPUT!$C$11:$L$281,10,0),"-")</f>
        <v>FALL 2020</v>
      </c>
      <c r="ET64" s="144"/>
      <c r="EU64" s="65">
        <f t="shared" si="92"/>
        <v>0</v>
      </c>
      <c r="EV64" s="65">
        <f>VLOOKUP(EU64,'ADDITIONAL CHECK'!$J$2:$AI$101,25,0)</f>
        <v>0</v>
      </c>
      <c r="EW64" s="65">
        <f>VLOOKUP(EU64,'ADDITIONAL CHECK'!$J$2:$AI$101,26,0)</f>
        <v>0</v>
      </c>
      <c r="EX64" s="88">
        <f t="shared" si="93"/>
        <v>0</v>
      </c>
      <c r="EY64" s="383"/>
      <c r="EZ64" s="110">
        <f t="shared" si="94"/>
        <v>0</v>
      </c>
      <c r="FA64" s="65">
        <f>VLOOKUP(EZ64,'ADDITIONAL CHECK'!$J$2:$AI$101,25,0)</f>
        <v>0</v>
      </c>
      <c r="FB64" s="65">
        <f>VLOOKUP(EZ64,'ADDITIONAL CHECK'!$J$2:$AI$101,26,0)</f>
        <v>0</v>
      </c>
      <c r="FC64" s="65">
        <f t="shared" si="95"/>
        <v>0</v>
      </c>
    </row>
    <row r="65" spans="1:159" s="189" customFormat="1" ht="13.5" customHeight="1" x14ac:dyDescent="0.2">
      <c r="A65" s="318"/>
      <c r="B65" s="318"/>
      <c r="D65" s="340"/>
      <c r="E65" s="319"/>
      <c r="F65" s="319"/>
      <c r="G65" s="319"/>
      <c r="H65" s="319"/>
      <c r="I65" s="319"/>
      <c r="J65" s="319"/>
      <c r="K65" s="319"/>
      <c r="L65" s="319"/>
      <c r="M65" s="319"/>
      <c r="N65" s="319"/>
      <c r="O65" s="319"/>
      <c r="P65" s="319"/>
      <c r="Q65" s="319"/>
      <c r="R65" s="319"/>
      <c r="S65" s="319"/>
      <c r="T65" s="319"/>
      <c r="U65" s="319"/>
      <c r="V65" s="319"/>
      <c r="W65" s="319"/>
      <c r="X65" s="319"/>
      <c r="Y65" s="319"/>
      <c r="AA65" s="319"/>
      <c r="AB65" s="319"/>
      <c r="AC65" s="319"/>
      <c r="AD65" s="319"/>
      <c r="AE65" s="319"/>
      <c r="AG65" s="392"/>
      <c r="AH65" s="392"/>
      <c r="AI65" s="392"/>
      <c r="AJ65" s="392"/>
      <c r="AK65" s="392"/>
      <c r="AL65" s="392"/>
      <c r="AM65" s="392"/>
      <c r="AN65" s="392"/>
      <c r="AO65" s="392"/>
      <c r="AP65" s="392"/>
      <c r="AQ65" s="392"/>
      <c r="AR65" s="392"/>
      <c r="AS65" s="392"/>
      <c r="AT65" s="392"/>
      <c r="AU65" s="392"/>
      <c r="AV65" s="392"/>
      <c r="AW65" s="392"/>
      <c r="AX65" s="392"/>
      <c r="AY65" s="392"/>
      <c r="AZ65" s="392"/>
      <c r="BA65" s="392"/>
      <c r="BB65" s="319"/>
      <c r="BC65" s="392"/>
      <c r="BD65" s="392"/>
      <c r="BE65" s="392"/>
      <c r="BF65" s="470" t="s">
        <v>96</v>
      </c>
      <c r="BG65" s="470"/>
      <c r="BH65" s="470"/>
      <c r="BI65" s="470"/>
      <c r="BJ65" s="470"/>
      <c r="BK65" s="470"/>
      <c r="BL65" s="470"/>
      <c r="BM65" s="470"/>
      <c r="BN65" s="470"/>
      <c r="BO65" s="470"/>
      <c r="BP65" s="470"/>
      <c r="BQ65" s="470"/>
      <c r="BR65" s="470"/>
      <c r="BS65" s="470"/>
      <c r="BT65" s="470"/>
      <c r="BU65" s="470"/>
      <c r="BV65" s="470"/>
      <c r="BW65" s="470"/>
      <c r="BX65" s="393"/>
      <c r="BY65" s="392"/>
      <c r="BZ65" s="392"/>
      <c r="CA65" s="393"/>
      <c r="CB65" s="319"/>
      <c r="CC65" s="393"/>
      <c r="CD65" s="394"/>
      <c r="CE65" s="393"/>
      <c r="CF65" s="319"/>
      <c r="CG65" s="319"/>
      <c r="CH65" s="319"/>
      <c r="CI65" s="319"/>
      <c r="CJ65" s="319"/>
      <c r="CK65" s="319"/>
      <c r="CL65" s="319"/>
      <c r="CM65" s="319"/>
      <c r="CN65" s="319"/>
      <c r="CO65" s="319"/>
      <c r="CP65" s="319"/>
      <c r="CQ65" s="319"/>
      <c r="CR65" s="319"/>
      <c r="CS65" s="319"/>
      <c r="CT65" s="319"/>
      <c r="CV65" s="319"/>
      <c r="CW65" s="319"/>
      <c r="CX65" s="319"/>
      <c r="CY65" s="319"/>
      <c r="CZ65" s="319"/>
      <c r="DB65" s="392"/>
      <c r="DC65" s="392"/>
      <c r="DD65" s="392"/>
      <c r="DE65" s="392"/>
      <c r="DF65" s="392"/>
      <c r="DG65" s="392"/>
      <c r="DH65" s="392"/>
      <c r="DI65" s="392"/>
      <c r="DJ65" s="392"/>
      <c r="DK65" s="392"/>
      <c r="DL65" s="392"/>
      <c r="DM65" s="392"/>
      <c r="DN65" s="392"/>
      <c r="DO65" s="392"/>
      <c r="DP65" s="392"/>
      <c r="DQ65" s="392"/>
      <c r="DR65" s="392"/>
      <c r="DS65" s="392"/>
      <c r="DT65" s="392"/>
      <c r="DU65" s="392"/>
      <c r="DV65" s="387"/>
      <c r="EB65" s="317"/>
      <c r="EI65" s="65">
        <v>4</v>
      </c>
      <c r="EJ65" s="311">
        <f>IFERROR(VLOOKUP(EI65,INPUT!$C$11:$L$281,2,0),"-")</f>
        <v>4</v>
      </c>
      <c r="EK65" s="311" t="str">
        <f>IFERROR(VLOOKUP(EI65,INPUT!$C$11:$L$281,3,0),"-")</f>
        <v>PHYS105</v>
      </c>
      <c r="EL65" s="386" t="str">
        <f>IFERROR(VLOOKUP(EI65,INPUT!$C$11:$L$281,4,0),"-")</f>
        <v>APPLIED PHYSICS</v>
      </c>
      <c r="EM65" s="311">
        <f>IFERROR(VLOOKUP(EI65,INPUT!$C$11:$L$281,5,0),"-")</f>
        <v>68.400000000000006</v>
      </c>
      <c r="EN65" s="311">
        <f>IFERROR(VLOOKUP(EI65,INPUT!$C$11:$L$281,6,0),"-")</f>
        <v>3</v>
      </c>
      <c r="EO65" s="311" t="str">
        <f>IFERROR(VLOOKUP(EI65,INPUT!$C$11:$L$281,7,0),"-")</f>
        <v>B+</v>
      </c>
      <c r="EP65" s="311">
        <f>IFERROR(VLOOKUP(EI65,INPUT!$C$11:$L$281,8,0),"-")</f>
        <v>3.3</v>
      </c>
      <c r="EQ65" s="311">
        <f>IFERROR(VLOOKUP(EI65,INPUT!$C$11:$L$281,9,0),"-")</f>
        <v>9.8999999999999986</v>
      </c>
      <c r="ER65" s="311">
        <f t="shared" si="144"/>
        <v>1</v>
      </c>
      <c r="ES65" s="65" t="str">
        <f>IFERROR(VLOOKUP(EI65,INPUT!$C$11:$L$281,10,0),"-")</f>
        <v>FALL 2020</v>
      </c>
      <c r="ET65" s="144"/>
      <c r="EU65" s="65">
        <f t="shared" si="92"/>
        <v>0</v>
      </c>
      <c r="EV65" s="65">
        <f>VLOOKUP(EU65,'ADDITIONAL CHECK'!$J$2:$AI$101,25,0)</f>
        <v>0</v>
      </c>
      <c r="EW65" s="65">
        <f>VLOOKUP(EU65,'ADDITIONAL CHECK'!$J$2:$AI$101,26,0)</f>
        <v>0</v>
      </c>
      <c r="EX65" s="88">
        <f t="shared" si="93"/>
        <v>0</v>
      </c>
      <c r="EY65" s="383"/>
      <c r="EZ65" s="110">
        <f t="shared" si="94"/>
        <v>0</v>
      </c>
      <c r="FA65" s="65">
        <f>VLOOKUP(EZ65,'ADDITIONAL CHECK'!$J$2:$AI$101,25,0)</f>
        <v>0</v>
      </c>
      <c r="FB65" s="65">
        <f>VLOOKUP(EZ65,'ADDITIONAL CHECK'!$J$2:$AI$101,26,0)</f>
        <v>0</v>
      </c>
      <c r="FC65" s="65">
        <f t="shared" si="95"/>
        <v>0</v>
      </c>
    </row>
    <row r="66" spans="1:159" s="320" customFormat="1" ht="14.25" customHeight="1" x14ac:dyDescent="0.2">
      <c r="A66" s="284"/>
      <c r="B66" s="284"/>
      <c r="C66" s="144"/>
      <c r="D66" s="197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471"/>
      <c r="BG66" s="471"/>
      <c r="BH66" s="471"/>
      <c r="BI66" s="471"/>
      <c r="BJ66" s="471"/>
      <c r="BK66" s="471"/>
      <c r="BL66" s="471"/>
      <c r="BM66" s="471"/>
      <c r="BN66" s="471"/>
      <c r="BO66" s="471"/>
      <c r="BP66" s="471"/>
      <c r="BQ66" s="471"/>
      <c r="BR66" s="471"/>
      <c r="BS66" s="471"/>
      <c r="BT66" s="471"/>
      <c r="BU66" s="471"/>
      <c r="BV66" s="471"/>
      <c r="BW66" s="80"/>
      <c r="BX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V66" s="80"/>
      <c r="CW66" s="80"/>
      <c r="CX66" s="80"/>
      <c r="CY66" s="80"/>
      <c r="CZ66" s="80"/>
      <c r="DV66" s="387"/>
      <c r="DW66" s="189"/>
      <c r="DX66" s="189"/>
      <c r="DY66" s="189"/>
      <c r="DZ66" s="189"/>
      <c r="EA66" s="189"/>
      <c r="EB66" s="317"/>
      <c r="EC66" s="189"/>
      <c r="ED66" s="189"/>
      <c r="EE66" s="189"/>
      <c r="EF66" s="189"/>
      <c r="EI66" s="65">
        <v>5</v>
      </c>
      <c r="EJ66" s="311">
        <f>IFERROR(VLOOKUP(EI66,INPUT!$C$11:$L$281,2,0),"-")</f>
        <v>5</v>
      </c>
      <c r="EK66" s="311" t="str">
        <f>IFERROR(VLOOKUP(EI66,INPUT!$C$11:$L$281,3,0),"-")</f>
        <v>CSC312</v>
      </c>
      <c r="EL66" s="386" t="str">
        <f>IFERROR(VLOOKUP(EI66,INPUT!$C$11:$L$281,4,0),"-")</f>
        <v>INTRODUCTION TO INFORMATION AND COMMUNICATION TECHNOLOGY</v>
      </c>
      <c r="EM66" s="311">
        <f>IFERROR(VLOOKUP(EI66,INPUT!$C$11:$L$281,5,0),"-")</f>
        <v>72.92</v>
      </c>
      <c r="EN66" s="311">
        <f>IFERROR(VLOOKUP(EI66,INPUT!$C$11:$L$281,6,0),"-")</f>
        <v>3</v>
      </c>
      <c r="EO66" s="311" t="str">
        <f>IFERROR(VLOOKUP(EI66,INPUT!$C$11:$L$281,7,0),"-")</f>
        <v>B+</v>
      </c>
      <c r="EP66" s="311">
        <f>IFERROR(VLOOKUP(EI66,INPUT!$C$11:$L$281,8,0),"-")</f>
        <v>3.3</v>
      </c>
      <c r="EQ66" s="311">
        <f>IFERROR(VLOOKUP(EI66,INPUT!$C$11:$L$281,9,0),"-")</f>
        <v>9.8999999999999986</v>
      </c>
      <c r="ER66" s="311">
        <f t="shared" si="144"/>
        <v>1</v>
      </c>
      <c r="ES66" s="65" t="str">
        <f>IFERROR(VLOOKUP(EI66,INPUT!$C$11:$L$281,10,0),"-")</f>
        <v>FALL 2020</v>
      </c>
      <c r="ET66" s="144"/>
      <c r="EU66" s="65">
        <f t="shared" si="92"/>
        <v>0</v>
      </c>
      <c r="EV66" s="65">
        <f>VLOOKUP(EU66,'ADDITIONAL CHECK'!$J$2:$AI$101,25,0)</f>
        <v>0</v>
      </c>
      <c r="EW66" s="65">
        <f>VLOOKUP(EU66,'ADDITIONAL CHECK'!$J$2:$AI$101,26,0)</f>
        <v>0</v>
      </c>
      <c r="EX66" s="88">
        <f t="shared" si="93"/>
        <v>0</v>
      </c>
      <c r="EY66" s="383"/>
      <c r="EZ66" s="110">
        <f t="shared" si="94"/>
        <v>0</v>
      </c>
      <c r="FA66" s="65">
        <f>VLOOKUP(EZ66,'ADDITIONAL CHECK'!$J$2:$AI$101,25,0)</f>
        <v>0</v>
      </c>
      <c r="FB66" s="65">
        <f>VLOOKUP(EZ66,'ADDITIONAL CHECK'!$J$2:$AI$101,26,0)</f>
        <v>0</v>
      </c>
      <c r="FC66" s="65">
        <f t="shared" si="95"/>
        <v>0</v>
      </c>
    </row>
    <row r="67" spans="1:159" s="320" customFormat="1" ht="24" customHeight="1" x14ac:dyDescent="0.2">
      <c r="A67" s="284"/>
      <c r="B67" s="284"/>
      <c r="C67" s="144"/>
      <c r="D67" s="197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456"/>
      <c r="BG67" s="456"/>
      <c r="BH67" s="467"/>
      <c r="BI67" s="467"/>
      <c r="BJ67" s="467"/>
      <c r="BK67" s="467"/>
      <c r="BL67" s="457"/>
      <c r="BM67" s="457"/>
      <c r="BN67" s="457"/>
      <c r="BO67" s="457"/>
      <c r="BP67" s="457"/>
      <c r="BQ67" s="457"/>
      <c r="BR67" s="457"/>
      <c r="BS67" s="457"/>
      <c r="BT67" s="457"/>
      <c r="BU67" s="457"/>
      <c r="BV67" s="457"/>
      <c r="BW67" s="80"/>
      <c r="BX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V67" s="80"/>
      <c r="CW67" s="80"/>
      <c r="CX67" s="80"/>
      <c r="CY67" s="80"/>
      <c r="CZ67" s="80"/>
      <c r="DV67" s="387"/>
      <c r="DW67" s="189"/>
      <c r="DX67" s="189"/>
      <c r="DY67" s="189"/>
      <c r="DZ67" s="189"/>
      <c r="EA67" s="189"/>
      <c r="EB67" s="317"/>
      <c r="EC67" s="189"/>
      <c r="ED67" s="116">
        <v>1</v>
      </c>
      <c r="EE67" s="116">
        <v>6</v>
      </c>
      <c r="EF67" s="189"/>
      <c r="EI67" s="65">
        <v>6</v>
      </c>
      <c r="EJ67" s="311">
        <f>IFERROR(VLOOKUP(EI67,INPUT!$C$11:$L$281,2,0),"-")</f>
        <v>6</v>
      </c>
      <c r="EK67" s="311" t="str">
        <f>IFERROR(VLOOKUP(EI67,INPUT!$C$11:$L$281,3,0),"-")</f>
        <v>-</v>
      </c>
      <c r="EL67" s="386" t="str">
        <f>IFERROR(VLOOKUP(EI67,INPUT!$C$11:$L$281,4,0),"-")</f>
        <v>-</v>
      </c>
      <c r="EM67" s="311" t="str">
        <f>IFERROR(VLOOKUP(EI67,INPUT!$C$11:$L$281,5,0),"-")</f>
        <v>-</v>
      </c>
      <c r="EN67" s="311" t="str">
        <f>IFERROR(VLOOKUP(EI67,INPUT!$C$11:$L$281,6,0),"-")</f>
        <v>-</v>
      </c>
      <c r="EO67" s="311" t="str">
        <f>IFERROR(VLOOKUP(EI67,INPUT!$C$11:$L$281,7,0),"-")</f>
        <v>-</v>
      </c>
      <c r="EP67" s="311">
        <f>IFERROR(VLOOKUP(EI67,INPUT!$C$11:$L$281,8,0),"-")</f>
        <v>0</v>
      </c>
      <c r="EQ67" s="311" t="str">
        <f>IFERROR(VLOOKUP(EI67,INPUT!$C$11:$L$281,9,0),"-")</f>
        <v>-</v>
      </c>
      <c r="ER67" s="311">
        <f t="shared" si="144"/>
        <v>1</v>
      </c>
      <c r="ES67" s="65" t="str">
        <f>IFERROR(VLOOKUP(EI67,INPUT!$C$11:$L$281,10,0),"-")</f>
        <v>FALL 2020</v>
      </c>
      <c r="ET67" s="144"/>
      <c r="EU67" s="65">
        <f t="shared" si="92"/>
        <v>0</v>
      </c>
      <c r="EV67" s="65">
        <f>VLOOKUP(EU67,'ADDITIONAL CHECK'!$J$2:$AI$101,25,0)</f>
        <v>0</v>
      </c>
      <c r="EW67" s="65">
        <f>VLOOKUP(EU67,'ADDITIONAL CHECK'!$J$2:$AI$101,26,0)</f>
        <v>0</v>
      </c>
      <c r="EX67" s="88">
        <f t="shared" si="93"/>
        <v>0</v>
      </c>
      <c r="EY67" s="383"/>
      <c r="EZ67" s="110">
        <f t="shared" si="94"/>
        <v>0</v>
      </c>
      <c r="FA67" s="65">
        <f>VLOOKUP(EZ67,'ADDITIONAL CHECK'!$J$2:$AI$101,25,0)</f>
        <v>0</v>
      </c>
      <c r="FB67" s="65">
        <f>VLOOKUP(EZ67,'ADDITIONAL CHECK'!$J$2:$AI$101,26,0)</f>
        <v>0</v>
      </c>
      <c r="FC67" s="65">
        <f t="shared" si="95"/>
        <v>0</v>
      </c>
    </row>
    <row r="68" spans="1:159" s="320" customFormat="1" ht="24" customHeight="1" x14ac:dyDescent="0.2">
      <c r="A68" s="284"/>
      <c r="B68" s="284"/>
      <c r="C68" s="144"/>
      <c r="D68" s="197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456"/>
      <c r="BG68" s="456"/>
      <c r="BH68" s="467"/>
      <c r="BI68" s="467"/>
      <c r="BJ68" s="467"/>
      <c r="BK68" s="467"/>
      <c r="BL68" s="457"/>
      <c r="BM68" s="457"/>
      <c r="BN68" s="457"/>
      <c r="BO68" s="457"/>
      <c r="BP68" s="457"/>
      <c r="BQ68" s="457"/>
      <c r="BR68" s="457"/>
      <c r="BS68" s="457"/>
      <c r="BT68" s="457"/>
      <c r="BU68" s="457"/>
      <c r="BV68" s="457"/>
      <c r="BW68" s="80"/>
      <c r="BX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V68" s="80"/>
      <c r="CW68" s="80"/>
      <c r="CX68" s="80"/>
      <c r="CY68" s="80"/>
      <c r="CZ68" s="80"/>
      <c r="DV68" s="387"/>
      <c r="DW68" s="388">
        <v>3</v>
      </c>
      <c r="DX68" s="389" t="s">
        <v>97</v>
      </c>
      <c r="DY68" s="387"/>
      <c r="DZ68" s="390"/>
      <c r="EA68" s="390"/>
      <c r="EB68" s="391">
        <f>+AD60+CY60</f>
        <v>3</v>
      </c>
      <c r="EC68" s="189"/>
      <c r="ED68" s="116">
        <v>1.8</v>
      </c>
      <c r="EE68" s="83">
        <v>5</v>
      </c>
      <c r="EF68" s="189"/>
      <c r="EI68" s="65">
        <v>7</v>
      </c>
      <c r="EJ68" s="311">
        <f>IFERROR(VLOOKUP(EI68,INPUT!$C$11:$L$281,2,0),"-")</f>
        <v>7</v>
      </c>
      <c r="EK68" s="311" t="str">
        <f>IFERROR(VLOOKUP(EI68,INPUT!$C$11:$L$281,3,0),"-")</f>
        <v>-</v>
      </c>
      <c r="EL68" s="386" t="str">
        <f>IFERROR(VLOOKUP(EI68,INPUT!$C$11:$L$281,4,0),"-")</f>
        <v>-</v>
      </c>
      <c r="EM68" s="311" t="str">
        <f>IFERROR(VLOOKUP(EI68,INPUT!$C$11:$L$281,5,0),"-")</f>
        <v>-</v>
      </c>
      <c r="EN68" s="311" t="str">
        <f>IFERROR(VLOOKUP(EI68,INPUT!$C$11:$L$281,6,0),"-")</f>
        <v>-</v>
      </c>
      <c r="EO68" s="311" t="str">
        <f>IFERROR(VLOOKUP(EI68,INPUT!$C$11:$L$281,7,0),"-")</f>
        <v>-</v>
      </c>
      <c r="EP68" s="311">
        <f>IFERROR(VLOOKUP(EI68,INPUT!$C$11:$L$281,8,0),"-")</f>
        <v>0</v>
      </c>
      <c r="EQ68" s="311" t="str">
        <f>IFERROR(VLOOKUP(EI68,INPUT!$C$11:$L$281,9,0),"-")</f>
        <v>-</v>
      </c>
      <c r="ER68" s="311">
        <f t="shared" si="144"/>
        <v>1</v>
      </c>
      <c r="ES68" s="65" t="str">
        <f>IFERROR(VLOOKUP(EI68,INPUT!$C$11:$L$281,10,0),"-")</f>
        <v>FALL 2020</v>
      </c>
      <c r="ET68" s="144"/>
      <c r="EU68" s="65">
        <f t="shared" si="92"/>
        <v>0</v>
      </c>
      <c r="EV68" s="65">
        <f>VLOOKUP(EU68,'ADDITIONAL CHECK'!$J$2:$AI$101,25,0)</f>
        <v>0</v>
      </c>
      <c r="EW68" s="65">
        <f>VLOOKUP(EU68,'ADDITIONAL CHECK'!$J$2:$AI$101,26,0)</f>
        <v>0</v>
      </c>
      <c r="EX68" s="88">
        <f t="shared" si="93"/>
        <v>0</v>
      </c>
      <c r="EY68" s="383"/>
      <c r="EZ68" s="110">
        <f t="shared" si="94"/>
        <v>0</v>
      </c>
      <c r="FA68" s="65">
        <f>VLOOKUP(EZ68,'ADDITIONAL CHECK'!$J$2:$AI$101,25,0)</f>
        <v>0</v>
      </c>
      <c r="FB68" s="65">
        <f>VLOOKUP(EZ68,'ADDITIONAL CHECK'!$J$2:$AI$101,26,0)</f>
        <v>0</v>
      </c>
      <c r="FC68" s="65">
        <f t="shared" si="95"/>
        <v>0</v>
      </c>
    </row>
    <row r="69" spans="1:159" s="320" customFormat="1" ht="24" customHeight="1" x14ac:dyDescent="0.2">
      <c r="A69" s="284"/>
      <c r="B69" s="284"/>
      <c r="C69" s="144"/>
      <c r="D69" s="197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456"/>
      <c r="BG69" s="456"/>
      <c r="BH69" s="465"/>
      <c r="BI69" s="465"/>
      <c r="BJ69" s="465"/>
      <c r="BK69" s="465"/>
      <c r="BL69" s="457"/>
      <c r="BM69" s="457"/>
      <c r="BN69" s="457"/>
      <c r="BO69" s="457"/>
      <c r="BP69" s="457"/>
      <c r="BQ69" s="457"/>
      <c r="BR69" s="457"/>
      <c r="BS69" s="457"/>
      <c r="BT69" s="457"/>
      <c r="BU69" s="457"/>
      <c r="BV69" s="457"/>
      <c r="BW69" s="80"/>
      <c r="BX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V69" s="80"/>
      <c r="CW69" s="80"/>
      <c r="CX69" s="80"/>
      <c r="CY69" s="80"/>
      <c r="CZ69" s="80"/>
      <c r="DV69" s="387"/>
      <c r="DW69" s="388">
        <v>4</v>
      </c>
      <c r="DX69" s="389" t="s">
        <v>98</v>
      </c>
      <c r="DY69" s="387"/>
      <c r="DZ69" s="390"/>
      <c r="EA69" s="390"/>
      <c r="EB69" s="391">
        <f>+EB64-EB68</f>
        <v>132</v>
      </c>
      <c r="EC69" s="189"/>
      <c r="ED69" s="116">
        <v>2.5</v>
      </c>
      <c r="EE69" s="83">
        <v>4</v>
      </c>
      <c r="EF69" s="189"/>
      <c r="EI69" s="65">
        <v>8</v>
      </c>
      <c r="EJ69" s="311">
        <f>IFERROR(VLOOKUP(EI69,INPUT!$C$11:$L$281,2,0),"-")</f>
        <v>8</v>
      </c>
      <c r="EK69" s="311" t="str">
        <f>IFERROR(VLOOKUP(EI69,INPUT!$C$11:$L$281,3,0),"-")</f>
        <v>-</v>
      </c>
      <c r="EL69" s="386" t="str">
        <f>IFERROR(VLOOKUP(EI69,INPUT!$C$11:$L$281,4,0),"-")</f>
        <v>-</v>
      </c>
      <c r="EM69" s="311" t="str">
        <f>IFERROR(VLOOKUP(EI69,INPUT!$C$11:$L$281,5,0),"-")</f>
        <v>-</v>
      </c>
      <c r="EN69" s="311" t="str">
        <f>IFERROR(VLOOKUP(EI69,INPUT!$C$11:$L$281,6,0),"-")</f>
        <v>-</v>
      </c>
      <c r="EO69" s="311" t="str">
        <f>IFERROR(VLOOKUP(EI69,INPUT!$C$11:$L$281,7,0),"-")</f>
        <v>-</v>
      </c>
      <c r="EP69" s="311">
        <f>IFERROR(VLOOKUP(EI69,INPUT!$C$11:$L$281,8,0),"-")</f>
        <v>0</v>
      </c>
      <c r="EQ69" s="311" t="str">
        <f>IFERROR(VLOOKUP(EI69,INPUT!$C$11:$L$281,9,0),"-")</f>
        <v>-</v>
      </c>
      <c r="ER69" s="311">
        <f t="shared" si="144"/>
        <v>1</v>
      </c>
      <c r="ES69" s="65" t="str">
        <f>IFERROR(VLOOKUP(EI69,INPUT!$C$11:$L$281,10,0),"-")</f>
        <v>FALL 2020</v>
      </c>
      <c r="ET69" s="144"/>
      <c r="EU69" s="65">
        <f t="shared" si="92"/>
        <v>0</v>
      </c>
      <c r="EV69" s="65">
        <f>VLOOKUP(EU69,'ADDITIONAL CHECK'!$J$2:$AI$101,25,0)</f>
        <v>0</v>
      </c>
      <c r="EW69" s="65">
        <f>VLOOKUP(EU69,'ADDITIONAL CHECK'!$J$2:$AI$101,26,0)</f>
        <v>0</v>
      </c>
      <c r="EX69" s="88">
        <f t="shared" si="93"/>
        <v>0</v>
      </c>
      <c r="EY69" s="383"/>
      <c r="EZ69" s="110">
        <f t="shared" si="94"/>
        <v>0</v>
      </c>
      <c r="FA69" s="65">
        <f>VLOOKUP(EZ69,'ADDITIONAL CHECK'!$J$2:$AI$101,25,0)</f>
        <v>0</v>
      </c>
      <c r="FB69" s="65">
        <f>VLOOKUP(EZ69,'ADDITIONAL CHECK'!$J$2:$AI$101,26,0)</f>
        <v>0</v>
      </c>
      <c r="FC69" s="65">
        <f t="shared" si="95"/>
        <v>0</v>
      </c>
    </row>
    <row r="70" spans="1:159" s="320" customFormat="1" ht="24" customHeight="1" thickBot="1" x14ac:dyDescent="0.25">
      <c r="A70" s="284"/>
      <c r="B70" s="284"/>
      <c r="C70" s="144"/>
      <c r="D70" s="197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464"/>
      <c r="BG70" s="464"/>
      <c r="BH70" s="465"/>
      <c r="BI70" s="465"/>
      <c r="BJ70" s="465"/>
      <c r="BK70" s="465"/>
      <c r="BL70" s="457"/>
      <c r="BM70" s="457"/>
      <c r="BN70" s="457"/>
      <c r="BO70" s="457"/>
      <c r="BP70" s="457"/>
      <c r="BQ70" s="457"/>
      <c r="BR70" s="457"/>
      <c r="BS70" s="457"/>
      <c r="BT70" s="457"/>
      <c r="BU70" s="457"/>
      <c r="BV70" s="457"/>
      <c r="BW70" s="80"/>
      <c r="BX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V70" s="80"/>
      <c r="CW70" s="80"/>
      <c r="CX70" s="80"/>
      <c r="CY70" s="80"/>
      <c r="CZ70" s="80"/>
      <c r="DV70" s="387"/>
      <c r="DW70" s="388">
        <v>5</v>
      </c>
      <c r="DX70" s="389" t="s">
        <v>99</v>
      </c>
      <c r="DY70" s="387"/>
      <c r="DZ70" s="390"/>
      <c r="EA70" s="390"/>
      <c r="EB70" s="400">
        <f>+AC60+AI60+CX60+DD60-AZ60-CD60</f>
        <v>392.4</v>
      </c>
      <c r="EC70" s="189"/>
      <c r="ED70" s="116">
        <v>2.88</v>
      </c>
      <c r="EE70" s="83">
        <v>3</v>
      </c>
      <c r="EF70" s="189"/>
      <c r="EI70" s="65">
        <v>9</v>
      </c>
      <c r="EJ70" s="311">
        <f>IFERROR(VLOOKUP(EI70,INPUT!$C$11:$L$281,2,0),"-")</f>
        <v>9</v>
      </c>
      <c r="EK70" s="311" t="str">
        <f>IFERROR(VLOOKUP(EI70,INPUT!$C$11:$L$281,3,0),"-")</f>
        <v>-</v>
      </c>
      <c r="EL70" s="386" t="str">
        <f>IFERROR(VLOOKUP(EI70,INPUT!$C$11:$L$281,4,0),"-")</f>
        <v>-</v>
      </c>
      <c r="EM70" s="311" t="str">
        <f>IFERROR(VLOOKUP(EI70,INPUT!$C$11:$L$281,5,0),"-")</f>
        <v>-</v>
      </c>
      <c r="EN70" s="311" t="str">
        <f>IFERROR(VLOOKUP(EI70,INPUT!$C$11:$L$281,6,0),"-")</f>
        <v>-</v>
      </c>
      <c r="EO70" s="311" t="str">
        <f>IFERROR(VLOOKUP(EI70,INPUT!$C$11:$L$281,7,0),"-")</f>
        <v>-</v>
      </c>
      <c r="EP70" s="311">
        <f>IFERROR(VLOOKUP(EI70,INPUT!$C$11:$L$281,8,0),"-")</f>
        <v>0</v>
      </c>
      <c r="EQ70" s="311" t="str">
        <f>IFERROR(VLOOKUP(EI70,INPUT!$C$11:$L$281,9,0),"-")</f>
        <v>-</v>
      </c>
      <c r="ER70" s="311">
        <f t="shared" si="144"/>
        <v>1</v>
      </c>
      <c r="ES70" s="65" t="str">
        <f>IFERROR(VLOOKUP(EI70,INPUT!$C$11:$L$281,10,0),"-")</f>
        <v>FALL 2020</v>
      </c>
      <c r="ET70" s="144"/>
      <c r="EU70" s="65">
        <f t="shared" si="92"/>
        <v>0</v>
      </c>
      <c r="EV70" s="65">
        <f>VLOOKUP(EU70,'ADDITIONAL CHECK'!$J$2:$AI$101,25,0)</f>
        <v>0</v>
      </c>
      <c r="EW70" s="65">
        <f>VLOOKUP(EU70,'ADDITIONAL CHECK'!$J$2:$AI$101,26,0)</f>
        <v>0</v>
      </c>
      <c r="EX70" s="88">
        <f t="shared" si="93"/>
        <v>0</v>
      </c>
      <c r="EY70" s="401"/>
      <c r="EZ70" s="110">
        <f t="shared" si="94"/>
        <v>0</v>
      </c>
      <c r="FA70" s="65">
        <f>VLOOKUP(EZ70,'ADDITIONAL CHECK'!$J$2:$AI$101,25,0)</f>
        <v>0</v>
      </c>
      <c r="FB70" s="65">
        <f>VLOOKUP(EZ70,'ADDITIONAL CHECK'!$J$2:$AI$101,26,0)</f>
        <v>0</v>
      </c>
      <c r="FC70" s="65">
        <f t="shared" si="95"/>
        <v>0</v>
      </c>
    </row>
    <row r="71" spans="1:159" s="320" customFormat="1" ht="24" customHeight="1" x14ac:dyDescent="0.2">
      <c r="A71" s="284"/>
      <c r="B71" s="284"/>
      <c r="C71" s="144"/>
      <c r="D71" s="197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456"/>
      <c r="BG71" s="456"/>
      <c r="BH71" s="465"/>
      <c r="BI71" s="465"/>
      <c r="BJ71" s="465"/>
      <c r="BK71" s="465"/>
      <c r="BL71" s="457"/>
      <c r="BM71" s="457"/>
      <c r="BN71" s="457"/>
      <c r="BO71" s="457"/>
      <c r="BP71" s="457"/>
      <c r="BQ71" s="457"/>
      <c r="BR71" s="466"/>
      <c r="BS71" s="466"/>
      <c r="BT71" s="466"/>
      <c r="BU71" s="466"/>
      <c r="BV71" s="466"/>
      <c r="BW71" s="80"/>
      <c r="BX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V71" s="80"/>
      <c r="CW71" s="80"/>
      <c r="CX71" s="80"/>
      <c r="CY71" s="80"/>
      <c r="CZ71" s="80"/>
      <c r="DV71" s="189"/>
      <c r="DW71" s="388">
        <v>6</v>
      </c>
      <c r="DX71" s="389" t="s">
        <v>100</v>
      </c>
      <c r="DY71" s="387"/>
      <c r="DZ71" s="390"/>
      <c r="EA71" s="390"/>
      <c r="EB71" s="400">
        <f>+EB70/EB69</f>
        <v>2.9727272727272727</v>
      </c>
      <c r="EC71" s="402">
        <f>VLOOKUP(EB71,ED67:EE72,2)</f>
        <v>3</v>
      </c>
      <c r="ED71" s="116">
        <v>3.25</v>
      </c>
      <c r="EE71" s="83">
        <v>2</v>
      </c>
      <c r="EF71" s="189"/>
      <c r="EI71" s="65">
        <v>10</v>
      </c>
      <c r="EJ71" s="311">
        <f>IFERROR(VLOOKUP(EI71,INPUT!$C$11:$L$281,2,0),"-")</f>
        <v>10</v>
      </c>
      <c r="EK71" s="311" t="str">
        <f>IFERROR(VLOOKUP(EI71,INPUT!$C$11:$L$281,3,0),"-")</f>
        <v>-</v>
      </c>
      <c r="EL71" s="386" t="str">
        <f>IFERROR(VLOOKUP(EI71,INPUT!$C$11:$L$281,4,0),"-")</f>
        <v>-</v>
      </c>
      <c r="EM71" s="311" t="str">
        <f>IFERROR(VLOOKUP(EI71,INPUT!$C$11:$L$281,5,0),"-")</f>
        <v>-</v>
      </c>
      <c r="EN71" s="311" t="str">
        <f>IFERROR(VLOOKUP(EI71,INPUT!$C$11:$L$281,6,0),"-")</f>
        <v>-</v>
      </c>
      <c r="EO71" s="311" t="str">
        <f>IFERROR(VLOOKUP(EI71,INPUT!$C$11:$L$281,7,0),"-")</f>
        <v>-</v>
      </c>
      <c r="EP71" s="311">
        <f>IFERROR(VLOOKUP(EI71,INPUT!$C$11:$L$281,8,0),"-")</f>
        <v>0</v>
      </c>
      <c r="EQ71" s="311" t="str">
        <f>IFERROR(VLOOKUP(EI71,INPUT!$C$11:$L$281,9,0),"-")</f>
        <v>-</v>
      </c>
      <c r="ER71" s="311">
        <f t="shared" si="144"/>
        <v>1</v>
      </c>
      <c r="ES71" s="65" t="str">
        <f>IFERROR(VLOOKUP(EI71,INPUT!$C$11:$L$281,10,0),"-")</f>
        <v>FALL 2020</v>
      </c>
      <c r="ET71" s="144"/>
      <c r="EU71" s="79"/>
      <c r="EV71" s="79"/>
      <c r="EW71" s="79"/>
      <c r="EX71" s="79"/>
      <c r="EY71" s="144"/>
      <c r="EZ71" s="79"/>
      <c r="FA71" s="79"/>
      <c r="FB71" s="79"/>
      <c r="FC71" s="79"/>
    </row>
    <row r="72" spans="1:159" s="320" customFormat="1" ht="29.25" customHeight="1" x14ac:dyDescent="0.2">
      <c r="A72" s="284"/>
      <c r="B72" s="284"/>
      <c r="C72" s="144"/>
      <c r="D72" s="197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456"/>
      <c r="BG72" s="456"/>
      <c r="BH72" s="459"/>
      <c r="BI72" s="459"/>
      <c r="BJ72" s="459"/>
      <c r="BK72" s="459"/>
      <c r="BL72" s="457"/>
      <c r="BM72" s="457"/>
      <c r="BN72" s="457"/>
      <c r="BO72" s="457"/>
      <c r="BP72" s="457"/>
      <c r="BQ72" s="457"/>
      <c r="BR72" s="460"/>
      <c r="BS72" s="460"/>
      <c r="BT72" s="460"/>
      <c r="BU72" s="460"/>
      <c r="BV72" s="460"/>
      <c r="BW72" s="80"/>
      <c r="BX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V72" s="80"/>
      <c r="CW72" s="80"/>
      <c r="CX72" s="80"/>
      <c r="CY72" s="80"/>
      <c r="CZ72" s="80"/>
      <c r="DV72" s="189"/>
      <c r="DW72" s="388">
        <v>7</v>
      </c>
      <c r="DX72" s="389" t="str">
        <f>+EE61</f>
        <v>Marks Obtained  ( Out of 4300 )</v>
      </c>
      <c r="DY72" s="387"/>
      <c r="DZ72" s="390"/>
      <c r="EA72" s="390"/>
      <c r="EB72" s="391">
        <f>+DX62</f>
        <v>2813.7299999999996</v>
      </c>
      <c r="EC72" s="189"/>
      <c r="ED72" s="116">
        <v>3.63</v>
      </c>
      <c r="EE72" s="83">
        <v>1</v>
      </c>
      <c r="EF72" s="189"/>
      <c r="EI72" s="65">
        <v>11</v>
      </c>
      <c r="EJ72" s="311">
        <f>IFERROR(VLOOKUP(EI72,INPUT!$C$11:$L$281,2,0),"-")</f>
        <v>11</v>
      </c>
      <c r="EK72" s="311" t="str">
        <f>IFERROR(VLOOKUP(EI72,INPUT!$C$11:$L$281,3,0),"-")</f>
        <v>-</v>
      </c>
      <c r="EL72" s="386" t="str">
        <f>IFERROR(VLOOKUP(EI72,INPUT!$C$11:$L$281,4,0),"-")</f>
        <v>-</v>
      </c>
      <c r="EM72" s="311" t="str">
        <f>IFERROR(VLOOKUP(EI72,INPUT!$C$11:$L$281,5,0),"-")</f>
        <v>-</v>
      </c>
      <c r="EN72" s="311" t="str">
        <f>IFERROR(VLOOKUP(EI72,INPUT!$C$11:$L$281,6,0),"-")</f>
        <v>-</v>
      </c>
      <c r="EO72" s="311" t="str">
        <f>IFERROR(VLOOKUP(EI72,INPUT!$C$11:$L$281,7,0),"-")</f>
        <v>-</v>
      </c>
      <c r="EP72" s="311">
        <f>IFERROR(VLOOKUP(EI72,INPUT!$C$11:$L$281,8,0),"-")</f>
        <v>0</v>
      </c>
      <c r="EQ72" s="311" t="str">
        <f>IFERROR(VLOOKUP(EI72,INPUT!$C$11:$L$281,9,0),"-")</f>
        <v>-</v>
      </c>
      <c r="ER72" s="311">
        <f t="shared" si="144"/>
        <v>1</v>
      </c>
      <c r="ES72" s="65" t="str">
        <f>IFERROR(VLOOKUP(EI72,INPUT!$C$11:$L$281,10,0),"-")</f>
        <v>FALL 2020</v>
      </c>
      <c r="ET72" s="144"/>
      <c r="EU72" s="79"/>
      <c r="EV72" s="79"/>
      <c r="EW72" s="79"/>
      <c r="EX72" s="79"/>
      <c r="EY72" s="144"/>
      <c r="EZ72" s="79"/>
      <c r="FA72" s="79"/>
      <c r="FB72" s="79"/>
      <c r="FC72" s="79"/>
    </row>
    <row r="73" spans="1:159" s="320" customFormat="1" ht="30" customHeight="1" x14ac:dyDescent="0.2">
      <c r="A73" s="405"/>
      <c r="B73" s="405"/>
      <c r="D73" s="351"/>
      <c r="E73" s="352"/>
      <c r="F73" s="352"/>
      <c r="G73" s="352"/>
      <c r="H73" s="352"/>
      <c r="I73" s="352"/>
      <c r="J73" s="352"/>
      <c r="K73" s="352"/>
      <c r="L73" s="352"/>
      <c r="M73" s="352"/>
      <c r="N73" s="352"/>
      <c r="O73" s="352"/>
      <c r="P73" s="352"/>
      <c r="Q73" s="352"/>
      <c r="R73" s="352"/>
      <c r="S73" s="352"/>
      <c r="T73" s="352"/>
      <c r="U73" s="352"/>
      <c r="V73" s="352"/>
      <c r="W73" s="352"/>
      <c r="X73" s="352"/>
      <c r="Y73" s="352"/>
      <c r="AA73" s="352"/>
      <c r="AB73" s="352"/>
      <c r="AC73" s="352"/>
      <c r="AD73" s="352"/>
      <c r="AE73" s="352"/>
      <c r="BB73" s="352"/>
      <c r="BF73" s="461"/>
      <c r="BG73" s="461"/>
      <c r="BH73" s="461"/>
      <c r="BI73" s="461"/>
      <c r="BJ73" s="461"/>
      <c r="BK73" s="461"/>
      <c r="BL73" s="461"/>
      <c r="BM73" s="461"/>
      <c r="BN73" s="461"/>
      <c r="BO73" s="461"/>
      <c r="BP73" s="461"/>
      <c r="BQ73" s="461"/>
      <c r="BR73" s="461"/>
      <c r="BS73" s="461"/>
      <c r="BT73" s="461"/>
      <c r="BU73" s="461"/>
      <c r="BV73" s="461"/>
      <c r="BW73" s="352"/>
      <c r="BX73" s="352"/>
      <c r="CA73" s="352"/>
      <c r="CB73" s="352"/>
      <c r="CC73" s="352"/>
      <c r="CD73" s="352"/>
      <c r="CE73" s="352"/>
      <c r="CF73" s="352"/>
      <c r="CG73" s="352"/>
      <c r="CH73" s="352"/>
      <c r="CI73" s="352"/>
      <c r="CJ73" s="352"/>
      <c r="CK73" s="352"/>
      <c r="CL73" s="352"/>
      <c r="CM73" s="352"/>
      <c r="CN73" s="352"/>
      <c r="CO73" s="352"/>
      <c r="CP73" s="352"/>
      <c r="CQ73" s="352"/>
      <c r="CR73" s="352"/>
      <c r="CS73" s="352"/>
      <c r="CT73" s="352"/>
      <c r="CV73" s="352"/>
      <c r="CW73" s="352"/>
      <c r="CX73" s="352"/>
      <c r="CY73" s="352"/>
      <c r="CZ73" s="352"/>
      <c r="DV73" s="189"/>
      <c r="DW73" s="388">
        <v>8</v>
      </c>
      <c r="DX73" s="389" t="s">
        <v>101</v>
      </c>
      <c r="DY73" s="387"/>
      <c r="DZ73" s="390"/>
      <c r="EA73" s="189"/>
      <c r="EB73" s="400">
        <f>+DZ62</f>
        <v>65.435581395348834</v>
      </c>
      <c r="EC73" s="189"/>
      <c r="ED73" s="189"/>
      <c r="EE73" s="189"/>
      <c r="EF73" s="189"/>
      <c r="EI73" s="65">
        <v>12</v>
      </c>
      <c r="EJ73" s="311">
        <f>IFERROR(VLOOKUP(EI73,INPUT!$C$11:$L$281,2,0),"-")</f>
        <v>12</v>
      </c>
      <c r="EK73" s="311" t="str">
        <f>IFERROR(VLOOKUP(EI73,INPUT!$C$11:$L$281,3,0),"-")</f>
        <v>-</v>
      </c>
      <c r="EL73" s="386" t="str">
        <f>IFERROR(VLOOKUP(EI73,INPUT!$C$11:$L$281,4,0),"-")</f>
        <v>-</v>
      </c>
      <c r="EM73" s="311" t="str">
        <f>IFERROR(VLOOKUP(EI73,INPUT!$C$11:$L$281,5,0),"-")</f>
        <v>-</v>
      </c>
      <c r="EN73" s="311" t="str">
        <f>IFERROR(VLOOKUP(EI73,INPUT!$C$11:$L$281,6,0),"-")</f>
        <v>-</v>
      </c>
      <c r="EO73" s="311" t="str">
        <f>IFERROR(VLOOKUP(EI73,INPUT!$C$11:$L$281,7,0),"-")</f>
        <v>-</v>
      </c>
      <c r="EP73" s="311">
        <f>IFERROR(VLOOKUP(EI73,INPUT!$C$11:$L$281,8,0),"-")</f>
        <v>0</v>
      </c>
      <c r="EQ73" s="311" t="str">
        <f>IFERROR(VLOOKUP(EI73,INPUT!$C$11:$L$281,9,0),"-")</f>
        <v>-</v>
      </c>
      <c r="ER73" s="311">
        <f t="shared" si="144"/>
        <v>1</v>
      </c>
      <c r="ES73" s="65" t="str">
        <f>IFERROR(VLOOKUP(EI73,INPUT!$C$11:$L$281,10,0),"-")</f>
        <v>FALL 2020</v>
      </c>
      <c r="ET73" s="144"/>
      <c r="EU73" s="79"/>
      <c r="EV73" s="79"/>
      <c r="EW73" s="79"/>
      <c r="EX73" s="79"/>
      <c r="EY73" s="144"/>
      <c r="EZ73" s="79"/>
      <c r="FA73" s="79"/>
      <c r="FB73" s="79"/>
      <c r="FC73" s="79"/>
    </row>
    <row r="74" spans="1:159" s="320" customFormat="1" ht="23.25" customHeight="1" x14ac:dyDescent="0.2">
      <c r="A74" s="405"/>
      <c r="B74" s="405"/>
      <c r="D74" s="351"/>
      <c r="E74" s="352"/>
      <c r="F74" s="352"/>
      <c r="G74" s="352"/>
      <c r="H74" s="352"/>
      <c r="I74" s="352"/>
      <c r="J74" s="352"/>
      <c r="K74" s="352"/>
      <c r="L74" s="352"/>
      <c r="M74" s="352"/>
      <c r="N74" s="352"/>
      <c r="O74" s="352"/>
      <c r="P74" s="352"/>
      <c r="Q74" s="352"/>
      <c r="R74" s="352"/>
      <c r="S74" s="352"/>
      <c r="T74" s="352"/>
      <c r="U74" s="352"/>
      <c r="V74" s="352"/>
      <c r="W74" s="352"/>
      <c r="X74" s="352"/>
      <c r="Y74" s="352"/>
      <c r="AA74" s="352"/>
      <c r="AB74" s="352"/>
      <c r="AC74" s="352"/>
      <c r="AD74" s="352"/>
      <c r="AE74" s="352"/>
      <c r="BB74" s="352"/>
      <c r="BF74" s="462"/>
      <c r="BG74" s="462"/>
      <c r="BH74" s="407"/>
      <c r="BI74" s="407"/>
      <c r="BJ74" s="407"/>
      <c r="BK74" s="407"/>
      <c r="BL74" s="407"/>
      <c r="BM74" s="407"/>
      <c r="BN74" s="407"/>
      <c r="BO74" s="407"/>
      <c r="BP74" s="407"/>
      <c r="BQ74" s="407"/>
      <c r="BR74" s="407"/>
      <c r="BS74" s="407"/>
      <c r="BT74" s="463"/>
      <c r="BU74" s="463"/>
      <c r="BV74" s="463"/>
      <c r="BW74" s="352"/>
      <c r="BX74" s="352"/>
      <c r="CA74" s="352"/>
      <c r="CB74" s="352"/>
      <c r="CC74" s="352"/>
      <c r="CD74" s="352"/>
      <c r="CE74" s="352"/>
      <c r="CF74" s="352"/>
      <c r="CG74" s="352"/>
      <c r="CH74" s="352"/>
      <c r="CI74" s="352"/>
      <c r="CJ74" s="352"/>
      <c r="CK74" s="352"/>
      <c r="CL74" s="352"/>
      <c r="CM74" s="352"/>
      <c r="CN74" s="352"/>
      <c r="CO74" s="352"/>
      <c r="CP74" s="352"/>
      <c r="CQ74" s="352"/>
      <c r="CR74" s="352"/>
      <c r="CS74" s="352"/>
      <c r="CT74" s="352"/>
      <c r="CV74" s="352"/>
      <c r="CW74" s="352"/>
      <c r="CX74" s="352"/>
      <c r="CY74" s="352"/>
      <c r="CZ74" s="352"/>
      <c r="DV74" s="189"/>
      <c r="DW74" s="388">
        <v>9</v>
      </c>
      <c r="DX74" s="389" t="s">
        <v>102</v>
      </c>
      <c r="DY74" s="387"/>
      <c r="DZ74" s="390"/>
      <c r="EA74" s="390"/>
      <c r="EB74" s="400">
        <f>VLOOKUP(EC71,DV84:EA89,6,0)</f>
        <v>72.575757575757578</v>
      </c>
      <c r="EC74" s="189"/>
      <c r="ED74" s="189"/>
      <c r="EE74" s="189"/>
      <c r="EF74" s="189"/>
      <c r="EI74" s="65">
        <v>13</v>
      </c>
      <c r="EJ74" s="311">
        <f>IFERROR(VLOOKUP(EI74,INPUT!$C$11:$L$281,2,0),"-")</f>
        <v>13</v>
      </c>
      <c r="EK74" s="311" t="str">
        <f>IFERROR(VLOOKUP(EI74,INPUT!$C$11:$L$281,3,0),"-")</f>
        <v>-</v>
      </c>
      <c r="EL74" s="386" t="str">
        <f>IFERROR(VLOOKUP(EI74,INPUT!$C$11:$L$281,4,0),"-")</f>
        <v>-</v>
      </c>
      <c r="EM74" s="311" t="str">
        <f>IFERROR(VLOOKUP(EI74,INPUT!$C$11:$L$281,5,0),"-")</f>
        <v>-</v>
      </c>
      <c r="EN74" s="311" t="str">
        <f>IFERROR(VLOOKUP(EI74,INPUT!$C$11:$L$281,6,0),"-")</f>
        <v>-</v>
      </c>
      <c r="EO74" s="311" t="str">
        <f>IFERROR(VLOOKUP(EI74,INPUT!$C$11:$L$281,7,0),"-")</f>
        <v>-</v>
      </c>
      <c r="EP74" s="311">
        <f>IFERROR(VLOOKUP(EI74,INPUT!$C$11:$L$281,8,0),"-")</f>
        <v>0</v>
      </c>
      <c r="EQ74" s="311" t="str">
        <f>IFERROR(VLOOKUP(EI74,INPUT!$C$11:$L$281,9,0),"-")</f>
        <v>-</v>
      </c>
      <c r="ER74" s="311">
        <f t="shared" si="144"/>
        <v>1</v>
      </c>
      <c r="ES74" s="65" t="str">
        <f>IFERROR(VLOOKUP(EI74,INPUT!$C$11:$L$281,10,0),"-")</f>
        <v>FALL 2020</v>
      </c>
      <c r="ET74" s="144"/>
      <c r="EU74" s="79"/>
      <c r="EV74" s="79"/>
      <c r="EW74" s="79"/>
      <c r="EX74" s="79"/>
      <c r="EY74" s="144"/>
      <c r="EZ74" s="79"/>
      <c r="FA74" s="79"/>
      <c r="FB74" s="79"/>
      <c r="FC74" s="79"/>
    </row>
    <row r="75" spans="1:159" s="320" customFormat="1" ht="5.25" customHeight="1" x14ac:dyDescent="0.2">
      <c r="A75" s="405"/>
      <c r="B75" s="405"/>
      <c r="D75" s="351"/>
      <c r="E75" s="352"/>
      <c r="F75" s="352"/>
      <c r="G75" s="352"/>
      <c r="H75" s="352"/>
      <c r="I75" s="352"/>
      <c r="J75" s="352"/>
      <c r="K75" s="352"/>
      <c r="L75" s="352"/>
      <c r="M75" s="352"/>
      <c r="N75" s="352"/>
      <c r="O75" s="352"/>
      <c r="P75" s="352"/>
      <c r="Q75" s="352"/>
      <c r="R75" s="352"/>
      <c r="S75" s="352"/>
      <c r="T75" s="352"/>
      <c r="U75" s="352"/>
      <c r="V75" s="352"/>
      <c r="W75" s="352"/>
      <c r="X75" s="352"/>
      <c r="Y75" s="352"/>
      <c r="AA75" s="352"/>
      <c r="AB75" s="352"/>
      <c r="AC75" s="352"/>
      <c r="AD75" s="352"/>
      <c r="AE75" s="352"/>
      <c r="BB75" s="352"/>
      <c r="BG75" s="408"/>
      <c r="BH75" s="408"/>
      <c r="BI75" s="408"/>
      <c r="BJ75" s="409"/>
      <c r="BK75" s="409"/>
      <c r="BL75" s="410"/>
      <c r="BM75" s="410"/>
      <c r="BN75" s="411"/>
      <c r="BO75" s="411"/>
      <c r="BP75" s="409"/>
      <c r="BQ75" s="409"/>
      <c r="BR75" s="408"/>
      <c r="BS75" s="408"/>
      <c r="BT75" s="408"/>
      <c r="BU75" s="408"/>
      <c r="BV75" s="409"/>
      <c r="BW75" s="352"/>
      <c r="BX75" s="352"/>
      <c r="CA75" s="352"/>
      <c r="CB75" s="352"/>
      <c r="CC75" s="352"/>
      <c r="CD75" s="352"/>
      <c r="CE75" s="352"/>
      <c r="CF75" s="352"/>
      <c r="CG75" s="352"/>
      <c r="CH75" s="352"/>
      <c r="CI75" s="352"/>
      <c r="CJ75" s="352"/>
      <c r="CK75" s="352"/>
      <c r="CL75" s="352"/>
      <c r="CM75" s="352"/>
      <c r="CN75" s="352"/>
      <c r="CO75" s="352"/>
      <c r="CP75" s="352"/>
      <c r="CQ75" s="352"/>
      <c r="CR75" s="352"/>
      <c r="CS75" s="352"/>
      <c r="CT75" s="352"/>
      <c r="CV75" s="352"/>
      <c r="CW75" s="352"/>
      <c r="CX75" s="352"/>
      <c r="CY75" s="352"/>
      <c r="CZ75" s="352"/>
      <c r="DV75" s="189"/>
      <c r="DW75" s="392">
        <v>10</v>
      </c>
      <c r="DX75" s="389" t="s">
        <v>488</v>
      </c>
      <c r="DY75" s="387"/>
      <c r="DZ75" s="390"/>
      <c r="EA75" s="390"/>
      <c r="EB75" s="412" t="str">
        <f>+C28</f>
        <v>16 September 2024</v>
      </c>
      <c r="EC75" s="189"/>
      <c r="ED75" s="189"/>
      <c r="EE75" s="189"/>
      <c r="EF75" s="189"/>
      <c r="EI75" s="65">
        <v>14</v>
      </c>
      <c r="EJ75" s="311">
        <f>IFERROR(VLOOKUP(EI75,INPUT!$C$11:$L$281,2,0),"-")</f>
        <v>14</v>
      </c>
      <c r="EK75" s="311" t="str">
        <f>IFERROR(VLOOKUP(EI75,INPUT!$C$11:$L$281,3,0),"-")</f>
        <v>-</v>
      </c>
      <c r="EL75" s="386" t="str">
        <f>IFERROR(VLOOKUP(EI75,INPUT!$C$11:$L$281,4,0),"-")</f>
        <v>-</v>
      </c>
      <c r="EM75" s="311" t="str">
        <f>IFERROR(VLOOKUP(EI75,INPUT!$C$11:$L$281,5,0),"-")</f>
        <v>-</v>
      </c>
      <c r="EN75" s="311" t="str">
        <f>IFERROR(VLOOKUP(EI75,INPUT!$C$11:$L$281,6,0),"-")</f>
        <v>-</v>
      </c>
      <c r="EO75" s="311" t="str">
        <f>IFERROR(VLOOKUP(EI75,INPUT!$C$11:$L$281,7,0),"-")</f>
        <v>-</v>
      </c>
      <c r="EP75" s="311">
        <f>IFERROR(VLOOKUP(EI75,INPUT!$C$11:$L$281,8,0),"-")</f>
        <v>0</v>
      </c>
      <c r="EQ75" s="311" t="str">
        <f>IFERROR(VLOOKUP(EI75,INPUT!$C$11:$L$281,9,0),"-")</f>
        <v>-</v>
      </c>
      <c r="ER75" s="311">
        <f t="shared" si="144"/>
        <v>1</v>
      </c>
      <c r="ES75" s="65" t="str">
        <f>IFERROR(VLOOKUP(EI75,INPUT!$C$11:$L$281,10,0),"-")</f>
        <v>FALL 2020</v>
      </c>
      <c r="ET75" s="144"/>
      <c r="EU75" s="79"/>
      <c r="EV75" s="79"/>
      <c r="EW75" s="79"/>
      <c r="EX75" s="79"/>
      <c r="EY75" s="144"/>
      <c r="EZ75" s="79"/>
      <c r="FA75" s="79"/>
      <c r="FB75" s="79"/>
      <c r="FC75" s="79"/>
    </row>
    <row r="76" spans="1:159" s="320" customFormat="1" ht="23.1" customHeight="1" x14ac:dyDescent="0.2">
      <c r="A76" s="405"/>
      <c r="B76" s="405"/>
      <c r="D76" s="351"/>
      <c r="E76" s="352"/>
      <c r="F76" s="352"/>
      <c r="G76" s="352"/>
      <c r="H76" s="352"/>
      <c r="I76" s="352"/>
      <c r="J76" s="352"/>
      <c r="K76" s="352"/>
      <c r="L76" s="352"/>
      <c r="M76" s="352"/>
      <c r="N76" s="352"/>
      <c r="O76" s="352"/>
      <c r="P76" s="352"/>
      <c r="Q76" s="352"/>
      <c r="R76" s="352"/>
      <c r="S76" s="352"/>
      <c r="T76" s="352"/>
      <c r="U76" s="352"/>
      <c r="V76" s="352"/>
      <c r="W76" s="352"/>
      <c r="X76" s="352"/>
      <c r="Y76" s="352"/>
      <c r="AA76" s="352"/>
      <c r="AB76" s="352"/>
      <c r="AC76" s="352"/>
      <c r="AD76" s="352"/>
      <c r="AE76" s="352"/>
      <c r="BB76" s="352"/>
      <c r="BF76" s="456"/>
      <c r="BG76" s="456"/>
      <c r="BH76" s="457"/>
      <c r="BI76" s="457"/>
      <c r="BJ76" s="457"/>
      <c r="BK76" s="457"/>
      <c r="BL76" s="457"/>
      <c r="BM76" s="457"/>
      <c r="BN76" s="457"/>
      <c r="BO76" s="457"/>
      <c r="BP76" s="457"/>
      <c r="BQ76" s="457"/>
      <c r="BR76" s="457"/>
      <c r="BS76" s="457"/>
      <c r="BT76" s="456"/>
      <c r="BU76" s="456"/>
      <c r="BV76" s="456"/>
      <c r="BW76" s="352"/>
      <c r="BX76" s="352"/>
      <c r="CA76" s="352"/>
      <c r="CB76" s="352"/>
      <c r="CC76" s="352"/>
      <c r="CD76" s="352"/>
      <c r="CE76" s="352"/>
      <c r="CF76" s="352"/>
      <c r="CG76" s="352"/>
      <c r="CH76" s="352"/>
      <c r="CI76" s="352"/>
      <c r="CJ76" s="352"/>
      <c r="CK76" s="352"/>
      <c r="CL76" s="352"/>
      <c r="CM76" s="352"/>
      <c r="CN76" s="352"/>
      <c r="CO76" s="352"/>
      <c r="CP76" s="352"/>
      <c r="CQ76" s="352"/>
      <c r="CR76" s="352"/>
      <c r="CS76" s="352"/>
      <c r="CT76" s="352"/>
      <c r="CV76" s="352"/>
      <c r="CW76" s="352"/>
      <c r="CX76" s="352"/>
      <c r="CY76" s="352"/>
      <c r="CZ76" s="352"/>
      <c r="DV76" s="189"/>
      <c r="DW76" s="392">
        <v>11</v>
      </c>
      <c r="DX76" s="389" t="s">
        <v>104</v>
      </c>
      <c r="DY76" s="387"/>
      <c r="DZ76" s="390"/>
      <c r="EA76" s="390"/>
      <c r="EB76" s="264" t="s">
        <v>105</v>
      </c>
      <c r="EC76" s="189"/>
      <c r="ED76" s="189"/>
      <c r="EE76" s="189"/>
      <c r="EF76" s="189"/>
      <c r="EI76" s="65">
        <v>15</v>
      </c>
      <c r="EJ76" s="311">
        <f>IFERROR(VLOOKUP(EI76,INPUT!$C$11:$L$281,2,0),"-")</f>
        <v>15</v>
      </c>
      <c r="EK76" s="311" t="str">
        <f>IFERROR(VLOOKUP(EI76,INPUT!$C$11:$L$281,3,0),"-")</f>
        <v>-</v>
      </c>
      <c r="EL76" s="386" t="str">
        <f>IFERROR(VLOOKUP(EI76,INPUT!$C$11:$L$281,4,0),"-")</f>
        <v>-</v>
      </c>
      <c r="EM76" s="311" t="str">
        <f>IFERROR(VLOOKUP(EI76,INPUT!$C$11:$L$281,5,0),"-")</f>
        <v>-</v>
      </c>
      <c r="EN76" s="311" t="str">
        <f>IFERROR(VLOOKUP(EI76,INPUT!$C$11:$L$281,6,0),"-")</f>
        <v>-</v>
      </c>
      <c r="EO76" s="311" t="str">
        <f>IFERROR(VLOOKUP(EI76,INPUT!$C$11:$L$281,7,0),"-")</f>
        <v>-</v>
      </c>
      <c r="EP76" s="311">
        <f>IFERROR(VLOOKUP(EI76,INPUT!$C$11:$L$281,8,0),"-")</f>
        <v>0</v>
      </c>
      <c r="EQ76" s="311" t="str">
        <f>IFERROR(VLOOKUP(EI76,INPUT!$C$11:$L$281,9,0),"-")</f>
        <v>-</v>
      </c>
      <c r="ER76" s="311">
        <f t="shared" si="144"/>
        <v>1</v>
      </c>
      <c r="ES76" s="65" t="str">
        <f>IFERROR(VLOOKUP(EI76,INPUT!$C$11:$L$281,10,0),"-")</f>
        <v>FALL 2020</v>
      </c>
      <c r="ET76" s="144"/>
      <c r="EU76" s="79"/>
      <c r="EV76" s="79"/>
      <c r="EW76" s="79"/>
      <c r="EX76" s="79"/>
      <c r="EY76" s="144"/>
      <c r="EZ76" s="79"/>
      <c r="FA76" s="79"/>
      <c r="FB76" s="79"/>
      <c r="FC76" s="79"/>
    </row>
    <row r="77" spans="1:159" s="320" customFormat="1" ht="23.1" customHeight="1" x14ac:dyDescent="0.2">
      <c r="A77" s="405"/>
      <c r="B77" s="405"/>
      <c r="D77" s="351"/>
      <c r="E77" s="352"/>
      <c r="F77" s="352"/>
      <c r="G77" s="352"/>
      <c r="H77" s="352"/>
      <c r="I77" s="352"/>
      <c r="J77" s="352"/>
      <c r="K77" s="352"/>
      <c r="L77" s="352"/>
      <c r="M77" s="352"/>
      <c r="N77" s="352"/>
      <c r="O77" s="352"/>
      <c r="P77" s="352"/>
      <c r="Q77" s="352"/>
      <c r="R77" s="352"/>
      <c r="S77" s="352"/>
      <c r="T77" s="352"/>
      <c r="U77" s="352"/>
      <c r="V77" s="352"/>
      <c r="W77" s="352"/>
      <c r="X77" s="352"/>
      <c r="Y77" s="352"/>
      <c r="AA77" s="352"/>
      <c r="AB77" s="352"/>
      <c r="AC77" s="352"/>
      <c r="AD77" s="352"/>
      <c r="AE77" s="352"/>
      <c r="BB77" s="352"/>
      <c r="BF77" s="456"/>
      <c r="BG77" s="456"/>
      <c r="BH77" s="457"/>
      <c r="BI77" s="457"/>
      <c r="BJ77" s="457"/>
      <c r="BK77" s="457"/>
      <c r="BL77" s="457"/>
      <c r="BM77" s="457"/>
      <c r="BN77" s="457"/>
      <c r="BO77" s="457"/>
      <c r="BP77" s="457"/>
      <c r="BQ77" s="457"/>
      <c r="BR77" s="457"/>
      <c r="BS77" s="457"/>
      <c r="BT77" s="456"/>
      <c r="BU77" s="456"/>
      <c r="BV77" s="456"/>
      <c r="BW77" s="352"/>
      <c r="BX77" s="352"/>
      <c r="CA77" s="352"/>
      <c r="CB77" s="352"/>
      <c r="CC77" s="352"/>
      <c r="CD77" s="352"/>
      <c r="CE77" s="352"/>
      <c r="CF77" s="352"/>
      <c r="CG77" s="352"/>
      <c r="CH77" s="352"/>
      <c r="CI77" s="352"/>
      <c r="CJ77" s="352"/>
      <c r="CK77" s="352"/>
      <c r="CL77" s="352"/>
      <c r="CM77" s="352"/>
      <c r="CN77" s="352"/>
      <c r="CO77" s="352"/>
      <c r="CP77" s="352"/>
      <c r="CQ77" s="352"/>
      <c r="CR77" s="352"/>
      <c r="CS77" s="352"/>
      <c r="CT77" s="352"/>
      <c r="CV77" s="352"/>
      <c r="CW77" s="352"/>
      <c r="CX77" s="352"/>
      <c r="CY77" s="352"/>
      <c r="CZ77" s="352"/>
      <c r="DV77" s="189"/>
      <c r="DW77" s="392">
        <v>12</v>
      </c>
      <c r="DX77" s="389" t="s">
        <v>6</v>
      </c>
      <c r="DY77" s="387"/>
      <c r="DZ77" s="390"/>
      <c r="EA77" s="189"/>
      <c r="EB77" s="304" t="str">
        <f>+BI2</f>
        <v>Spring 2024</v>
      </c>
      <c r="EC77" s="189"/>
      <c r="ED77" s="189"/>
      <c r="EE77" s="189"/>
      <c r="EF77" s="189"/>
      <c r="EI77" s="65">
        <v>16</v>
      </c>
      <c r="EJ77" s="311">
        <f>IFERROR(VLOOKUP(EI77,INPUT!$C$11:$L$281,2,0),"-")</f>
        <v>1</v>
      </c>
      <c r="EK77" s="311" t="str">
        <f>IFERROR(VLOOKUP(EI77,INPUT!$C$11:$L$281,3,0),"-")</f>
        <v>ARA101</v>
      </c>
      <c r="EL77" s="386" t="str">
        <f>IFERROR(VLOOKUP(EI77,INPUT!$C$11:$L$281,4,0),"-")</f>
        <v>ARABIC</v>
      </c>
      <c r="EM77" s="311">
        <f>IFERROR(VLOOKUP(EI77,INPUT!$C$11:$L$281,5,0),"-")</f>
        <v>62</v>
      </c>
      <c r="EN77" s="311">
        <f>IFERROR(VLOOKUP(EI77,INPUT!$C$11:$L$281,6,0),"-")</f>
        <v>3</v>
      </c>
      <c r="EO77" s="311" t="str">
        <f>IFERROR(VLOOKUP(EI77,INPUT!$C$11:$L$281,7,0),"-")</f>
        <v>B-</v>
      </c>
      <c r="EP77" s="311">
        <f>IFERROR(VLOOKUP(EI77,INPUT!$C$11:$L$281,8,0),"-")</f>
        <v>2.7</v>
      </c>
      <c r="EQ77" s="311">
        <f>IFERROR(VLOOKUP(EI77,INPUT!$C$11:$L$281,9,0),"-")</f>
        <v>8.1000000000000014</v>
      </c>
      <c r="ER77" s="311">
        <v>2</v>
      </c>
      <c r="ES77" s="65" t="str">
        <f>IFERROR(VLOOKUP(EI77,INPUT!$C$11:$L$281,10,0),"-")</f>
        <v>SPRING 2021</v>
      </c>
      <c r="ET77" s="144"/>
      <c r="EU77" s="79"/>
      <c r="EV77" s="79"/>
      <c r="EW77" s="79"/>
      <c r="EX77" s="79"/>
      <c r="EY77" s="144"/>
      <c r="EZ77" s="79"/>
      <c r="FA77" s="79"/>
      <c r="FB77" s="79"/>
      <c r="FC77" s="79"/>
    </row>
    <row r="78" spans="1:159" s="320" customFormat="1" ht="23.1" customHeight="1" x14ac:dyDescent="0.2">
      <c r="A78" s="405"/>
      <c r="B78" s="405"/>
      <c r="D78" s="351"/>
      <c r="E78" s="352"/>
      <c r="F78" s="352"/>
      <c r="G78" s="352"/>
      <c r="H78" s="352"/>
      <c r="I78" s="352"/>
      <c r="J78" s="352"/>
      <c r="K78" s="352"/>
      <c r="L78" s="352"/>
      <c r="M78" s="352"/>
      <c r="N78" s="352"/>
      <c r="O78" s="352"/>
      <c r="P78" s="352"/>
      <c r="Q78" s="352"/>
      <c r="R78" s="352"/>
      <c r="S78" s="352"/>
      <c r="T78" s="352"/>
      <c r="U78" s="352"/>
      <c r="V78" s="352"/>
      <c r="W78" s="352"/>
      <c r="X78" s="352"/>
      <c r="Y78" s="352"/>
      <c r="AA78" s="352"/>
      <c r="AB78" s="352"/>
      <c r="AC78" s="352"/>
      <c r="AD78" s="352"/>
      <c r="AE78" s="352"/>
      <c r="BB78" s="352"/>
      <c r="BF78" s="456"/>
      <c r="BG78" s="456"/>
      <c r="BH78" s="457"/>
      <c r="BI78" s="457"/>
      <c r="BJ78" s="457"/>
      <c r="BK78" s="457"/>
      <c r="BL78" s="457"/>
      <c r="BM78" s="457"/>
      <c r="BN78" s="457"/>
      <c r="BO78" s="457"/>
      <c r="BP78" s="457"/>
      <c r="BQ78" s="457"/>
      <c r="BR78" s="457"/>
      <c r="BS78" s="457"/>
      <c r="BT78" s="456"/>
      <c r="BU78" s="456"/>
      <c r="BV78" s="456"/>
      <c r="BW78" s="352"/>
      <c r="BX78" s="352"/>
      <c r="CA78" s="352"/>
      <c r="CB78" s="352"/>
      <c r="CC78" s="352"/>
      <c r="CD78" s="352"/>
      <c r="CE78" s="352"/>
      <c r="CF78" s="352"/>
      <c r="CG78" s="352"/>
      <c r="CH78" s="352"/>
      <c r="CI78" s="352"/>
      <c r="CJ78" s="352"/>
      <c r="CK78" s="352"/>
      <c r="CL78" s="352"/>
      <c r="CM78" s="352"/>
      <c r="CN78" s="352"/>
      <c r="CO78" s="352"/>
      <c r="CP78" s="352"/>
      <c r="CQ78" s="352"/>
      <c r="CR78" s="352"/>
      <c r="CS78" s="352"/>
      <c r="CT78" s="352"/>
      <c r="CV78" s="352"/>
      <c r="CW78" s="352"/>
      <c r="CX78" s="352"/>
      <c r="CY78" s="352"/>
      <c r="CZ78" s="352"/>
      <c r="DV78" s="189"/>
      <c r="DW78" s="392">
        <v>13</v>
      </c>
      <c r="DX78" s="389" t="s">
        <v>106</v>
      </c>
      <c r="DY78" s="387"/>
      <c r="DZ78" s="390"/>
      <c r="EA78" s="189"/>
      <c r="EB78" s="304" t="s">
        <v>107</v>
      </c>
      <c r="EC78" s="189"/>
      <c r="ED78" s="189"/>
      <c r="EE78" s="189"/>
      <c r="EF78" s="189"/>
      <c r="EI78" s="65">
        <v>17</v>
      </c>
      <c r="EJ78" s="311">
        <f>IFERROR(VLOOKUP(EI78,INPUT!$C$11:$L$281,2,0),"-")</f>
        <v>2</v>
      </c>
      <c r="EK78" s="311" t="str">
        <f>IFERROR(VLOOKUP(EI78,INPUT!$C$11:$L$281,3,0),"-")</f>
        <v>CSC321</v>
      </c>
      <c r="EL78" s="386" t="str">
        <f>IFERROR(VLOOKUP(EI78,INPUT!$C$11:$L$281,4,0),"-")</f>
        <v>OBJECT ORIENTED PROGRAMMING</v>
      </c>
      <c r="EM78" s="311">
        <f>IFERROR(VLOOKUP(EI78,INPUT!$C$11:$L$281,5,0),"-")</f>
        <v>43.55</v>
      </c>
      <c r="EN78" s="311">
        <f>IFERROR(VLOOKUP(EI78,INPUT!$C$11:$L$281,6,0),"-")</f>
        <v>4</v>
      </c>
      <c r="EO78" s="311" t="str">
        <f>IFERROR(VLOOKUP(EI78,INPUT!$C$11:$L$281,7,0),"-")</f>
        <v>C</v>
      </c>
      <c r="EP78" s="311">
        <f>IFERROR(VLOOKUP(EI78,INPUT!$C$11:$L$281,8,0),"-")</f>
        <v>2</v>
      </c>
      <c r="EQ78" s="311">
        <f>IFERROR(VLOOKUP(EI78,INPUT!$C$11:$L$281,9,0),"-")</f>
        <v>8</v>
      </c>
      <c r="ER78" s="311">
        <f t="shared" si="144"/>
        <v>2</v>
      </c>
      <c r="ES78" s="65" t="str">
        <f>IFERROR(VLOOKUP(EI78,INPUT!$C$11:$L$281,10,0),"-")</f>
        <v>SPRING 2021</v>
      </c>
      <c r="ET78" s="144"/>
      <c r="EU78" s="79"/>
      <c r="EV78" s="79"/>
      <c r="EW78" s="79"/>
      <c r="EX78" s="79"/>
      <c r="EY78" s="144"/>
      <c r="EZ78" s="79"/>
      <c r="FA78" s="79"/>
      <c r="FB78" s="79"/>
      <c r="FC78" s="79"/>
    </row>
    <row r="79" spans="1:159" s="320" customFormat="1" ht="23.1" customHeight="1" x14ac:dyDescent="0.2">
      <c r="A79" s="405"/>
      <c r="B79" s="405"/>
      <c r="D79" s="351"/>
      <c r="E79" s="352"/>
      <c r="F79" s="352"/>
      <c r="G79" s="352"/>
      <c r="H79" s="352"/>
      <c r="I79" s="352"/>
      <c r="J79" s="352"/>
      <c r="K79" s="352"/>
      <c r="L79" s="352"/>
      <c r="M79" s="352"/>
      <c r="N79" s="352"/>
      <c r="O79" s="352"/>
      <c r="P79" s="352"/>
      <c r="Q79" s="352"/>
      <c r="R79" s="352"/>
      <c r="S79" s="352"/>
      <c r="T79" s="352"/>
      <c r="U79" s="352"/>
      <c r="V79" s="352"/>
      <c r="W79" s="352"/>
      <c r="X79" s="352"/>
      <c r="Y79" s="352"/>
      <c r="AA79" s="352"/>
      <c r="AB79" s="352"/>
      <c r="AC79" s="352"/>
      <c r="AD79" s="352"/>
      <c r="AE79" s="352"/>
      <c r="BB79" s="352"/>
      <c r="BF79" s="456"/>
      <c r="BG79" s="456"/>
      <c r="BH79" s="457"/>
      <c r="BI79" s="457"/>
      <c r="BJ79" s="457"/>
      <c r="BK79" s="457"/>
      <c r="BL79" s="457"/>
      <c r="BM79" s="457"/>
      <c r="BN79" s="457"/>
      <c r="BO79" s="457"/>
      <c r="BP79" s="457"/>
      <c r="BQ79" s="457"/>
      <c r="BR79" s="457"/>
      <c r="BS79" s="457"/>
      <c r="BT79" s="456"/>
      <c r="BU79" s="456"/>
      <c r="BV79" s="456"/>
      <c r="BW79" s="352"/>
      <c r="BX79" s="352"/>
      <c r="CA79" s="352"/>
      <c r="CB79" s="352"/>
      <c r="CC79" s="352"/>
      <c r="CD79" s="352"/>
      <c r="CE79" s="352"/>
      <c r="CF79" s="352"/>
      <c r="CG79" s="352"/>
      <c r="CH79" s="352"/>
      <c r="CI79" s="352"/>
      <c r="CJ79" s="352"/>
      <c r="CK79" s="352"/>
      <c r="CL79" s="352"/>
      <c r="CM79" s="352"/>
      <c r="CN79" s="352"/>
      <c r="CO79" s="352"/>
      <c r="CP79" s="352"/>
      <c r="CQ79" s="352"/>
      <c r="CR79" s="352"/>
      <c r="CS79" s="352"/>
      <c r="CT79" s="352"/>
      <c r="CV79" s="352"/>
      <c r="CW79" s="352"/>
      <c r="CX79" s="352"/>
      <c r="CY79" s="352"/>
      <c r="CZ79" s="352"/>
      <c r="DV79" s="189"/>
      <c r="DW79" s="189"/>
      <c r="DX79" s="189"/>
      <c r="DY79" s="189"/>
      <c r="DZ79" s="189"/>
      <c r="EA79" s="189"/>
      <c r="EB79" s="189"/>
      <c r="EC79" s="189"/>
      <c r="ED79" s="189"/>
      <c r="EE79" s="189"/>
      <c r="EF79" s="189"/>
      <c r="EI79" s="65">
        <v>18</v>
      </c>
      <c r="EJ79" s="311">
        <f>IFERROR(VLOOKUP(EI79,INPUT!$C$11:$L$281,2,0),"-")</f>
        <v>3</v>
      </c>
      <c r="EK79" s="311" t="str">
        <f>IFERROR(VLOOKUP(EI79,INPUT!$C$11:$L$281,3,0),"-")</f>
        <v>CSC332</v>
      </c>
      <c r="EL79" s="386" t="str">
        <f>IFERROR(VLOOKUP(EI79,INPUT!$C$11:$L$281,4,0),"-")</f>
        <v>DIGITAL LOGIC DESIGN</v>
      </c>
      <c r="EM79" s="311">
        <f>IFERROR(VLOOKUP(EI79,INPUT!$C$11:$L$281,5,0),"-")</f>
        <v>52.5</v>
      </c>
      <c r="EN79" s="311">
        <f>IFERROR(VLOOKUP(EI79,INPUT!$C$11:$L$281,6,0),"-")</f>
        <v>4</v>
      </c>
      <c r="EO79" s="311" t="str">
        <f>IFERROR(VLOOKUP(EI79,INPUT!$C$11:$L$281,7,0),"-")</f>
        <v>B-</v>
      </c>
      <c r="EP79" s="311">
        <f>IFERROR(VLOOKUP(EI79,INPUT!$C$11:$L$281,8,0),"-")</f>
        <v>2.7</v>
      </c>
      <c r="EQ79" s="311">
        <f>IFERROR(VLOOKUP(EI79,INPUT!$C$11:$L$281,9,0),"-")</f>
        <v>10.8</v>
      </c>
      <c r="ER79" s="311">
        <f t="shared" si="144"/>
        <v>2</v>
      </c>
      <c r="ES79" s="65" t="str">
        <f>IFERROR(VLOOKUP(EI79,INPUT!$C$11:$L$281,10,0),"-")</f>
        <v>SPRING 2021</v>
      </c>
      <c r="ET79" s="144"/>
      <c r="EU79" s="79"/>
      <c r="EV79" s="79"/>
      <c r="EW79" s="79"/>
      <c r="EX79" s="79"/>
      <c r="EY79" s="144"/>
      <c r="EZ79" s="79"/>
      <c r="FA79" s="79"/>
      <c r="FB79" s="79"/>
      <c r="FC79" s="79"/>
    </row>
    <row r="80" spans="1:159" s="320" customFormat="1" ht="23.1" customHeight="1" x14ac:dyDescent="0.2">
      <c r="A80" s="405"/>
      <c r="B80" s="405"/>
      <c r="D80" s="351"/>
      <c r="E80" s="352"/>
      <c r="F80" s="352"/>
      <c r="G80" s="352"/>
      <c r="H80" s="352"/>
      <c r="I80" s="352"/>
      <c r="J80" s="352"/>
      <c r="K80" s="352"/>
      <c r="L80" s="352"/>
      <c r="M80" s="352"/>
      <c r="N80" s="352"/>
      <c r="O80" s="352"/>
      <c r="P80" s="352"/>
      <c r="Q80" s="352"/>
      <c r="R80" s="352"/>
      <c r="S80" s="352"/>
      <c r="T80" s="352"/>
      <c r="U80" s="352"/>
      <c r="V80" s="352"/>
      <c r="W80" s="352"/>
      <c r="X80" s="352"/>
      <c r="Y80" s="352"/>
      <c r="AA80" s="352"/>
      <c r="AB80" s="352"/>
      <c r="AC80" s="352"/>
      <c r="AD80" s="352"/>
      <c r="AE80" s="352"/>
      <c r="BB80" s="352"/>
      <c r="BF80" s="456"/>
      <c r="BG80" s="456"/>
      <c r="BH80" s="457"/>
      <c r="BI80" s="457"/>
      <c r="BJ80" s="457"/>
      <c r="BK80" s="457"/>
      <c r="BL80" s="457"/>
      <c r="BM80" s="457"/>
      <c r="BN80" s="457"/>
      <c r="BO80" s="457"/>
      <c r="BP80" s="457"/>
      <c r="BQ80" s="457"/>
      <c r="BR80" s="457"/>
      <c r="BS80" s="457"/>
      <c r="BT80" s="456"/>
      <c r="BU80" s="456"/>
      <c r="BV80" s="456"/>
      <c r="BW80" s="352"/>
      <c r="BX80" s="352"/>
      <c r="CA80" s="352"/>
      <c r="CB80" s="352"/>
      <c r="CC80" s="352"/>
      <c r="CD80" s="352"/>
      <c r="CE80" s="352"/>
      <c r="CF80" s="352"/>
      <c r="CG80" s="352"/>
      <c r="CH80" s="352"/>
      <c r="CI80" s="352"/>
      <c r="CJ80" s="352"/>
      <c r="CK80" s="352"/>
      <c r="CL80" s="352"/>
      <c r="CM80" s="352"/>
      <c r="CN80" s="352"/>
      <c r="CO80" s="352"/>
      <c r="CP80" s="352"/>
      <c r="CQ80" s="352"/>
      <c r="CR80" s="352"/>
      <c r="CS80" s="352"/>
      <c r="CT80" s="352"/>
      <c r="CV80" s="352"/>
      <c r="CW80" s="352"/>
      <c r="CX80" s="352"/>
      <c r="CY80" s="352"/>
      <c r="CZ80" s="352"/>
      <c r="DV80" s="189"/>
      <c r="DW80" s="189"/>
      <c r="DX80" s="189"/>
      <c r="DY80" s="189"/>
      <c r="DZ80" s="189"/>
      <c r="EA80" s="189"/>
      <c r="EB80" s="189"/>
      <c r="EC80" s="189"/>
      <c r="ED80" s="189"/>
      <c r="EE80" s="189"/>
      <c r="EF80" s="189"/>
      <c r="EI80" s="65">
        <v>19</v>
      </c>
      <c r="EJ80" s="311">
        <f>IFERROR(VLOOKUP(EI80,INPUT!$C$11:$L$281,2,0),"-")</f>
        <v>4</v>
      </c>
      <c r="EK80" s="311" t="str">
        <f>IFERROR(VLOOKUP(EI80,INPUT!$C$11:$L$281,3,0),"-")</f>
        <v>ENG111</v>
      </c>
      <c r="EL80" s="386" t="str">
        <f>IFERROR(VLOOKUP(EI80,INPUT!$C$11:$L$281,4,0),"-")</f>
        <v>COMMUNICATION AND PRESENTATION SKILLS</v>
      </c>
      <c r="EM80" s="311">
        <f>IFERROR(VLOOKUP(EI80,INPUT!$C$11:$L$281,5,0),"-")</f>
        <v>77</v>
      </c>
      <c r="EN80" s="311">
        <f>IFERROR(VLOOKUP(EI80,INPUT!$C$11:$L$281,6,0),"-")</f>
        <v>3</v>
      </c>
      <c r="EO80" s="311" t="str">
        <f>IFERROR(VLOOKUP(EI80,INPUT!$C$11:$L$281,7,0),"-")</f>
        <v>A-</v>
      </c>
      <c r="EP80" s="311">
        <f>IFERROR(VLOOKUP(EI80,INPUT!$C$11:$L$281,8,0),"-")</f>
        <v>3.7</v>
      </c>
      <c r="EQ80" s="311">
        <f>IFERROR(VLOOKUP(EI80,INPUT!$C$11:$L$281,9,0),"-")</f>
        <v>11.100000000000001</v>
      </c>
      <c r="ER80" s="311">
        <f t="shared" si="144"/>
        <v>2</v>
      </c>
      <c r="ES80" s="65" t="str">
        <f>IFERROR(VLOOKUP(EI80,INPUT!$C$11:$L$281,10,0),"-")</f>
        <v>SPRING 2021</v>
      </c>
      <c r="ET80" s="144"/>
      <c r="EU80" s="79"/>
      <c r="EV80" s="79"/>
      <c r="EW80" s="79"/>
      <c r="EX80" s="79"/>
      <c r="EY80" s="144"/>
      <c r="EZ80" s="79"/>
      <c r="FA80" s="79"/>
      <c r="FB80" s="79"/>
      <c r="FC80" s="79"/>
    </row>
    <row r="81" spans="1:159" s="320" customFormat="1" ht="23.1" customHeight="1" x14ac:dyDescent="0.2">
      <c r="A81" s="405"/>
      <c r="B81" s="405"/>
      <c r="D81" s="351"/>
      <c r="E81" s="352"/>
      <c r="F81" s="352"/>
      <c r="G81" s="352"/>
      <c r="H81" s="352"/>
      <c r="I81" s="352"/>
      <c r="J81" s="352"/>
      <c r="K81" s="352"/>
      <c r="L81" s="352"/>
      <c r="M81" s="352"/>
      <c r="N81" s="352"/>
      <c r="O81" s="352"/>
      <c r="P81" s="352"/>
      <c r="Q81" s="352"/>
      <c r="R81" s="352"/>
      <c r="S81" s="352"/>
      <c r="T81" s="352"/>
      <c r="U81" s="352"/>
      <c r="V81" s="352"/>
      <c r="W81" s="352"/>
      <c r="X81" s="352"/>
      <c r="Y81" s="352"/>
      <c r="AA81" s="352"/>
      <c r="AB81" s="352"/>
      <c r="AC81" s="352"/>
      <c r="AD81" s="352"/>
      <c r="AE81" s="352"/>
      <c r="BB81" s="352"/>
      <c r="BF81" s="456"/>
      <c r="BG81" s="456"/>
      <c r="BH81" s="457"/>
      <c r="BI81" s="457"/>
      <c r="BJ81" s="457"/>
      <c r="BK81" s="457"/>
      <c r="BL81" s="457"/>
      <c r="BM81" s="457"/>
      <c r="BN81" s="457"/>
      <c r="BO81" s="457"/>
      <c r="BP81" s="457"/>
      <c r="BQ81" s="457"/>
      <c r="BR81" s="457"/>
      <c r="BS81" s="457"/>
      <c r="BT81" s="456"/>
      <c r="BU81" s="456"/>
      <c r="BV81" s="456"/>
      <c r="BW81" s="352"/>
      <c r="BX81" s="352"/>
      <c r="CA81" s="352"/>
      <c r="CB81" s="352"/>
      <c r="CC81" s="352"/>
      <c r="CD81" s="352"/>
      <c r="CE81" s="352"/>
      <c r="CF81" s="352"/>
      <c r="CG81" s="352"/>
      <c r="CH81" s="352"/>
      <c r="CI81" s="352"/>
      <c r="CJ81" s="352"/>
      <c r="CK81" s="352"/>
      <c r="CL81" s="352"/>
      <c r="CM81" s="352"/>
      <c r="CN81" s="352"/>
      <c r="CO81" s="352"/>
      <c r="CP81" s="352"/>
      <c r="CQ81" s="352"/>
      <c r="CR81" s="352"/>
      <c r="CS81" s="352"/>
      <c r="CT81" s="352"/>
      <c r="CV81" s="352"/>
      <c r="CW81" s="352"/>
      <c r="CX81" s="352"/>
      <c r="CY81" s="352"/>
      <c r="CZ81" s="352"/>
      <c r="DV81" s="189"/>
      <c r="DW81" s="189"/>
      <c r="DX81" s="189"/>
      <c r="DY81" s="189"/>
      <c r="DZ81" s="189"/>
      <c r="EA81" s="189"/>
      <c r="EB81" s="189"/>
      <c r="EC81" s="189"/>
      <c r="ED81" s="189"/>
      <c r="EE81" s="189"/>
      <c r="EF81" s="189"/>
      <c r="EI81" s="65">
        <v>20</v>
      </c>
      <c r="EJ81" s="311">
        <f>IFERROR(VLOOKUP(EI81,INPUT!$C$11:$L$281,2,0),"-")</f>
        <v>5</v>
      </c>
      <c r="EK81" s="311" t="str">
        <f>IFERROR(VLOOKUP(EI81,INPUT!$C$11:$L$281,3,0),"-")</f>
        <v>STAT114</v>
      </c>
      <c r="EL81" s="386" t="str">
        <f>IFERROR(VLOOKUP(EI81,INPUT!$C$11:$L$281,4,0),"-")</f>
        <v>PROBABILITY AND STATISTICS</v>
      </c>
      <c r="EM81" s="311">
        <f>IFERROR(VLOOKUP(EI81,INPUT!$C$11:$L$281,5,0),"-")</f>
        <v>57.5</v>
      </c>
      <c r="EN81" s="311">
        <f>IFERROR(VLOOKUP(EI81,INPUT!$C$11:$L$281,6,0),"-")</f>
        <v>3</v>
      </c>
      <c r="EO81" s="311" t="str">
        <f>IFERROR(VLOOKUP(EI81,INPUT!$C$11:$L$281,7,0),"-")</f>
        <v>B-</v>
      </c>
      <c r="EP81" s="311">
        <f>IFERROR(VLOOKUP(EI81,INPUT!$C$11:$L$281,8,0),"-")</f>
        <v>2.7</v>
      </c>
      <c r="EQ81" s="311">
        <f>IFERROR(VLOOKUP(EI81,INPUT!$C$11:$L$281,9,0),"-")</f>
        <v>8.1000000000000014</v>
      </c>
      <c r="ER81" s="311">
        <f t="shared" si="144"/>
        <v>2</v>
      </c>
      <c r="ES81" s="65" t="str">
        <f>IFERROR(VLOOKUP(EI81,INPUT!$C$11:$L$281,10,0),"-")</f>
        <v>SPRING 2021</v>
      </c>
      <c r="ET81" s="144"/>
      <c r="EU81" s="79"/>
      <c r="EV81" s="79"/>
      <c r="EW81" s="79"/>
      <c r="EX81" s="79"/>
      <c r="EY81" s="144"/>
      <c r="EZ81" s="79"/>
      <c r="FA81" s="79"/>
      <c r="FB81" s="79"/>
      <c r="FC81" s="79"/>
    </row>
    <row r="82" spans="1:159" s="320" customFormat="1" ht="23.1" customHeight="1" x14ac:dyDescent="0.2">
      <c r="A82" s="405"/>
      <c r="B82" s="405"/>
      <c r="D82" s="351"/>
      <c r="E82" s="352"/>
      <c r="F82" s="352"/>
      <c r="G82" s="352"/>
      <c r="H82" s="352"/>
      <c r="I82" s="352"/>
      <c r="J82" s="352"/>
      <c r="K82" s="352"/>
      <c r="L82" s="352"/>
      <c r="M82" s="352"/>
      <c r="N82" s="352"/>
      <c r="O82" s="352"/>
      <c r="P82" s="352"/>
      <c r="Q82" s="352"/>
      <c r="R82" s="352"/>
      <c r="S82" s="352"/>
      <c r="T82" s="352"/>
      <c r="U82" s="352"/>
      <c r="V82" s="352"/>
      <c r="W82" s="352"/>
      <c r="X82" s="352"/>
      <c r="Y82" s="352"/>
      <c r="AA82" s="352"/>
      <c r="AB82" s="352"/>
      <c r="AC82" s="352"/>
      <c r="AD82" s="352"/>
      <c r="AE82" s="352"/>
      <c r="BB82" s="352"/>
      <c r="BF82" s="456"/>
      <c r="BG82" s="456"/>
      <c r="BH82" s="457"/>
      <c r="BI82" s="457"/>
      <c r="BJ82" s="457"/>
      <c r="BK82" s="457"/>
      <c r="BL82" s="457"/>
      <c r="BM82" s="457"/>
      <c r="BN82" s="457"/>
      <c r="BO82" s="457"/>
      <c r="BP82" s="457"/>
      <c r="BQ82" s="457"/>
      <c r="BR82" s="457"/>
      <c r="BS82" s="457"/>
      <c r="BT82" s="456"/>
      <c r="BU82" s="456"/>
      <c r="BV82" s="456"/>
      <c r="BW82" s="352"/>
      <c r="BX82" s="352"/>
      <c r="CA82" s="352"/>
      <c r="CB82" s="352"/>
      <c r="CC82" s="352"/>
      <c r="CD82" s="352"/>
      <c r="CE82" s="352"/>
      <c r="CF82" s="352"/>
      <c r="CG82" s="352"/>
      <c r="CH82" s="352"/>
      <c r="CI82" s="352"/>
      <c r="CJ82" s="352"/>
      <c r="CK82" s="352"/>
      <c r="CL82" s="352"/>
      <c r="CM82" s="352"/>
      <c r="CN82" s="352"/>
      <c r="CO82" s="352"/>
      <c r="CP82" s="352"/>
      <c r="CQ82" s="352"/>
      <c r="CR82" s="352"/>
      <c r="CS82" s="352"/>
      <c r="CT82" s="352"/>
      <c r="CV82" s="352"/>
      <c r="CW82" s="352"/>
      <c r="CX82" s="352"/>
      <c r="CY82" s="352"/>
      <c r="CZ82" s="352"/>
      <c r="DV82" s="189"/>
      <c r="DW82" s="189"/>
      <c r="DX82" s="189"/>
      <c r="DY82" s="189"/>
      <c r="DZ82" s="189"/>
      <c r="EA82" s="189"/>
      <c r="EB82" s="189"/>
      <c r="EC82" s="189"/>
      <c r="ED82" s="189"/>
      <c r="EE82" s="189"/>
      <c r="EF82" s="189"/>
      <c r="EI82" s="65">
        <v>21</v>
      </c>
      <c r="EJ82" s="311">
        <f>IFERROR(VLOOKUP(EI82,INPUT!$C$11:$L$281,2,0),"-")</f>
        <v>6</v>
      </c>
      <c r="EK82" s="311" t="str">
        <f>IFERROR(VLOOKUP(EI82,INPUT!$C$11:$L$281,3,0),"-")</f>
        <v>-</v>
      </c>
      <c r="EL82" s="386" t="str">
        <f>IFERROR(VLOOKUP(EI82,INPUT!$C$11:$L$281,4,0),"-")</f>
        <v>-</v>
      </c>
      <c r="EM82" s="311" t="str">
        <f>IFERROR(VLOOKUP(EI82,INPUT!$C$11:$L$281,5,0),"-")</f>
        <v>-</v>
      </c>
      <c r="EN82" s="311" t="str">
        <f>IFERROR(VLOOKUP(EI82,INPUT!$C$11:$L$281,6,0),"-")</f>
        <v>-</v>
      </c>
      <c r="EO82" s="311" t="str">
        <f>IFERROR(VLOOKUP(EI82,INPUT!$C$11:$L$281,7,0),"-")</f>
        <v>-</v>
      </c>
      <c r="EP82" s="311">
        <f>IFERROR(VLOOKUP(EI82,INPUT!$C$11:$L$281,8,0),"-")</f>
        <v>0</v>
      </c>
      <c r="EQ82" s="311" t="str">
        <f>IFERROR(VLOOKUP(EI82,INPUT!$C$11:$L$281,9,0),"-")</f>
        <v>-</v>
      </c>
      <c r="ER82" s="311">
        <f t="shared" si="144"/>
        <v>2</v>
      </c>
      <c r="ES82" s="65" t="str">
        <f>IFERROR(VLOOKUP(EI82,INPUT!$C$11:$L$281,10,0),"-")</f>
        <v>SPRING 2021</v>
      </c>
      <c r="ET82" s="144"/>
      <c r="EU82" s="79"/>
      <c r="EV82" s="79"/>
      <c r="EW82" s="79"/>
      <c r="EX82" s="79"/>
      <c r="EY82" s="144"/>
      <c r="EZ82" s="79"/>
      <c r="FA82" s="79"/>
      <c r="FB82" s="79"/>
      <c r="FC82" s="79"/>
    </row>
    <row r="83" spans="1:159" s="320" customFormat="1" ht="23.1" customHeight="1" x14ac:dyDescent="0.2">
      <c r="A83" s="405"/>
      <c r="B83" s="405"/>
      <c r="D83" s="351"/>
      <c r="E83" s="352"/>
      <c r="F83" s="352"/>
      <c r="G83" s="352"/>
      <c r="H83" s="352"/>
      <c r="I83" s="352"/>
      <c r="J83" s="352"/>
      <c r="K83" s="352"/>
      <c r="L83" s="352"/>
      <c r="M83" s="352"/>
      <c r="N83" s="352"/>
      <c r="O83" s="352"/>
      <c r="P83" s="352"/>
      <c r="Q83" s="352"/>
      <c r="R83" s="352"/>
      <c r="S83" s="352"/>
      <c r="T83" s="352"/>
      <c r="U83" s="352"/>
      <c r="V83" s="352"/>
      <c r="W83" s="352"/>
      <c r="X83" s="352"/>
      <c r="Y83" s="352"/>
      <c r="AA83" s="352"/>
      <c r="AB83" s="352"/>
      <c r="AC83" s="352"/>
      <c r="AD83" s="352"/>
      <c r="AE83" s="352"/>
      <c r="BB83" s="352"/>
      <c r="BF83" s="456"/>
      <c r="BG83" s="456"/>
      <c r="BH83" s="457"/>
      <c r="BI83" s="457"/>
      <c r="BJ83" s="457"/>
      <c r="BK83" s="457"/>
      <c r="BL83" s="457"/>
      <c r="BM83" s="457"/>
      <c r="BN83" s="457"/>
      <c r="BO83" s="457"/>
      <c r="BP83" s="457"/>
      <c r="BQ83" s="457"/>
      <c r="BR83" s="457"/>
      <c r="BS83" s="457"/>
      <c r="BT83" s="456"/>
      <c r="BU83" s="456"/>
      <c r="BV83" s="456"/>
      <c r="BW83" s="352"/>
      <c r="BX83" s="352"/>
      <c r="CA83" s="352"/>
      <c r="CB83" s="352"/>
      <c r="CC83" s="352"/>
      <c r="CD83" s="352"/>
      <c r="CE83" s="352"/>
      <c r="CF83" s="352"/>
      <c r="CG83" s="352"/>
      <c r="CH83" s="352"/>
      <c r="CI83" s="352"/>
      <c r="CJ83" s="352"/>
      <c r="CK83" s="352"/>
      <c r="CL83" s="352"/>
      <c r="CM83" s="352"/>
      <c r="CN83" s="352"/>
      <c r="CO83" s="352"/>
      <c r="CP83" s="352"/>
      <c r="CQ83" s="352"/>
      <c r="CR83" s="352"/>
      <c r="CS83" s="352"/>
      <c r="CT83" s="352"/>
      <c r="CV83" s="352"/>
      <c r="CW83" s="352"/>
      <c r="CX83" s="352"/>
      <c r="CY83" s="352"/>
      <c r="CZ83" s="352"/>
      <c r="DV83" s="458" t="s">
        <v>108</v>
      </c>
      <c r="DW83" s="458"/>
      <c r="DX83" s="458"/>
      <c r="DY83" s="458"/>
      <c r="DZ83" s="458"/>
      <c r="EA83" s="458"/>
      <c r="EB83" s="189"/>
      <c r="EC83" s="189"/>
      <c r="ED83" s="189"/>
      <c r="EE83" s="189"/>
      <c r="EF83" s="189"/>
      <c r="EI83" s="65">
        <v>22</v>
      </c>
      <c r="EJ83" s="311">
        <f>IFERROR(VLOOKUP(EI83,INPUT!$C$11:$L$281,2,0),"-")</f>
        <v>7</v>
      </c>
      <c r="EK83" s="311" t="str">
        <f>IFERROR(VLOOKUP(EI83,INPUT!$C$11:$L$281,3,0),"-")</f>
        <v>-</v>
      </c>
      <c r="EL83" s="386" t="str">
        <f>IFERROR(VLOOKUP(EI83,INPUT!$C$11:$L$281,4,0),"-")</f>
        <v>-</v>
      </c>
      <c r="EM83" s="311" t="str">
        <f>IFERROR(VLOOKUP(EI83,INPUT!$C$11:$L$281,5,0),"-")</f>
        <v>-</v>
      </c>
      <c r="EN83" s="311" t="str">
        <f>IFERROR(VLOOKUP(EI83,INPUT!$C$11:$L$281,6,0),"-")</f>
        <v>-</v>
      </c>
      <c r="EO83" s="311" t="str">
        <f>IFERROR(VLOOKUP(EI83,INPUT!$C$11:$L$281,7,0),"-")</f>
        <v>-</v>
      </c>
      <c r="EP83" s="311">
        <f>IFERROR(VLOOKUP(EI83,INPUT!$C$11:$L$281,8,0),"-")</f>
        <v>0</v>
      </c>
      <c r="EQ83" s="311" t="str">
        <f>IFERROR(VLOOKUP(EI83,INPUT!$C$11:$L$281,9,0),"-")</f>
        <v>-</v>
      </c>
      <c r="ER83" s="311">
        <f t="shared" si="144"/>
        <v>2</v>
      </c>
      <c r="ES83" s="65" t="str">
        <f>IFERROR(VLOOKUP(EI83,INPUT!$C$11:$L$281,10,0),"-")</f>
        <v>SPRING 2021</v>
      </c>
      <c r="ET83" s="144"/>
      <c r="EU83" s="79"/>
      <c r="EV83" s="79"/>
      <c r="EW83" s="79"/>
      <c r="EX83" s="79"/>
      <c r="EY83" s="144"/>
      <c r="EZ83" s="79"/>
      <c r="FA83" s="79"/>
      <c r="FB83" s="79"/>
      <c r="FC83" s="79"/>
    </row>
    <row r="84" spans="1:159" s="320" customFormat="1" ht="23.1" customHeight="1" x14ac:dyDescent="0.2">
      <c r="A84" s="405"/>
      <c r="B84" s="405"/>
      <c r="D84" s="351"/>
      <c r="E84" s="352"/>
      <c r="F84" s="352"/>
      <c r="G84" s="352"/>
      <c r="H84" s="352"/>
      <c r="I84" s="352"/>
      <c r="J84" s="352"/>
      <c r="K84" s="352"/>
      <c r="L84" s="352"/>
      <c r="M84" s="352"/>
      <c r="N84" s="352"/>
      <c r="O84" s="352"/>
      <c r="P84" s="352"/>
      <c r="Q84" s="352"/>
      <c r="R84" s="352"/>
      <c r="S84" s="352"/>
      <c r="T84" s="352"/>
      <c r="U84" s="352"/>
      <c r="V84" s="352"/>
      <c r="W84" s="352"/>
      <c r="X84" s="352"/>
      <c r="Y84" s="352"/>
      <c r="AA84" s="352"/>
      <c r="AB84" s="352"/>
      <c r="AC84" s="352"/>
      <c r="AD84" s="352"/>
      <c r="AE84" s="352"/>
      <c r="BB84" s="352"/>
      <c r="BF84" s="456"/>
      <c r="BG84" s="456"/>
      <c r="BH84" s="457"/>
      <c r="BI84" s="457"/>
      <c r="BJ84" s="457"/>
      <c r="BK84" s="457"/>
      <c r="BL84" s="457"/>
      <c r="BM84" s="457"/>
      <c r="BN84" s="457"/>
      <c r="BO84" s="457"/>
      <c r="BP84" s="457"/>
      <c r="BQ84" s="457"/>
      <c r="BR84" s="457"/>
      <c r="BS84" s="457"/>
      <c r="BT84" s="456"/>
      <c r="BU84" s="456"/>
      <c r="BV84" s="456"/>
      <c r="BW84" s="352"/>
      <c r="BX84" s="352"/>
      <c r="CA84" s="352"/>
      <c r="CB84" s="352"/>
      <c r="CC84" s="352"/>
      <c r="CD84" s="352"/>
      <c r="CE84" s="352"/>
      <c r="CF84" s="352"/>
      <c r="CG84" s="352"/>
      <c r="CH84" s="352"/>
      <c r="CI84" s="352"/>
      <c r="CJ84" s="352"/>
      <c r="CK84" s="352"/>
      <c r="CL84" s="352"/>
      <c r="CM84" s="352"/>
      <c r="CN84" s="352"/>
      <c r="CO84" s="352"/>
      <c r="CP84" s="352"/>
      <c r="CQ84" s="352"/>
      <c r="CR84" s="352"/>
      <c r="CS84" s="352"/>
      <c r="CT84" s="352"/>
      <c r="CV84" s="352"/>
      <c r="CW84" s="352"/>
      <c r="CX84" s="352"/>
      <c r="CY84" s="352"/>
      <c r="CZ84" s="352"/>
      <c r="DV84" s="116">
        <v>1</v>
      </c>
      <c r="DW84" s="413">
        <f>+EB71</f>
        <v>2.9727272727272727</v>
      </c>
      <c r="DX84" s="116">
        <v>0.3</v>
      </c>
      <c r="DY84" s="116">
        <f>+DW84-DX84</f>
        <v>2.6727272727272728</v>
      </c>
      <c r="DZ84" s="116">
        <v>3.6999999999999998E-2</v>
      </c>
      <c r="EA84" s="413">
        <f>+DY84/DZ84</f>
        <v>72.235872235872236</v>
      </c>
      <c r="EB84" s="189"/>
      <c r="EC84" s="189"/>
      <c r="ED84" s="189"/>
      <c r="EE84" s="189"/>
      <c r="EF84" s="189"/>
      <c r="EI84" s="65">
        <v>23</v>
      </c>
      <c r="EJ84" s="311">
        <f>IFERROR(VLOOKUP(EI84,INPUT!$C$11:$L$281,2,0),"-")</f>
        <v>8</v>
      </c>
      <c r="EK84" s="311" t="str">
        <f>IFERROR(VLOOKUP(EI84,INPUT!$C$11:$L$281,3,0),"-")</f>
        <v>-</v>
      </c>
      <c r="EL84" s="386" t="str">
        <f>IFERROR(VLOOKUP(EI84,INPUT!$C$11:$L$281,4,0),"-")</f>
        <v>-</v>
      </c>
      <c r="EM84" s="311" t="str">
        <f>IFERROR(VLOOKUP(EI84,INPUT!$C$11:$L$281,5,0),"-")</f>
        <v>-</v>
      </c>
      <c r="EN84" s="311" t="str">
        <f>IFERROR(VLOOKUP(EI84,INPUT!$C$11:$L$281,6,0),"-")</f>
        <v>-</v>
      </c>
      <c r="EO84" s="311" t="str">
        <f>IFERROR(VLOOKUP(EI84,INPUT!$C$11:$L$281,7,0),"-")</f>
        <v>-</v>
      </c>
      <c r="EP84" s="311">
        <f>IFERROR(VLOOKUP(EI84,INPUT!$C$11:$L$281,8,0),"-")</f>
        <v>0</v>
      </c>
      <c r="EQ84" s="311" t="str">
        <f>IFERROR(VLOOKUP(EI84,INPUT!$C$11:$L$281,9,0),"-")</f>
        <v>-</v>
      </c>
      <c r="ER84" s="311">
        <f t="shared" si="144"/>
        <v>2</v>
      </c>
      <c r="ES84" s="65" t="str">
        <f>IFERROR(VLOOKUP(EI84,INPUT!$C$11:$L$281,10,0),"-")</f>
        <v>SPRING 2021</v>
      </c>
      <c r="ET84" s="144"/>
      <c r="EU84" s="79"/>
      <c r="EV84" s="79"/>
      <c r="EW84" s="79"/>
      <c r="EX84" s="79"/>
      <c r="EY84" s="144"/>
      <c r="EZ84" s="79"/>
      <c r="FA84" s="79"/>
      <c r="FB84" s="79"/>
      <c r="FC84" s="79"/>
    </row>
    <row r="85" spans="1:159" s="320" customFormat="1" ht="23.1" customHeight="1" x14ac:dyDescent="0.2">
      <c r="A85" s="405"/>
      <c r="B85" s="405"/>
      <c r="D85" s="351"/>
      <c r="E85" s="352"/>
      <c r="F85" s="352"/>
      <c r="G85" s="352"/>
      <c r="H85" s="352"/>
      <c r="I85" s="352"/>
      <c r="J85" s="352"/>
      <c r="K85" s="352"/>
      <c r="L85" s="352"/>
      <c r="M85" s="352"/>
      <c r="N85" s="352"/>
      <c r="O85" s="352"/>
      <c r="P85" s="352"/>
      <c r="Q85" s="352"/>
      <c r="R85" s="352"/>
      <c r="S85" s="352"/>
      <c r="T85" s="352"/>
      <c r="U85" s="352"/>
      <c r="V85" s="352"/>
      <c r="W85" s="352"/>
      <c r="X85" s="352"/>
      <c r="Y85" s="352"/>
      <c r="AA85" s="352"/>
      <c r="AB85" s="352"/>
      <c r="AC85" s="352"/>
      <c r="AD85" s="352"/>
      <c r="AE85" s="352"/>
      <c r="BB85" s="352"/>
      <c r="BF85" s="456"/>
      <c r="BG85" s="456"/>
      <c r="BH85" s="457"/>
      <c r="BI85" s="457"/>
      <c r="BJ85" s="457"/>
      <c r="BK85" s="457"/>
      <c r="BL85" s="457"/>
      <c r="BM85" s="457"/>
      <c r="BN85" s="457"/>
      <c r="BO85" s="457"/>
      <c r="BP85" s="457"/>
      <c r="BQ85" s="457"/>
      <c r="BR85" s="457"/>
      <c r="BS85" s="457"/>
      <c r="BT85" s="456"/>
      <c r="BU85" s="456"/>
      <c r="BV85" s="456"/>
      <c r="BW85" s="352"/>
      <c r="BX85" s="352"/>
      <c r="CA85" s="352"/>
      <c r="CB85" s="352"/>
      <c r="CC85" s="352"/>
      <c r="CD85" s="352"/>
      <c r="CE85" s="352"/>
      <c r="CF85" s="352"/>
      <c r="CG85" s="352"/>
      <c r="CH85" s="352"/>
      <c r="CI85" s="352"/>
      <c r="CJ85" s="352"/>
      <c r="CK85" s="352"/>
      <c r="CL85" s="352"/>
      <c r="CM85" s="352"/>
      <c r="CN85" s="352"/>
      <c r="CO85" s="352"/>
      <c r="CP85" s="352"/>
      <c r="CQ85" s="352"/>
      <c r="CR85" s="352"/>
      <c r="CS85" s="352"/>
      <c r="CT85" s="352"/>
      <c r="CV85" s="352"/>
      <c r="CW85" s="352"/>
      <c r="CX85" s="352"/>
      <c r="CY85" s="352"/>
      <c r="CZ85" s="352"/>
      <c r="DV85" s="116">
        <v>2</v>
      </c>
      <c r="DW85" s="413">
        <f>+DW84</f>
        <v>2.9727272727272727</v>
      </c>
      <c r="DX85" s="116">
        <v>0.28999999999999998</v>
      </c>
      <c r="DY85" s="116">
        <f>+DW85-DX85</f>
        <v>2.6827272727272726</v>
      </c>
      <c r="DZ85" s="116">
        <v>3.6999999999999998E-2</v>
      </c>
      <c r="EA85" s="413">
        <f>+DY85/DZ85</f>
        <v>72.50614250614251</v>
      </c>
      <c r="EB85" s="189"/>
      <c r="EC85" s="189"/>
      <c r="ED85" s="189"/>
      <c r="EE85" s="189"/>
      <c r="EF85" s="189"/>
      <c r="EI85" s="65">
        <v>24</v>
      </c>
      <c r="EJ85" s="311">
        <f>IFERROR(VLOOKUP(EI85,INPUT!$C$11:$L$281,2,0),"-")</f>
        <v>9</v>
      </c>
      <c r="EK85" s="311" t="str">
        <f>IFERROR(VLOOKUP(EI85,INPUT!$C$11:$L$281,3,0),"-")</f>
        <v>-</v>
      </c>
      <c r="EL85" s="386" t="str">
        <f>IFERROR(VLOOKUP(EI85,INPUT!$C$11:$L$281,4,0),"-")</f>
        <v>-</v>
      </c>
      <c r="EM85" s="311" t="str">
        <f>IFERROR(VLOOKUP(EI85,INPUT!$C$11:$L$281,5,0),"-")</f>
        <v>-</v>
      </c>
      <c r="EN85" s="311" t="str">
        <f>IFERROR(VLOOKUP(EI85,INPUT!$C$11:$L$281,6,0),"-")</f>
        <v>-</v>
      </c>
      <c r="EO85" s="311" t="str">
        <f>IFERROR(VLOOKUP(EI85,INPUT!$C$11:$L$281,7,0),"-")</f>
        <v>-</v>
      </c>
      <c r="EP85" s="311">
        <f>IFERROR(VLOOKUP(EI85,INPUT!$C$11:$L$281,8,0),"-")</f>
        <v>0</v>
      </c>
      <c r="EQ85" s="311" t="str">
        <f>IFERROR(VLOOKUP(EI85,INPUT!$C$11:$L$281,9,0),"-")</f>
        <v>-</v>
      </c>
      <c r="ER85" s="311">
        <f t="shared" si="144"/>
        <v>2</v>
      </c>
      <c r="ES85" s="65" t="str">
        <f>IFERROR(VLOOKUP(EI85,INPUT!$C$11:$L$281,10,0),"-")</f>
        <v>SPRING 2021</v>
      </c>
      <c r="ET85" s="144"/>
      <c r="EU85" s="79"/>
      <c r="EV85" s="79"/>
      <c r="EW85" s="79"/>
      <c r="EX85" s="79"/>
      <c r="EY85" s="144"/>
      <c r="EZ85" s="79"/>
      <c r="FA85" s="79"/>
      <c r="FB85" s="79"/>
      <c r="FC85" s="79"/>
    </row>
    <row r="86" spans="1:159" s="320" customFormat="1" ht="23.1" customHeight="1" x14ac:dyDescent="0.2">
      <c r="A86" s="405"/>
      <c r="B86" s="405"/>
      <c r="D86" s="351"/>
      <c r="E86" s="352"/>
      <c r="F86" s="352"/>
      <c r="G86" s="352"/>
      <c r="H86" s="352"/>
      <c r="I86" s="352"/>
      <c r="J86" s="352"/>
      <c r="K86" s="352"/>
      <c r="L86" s="352"/>
      <c r="M86" s="352"/>
      <c r="N86" s="352"/>
      <c r="O86" s="352"/>
      <c r="P86" s="352"/>
      <c r="Q86" s="352"/>
      <c r="R86" s="352"/>
      <c r="S86" s="352"/>
      <c r="T86" s="352"/>
      <c r="U86" s="352"/>
      <c r="V86" s="352"/>
      <c r="W86" s="352"/>
      <c r="X86" s="352"/>
      <c r="Y86" s="352"/>
      <c r="AA86" s="352"/>
      <c r="AB86" s="352"/>
      <c r="AC86" s="352"/>
      <c r="AD86" s="352"/>
      <c r="AE86" s="352"/>
      <c r="BB86" s="352"/>
      <c r="BF86" s="456"/>
      <c r="BG86" s="456"/>
      <c r="BH86" s="457"/>
      <c r="BI86" s="457"/>
      <c r="BJ86" s="457"/>
      <c r="BK86" s="457"/>
      <c r="BL86" s="457"/>
      <c r="BM86" s="457"/>
      <c r="BN86" s="457"/>
      <c r="BO86" s="457"/>
      <c r="BP86" s="457"/>
      <c r="BQ86" s="457"/>
      <c r="BR86" s="457"/>
      <c r="BS86" s="457"/>
      <c r="BT86" s="456"/>
      <c r="BU86" s="456"/>
      <c r="BV86" s="456"/>
      <c r="BW86" s="352"/>
      <c r="BX86" s="352"/>
      <c r="CA86" s="352"/>
      <c r="CB86" s="352"/>
      <c r="CC86" s="352"/>
      <c r="CD86" s="352"/>
      <c r="CE86" s="352"/>
      <c r="CF86" s="352"/>
      <c r="CG86" s="352"/>
      <c r="CH86" s="352"/>
      <c r="CI86" s="352"/>
      <c r="CJ86" s="352"/>
      <c r="CK86" s="352"/>
      <c r="CL86" s="352"/>
      <c r="CM86" s="352"/>
      <c r="CN86" s="352"/>
      <c r="CO86" s="352"/>
      <c r="CP86" s="352"/>
      <c r="CQ86" s="352"/>
      <c r="CR86" s="352"/>
      <c r="CS86" s="352"/>
      <c r="CT86" s="352"/>
      <c r="CV86" s="352"/>
      <c r="CW86" s="352"/>
      <c r="CX86" s="352"/>
      <c r="CY86" s="352"/>
      <c r="CZ86" s="352"/>
      <c r="DV86" s="116">
        <v>3</v>
      </c>
      <c r="DW86" s="413">
        <f>+DW85</f>
        <v>2.9727272727272727</v>
      </c>
      <c r="DX86" s="116">
        <v>0.36</v>
      </c>
      <c r="DY86" s="116">
        <f>+DW86-DX86</f>
        <v>2.6127272727272728</v>
      </c>
      <c r="DZ86" s="116">
        <v>3.5999999999999997E-2</v>
      </c>
      <c r="EA86" s="413">
        <f>+DY86/DZ86</f>
        <v>72.575757575757578</v>
      </c>
      <c r="EB86" s="189"/>
      <c r="EC86" s="189"/>
      <c r="ED86" s="189"/>
      <c r="EE86" s="189"/>
      <c r="EF86" s="189"/>
      <c r="EI86" s="65">
        <v>25</v>
      </c>
      <c r="EJ86" s="311">
        <f>IFERROR(VLOOKUP(EI86,INPUT!$C$11:$L$281,2,0),"-")</f>
        <v>10</v>
      </c>
      <c r="EK86" s="311" t="str">
        <f>IFERROR(VLOOKUP(EI86,INPUT!$C$11:$L$281,3,0),"-")</f>
        <v>-</v>
      </c>
      <c r="EL86" s="386" t="str">
        <f>IFERROR(VLOOKUP(EI86,INPUT!$C$11:$L$281,4,0),"-")</f>
        <v>-</v>
      </c>
      <c r="EM86" s="311" t="str">
        <f>IFERROR(VLOOKUP(EI86,INPUT!$C$11:$L$281,5,0),"-")</f>
        <v>-</v>
      </c>
      <c r="EN86" s="311" t="str">
        <f>IFERROR(VLOOKUP(EI86,INPUT!$C$11:$L$281,6,0),"-")</f>
        <v>-</v>
      </c>
      <c r="EO86" s="311" t="str">
        <f>IFERROR(VLOOKUP(EI86,INPUT!$C$11:$L$281,7,0),"-")</f>
        <v>-</v>
      </c>
      <c r="EP86" s="311">
        <f>IFERROR(VLOOKUP(EI86,INPUT!$C$11:$L$281,8,0),"-")</f>
        <v>0</v>
      </c>
      <c r="EQ86" s="311" t="str">
        <f>IFERROR(VLOOKUP(EI86,INPUT!$C$11:$L$281,9,0),"-")</f>
        <v>-</v>
      </c>
      <c r="ER86" s="311">
        <f t="shared" si="144"/>
        <v>2</v>
      </c>
      <c r="ES86" s="65" t="str">
        <f>IFERROR(VLOOKUP(EI86,INPUT!$C$11:$L$281,10,0),"-")</f>
        <v>SPRING 2021</v>
      </c>
      <c r="ET86" s="144"/>
      <c r="EU86" s="79"/>
      <c r="EV86" s="79"/>
      <c r="EW86" s="79"/>
      <c r="EX86" s="79"/>
      <c r="EY86" s="144"/>
      <c r="EZ86" s="79"/>
      <c r="FA86" s="79"/>
      <c r="FB86" s="79"/>
      <c r="FC86" s="79"/>
    </row>
    <row r="87" spans="1:159" s="320" customFormat="1" ht="23.1" customHeight="1" x14ac:dyDescent="0.2">
      <c r="A87" s="405"/>
      <c r="B87" s="405"/>
      <c r="D87" s="351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52"/>
      <c r="AA87" s="352"/>
      <c r="AB87" s="352"/>
      <c r="AC87" s="352"/>
      <c r="AD87" s="352"/>
      <c r="AE87" s="352"/>
      <c r="BB87" s="352"/>
      <c r="BF87" s="456"/>
      <c r="BG87" s="456"/>
      <c r="BH87" s="457"/>
      <c r="BI87" s="457"/>
      <c r="BJ87" s="457"/>
      <c r="BK87" s="457"/>
      <c r="BL87" s="457"/>
      <c r="BM87" s="457"/>
      <c r="BN87" s="457"/>
      <c r="BO87" s="457"/>
      <c r="BP87" s="457"/>
      <c r="BQ87" s="457"/>
      <c r="BR87" s="457"/>
      <c r="BS87" s="457"/>
      <c r="BT87" s="456"/>
      <c r="BU87" s="456"/>
      <c r="BV87" s="456"/>
      <c r="BW87" s="352"/>
      <c r="BX87" s="352"/>
      <c r="CA87" s="352"/>
      <c r="CB87" s="352"/>
      <c r="CC87" s="352"/>
      <c r="CD87" s="352"/>
      <c r="CE87" s="352"/>
      <c r="CF87" s="352"/>
      <c r="CG87" s="352"/>
      <c r="CH87" s="352"/>
      <c r="CI87" s="352"/>
      <c r="CJ87" s="352"/>
      <c r="CK87" s="352"/>
      <c r="CL87" s="352"/>
      <c r="CM87" s="352"/>
      <c r="CN87" s="352"/>
      <c r="CO87" s="352"/>
      <c r="CP87" s="352"/>
      <c r="CQ87" s="352"/>
      <c r="CR87" s="352"/>
      <c r="CS87" s="352"/>
      <c r="CT87" s="352"/>
      <c r="CV87" s="352"/>
      <c r="CW87" s="352"/>
      <c r="CX87" s="352"/>
      <c r="CY87" s="352"/>
      <c r="CZ87" s="352"/>
      <c r="DV87" s="116">
        <v>4</v>
      </c>
      <c r="DW87" s="413">
        <f>+DW86</f>
        <v>2.9727272727272727</v>
      </c>
      <c r="DX87" s="116">
        <v>0.28000000000000003</v>
      </c>
      <c r="DY87" s="116">
        <f>+DW87-DX87</f>
        <v>2.6927272727272724</v>
      </c>
      <c r="DZ87" s="116">
        <v>3.6999999999999998E-2</v>
      </c>
      <c r="EA87" s="413">
        <f>+DY87/DZ87</f>
        <v>72.776412776412769</v>
      </c>
      <c r="EB87" s="189"/>
      <c r="EC87" s="189"/>
      <c r="ED87" s="189"/>
      <c r="EE87" s="189"/>
      <c r="EF87" s="189"/>
      <c r="EI87" s="65">
        <v>26</v>
      </c>
      <c r="EJ87" s="311">
        <f>IFERROR(VLOOKUP(EI87,INPUT!$C$11:$L$281,2,0),"-")</f>
        <v>11</v>
      </c>
      <c r="EK87" s="311" t="str">
        <f>IFERROR(VLOOKUP(EI87,INPUT!$C$11:$L$281,3,0),"-")</f>
        <v>-</v>
      </c>
      <c r="EL87" s="386" t="str">
        <f>IFERROR(VLOOKUP(EI87,INPUT!$C$11:$L$281,4,0),"-")</f>
        <v>-</v>
      </c>
      <c r="EM87" s="311" t="str">
        <f>IFERROR(VLOOKUP(EI87,INPUT!$C$11:$L$281,5,0),"-")</f>
        <v>-</v>
      </c>
      <c r="EN87" s="311" t="str">
        <f>IFERROR(VLOOKUP(EI87,INPUT!$C$11:$L$281,6,0),"-")</f>
        <v>-</v>
      </c>
      <c r="EO87" s="311" t="str">
        <f>IFERROR(VLOOKUP(EI87,INPUT!$C$11:$L$281,7,0),"-")</f>
        <v>-</v>
      </c>
      <c r="EP87" s="311">
        <f>IFERROR(VLOOKUP(EI87,INPUT!$C$11:$L$281,8,0),"-")</f>
        <v>0</v>
      </c>
      <c r="EQ87" s="311" t="str">
        <f>IFERROR(VLOOKUP(EI87,INPUT!$C$11:$L$281,9,0),"-")</f>
        <v>-</v>
      </c>
      <c r="ER87" s="311">
        <f t="shared" si="144"/>
        <v>2</v>
      </c>
      <c r="ES87" s="65" t="str">
        <f>IFERROR(VLOOKUP(EI87,INPUT!$C$11:$L$281,10,0),"-")</f>
        <v>SPRING 2021</v>
      </c>
      <c r="ET87" s="144"/>
      <c r="EU87" s="79"/>
      <c r="EV87" s="79"/>
      <c r="EW87" s="79"/>
      <c r="EX87" s="79"/>
      <c r="EY87" s="144"/>
      <c r="EZ87" s="79"/>
      <c r="FA87" s="79"/>
      <c r="FB87" s="79"/>
      <c r="FC87" s="79"/>
    </row>
    <row r="88" spans="1:159" s="320" customFormat="1" ht="23.1" customHeight="1" x14ac:dyDescent="0.2">
      <c r="A88" s="405"/>
      <c r="B88" s="405"/>
      <c r="D88" s="351"/>
      <c r="E88" s="352"/>
      <c r="F88" s="352"/>
      <c r="G88" s="352"/>
      <c r="H88" s="352"/>
      <c r="I88" s="352"/>
      <c r="J88" s="352"/>
      <c r="K88" s="352"/>
      <c r="L88" s="352"/>
      <c r="M88" s="352"/>
      <c r="N88" s="352"/>
      <c r="O88" s="352"/>
      <c r="P88" s="352"/>
      <c r="Q88" s="352"/>
      <c r="R88" s="352"/>
      <c r="S88" s="352"/>
      <c r="T88" s="352"/>
      <c r="U88" s="352"/>
      <c r="V88" s="352"/>
      <c r="W88" s="352"/>
      <c r="X88" s="352"/>
      <c r="Y88" s="352"/>
      <c r="AA88" s="352"/>
      <c r="AB88" s="352"/>
      <c r="AC88" s="352"/>
      <c r="AD88" s="352"/>
      <c r="AE88" s="352"/>
      <c r="BB88" s="352"/>
      <c r="BF88" s="456"/>
      <c r="BG88" s="456"/>
      <c r="BH88" s="457"/>
      <c r="BI88" s="457"/>
      <c r="BJ88" s="457"/>
      <c r="BK88" s="457"/>
      <c r="BL88" s="457"/>
      <c r="BM88" s="457"/>
      <c r="BN88" s="457"/>
      <c r="BO88" s="457"/>
      <c r="BP88" s="457"/>
      <c r="BQ88" s="457"/>
      <c r="BR88" s="457"/>
      <c r="BS88" s="457"/>
      <c r="BT88" s="456"/>
      <c r="BU88" s="456"/>
      <c r="BV88" s="456"/>
      <c r="BW88" s="352"/>
      <c r="BX88" s="352"/>
      <c r="CA88" s="352"/>
      <c r="CB88" s="352"/>
      <c r="CC88" s="352"/>
      <c r="CD88" s="352"/>
      <c r="CE88" s="352"/>
      <c r="CF88" s="352"/>
      <c r="CG88" s="352"/>
      <c r="CH88" s="352"/>
      <c r="CI88" s="352"/>
      <c r="CJ88" s="352"/>
      <c r="CK88" s="352"/>
      <c r="CL88" s="352"/>
      <c r="CM88" s="352"/>
      <c r="CN88" s="352"/>
      <c r="CO88" s="352"/>
      <c r="CP88" s="352"/>
      <c r="CQ88" s="352"/>
      <c r="CR88" s="352"/>
      <c r="CS88" s="352"/>
      <c r="CT88" s="352"/>
      <c r="CV88" s="352"/>
      <c r="CW88" s="352"/>
      <c r="CX88" s="352"/>
      <c r="CY88" s="352"/>
      <c r="CZ88" s="352"/>
      <c r="DV88" s="116">
        <v>5</v>
      </c>
      <c r="DW88" s="413">
        <f>+DW87</f>
        <v>2.9727272727272727</v>
      </c>
      <c r="DX88" s="116">
        <v>1.65</v>
      </c>
      <c r="DY88" s="413">
        <f>+DW88+DX88</f>
        <v>4.622727272727273</v>
      </c>
      <c r="DZ88" s="116">
        <v>6.9000000000000006E-2</v>
      </c>
      <c r="EA88" s="413">
        <f>+DY88/DZ88</f>
        <v>66.996047430830032</v>
      </c>
      <c r="EB88" s="189"/>
      <c r="EC88" s="189"/>
      <c r="ED88" s="189"/>
      <c r="EE88" s="189"/>
      <c r="EF88" s="189"/>
      <c r="EI88" s="65">
        <v>27</v>
      </c>
      <c r="EJ88" s="311">
        <f>IFERROR(VLOOKUP(EI88,INPUT!$C$11:$L$281,2,0),"-")</f>
        <v>12</v>
      </c>
      <c r="EK88" s="311" t="str">
        <f>IFERROR(VLOOKUP(EI88,INPUT!$C$11:$L$281,3,0),"-")</f>
        <v>-</v>
      </c>
      <c r="EL88" s="386" t="str">
        <f>IFERROR(VLOOKUP(EI88,INPUT!$C$11:$L$281,4,0),"-")</f>
        <v>-</v>
      </c>
      <c r="EM88" s="311" t="str">
        <f>IFERROR(VLOOKUP(EI88,INPUT!$C$11:$L$281,5,0),"-")</f>
        <v>-</v>
      </c>
      <c r="EN88" s="311" t="str">
        <f>IFERROR(VLOOKUP(EI88,INPUT!$C$11:$L$281,6,0),"-")</f>
        <v>-</v>
      </c>
      <c r="EO88" s="311" t="str">
        <f>IFERROR(VLOOKUP(EI88,INPUT!$C$11:$L$281,7,0),"-")</f>
        <v>-</v>
      </c>
      <c r="EP88" s="311">
        <f>IFERROR(VLOOKUP(EI88,INPUT!$C$11:$L$281,8,0),"-")</f>
        <v>0</v>
      </c>
      <c r="EQ88" s="311" t="str">
        <f>IFERROR(VLOOKUP(EI88,INPUT!$C$11:$L$281,9,0),"-")</f>
        <v>-</v>
      </c>
      <c r="ER88" s="311">
        <f t="shared" si="144"/>
        <v>2</v>
      </c>
      <c r="ES88" s="65" t="str">
        <f>IFERROR(VLOOKUP(EI88,INPUT!$C$11:$L$281,10,0),"-")</f>
        <v>SPRING 2021</v>
      </c>
      <c r="ET88" s="144"/>
      <c r="EU88" s="79"/>
      <c r="EV88" s="79"/>
      <c r="EW88" s="79"/>
      <c r="EX88" s="79"/>
      <c r="EY88" s="144"/>
      <c r="EZ88" s="79"/>
      <c r="FA88" s="79"/>
      <c r="FB88" s="79"/>
      <c r="FC88" s="79"/>
    </row>
    <row r="89" spans="1:159" s="320" customFormat="1" ht="23.1" customHeight="1" x14ac:dyDescent="0.2">
      <c r="A89" s="405"/>
      <c r="B89" s="405"/>
      <c r="D89" s="351"/>
      <c r="E89" s="352"/>
      <c r="F89" s="352"/>
      <c r="G89" s="352"/>
      <c r="H89" s="352"/>
      <c r="I89" s="352"/>
      <c r="J89" s="352"/>
      <c r="K89" s="352"/>
      <c r="L89" s="352"/>
      <c r="M89" s="352"/>
      <c r="N89" s="352"/>
      <c r="O89" s="352"/>
      <c r="P89" s="352"/>
      <c r="Q89" s="352"/>
      <c r="R89" s="352"/>
      <c r="S89" s="352"/>
      <c r="T89" s="352"/>
      <c r="U89" s="352"/>
      <c r="V89" s="352"/>
      <c r="W89" s="352"/>
      <c r="X89" s="352"/>
      <c r="Y89" s="352"/>
      <c r="AA89" s="352"/>
      <c r="AB89" s="352"/>
      <c r="AC89" s="352"/>
      <c r="AD89" s="352"/>
      <c r="AE89" s="352"/>
      <c r="BB89" s="352"/>
      <c r="BF89" s="456"/>
      <c r="BG89" s="456"/>
      <c r="BH89" s="457"/>
      <c r="BI89" s="457"/>
      <c r="BJ89" s="457"/>
      <c r="BK89" s="457"/>
      <c r="BL89" s="457"/>
      <c r="BM89" s="457"/>
      <c r="BN89" s="457"/>
      <c r="BO89" s="457"/>
      <c r="BP89" s="457"/>
      <c r="BQ89" s="457"/>
      <c r="BR89" s="457"/>
      <c r="BS89" s="457"/>
      <c r="BT89" s="456"/>
      <c r="BU89" s="456"/>
      <c r="BV89" s="456"/>
      <c r="BW89" s="352"/>
      <c r="BX89" s="352"/>
      <c r="CA89" s="352"/>
      <c r="CB89" s="352"/>
      <c r="CC89" s="352"/>
      <c r="CD89" s="352"/>
      <c r="CE89" s="352"/>
      <c r="CF89" s="352"/>
      <c r="CG89" s="352"/>
      <c r="CH89" s="352"/>
      <c r="CI89" s="352"/>
      <c r="CJ89" s="352"/>
      <c r="CK89" s="352"/>
      <c r="CL89" s="352"/>
      <c r="CM89" s="352"/>
      <c r="CN89" s="352"/>
      <c r="CO89" s="352"/>
      <c r="CP89" s="352"/>
      <c r="CQ89" s="352"/>
      <c r="CR89" s="352"/>
      <c r="CS89" s="352"/>
      <c r="CT89" s="352"/>
      <c r="CV89" s="352"/>
      <c r="CW89" s="352"/>
      <c r="CX89" s="352"/>
      <c r="CY89" s="352"/>
      <c r="CZ89" s="352"/>
      <c r="DV89" s="116">
        <v>6</v>
      </c>
      <c r="DW89" s="414" t="s">
        <v>109</v>
      </c>
      <c r="DX89" s="414" t="s">
        <v>109</v>
      </c>
      <c r="DY89" s="414" t="s">
        <v>109</v>
      </c>
      <c r="DZ89" s="414" t="s">
        <v>109</v>
      </c>
      <c r="EA89" s="414" t="s">
        <v>109</v>
      </c>
      <c r="EI89" s="65">
        <v>28</v>
      </c>
      <c r="EJ89" s="311">
        <f>IFERROR(VLOOKUP(EI89,INPUT!$C$11:$L$281,2,0),"-")</f>
        <v>13</v>
      </c>
      <c r="EK89" s="311" t="str">
        <f>IFERROR(VLOOKUP(EI89,INPUT!$C$11:$L$281,3,0),"-")</f>
        <v>-</v>
      </c>
      <c r="EL89" s="386" t="str">
        <f>IFERROR(VLOOKUP(EI89,INPUT!$C$11:$L$281,4,0),"-")</f>
        <v>-</v>
      </c>
      <c r="EM89" s="311" t="str">
        <f>IFERROR(VLOOKUP(EI89,INPUT!$C$11:$L$281,5,0),"-")</f>
        <v>-</v>
      </c>
      <c r="EN89" s="311" t="str">
        <f>IFERROR(VLOOKUP(EI89,INPUT!$C$11:$L$281,6,0),"-")</f>
        <v>-</v>
      </c>
      <c r="EO89" s="311" t="str">
        <f>IFERROR(VLOOKUP(EI89,INPUT!$C$11:$L$281,7,0),"-")</f>
        <v>-</v>
      </c>
      <c r="EP89" s="311">
        <f>IFERROR(VLOOKUP(EI89,INPUT!$C$11:$L$281,8,0),"-")</f>
        <v>0</v>
      </c>
      <c r="EQ89" s="311" t="str">
        <f>IFERROR(VLOOKUP(EI89,INPUT!$C$11:$L$281,9,0),"-")</f>
        <v>-</v>
      </c>
      <c r="ER89" s="311">
        <f t="shared" si="144"/>
        <v>2</v>
      </c>
      <c r="ES89" s="65" t="str">
        <f>IFERROR(VLOOKUP(EI89,INPUT!$C$11:$L$281,10,0),"-")</f>
        <v>SPRING 2021</v>
      </c>
      <c r="ET89" s="144"/>
      <c r="EU89" s="79"/>
      <c r="EV89" s="79"/>
      <c r="EW89" s="79"/>
      <c r="EX89" s="79"/>
      <c r="EY89" s="144"/>
      <c r="EZ89" s="79"/>
      <c r="FA89" s="79"/>
      <c r="FB89" s="79"/>
      <c r="FC89" s="79"/>
    </row>
    <row r="90" spans="1:159" s="320" customFormat="1" ht="15.75" customHeight="1" x14ac:dyDescent="0.2">
      <c r="A90" s="405"/>
      <c r="B90" s="405"/>
      <c r="D90" s="351"/>
      <c r="E90" s="352"/>
      <c r="F90" s="352"/>
      <c r="G90" s="352"/>
      <c r="H90" s="352"/>
      <c r="I90" s="352"/>
      <c r="J90" s="352"/>
      <c r="K90" s="352"/>
      <c r="L90" s="352"/>
      <c r="M90" s="352"/>
      <c r="N90" s="352"/>
      <c r="O90" s="352"/>
      <c r="P90" s="352"/>
      <c r="Q90" s="352"/>
      <c r="R90" s="352"/>
      <c r="S90" s="352"/>
      <c r="T90" s="352"/>
      <c r="U90" s="352"/>
      <c r="V90" s="352"/>
      <c r="W90" s="352"/>
      <c r="X90" s="352"/>
      <c r="Y90" s="352"/>
      <c r="AA90" s="352"/>
      <c r="AB90" s="352"/>
      <c r="AC90" s="352"/>
      <c r="AD90" s="352"/>
      <c r="AE90" s="352"/>
      <c r="BB90" s="352"/>
      <c r="BF90" s="453"/>
      <c r="BG90" s="453"/>
      <c r="BH90" s="453"/>
      <c r="BI90" s="453"/>
      <c r="BJ90" s="453"/>
      <c r="BK90" s="453"/>
      <c r="BL90" s="453"/>
      <c r="BM90" s="453"/>
      <c r="BN90" s="453"/>
      <c r="BO90" s="453"/>
      <c r="BP90" s="453"/>
      <c r="BQ90" s="453"/>
      <c r="BR90" s="453"/>
      <c r="BS90" s="453"/>
      <c r="BT90" s="453"/>
      <c r="BU90" s="453"/>
      <c r="BV90" s="453"/>
      <c r="BW90" s="352"/>
      <c r="BX90" s="352"/>
      <c r="CA90" s="352"/>
      <c r="CB90" s="352"/>
      <c r="CC90" s="352"/>
      <c r="CD90" s="352"/>
      <c r="CE90" s="352"/>
      <c r="CF90" s="352"/>
      <c r="CG90" s="352"/>
      <c r="CH90" s="352"/>
      <c r="CI90" s="352"/>
      <c r="CJ90" s="352"/>
      <c r="CK90" s="352"/>
      <c r="CL90" s="352"/>
      <c r="CM90" s="352"/>
      <c r="CN90" s="352"/>
      <c r="CO90" s="352"/>
      <c r="CP90" s="352"/>
      <c r="CQ90" s="352"/>
      <c r="CR90" s="352"/>
      <c r="CS90" s="352"/>
      <c r="CT90" s="352"/>
      <c r="CV90" s="352"/>
      <c r="CW90" s="352"/>
      <c r="CX90" s="352"/>
      <c r="CY90" s="352"/>
      <c r="CZ90" s="352"/>
      <c r="DV90" s="411"/>
      <c r="EI90" s="65">
        <v>29</v>
      </c>
      <c r="EJ90" s="311">
        <f>IFERROR(VLOOKUP(EI90,INPUT!$C$11:$L$281,2,0),"-")</f>
        <v>14</v>
      </c>
      <c r="EK90" s="311" t="str">
        <f>IFERROR(VLOOKUP(EI90,INPUT!$C$11:$L$281,3,0),"-")</f>
        <v>-</v>
      </c>
      <c r="EL90" s="386" t="str">
        <f>IFERROR(VLOOKUP(EI90,INPUT!$C$11:$L$281,4,0),"-")</f>
        <v>-</v>
      </c>
      <c r="EM90" s="311" t="str">
        <f>IFERROR(VLOOKUP(EI90,INPUT!$C$11:$L$281,5,0),"-")</f>
        <v>-</v>
      </c>
      <c r="EN90" s="311" t="str">
        <f>IFERROR(VLOOKUP(EI90,INPUT!$C$11:$L$281,6,0),"-")</f>
        <v>-</v>
      </c>
      <c r="EO90" s="311" t="str">
        <f>IFERROR(VLOOKUP(EI90,INPUT!$C$11:$L$281,7,0),"-")</f>
        <v>-</v>
      </c>
      <c r="EP90" s="311">
        <f>IFERROR(VLOOKUP(EI90,INPUT!$C$11:$L$281,8,0),"-")</f>
        <v>0</v>
      </c>
      <c r="EQ90" s="311" t="str">
        <f>IFERROR(VLOOKUP(EI90,INPUT!$C$11:$L$281,9,0),"-")</f>
        <v>-</v>
      </c>
      <c r="ER90" s="311">
        <f t="shared" si="144"/>
        <v>2</v>
      </c>
      <c r="ES90" s="65" t="str">
        <f>IFERROR(VLOOKUP(EI90,INPUT!$C$11:$L$281,10,0),"-")</f>
        <v>SPRING 2021</v>
      </c>
      <c r="ET90" s="144"/>
      <c r="EU90" s="79"/>
      <c r="EV90" s="79"/>
      <c r="EW90" s="79"/>
      <c r="EX90" s="79"/>
      <c r="EY90" s="144"/>
      <c r="EZ90" s="79"/>
      <c r="FA90" s="79"/>
      <c r="FB90" s="79"/>
      <c r="FC90" s="79"/>
    </row>
    <row r="91" spans="1:159" s="320" customFormat="1" ht="54.75" customHeight="1" x14ac:dyDescent="0.2">
      <c r="A91" s="405"/>
      <c r="B91" s="405"/>
      <c r="D91" s="351"/>
      <c r="E91" s="352"/>
      <c r="F91" s="352"/>
      <c r="G91" s="352"/>
      <c r="H91" s="352"/>
      <c r="I91" s="352"/>
      <c r="J91" s="352"/>
      <c r="K91" s="352"/>
      <c r="L91" s="352"/>
      <c r="M91" s="352"/>
      <c r="N91" s="352"/>
      <c r="O91" s="352"/>
      <c r="P91" s="352"/>
      <c r="Q91" s="352"/>
      <c r="R91" s="352"/>
      <c r="S91" s="352"/>
      <c r="T91" s="352"/>
      <c r="U91" s="352"/>
      <c r="V91" s="352"/>
      <c r="W91" s="352"/>
      <c r="X91" s="352"/>
      <c r="Y91" s="352"/>
      <c r="AA91" s="352"/>
      <c r="AB91" s="352"/>
      <c r="AC91" s="352"/>
      <c r="AD91" s="352"/>
      <c r="AE91" s="352"/>
      <c r="BB91" s="352"/>
      <c r="BF91" s="454"/>
      <c r="BG91" s="454"/>
      <c r="BH91" s="454"/>
      <c r="BI91" s="454"/>
      <c r="BJ91" s="454"/>
      <c r="BK91" s="454"/>
      <c r="BL91" s="454"/>
      <c r="BM91" s="454"/>
      <c r="BN91" s="454"/>
      <c r="BO91" s="454"/>
      <c r="BP91" s="454"/>
      <c r="BQ91" s="454"/>
      <c r="BR91" s="454"/>
      <c r="BS91" s="454"/>
      <c r="BT91" s="454"/>
      <c r="BU91" s="454"/>
      <c r="BV91" s="454"/>
      <c r="BW91" s="352"/>
      <c r="BX91" s="352"/>
      <c r="CA91" s="352"/>
      <c r="CB91" s="352"/>
      <c r="CC91" s="352"/>
      <c r="CD91" s="352"/>
      <c r="CE91" s="352"/>
      <c r="CF91" s="352"/>
      <c r="CG91" s="352"/>
      <c r="CH91" s="352"/>
      <c r="CI91" s="352"/>
      <c r="CJ91" s="352"/>
      <c r="CK91" s="352"/>
      <c r="CL91" s="352"/>
      <c r="CM91" s="352"/>
      <c r="CN91" s="352"/>
      <c r="CO91" s="352"/>
      <c r="CP91" s="352"/>
      <c r="CQ91" s="352"/>
      <c r="CR91" s="352"/>
      <c r="CS91" s="352"/>
      <c r="CT91" s="352"/>
      <c r="CV91" s="352"/>
      <c r="CW91" s="352"/>
      <c r="CX91" s="352"/>
      <c r="CY91" s="352"/>
      <c r="CZ91" s="352"/>
      <c r="DV91" s="411"/>
      <c r="EI91" s="65">
        <v>30</v>
      </c>
      <c r="EJ91" s="311">
        <f>IFERROR(VLOOKUP(EI91,INPUT!$C$11:$L$281,2,0),"-")</f>
        <v>15</v>
      </c>
      <c r="EK91" s="311" t="str">
        <f>IFERROR(VLOOKUP(EI91,INPUT!$C$11:$L$281,3,0),"-")</f>
        <v>-</v>
      </c>
      <c r="EL91" s="386" t="str">
        <f>IFERROR(VLOOKUP(EI91,INPUT!$C$11:$L$281,4,0),"-")</f>
        <v>-</v>
      </c>
      <c r="EM91" s="311" t="str">
        <f>IFERROR(VLOOKUP(EI91,INPUT!$C$11:$L$281,5,0),"-")</f>
        <v>-</v>
      </c>
      <c r="EN91" s="311" t="str">
        <f>IFERROR(VLOOKUP(EI91,INPUT!$C$11:$L$281,6,0),"-")</f>
        <v>-</v>
      </c>
      <c r="EO91" s="311" t="str">
        <f>IFERROR(VLOOKUP(EI91,INPUT!$C$11:$L$281,7,0),"-")</f>
        <v>-</v>
      </c>
      <c r="EP91" s="311">
        <f>IFERROR(VLOOKUP(EI91,INPUT!$C$11:$L$281,8,0),"-")</f>
        <v>0</v>
      </c>
      <c r="EQ91" s="311" t="str">
        <f>IFERROR(VLOOKUP(EI91,INPUT!$C$11:$L$281,9,0),"-")</f>
        <v>-</v>
      </c>
      <c r="ER91" s="311">
        <f t="shared" si="144"/>
        <v>2</v>
      </c>
      <c r="ES91" s="65" t="str">
        <f>IFERROR(VLOOKUP(EI91,INPUT!$C$11:$L$281,10,0),"-")</f>
        <v>SPRING 2021</v>
      </c>
      <c r="ET91" s="144"/>
      <c r="EU91" s="79"/>
      <c r="EV91" s="79"/>
      <c r="EW91" s="79"/>
      <c r="EX91" s="79"/>
      <c r="EY91" s="144"/>
      <c r="EZ91" s="79"/>
      <c r="FA91" s="79"/>
      <c r="FB91" s="79"/>
      <c r="FC91" s="79"/>
    </row>
    <row r="92" spans="1:159" s="320" customFormat="1" ht="15.75" customHeight="1" x14ac:dyDescent="0.2">
      <c r="A92" s="405"/>
      <c r="B92" s="405"/>
      <c r="D92" s="351"/>
      <c r="E92" s="352"/>
      <c r="F92" s="352"/>
      <c r="G92" s="352"/>
      <c r="H92" s="352"/>
      <c r="I92" s="352"/>
      <c r="J92" s="352"/>
      <c r="K92" s="352"/>
      <c r="L92" s="352"/>
      <c r="M92" s="352"/>
      <c r="N92" s="352"/>
      <c r="O92" s="352"/>
      <c r="P92" s="352"/>
      <c r="Q92" s="352"/>
      <c r="R92" s="352"/>
      <c r="S92" s="352"/>
      <c r="T92" s="352"/>
      <c r="U92" s="352"/>
      <c r="V92" s="352"/>
      <c r="W92" s="352"/>
      <c r="X92" s="352"/>
      <c r="Y92" s="352"/>
      <c r="AA92" s="352"/>
      <c r="AB92" s="352"/>
      <c r="AC92" s="352"/>
      <c r="AD92" s="352"/>
      <c r="AE92" s="352"/>
      <c r="BB92" s="352"/>
      <c r="BF92" s="455"/>
      <c r="BG92" s="455"/>
      <c r="BH92" s="455"/>
      <c r="BI92" s="455"/>
      <c r="BJ92" s="455"/>
      <c r="BK92" s="455"/>
      <c r="BL92" s="455"/>
      <c r="BM92" s="455"/>
      <c r="BN92" s="455"/>
      <c r="BO92" s="455"/>
      <c r="BP92" s="455"/>
      <c r="BQ92" s="455"/>
      <c r="BR92" s="455"/>
      <c r="BS92" s="455"/>
      <c r="BT92" s="455"/>
      <c r="BU92" s="455"/>
      <c r="BV92" s="455"/>
      <c r="BW92" s="352"/>
      <c r="BX92" s="352"/>
      <c r="CA92" s="352"/>
      <c r="CB92" s="352"/>
      <c r="CC92" s="352"/>
      <c r="CD92" s="352"/>
      <c r="CE92" s="352"/>
      <c r="CF92" s="352"/>
      <c r="CG92" s="352"/>
      <c r="CH92" s="352"/>
      <c r="CI92" s="352"/>
      <c r="CJ92" s="352"/>
      <c r="CK92" s="352"/>
      <c r="CL92" s="352"/>
      <c r="CM92" s="352"/>
      <c r="CN92" s="352"/>
      <c r="CO92" s="352"/>
      <c r="CP92" s="352"/>
      <c r="CQ92" s="352"/>
      <c r="CR92" s="352"/>
      <c r="CS92" s="352"/>
      <c r="CT92" s="352"/>
      <c r="CV92" s="352"/>
      <c r="CW92" s="352"/>
      <c r="CX92" s="352"/>
      <c r="CY92" s="352"/>
      <c r="CZ92" s="352"/>
      <c r="DV92" s="411"/>
      <c r="EI92" s="65">
        <v>31</v>
      </c>
      <c r="EJ92" s="311">
        <f>IFERROR(VLOOKUP(EI92,INPUT!$C$11:$L$281,2,0),"-")</f>
        <v>1</v>
      </c>
      <c r="EK92" s="311" t="str">
        <f>IFERROR(VLOOKUP(EI92,INPUT!$C$11:$L$281,3,0),"-")</f>
        <v>CSC331</v>
      </c>
      <c r="EL92" s="386" t="str">
        <f>IFERROR(VLOOKUP(EI92,INPUT!$C$11:$L$281,4,0),"-")</f>
        <v>DATA STRUCTURE AND ALGORITHMS</v>
      </c>
      <c r="EM92" s="311">
        <f>IFERROR(VLOOKUP(EI92,INPUT!$C$11:$L$281,5,0),"-")</f>
        <v>58.55</v>
      </c>
      <c r="EN92" s="311">
        <f>IFERROR(VLOOKUP(EI92,INPUT!$C$11:$L$281,6,0),"-")</f>
        <v>4</v>
      </c>
      <c r="EO92" s="311" t="str">
        <f>IFERROR(VLOOKUP(EI92,INPUT!$C$11:$L$281,7,0),"-")</f>
        <v>C+</v>
      </c>
      <c r="EP92" s="311">
        <f>IFERROR(VLOOKUP(EI92,INPUT!$C$11:$L$281,8,0),"-")</f>
        <v>2.2999999999999998</v>
      </c>
      <c r="EQ92" s="311">
        <f>IFERROR(VLOOKUP(EI92,INPUT!$C$11:$L$281,9,0),"-")</f>
        <v>9.1999999999999993</v>
      </c>
      <c r="ER92" s="311">
        <v>3</v>
      </c>
      <c r="ES92" s="65" t="str">
        <f>IFERROR(VLOOKUP(EI92,INPUT!$C$11:$L$281,10,0),"-")</f>
        <v>FALL 2021</v>
      </c>
      <c r="ET92" s="144"/>
      <c r="EU92" s="79"/>
      <c r="EV92" s="79"/>
      <c r="EW92" s="79"/>
      <c r="EX92" s="79"/>
      <c r="EY92" s="144"/>
      <c r="EZ92" s="79"/>
      <c r="FA92" s="79"/>
      <c r="FB92" s="79"/>
      <c r="FC92" s="79"/>
    </row>
    <row r="93" spans="1:159" s="320" customFormat="1" ht="4.5" customHeight="1" x14ac:dyDescent="0.2">
      <c r="A93" s="405"/>
      <c r="B93" s="405"/>
      <c r="D93" s="351"/>
      <c r="E93" s="352"/>
      <c r="F93" s="352"/>
      <c r="G93" s="352"/>
      <c r="H93" s="352"/>
      <c r="I93" s="352"/>
      <c r="J93" s="352"/>
      <c r="K93" s="352"/>
      <c r="L93" s="352"/>
      <c r="M93" s="352"/>
      <c r="N93" s="352"/>
      <c r="O93" s="352"/>
      <c r="P93" s="352"/>
      <c r="Q93" s="352"/>
      <c r="R93" s="352"/>
      <c r="S93" s="352"/>
      <c r="T93" s="352"/>
      <c r="U93" s="352"/>
      <c r="V93" s="352"/>
      <c r="W93" s="352"/>
      <c r="X93" s="352"/>
      <c r="Y93" s="352"/>
      <c r="AA93" s="352"/>
      <c r="AB93" s="352"/>
      <c r="AC93" s="352"/>
      <c r="AD93" s="352"/>
      <c r="AE93" s="352"/>
      <c r="BB93" s="352"/>
      <c r="BF93" s="454"/>
      <c r="BG93" s="454"/>
      <c r="BH93" s="454"/>
      <c r="BI93" s="454"/>
      <c r="BJ93" s="454"/>
      <c r="BK93" s="454"/>
      <c r="BL93" s="454"/>
      <c r="BM93" s="454"/>
      <c r="BN93" s="454"/>
      <c r="BO93" s="454"/>
      <c r="BP93" s="454"/>
      <c r="BQ93" s="454"/>
      <c r="BR93" s="454"/>
      <c r="BS93" s="454"/>
      <c r="BT93" s="454"/>
      <c r="BU93" s="454"/>
      <c r="BV93" s="454"/>
      <c r="BW93" s="352"/>
      <c r="BX93" s="352"/>
      <c r="CA93" s="352"/>
      <c r="CB93" s="352"/>
      <c r="CC93" s="352"/>
      <c r="CD93" s="352"/>
      <c r="CE93" s="352"/>
      <c r="CF93" s="352"/>
      <c r="CG93" s="352"/>
      <c r="CH93" s="352"/>
      <c r="CI93" s="352"/>
      <c r="CJ93" s="352"/>
      <c r="CK93" s="352"/>
      <c r="CL93" s="352"/>
      <c r="CM93" s="352"/>
      <c r="CN93" s="352"/>
      <c r="CO93" s="352"/>
      <c r="CP93" s="352"/>
      <c r="CQ93" s="352"/>
      <c r="CR93" s="352"/>
      <c r="CS93" s="352"/>
      <c r="CT93" s="352"/>
      <c r="CV93" s="352"/>
      <c r="CW93" s="352"/>
      <c r="CX93" s="352"/>
      <c r="CY93" s="352"/>
      <c r="CZ93" s="352"/>
      <c r="DV93" s="411"/>
      <c r="EI93" s="65">
        <v>32</v>
      </c>
      <c r="EJ93" s="311">
        <f>IFERROR(VLOOKUP(EI93,INPUT!$C$11:$L$281,2,0),"-")</f>
        <v>2</v>
      </c>
      <c r="EK93" s="311" t="str">
        <f>IFERROR(VLOOKUP(EI93,INPUT!$C$11:$L$281,3,0),"-")</f>
        <v>CSC346</v>
      </c>
      <c r="EL93" s="386" t="str">
        <f>IFERROR(VLOOKUP(EI93,INPUT!$C$11:$L$281,4,0),"-")</f>
        <v>COMPUTER ORGANIZATION AND ASSEMBLY LANGUAGE</v>
      </c>
      <c r="EM93" s="311">
        <f>IFERROR(VLOOKUP(EI93,INPUT!$C$11:$L$281,5,0),"-")</f>
        <v>64.5</v>
      </c>
      <c r="EN93" s="311">
        <f>IFERROR(VLOOKUP(EI93,INPUT!$C$11:$L$281,6,0),"-")</f>
        <v>4</v>
      </c>
      <c r="EO93" s="311" t="str">
        <f>IFERROR(VLOOKUP(EI93,INPUT!$C$11:$L$281,7,0),"-")</f>
        <v>B</v>
      </c>
      <c r="EP93" s="311">
        <f>IFERROR(VLOOKUP(EI93,INPUT!$C$11:$L$281,8,0),"-")</f>
        <v>3</v>
      </c>
      <c r="EQ93" s="311">
        <f>IFERROR(VLOOKUP(EI93,INPUT!$C$11:$L$281,9,0),"-")</f>
        <v>12</v>
      </c>
      <c r="ER93" s="311">
        <f t="shared" si="144"/>
        <v>3</v>
      </c>
      <c r="ES93" s="65" t="str">
        <f>IFERROR(VLOOKUP(EI93,INPUT!$C$11:$L$281,10,0),"-")</f>
        <v>FALL 2021</v>
      </c>
      <c r="ET93" s="144"/>
      <c r="EU93" s="79"/>
      <c r="EV93" s="79"/>
      <c r="EW93" s="79"/>
      <c r="EX93" s="79"/>
      <c r="EY93" s="144"/>
      <c r="EZ93" s="79"/>
      <c r="FA93" s="79"/>
      <c r="FB93" s="79"/>
      <c r="FC93" s="79"/>
    </row>
    <row r="94" spans="1:159" s="320" customFormat="1" ht="15.75" customHeight="1" x14ac:dyDescent="0.2">
      <c r="A94" s="405"/>
      <c r="B94" s="405"/>
      <c r="D94" s="351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52"/>
      <c r="AA94" s="352"/>
      <c r="AB94" s="352"/>
      <c r="AC94" s="352"/>
      <c r="AD94" s="352"/>
      <c r="AE94" s="352"/>
      <c r="BB94" s="352"/>
      <c r="BG94" s="416"/>
      <c r="BH94" s="417"/>
      <c r="BI94" s="417"/>
      <c r="BJ94" s="418"/>
      <c r="BK94" s="418"/>
      <c r="BL94" s="418"/>
      <c r="BM94" s="418"/>
      <c r="BN94" s="418"/>
      <c r="BO94" s="418"/>
      <c r="BP94" s="418"/>
      <c r="BQ94" s="418"/>
      <c r="BR94" s="419"/>
      <c r="BS94" s="419"/>
      <c r="BT94" s="419"/>
      <c r="BU94" s="419"/>
      <c r="BV94" s="419"/>
      <c r="BW94" s="352"/>
      <c r="BX94" s="352"/>
      <c r="CA94" s="352"/>
      <c r="CB94" s="352"/>
      <c r="CC94" s="352"/>
      <c r="CD94" s="352"/>
      <c r="CE94" s="352"/>
      <c r="CF94" s="352"/>
      <c r="CG94" s="352"/>
      <c r="CH94" s="352"/>
      <c r="CI94" s="352"/>
      <c r="CJ94" s="352"/>
      <c r="CK94" s="352"/>
      <c r="CL94" s="352"/>
      <c r="CM94" s="352"/>
      <c r="CN94" s="352"/>
      <c r="CO94" s="352"/>
      <c r="CP94" s="352"/>
      <c r="CQ94" s="352"/>
      <c r="CR94" s="352"/>
      <c r="CS94" s="352"/>
      <c r="CT94" s="352"/>
      <c r="CV94" s="352"/>
      <c r="CW94" s="352"/>
      <c r="CX94" s="352"/>
      <c r="CY94" s="352"/>
      <c r="CZ94" s="352"/>
      <c r="DV94" s="411"/>
      <c r="EI94" s="65">
        <v>33</v>
      </c>
      <c r="EJ94" s="311">
        <f>IFERROR(VLOOKUP(EI94,INPUT!$C$11:$L$281,2,0),"-")</f>
        <v>3</v>
      </c>
      <c r="EK94" s="311" t="str">
        <f>IFERROR(VLOOKUP(EI94,INPUT!$C$11:$L$281,3,0),"-")</f>
        <v>CSC372</v>
      </c>
      <c r="EL94" s="386" t="str">
        <f>IFERROR(VLOOKUP(EI94,INPUT!$C$11:$L$281,4,0),"-")</f>
        <v>PROFESSIONAL PRACTICES</v>
      </c>
      <c r="EM94" s="311">
        <f>IFERROR(VLOOKUP(EI94,INPUT!$C$11:$L$281,5,0),"-")</f>
        <v>80.33</v>
      </c>
      <c r="EN94" s="311">
        <f>IFERROR(VLOOKUP(EI94,INPUT!$C$11:$L$281,6,0),"-")</f>
        <v>3</v>
      </c>
      <c r="EO94" s="311" t="str">
        <f>IFERROR(VLOOKUP(EI94,INPUT!$C$11:$L$281,7,0),"-")</f>
        <v>A</v>
      </c>
      <c r="EP94" s="311">
        <f>IFERROR(VLOOKUP(EI94,INPUT!$C$11:$L$281,8,0),"-")</f>
        <v>4</v>
      </c>
      <c r="EQ94" s="311">
        <f>IFERROR(VLOOKUP(EI94,INPUT!$C$11:$L$281,9,0),"-")</f>
        <v>12</v>
      </c>
      <c r="ER94" s="311">
        <f t="shared" si="144"/>
        <v>3</v>
      </c>
      <c r="ES94" s="65" t="str">
        <f>IFERROR(VLOOKUP(EI94,INPUT!$C$11:$L$281,10,0),"-")</f>
        <v>FALL 2021</v>
      </c>
      <c r="ET94" s="144"/>
      <c r="EU94" s="79"/>
      <c r="EV94" s="79"/>
      <c r="EW94" s="79"/>
      <c r="EX94" s="79"/>
      <c r="EY94" s="144"/>
      <c r="EZ94" s="79"/>
      <c r="FA94" s="79"/>
      <c r="FB94" s="79"/>
      <c r="FC94" s="79"/>
    </row>
    <row r="95" spans="1:159" s="320" customFormat="1" ht="48" customHeight="1" x14ac:dyDescent="0.2">
      <c r="A95" s="405"/>
      <c r="B95" s="405"/>
      <c r="D95" s="351"/>
      <c r="E95" s="352"/>
      <c r="F95" s="352"/>
      <c r="G95" s="352"/>
      <c r="H95" s="352"/>
      <c r="I95" s="352"/>
      <c r="J95" s="352"/>
      <c r="K95" s="352"/>
      <c r="L95" s="352"/>
      <c r="M95" s="352"/>
      <c r="N95" s="352"/>
      <c r="O95" s="352"/>
      <c r="P95" s="352"/>
      <c r="Q95" s="352"/>
      <c r="R95" s="352"/>
      <c r="S95" s="352"/>
      <c r="T95" s="352"/>
      <c r="U95" s="352"/>
      <c r="V95" s="352"/>
      <c r="W95" s="352"/>
      <c r="X95" s="352"/>
      <c r="Y95" s="352"/>
      <c r="AA95" s="352"/>
      <c r="AB95" s="352"/>
      <c r="AC95" s="352"/>
      <c r="AD95" s="352"/>
      <c r="AE95" s="352"/>
      <c r="BB95" s="352"/>
      <c r="BG95" s="408"/>
      <c r="BH95" s="408"/>
      <c r="BI95" s="408"/>
      <c r="BJ95" s="409"/>
      <c r="BK95" s="409"/>
      <c r="BL95" s="410"/>
      <c r="BM95" s="410"/>
      <c r="BN95" s="411"/>
      <c r="BO95" s="411"/>
      <c r="BP95" s="409"/>
      <c r="BQ95" s="409"/>
      <c r="BR95" s="408"/>
      <c r="BS95" s="408"/>
      <c r="BT95" s="408"/>
      <c r="BU95" s="408"/>
      <c r="BV95" s="409"/>
      <c r="BW95" s="352"/>
      <c r="BX95" s="352"/>
      <c r="CA95" s="352"/>
      <c r="CB95" s="352"/>
      <c r="CC95" s="352"/>
      <c r="CD95" s="352"/>
      <c r="CE95" s="352"/>
      <c r="CF95" s="352"/>
      <c r="CG95" s="352"/>
      <c r="CH95" s="352"/>
      <c r="CI95" s="352"/>
      <c r="CJ95" s="352"/>
      <c r="CK95" s="352"/>
      <c r="CL95" s="352"/>
      <c r="CM95" s="352"/>
      <c r="CN95" s="352"/>
      <c r="CO95" s="352"/>
      <c r="CP95" s="352"/>
      <c r="CQ95" s="352"/>
      <c r="CR95" s="352"/>
      <c r="CS95" s="352"/>
      <c r="CT95" s="352"/>
      <c r="CV95" s="352"/>
      <c r="CW95" s="352"/>
      <c r="CX95" s="352"/>
      <c r="CY95" s="352"/>
      <c r="CZ95" s="352"/>
      <c r="DV95" s="411"/>
      <c r="EI95" s="65">
        <v>34</v>
      </c>
      <c r="EJ95" s="311">
        <f>IFERROR(VLOOKUP(EI95,INPUT!$C$11:$L$281,2,0),"-")</f>
        <v>4</v>
      </c>
      <c r="EK95" s="311" t="str">
        <f>IFERROR(VLOOKUP(EI95,INPUT!$C$11:$L$281,3,0),"-")</f>
        <v>MATH107</v>
      </c>
      <c r="EL95" s="386" t="str">
        <f>IFERROR(VLOOKUP(EI95,INPUT!$C$11:$L$281,4,0),"-")</f>
        <v>DIFFERENTIAL EQUATIONS</v>
      </c>
      <c r="EM95" s="311">
        <f>IFERROR(VLOOKUP(EI95,INPUT!$C$11:$L$281,5,0),"-")</f>
        <v>51</v>
      </c>
      <c r="EN95" s="311">
        <f>IFERROR(VLOOKUP(EI95,INPUT!$C$11:$L$281,6,0),"-")</f>
        <v>3</v>
      </c>
      <c r="EO95" s="311" t="str">
        <f>IFERROR(VLOOKUP(EI95,INPUT!$C$11:$L$281,7,0),"-")</f>
        <v>C-</v>
      </c>
      <c r="EP95" s="311">
        <f>IFERROR(VLOOKUP(EI95,INPUT!$C$11:$L$281,8,0),"-")</f>
        <v>1.7</v>
      </c>
      <c r="EQ95" s="311">
        <f>IFERROR(VLOOKUP(EI95,INPUT!$C$11:$L$281,9,0),"-")</f>
        <v>5.0999999999999996</v>
      </c>
      <c r="ER95" s="311">
        <f t="shared" si="144"/>
        <v>3</v>
      </c>
      <c r="ES95" s="65" t="str">
        <f>IFERROR(VLOOKUP(EI95,INPUT!$C$11:$L$281,10,0),"-")</f>
        <v>FALL 2021</v>
      </c>
      <c r="ET95" s="144"/>
      <c r="EU95" s="79"/>
      <c r="EV95" s="79"/>
      <c r="EW95" s="79"/>
      <c r="EX95" s="79"/>
      <c r="EY95" s="144"/>
      <c r="EZ95" s="79"/>
      <c r="FA95" s="79"/>
      <c r="FB95" s="79"/>
      <c r="FC95" s="79"/>
    </row>
    <row r="96" spans="1:159" s="320" customFormat="1" ht="15.75" customHeight="1" x14ac:dyDescent="0.2">
      <c r="A96" s="405"/>
      <c r="B96" s="405"/>
      <c r="D96" s="351"/>
      <c r="E96" s="352"/>
      <c r="F96" s="352"/>
      <c r="G96" s="352"/>
      <c r="H96" s="352"/>
      <c r="I96" s="352"/>
      <c r="J96" s="352"/>
      <c r="K96" s="352"/>
      <c r="L96" s="352"/>
      <c r="M96" s="352"/>
      <c r="N96" s="352"/>
      <c r="O96" s="352"/>
      <c r="P96" s="352"/>
      <c r="Q96" s="352"/>
      <c r="R96" s="352"/>
      <c r="S96" s="352"/>
      <c r="T96" s="352"/>
      <c r="U96" s="352"/>
      <c r="V96" s="352"/>
      <c r="W96" s="352"/>
      <c r="X96" s="352"/>
      <c r="Y96" s="352"/>
      <c r="AA96" s="352"/>
      <c r="AB96" s="352"/>
      <c r="AC96" s="352"/>
      <c r="AD96" s="352"/>
      <c r="AE96" s="352"/>
      <c r="BB96" s="352"/>
      <c r="BG96" s="408"/>
      <c r="BH96" s="408"/>
      <c r="BI96" s="408"/>
      <c r="BJ96" s="409"/>
      <c r="BK96" s="409"/>
      <c r="BL96" s="410"/>
      <c r="BM96" s="410"/>
      <c r="BN96" s="411"/>
      <c r="BO96" s="411"/>
      <c r="BP96" s="409"/>
      <c r="BQ96" s="409"/>
      <c r="BR96" s="408"/>
      <c r="BS96" s="408"/>
      <c r="BT96" s="408"/>
      <c r="BU96" s="408"/>
      <c r="BV96" s="409"/>
      <c r="BW96" s="352"/>
      <c r="BX96" s="352"/>
      <c r="CA96" s="352"/>
      <c r="CB96" s="352"/>
      <c r="CC96" s="352"/>
      <c r="CD96" s="352"/>
      <c r="CE96" s="352"/>
      <c r="CF96" s="352"/>
      <c r="CG96" s="352"/>
      <c r="CH96" s="352"/>
      <c r="CI96" s="352"/>
      <c r="CJ96" s="352"/>
      <c r="CK96" s="352"/>
      <c r="CL96" s="352"/>
      <c r="CM96" s="352"/>
      <c r="CN96" s="352"/>
      <c r="CO96" s="352"/>
      <c r="CP96" s="352"/>
      <c r="CQ96" s="352"/>
      <c r="CR96" s="352"/>
      <c r="CS96" s="352"/>
      <c r="CT96" s="352"/>
      <c r="CV96" s="352"/>
      <c r="CW96" s="352"/>
      <c r="CX96" s="352"/>
      <c r="CY96" s="352"/>
      <c r="CZ96" s="352"/>
      <c r="DV96" s="411"/>
      <c r="EI96" s="65">
        <v>35</v>
      </c>
      <c r="EJ96" s="311">
        <f>IFERROR(VLOOKUP(EI96,INPUT!$C$11:$L$281,2,0),"-")</f>
        <v>5</v>
      </c>
      <c r="EK96" s="311" t="str">
        <f>IFERROR(VLOOKUP(EI96,INPUT!$C$11:$L$281,3,0),"-")</f>
        <v>MATH112</v>
      </c>
      <c r="EL96" s="386" t="str">
        <f>IFERROR(VLOOKUP(EI96,INPUT!$C$11:$L$281,4,0),"-")</f>
        <v>DISCRETE STRUCTURES</v>
      </c>
      <c r="EM96" s="311">
        <f>IFERROR(VLOOKUP(EI96,INPUT!$C$11:$L$281,5,0),"-")</f>
        <v>64.16</v>
      </c>
      <c r="EN96" s="311">
        <f>IFERROR(VLOOKUP(EI96,INPUT!$C$11:$L$281,6,0),"-")</f>
        <v>3</v>
      </c>
      <c r="EO96" s="311" t="str">
        <f>IFERROR(VLOOKUP(EI96,INPUT!$C$11:$L$281,7,0),"-")</f>
        <v>B</v>
      </c>
      <c r="EP96" s="311">
        <f>IFERROR(VLOOKUP(EI96,INPUT!$C$11:$L$281,8,0),"-")</f>
        <v>3</v>
      </c>
      <c r="EQ96" s="311">
        <f>IFERROR(VLOOKUP(EI96,INPUT!$C$11:$L$281,9,0),"-")</f>
        <v>9</v>
      </c>
      <c r="ER96" s="311">
        <f t="shared" si="144"/>
        <v>3</v>
      </c>
      <c r="ES96" s="65" t="str">
        <f>IFERROR(VLOOKUP(EI96,INPUT!$C$11:$L$281,10,0),"-")</f>
        <v>FALL 2021</v>
      </c>
      <c r="ET96" s="144"/>
      <c r="EU96" s="79"/>
      <c r="EV96" s="79"/>
      <c r="EW96" s="79"/>
      <c r="EX96" s="79"/>
      <c r="EY96" s="144"/>
      <c r="EZ96" s="79"/>
      <c r="FA96" s="79"/>
      <c r="FB96" s="79"/>
      <c r="FC96" s="79"/>
    </row>
    <row r="97" spans="1:159" s="320" customFormat="1" ht="4.5" customHeight="1" x14ac:dyDescent="0.2">
      <c r="A97" s="405"/>
      <c r="B97" s="405"/>
      <c r="D97" s="351"/>
      <c r="E97" s="352"/>
      <c r="F97" s="352"/>
      <c r="G97" s="352"/>
      <c r="H97" s="352"/>
      <c r="I97" s="352"/>
      <c r="J97" s="352"/>
      <c r="K97" s="352"/>
      <c r="L97" s="352"/>
      <c r="M97" s="352"/>
      <c r="N97" s="352"/>
      <c r="O97" s="352"/>
      <c r="P97" s="352"/>
      <c r="Q97" s="352"/>
      <c r="R97" s="352"/>
      <c r="S97" s="352"/>
      <c r="T97" s="352"/>
      <c r="U97" s="352"/>
      <c r="V97" s="352"/>
      <c r="W97" s="352"/>
      <c r="X97" s="352"/>
      <c r="Y97" s="352"/>
      <c r="AA97" s="352"/>
      <c r="AB97" s="352"/>
      <c r="AC97" s="352"/>
      <c r="AD97" s="352"/>
      <c r="AE97" s="352"/>
      <c r="BB97" s="352"/>
      <c r="BF97" s="454"/>
      <c r="BG97" s="454"/>
      <c r="BH97" s="454"/>
      <c r="BI97" s="454"/>
      <c r="BJ97" s="454"/>
      <c r="BK97" s="454"/>
      <c r="BL97" s="454"/>
      <c r="BM97" s="454"/>
      <c r="BN97" s="454"/>
      <c r="BO97" s="454"/>
      <c r="BP97" s="454"/>
      <c r="BQ97" s="454"/>
      <c r="BR97" s="454"/>
      <c r="BS97" s="454"/>
      <c r="BT97" s="454"/>
      <c r="BU97" s="454"/>
      <c r="BV97" s="454"/>
      <c r="BW97" s="352"/>
      <c r="BX97" s="352"/>
      <c r="CA97" s="352"/>
      <c r="CB97" s="352"/>
      <c r="CC97" s="352"/>
      <c r="CD97" s="352"/>
      <c r="CE97" s="352"/>
      <c r="CF97" s="352"/>
      <c r="CG97" s="352"/>
      <c r="CH97" s="352"/>
      <c r="CI97" s="352"/>
      <c r="CJ97" s="352"/>
      <c r="CK97" s="352"/>
      <c r="CL97" s="352"/>
      <c r="CM97" s="352"/>
      <c r="CN97" s="352"/>
      <c r="CO97" s="352"/>
      <c r="CP97" s="352"/>
      <c r="CQ97" s="352"/>
      <c r="CR97" s="352"/>
      <c r="CS97" s="352"/>
      <c r="CT97" s="352"/>
      <c r="CV97" s="352"/>
      <c r="CW97" s="352"/>
      <c r="CX97" s="352"/>
      <c r="CY97" s="352"/>
      <c r="CZ97" s="352"/>
      <c r="DV97" s="411"/>
      <c r="EI97" s="65">
        <v>36</v>
      </c>
      <c r="EJ97" s="311">
        <f>IFERROR(VLOOKUP(EI97,INPUT!$C$11:$L$281,2,0),"-")</f>
        <v>6</v>
      </c>
      <c r="EK97" s="311" t="str">
        <f>IFERROR(VLOOKUP(EI97,INPUT!$C$11:$L$281,3,0),"-")</f>
        <v>-</v>
      </c>
      <c r="EL97" s="386" t="str">
        <f>IFERROR(VLOOKUP(EI97,INPUT!$C$11:$L$281,4,0),"-")</f>
        <v>-</v>
      </c>
      <c r="EM97" s="311" t="str">
        <f>IFERROR(VLOOKUP(EI97,INPUT!$C$11:$L$281,5,0),"-")</f>
        <v>-</v>
      </c>
      <c r="EN97" s="311" t="str">
        <f>IFERROR(VLOOKUP(EI97,INPUT!$C$11:$L$281,6,0),"-")</f>
        <v>-</v>
      </c>
      <c r="EO97" s="311" t="str">
        <f>IFERROR(VLOOKUP(EI97,INPUT!$C$11:$L$281,7,0),"-")</f>
        <v>-</v>
      </c>
      <c r="EP97" s="311">
        <f>IFERROR(VLOOKUP(EI97,INPUT!$C$11:$L$281,8,0),"-")</f>
        <v>0</v>
      </c>
      <c r="EQ97" s="311" t="str">
        <f>IFERROR(VLOOKUP(EI97,INPUT!$C$11:$L$281,9,0),"-")</f>
        <v>-</v>
      </c>
      <c r="ER97" s="311">
        <f t="shared" si="144"/>
        <v>3</v>
      </c>
      <c r="ES97" s="65" t="str">
        <f>IFERROR(VLOOKUP(EI97,INPUT!$C$11:$L$281,10,0),"-")</f>
        <v>FALL 2021</v>
      </c>
      <c r="ET97" s="144"/>
      <c r="EU97" s="79"/>
      <c r="EV97" s="79"/>
      <c r="EW97" s="79"/>
      <c r="EX97" s="79"/>
      <c r="EY97" s="144"/>
      <c r="EZ97" s="79"/>
      <c r="FA97" s="79"/>
      <c r="FB97" s="79"/>
      <c r="FC97" s="79"/>
    </row>
    <row r="98" spans="1:159" s="320" customFormat="1" ht="15.75" customHeight="1" x14ac:dyDescent="0.2">
      <c r="A98" s="405"/>
      <c r="B98" s="405"/>
      <c r="D98" s="351"/>
      <c r="E98" s="352"/>
      <c r="F98" s="352"/>
      <c r="G98" s="352"/>
      <c r="H98" s="352"/>
      <c r="I98" s="352"/>
      <c r="J98" s="352"/>
      <c r="K98" s="352"/>
      <c r="L98" s="352"/>
      <c r="M98" s="352"/>
      <c r="N98" s="352"/>
      <c r="O98" s="352"/>
      <c r="P98" s="352"/>
      <c r="Q98" s="352"/>
      <c r="R98" s="352"/>
      <c r="S98" s="352"/>
      <c r="T98" s="352"/>
      <c r="U98" s="352"/>
      <c r="V98" s="352"/>
      <c r="W98" s="352"/>
      <c r="X98" s="352"/>
      <c r="Y98" s="352"/>
      <c r="AA98" s="352"/>
      <c r="AB98" s="352"/>
      <c r="AC98" s="352"/>
      <c r="AD98" s="352"/>
      <c r="AE98" s="352"/>
      <c r="BB98" s="352"/>
      <c r="BG98" s="416"/>
      <c r="BH98" s="417"/>
      <c r="BI98" s="417"/>
      <c r="BJ98" s="418"/>
      <c r="BK98" s="418"/>
      <c r="BL98" s="418"/>
      <c r="BM98" s="418"/>
      <c r="BN98" s="418"/>
      <c r="BO98" s="418"/>
      <c r="BP98" s="418"/>
      <c r="BQ98" s="418"/>
      <c r="BR98" s="420"/>
      <c r="BS98" s="420"/>
      <c r="BT98" s="420"/>
      <c r="BU98" s="420"/>
      <c r="BV98" s="420"/>
      <c r="BW98" s="352"/>
      <c r="BX98" s="352"/>
      <c r="CA98" s="352"/>
      <c r="CB98" s="352"/>
      <c r="CC98" s="352"/>
      <c r="CD98" s="352"/>
      <c r="CE98" s="352"/>
      <c r="CF98" s="352"/>
      <c r="CG98" s="352"/>
      <c r="CH98" s="352"/>
      <c r="CI98" s="352"/>
      <c r="CJ98" s="352"/>
      <c r="CK98" s="352"/>
      <c r="CL98" s="352"/>
      <c r="CM98" s="352"/>
      <c r="CN98" s="352"/>
      <c r="CO98" s="352"/>
      <c r="CP98" s="352"/>
      <c r="CQ98" s="352"/>
      <c r="CR98" s="352"/>
      <c r="CS98" s="352"/>
      <c r="CT98" s="352"/>
      <c r="CV98" s="352"/>
      <c r="CW98" s="352"/>
      <c r="CX98" s="352"/>
      <c r="CY98" s="352"/>
      <c r="CZ98" s="352"/>
      <c r="DV98" s="411"/>
      <c r="EI98" s="65">
        <v>37</v>
      </c>
      <c r="EJ98" s="311">
        <f>IFERROR(VLOOKUP(EI98,INPUT!$C$11:$L$281,2,0),"-")</f>
        <v>7</v>
      </c>
      <c r="EK98" s="311" t="str">
        <f>IFERROR(VLOOKUP(EI98,INPUT!$C$11:$L$281,3,0),"-")</f>
        <v>-</v>
      </c>
      <c r="EL98" s="386" t="str">
        <f>IFERROR(VLOOKUP(EI98,INPUT!$C$11:$L$281,4,0),"-")</f>
        <v>-</v>
      </c>
      <c r="EM98" s="311" t="str">
        <f>IFERROR(VLOOKUP(EI98,INPUT!$C$11:$L$281,5,0),"-")</f>
        <v>-</v>
      </c>
      <c r="EN98" s="311" t="str">
        <f>IFERROR(VLOOKUP(EI98,INPUT!$C$11:$L$281,6,0),"-")</f>
        <v>-</v>
      </c>
      <c r="EO98" s="311" t="str">
        <f>IFERROR(VLOOKUP(EI98,INPUT!$C$11:$L$281,7,0),"-")</f>
        <v>-</v>
      </c>
      <c r="EP98" s="311">
        <f>IFERROR(VLOOKUP(EI98,INPUT!$C$11:$L$281,8,0),"-")</f>
        <v>0</v>
      </c>
      <c r="EQ98" s="311" t="str">
        <f>IFERROR(VLOOKUP(EI98,INPUT!$C$11:$L$281,9,0),"-")</f>
        <v>-</v>
      </c>
      <c r="ER98" s="311">
        <f t="shared" si="144"/>
        <v>3</v>
      </c>
      <c r="ES98" s="65" t="str">
        <f>IFERROR(VLOOKUP(EI98,INPUT!$C$11:$L$281,10,0),"-")</f>
        <v>FALL 2021</v>
      </c>
      <c r="ET98" s="144"/>
      <c r="EU98" s="79"/>
      <c r="EV98" s="79"/>
      <c r="EW98" s="79"/>
      <c r="EX98" s="79"/>
      <c r="EY98" s="144"/>
      <c r="EZ98" s="79"/>
      <c r="FA98" s="79"/>
      <c r="FB98" s="79"/>
      <c r="FC98" s="79"/>
    </row>
    <row r="99" spans="1:159" s="320" customFormat="1" ht="6" customHeight="1" x14ac:dyDescent="0.2">
      <c r="A99" s="405"/>
      <c r="B99" s="405"/>
      <c r="D99" s="351"/>
      <c r="E99" s="352"/>
      <c r="F99" s="352"/>
      <c r="G99" s="352"/>
      <c r="H99" s="352"/>
      <c r="I99" s="352"/>
      <c r="J99" s="352"/>
      <c r="K99" s="352"/>
      <c r="L99" s="352"/>
      <c r="M99" s="352"/>
      <c r="N99" s="352"/>
      <c r="O99" s="352"/>
      <c r="P99" s="352"/>
      <c r="Q99" s="352"/>
      <c r="R99" s="352"/>
      <c r="S99" s="352"/>
      <c r="T99" s="352"/>
      <c r="U99" s="352"/>
      <c r="V99" s="352"/>
      <c r="W99" s="352"/>
      <c r="X99" s="352"/>
      <c r="Y99" s="352"/>
      <c r="AA99" s="352"/>
      <c r="AB99" s="352"/>
      <c r="AC99" s="352"/>
      <c r="AD99" s="352"/>
      <c r="AE99" s="352"/>
      <c r="BB99" s="352"/>
      <c r="BF99" s="454"/>
      <c r="BG99" s="454"/>
      <c r="BH99" s="454"/>
      <c r="BI99" s="454"/>
      <c r="BJ99" s="454"/>
      <c r="BK99" s="454"/>
      <c r="BL99" s="454"/>
      <c r="BM99" s="454"/>
      <c r="BN99" s="454"/>
      <c r="BO99" s="454"/>
      <c r="BP99" s="454"/>
      <c r="BQ99" s="454"/>
      <c r="BR99" s="454"/>
      <c r="BS99" s="454"/>
      <c r="BT99" s="454"/>
      <c r="BU99" s="454"/>
      <c r="BV99" s="454"/>
      <c r="BW99" s="454"/>
      <c r="BX99" s="415"/>
      <c r="CA99" s="415"/>
      <c r="CB99" s="352"/>
      <c r="CC99" s="415"/>
      <c r="CD99" s="415"/>
      <c r="CE99" s="415"/>
      <c r="CF99" s="352"/>
      <c r="CG99" s="352"/>
      <c r="CH99" s="352"/>
      <c r="CI99" s="352"/>
      <c r="CJ99" s="352"/>
      <c r="CK99" s="352"/>
      <c r="CL99" s="352"/>
      <c r="CM99" s="352"/>
      <c r="CN99" s="352"/>
      <c r="CO99" s="352"/>
      <c r="CP99" s="352"/>
      <c r="CQ99" s="352"/>
      <c r="CR99" s="352"/>
      <c r="CS99" s="352"/>
      <c r="CT99" s="352"/>
      <c r="CV99" s="352"/>
      <c r="CW99" s="352"/>
      <c r="CX99" s="352"/>
      <c r="CY99" s="352"/>
      <c r="CZ99" s="352"/>
      <c r="DV99" s="411"/>
      <c r="EI99" s="65">
        <v>38</v>
      </c>
      <c r="EJ99" s="311">
        <f>IFERROR(VLOOKUP(EI99,INPUT!$C$11:$L$281,2,0),"-")</f>
        <v>8</v>
      </c>
      <c r="EK99" s="311" t="str">
        <f>IFERROR(VLOOKUP(EI99,INPUT!$C$11:$L$281,3,0),"-")</f>
        <v>-</v>
      </c>
      <c r="EL99" s="386" t="str">
        <f>IFERROR(VLOOKUP(EI99,INPUT!$C$11:$L$281,4,0),"-")</f>
        <v>-</v>
      </c>
      <c r="EM99" s="311" t="str">
        <f>IFERROR(VLOOKUP(EI99,INPUT!$C$11:$L$281,5,0),"-")</f>
        <v>-</v>
      </c>
      <c r="EN99" s="311" t="str">
        <f>IFERROR(VLOOKUP(EI99,INPUT!$C$11:$L$281,6,0),"-")</f>
        <v>-</v>
      </c>
      <c r="EO99" s="311" t="str">
        <f>IFERROR(VLOOKUP(EI99,INPUT!$C$11:$L$281,7,0),"-")</f>
        <v>-</v>
      </c>
      <c r="EP99" s="311">
        <f>IFERROR(VLOOKUP(EI99,INPUT!$C$11:$L$281,8,0),"-")</f>
        <v>0</v>
      </c>
      <c r="EQ99" s="311" t="str">
        <f>IFERROR(VLOOKUP(EI99,INPUT!$C$11:$L$281,9,0),"-")</f>
        <v>-</v>
      </c>
      <c r="ER99" s="311">
        <f t="shared" si="144"/>
        <v>3</v>
      </c>
      <c r="ES99" s="65" t="str">
        <f>IFERROR(VLOOKUP(EI99,INPUT!$C$11:$L$281,10,0),"-")</f>
        <v>FALL 2021</v>
      </c>
      <c r="ET99" s="144"/>
      <c r="EU99" s="79"/>
      <c r="EV99" s="79"/>
      <c r="EW99" s="79"/>
      <c r="EX99" s="79"/>
      <c r="EY99" s="144"/>
      <c r="EZ99" s="79"/>
      <c r="FA99" s="79"/>
      <c r="FB99" s="79"/>
      <c r="FC99" s="79"/>
    </row>
    <row r="100" spans="1:159" s="320" customFormat="1" ht="15.75" customHeight="1" x14ac:dyDescent="0.2">
      <c r="A100" s="405"/>
      <c r="B100" s="405"/>
      <c r="D100" s="351"/>
      <c r="E100" s="352"/>
      <c r="F100" s="352"/>
      <c r="G100" s="352"/>
      <c r="H100" s="352"/>
      <c r="I100" s="352"/>
      <c r="J100" s="352"/>
      <c r="K100" s="352"/>
      <c r="L100" s="352"/>
      <c r="M100" s="352"/>
      <c r="N100" s="352"/>
      <c r="O100" s="352"/>
      <c r="P100" s="352"/>
      <c r="Q100" s="352"/>
      <c r="R100" s="352"/>
      <c r="S100" s="352"/>
      <c r="T100" s="352"/>
      <c r="U100" s="352"/>
      <c r="V100" s="352"/>
      <c r="W100" s="352"/>
      <c r="X100" s="352"/>
      <c r="Y100" s="352"/>
      <c r="AA100" s="352"/>
      <c r="AB100" s="352"/>
      <c r="AC100" s="352"/>
      <c r="AD100" s="352"/>
      <c r="AE100" s="352"/>
      <c r="BB100" s="352"/>
      <c r="BF100" s="452"/>
      <c r="BG100" s="452"/>
      <c r="BH100" s="452"/>
      <c r="BI100" s="452"/>
      <c r="BJ100" s="452"/>
      <c r="BK100" s="452"/>
      <c r="BL100" s="452"/>
      <c r="BM100" s="452"/>
      <c r="BN100" s="452"/>
      <c r="BO100" s="452"/>
      <c r="BP100" s="452"/>
      <c r="BQ100" s="452"/>
      <c r="BR100" s="452"/>
      <c r="BS100" s="452"/>
      <c r="BT100" s="452"/>
      <c r="BU100" s="452"/>
      <c r="BV100" s="452"/>
      <c r="BW100" s="352"/>
      <c r="BX100" s="352"/>
      <c r="CA100" s="352"/>
      <c r="CB100" s="352"/>
      <c r="CC100" s="352"/>
      <c r="CD100" s="352"/>
      <c r="CE100" s="352"/>
      <c r="CF100" s="352"/>
      <c r="CG100" s="352"/>
      <c r="CH100" s="352"/>
      <c r="CI100" s="352"/>
      <c r="CJ100" s="352"/>
      <c r="CK100" s="352"/>
      <c r="CL100" s="352"/>
      <c r="CM100" s="352"/>
      <c r="CN100" s="352"/>
      <c r="CO100" s="352"/>
      <c r="CP100" s="352"/>
      <c r="CQ100" s="352"/>
      <c r="CR100" s="352"/>
      <c r="CS100" s="352"/>
      <c r="CT100" s="352"/>
      <c r="CV100" s="352"/>
      <c r="CW100" s="352"/>
      <c r="CX100" s="352"/>
      <c r="CY100" s="352"/>
      <c r="CZ100" s="352"/>
      <c r="DV100" s="411"/>
      <c r="EI100" s="65">
        <v>39</v>
      </c>
      <c r="EJ100" s="311">
        <f>IFERROR(VLOOKUP(EI100,INPUT!$C$11:$L$281,2,0),"-")</f>
        <v>9</v>
      </c>
      <c r="EK100" s="311" t="str">
        <f>IFERROR(VLOOKUP(EI100,INPUT!$C$11:$L$281,3,0),"-")</f>
        <v>-</v>
      </c>
      <c r="EL100" s="386" t="str">
        <f>IFERROR(VLOOKUP(EI100,INPUT!$C$11:$L$281,4,0),"-")</f>
        <v>-</v>
      </c>
      <c r="EM100" s="311" t="str">
        <f>IFERROR(VLOOKUP(EI100,INPUT!$C$11:$L$281,5,0),"-")</f>
        <v>-</v>
      </c>
      <c r="EN100" s="311" t="str">
        <f>IFERROR(VLOOKUP(EI100,INPUT!$C$11:$L$281,6,0),"-")</f>
        <v>-</v>
      </c>
      <c r="EO100" s="311" t="str">
        <f>IFERROR(VLOOKUP(EI100,INPUT!$C$11:$L$281,7,0),"-")</f>
        <v>-</v>
      </c>
      <c r="EP100" s="311">
        <f>IFERROR(VLOOKUP(EI100,INPUT!$C$11:$L$281,8,0),"-")</f>
        <v>0</v>
      </c>
      <c r="EQ100" s="311" t="str">
        <f>IFERROR(VLOOKUP(EI100,INPUT!$C$11:$L$281,9,0),"-")</f>
        <v>-</v>
      </c>
      <c r="ER100" s="311">
        <f t="shared" si="144"/>
        <v>3</v>
      </c>
      <c r="ES100" s="65" t="str">
        <f>IFERROR(VLOOKUP(EI100,INPUT!$C$11:$L$281,10,0),"-")</f>
        <v>FALL 2021</v>
      </c>
      <c r="ET100" s="144"/>
      <c r="EU100" s="79"/>
      <c r="EV100" s="79"/>
      <c r="EW100" s="79"/>
      <c r="EX100" s="79"/>
      <c r="EY100" s="144"/>
      <c r="EZ100" s="79"/>
      <c r="FA100" s="79"/>
      <c r="FB100" s="79"/>
      <c r="FC100" s="79"/>
    </row>
    <row r="101" spans="1:159" s="320" customFormat="1" ht="15.75" customHeight="1" x14ac:dyDescent="0.2">
      <c r="A101" s="405"/>
      <c r="B101" s="405"/>
      <c r="D101" s="351"/>
      <c r="E101" s="352"/>
      <c r="F101" s="352"/>
      <c r="G101" s="352"/>
      <c r="H101" s="352"/>
      <c r="I101" s="352"/>
      <c r="J101" s="352"/>
      <c r="K101" s="352"/>
      <c r="L101" s="352"/>
      <c r="M101" s="352"/>
      <c r="N101" s="352"/>
      <c r="O101" s="352"/>
      <c r="P101" s="352"/>
      <c r="Q101" s="352"/>
      <c r="R101" s="352"/>
      <c r="S101" s="352"/>
      <c r="T101" s="352"/>
      <c r="U101" s="352"/>
      <c r="V101" s="352"/>
      <c r="W101" s="352"/>
      <c r="X101" s="352"/>
      <c r="Y101" s="352"/>
      <c r="AA101" s="352"/>
      <c r="AB101" s="352"/>
      <c r="AC101" s="352"/>
      <c r="AD101" s="352"/>
      <c r="AE101" s="352"/>
      <c r="BB101" s="352"/>
      <c r="BG101" s="408"/>
      <c r="BH101" s="408"/>
      <c r="BI101" s="408"/>
      <c r="BJ101" s="409"/>
      <c r="BK101" s="409"/>
      <c r="BL101" s="410"/>
      <c r="BM101" s="410"/>
      <c r="BN101" s="411"/>
      <c r="BO101" s="411"/>
      <c r="BP101" s="409"/>
      <c r="BQ101" s="409"/>
      <c r="BR101" s="408"/>
      <c r="BS101" s="408"/>
      <c r="BT101" s="408"/>
      <c r="BU101" s="408"/>
      <c r="BV101" s="409"/>
      <c r="BW101" s="352"/>
      <c r="BX101" s="352"/>
      <c r="CA101" s="352"/>
      <c r="CB101" s="352"/>
      <c r="CC101" s="352"/>
      <c r="CD101" s="352"/>
      <c r="CE101" s="352"/>
      <c r="CF101" s="352"/>
      <c r="CG101" s="352"/>
      <c r="CH101" s="352"/>
      <c r="CI101" s="352"/>
      <c r="CJ101" s="352"/>
      <c r="CK101" s="352"/>
      <c r="CL101" s="352"/>
      <c r="CM101" s="352"/>
      <c r="CN101" s="352"/>
      <c r="CO101" s="352"/>
      <c r="CP101" s="352"/>
      <c r="CQ101" s="352"/>
      <c r="CR101" s="352"/>
      <c r="CS101" s="352"/>
      <c r="CT101" s="352"/>
      <c r="CV101" s="352"/>
      <c r="CW101" s="352"/>
      <c r="CX101" s="352"/>
      <c r="CY101" s="352"/>
      <c r="CZ101" s="352"/>
      <c r="DV101" s="411"/>
      <c r="EI101" s="65">
        <v>40</v>
      </c>
      <c r="EJ101" s="311">
        <f>IFERROR(VLOOKUP(EI101,INPUT!$C$11:$L$281,2,0),"-")</f>
        <v>10</v>
      </c>
      <c r="EK101" s="311" t="str">
        <f>IFERROR(VLOOKUP(EI101,INPUT!$C$11:$L$281,3,0),"-")</f>
        <v>-</v>
      </c>
      <c r="EL101" s="386" t="str">
        <f>IFERROR(VLOOKUP(EI101,INPUT!$C$11:$L$281,4,0),"-")</f>
        <v>-</v>
      </c>
      <c r="EM101" s="311" t="str">
        <f>IFERROR(VLOOKUP(EI101,INPUT!$C$11:$L$281,5,0),"-")</f>
        <v>-</v>
      </c>
      <c r="EN101" s="311" t="str">
        <f>IFERROR(VLOOKUP(EI101,INPUT!$C$11:$L$281,6,0),"-")</f>
        <v>-</v>
      </c>
      <c r="EO101" s="311" t="str">
        <f>IFERROR(VLOOKUP(EI101,INPUT!$C$11:$L$281,7,0),"-")</f>
        <v>-</v>
      </c>
      <c r="EP101" s="311">
        <f>IFERROR(VLOOKUP(EI101,INPUT!$C$11:$L$281,8,0),"-")</f>
        <v>0</v>
      </c>
      <c r="EQ101" s="311" t="str">
        <f>IFERROR(VLOOKUP(EI101,INPUT!$C$11:$L$281,9,0),"-")</f>
        <v>-</v>
      </c>
      <c r="ER101" s="311">
        <f t="shared" si="144"/>
        <v>3</v>
      </c>
      <c r="ES101" s="65" t="str">
        <f>IFERROR(VLOOKUP(EI101,INPUT!$C$11:$L$281,10,0),"-")</f>
        <v>FALL 2021</v>
      </c>
      <c r="ET101" s="144"/>
      <c r="EU101" s="79"/>
      <c r="EV101" s="79"/>
      <c r="EW101" s="79"/>
      <c r="EX101" s="79"/>
      <c r="EY101" s="144"/>
      <c r="EZ101" s="79"/>
      <c r="FA101" s="79"/>
      <c r="FB101" s="79"/>
      <c r="FC101" s="79"/>
    </row>
    <row r="102" spans="1:159" s="320" customFormat="1" ht="15.75" customHeight="1" x14ac:dyDescent="0.2">
      <c r="A102" s="405"/>
      <c r="B102" s="405"/>
      <c r="D102" s="351"/>
      <c r="E102" s="352"/>
      <c r="F102" s="352"/>
      <c r="G102" s="352"/>
      <c r="H102" s="352"/>
      <c r="I102" s="352"/>
      <c r="J102" s="352"/>
      <c r="K102" s="352"/>
      <c r="L102" s="352"/>
      <c r="M102" s="352"/>
      <c r="N102" s="352"/>
      <c r="O102" s="352"/>
      <c r="P102" s="352"/>
      <c r="Q102" s="352"/>
      <c r="R102" s="352"/>
      <c r="S102" s="352"/>
      <c r="T102" s="352"/>
      <c r="U102" s="352"/>
      <c r="V102" s="352"/>
      <c r="W102" s="352"/>
      <c r="X102" s="352"/>
      <c r="Y102" s="352"/>
      <c r="AA102" s="352"/>
      <c r="AB102" s="352"/>
      <c r="AC102" s="352"/>
      <c r="AD102" s="352"/>
      <c r="AE102" s="352"/>
      <c r="BB102" s="352"/>
      <c r="BG102" s="408"/>
      <c r="BH102" s="408"/>
      <c r="BI102" s="408"/>
      <c r="BJ102" s="409"/>
      <c r="BK102" s="409"/>
      <c r="BL102" s="410"/>
      <c r="BM102" s="410"/>
      <c r="BN102" s="411"/>
      <c r="BO102" s="411"/>
      <c r="BP102" s="409"/>
      <c r="BQ102" s="409"/>
      <c r="BR102" s="408"/>
      <c r="BS102" s="408"/>
      <c r="BT102" s="408"/>
      <c r="BU102" s="408"/>
      <c r="BV102" s="409"/>
      <c r="BW102" s="352"/>
      <c r="BX102" s="352"/>
      <c r="CA102" s="352"/>
      <c r="CB102" s="352"/>
      <c r="CC102" s="352"/>
      <c r="CD102" s="352"/>
      <c r="CE102" s="352"/>
      <c r="CF102" s="352"/>
      <c r="CG102" s="352"/>
      <c r="CH102" s="352"/>
      <c r="CI102" s="352"/>
      <c r="CJ102" s="352"/>
      <c r="CK102" s="352"/>
      <c r="CL102" s="352"/>
      <c r="CM102" s="352"/>
      <c r="CN102" s="352"/>
      <c r="CO102" s="352"/>
      <c r="CP102" s="352"/>
      <c r="CQ102" s="352"/>
      <c r="CR102" s="352"/>
      <c r="CS102" s="352"/>
      <c r="CT102" s="352"/>
      <c r="CV102" s="352"/>
      <c r="CW102" s="352"/>
      <c r="CX102" s="352"/>
      <c r="CY102" s="352"/>
      <c r="CZ102" s="352"/>
      <c r="DV102" s="411"/>
      <c r="EI102" s="65">
        <v>41</v>
      </c>
      <c r="EJ102" s="311">
        <f>IFERROR(VLOOKUP(EI102,INPUT!$C$11:$L$281,2,0),"-")</f>
        <v>11</v>
      </c>
      <c r="EK102" s="311" t="str">
        <f>IFERROR(VLOOKUP(EI102,INPUT!$C$11:$L$281,3,0),"-")</f>
        <v>-</v>
      </c>
      <c r="EL102" s="386" t="str">
        <f>IFERROR(VLOOKUP(EI102,INPUT!$C$11:$L$281,4,0),"-")</f>
        <v>-</v>
      </c>
      <c r="EM102" s="311" t="str">
        <f>IFERROR(VLOOKUP(EI102,INPUT!$C$11:$L$281,5,0),"-")</f>
        <v>-</v>
      </c>
      <c r="EN102" s="311" t="str">
        <f>IFERROR(VLOOKUP(EI102,INPUT!$C$11:$L$281,6,0),"-")</f>
        <v>-</v>
      </c>
      <c r="EO102" s="311" t="str">
        <f>IFERROR(VLOOKUP(EI102,INPUT!$C$11:$L$281,7,0),"-")</f>
        <v>-</v>
      </c>
      <c r="EP102" s="311">
        <f>IFERROR(VLOOKUP(EI102,INPUT!$C$11:$L$281,8,0),"-")</f>
        <v>0</v>
      </c>
      <c r="EQ102" s="311" t="str">
        <f>IFERROR(VLOOKUP(EI102,INPUT!$C$11:$L$281,9,0),"-")</f>
        <v>-</v>
      </c>
      <c r="ER102" s="311">
        <f t="shared" si="144"/>
        <v>3</v>
      </c>
      <c r="ES102" s="65" t="str">
        <f>IFERROR(VLOOKUP(EI102,INPUT!$C$11:$L$281,10,0),"-")</f>
        <v>FALL 2021</v>
      </c>
      <c r="ET102" s="144"/>
      <c r="EU102" s="79"/>
      <c r="EV102" s="79"/>
      <c r="EW102" s="79"/>
      <c r="EX102" s="79"/>
      <c r="EY102" s="144"/>
      <c r="EZ102" s="79"/>
      <c r="FA102" s="79"/>
      <c r="FB102" s="79"/>
      <c r="FC102" s="79"/>
    </row>
    <row r="103" spans="1:159" s="320" customFormat="1" ht="15.75" customHeight="1" x14ac:dyDescent="0.2">
      <c r="A103" s="405"/>
      <c r="B103" s="405"/>
      <c r="D103" s="351"/>
      <c r="E103" s="352"/>
      <c r="F103" s="352"/>
      <c r="G103" s="352"/>
      <c r="H103" s="352"/>
      <c r="I103" s="352"/>
      <c r="J103" s="352"/>
      <c r="K103" s="352"/>
      <c r="L103" s="352"/>
      <c r="M103" s="352"/>
      <c r="N103" s="352"/>
      <c r="O103" s="352"/>
      <c r="P103" s="352"/>
      <c r="Q103" s="352"/>
      <c r="R103" s="352"/>
      <c r="S103" s="352"/>
      <c r="T103" s="352"/>
      <c r="U103" s="352"/>
      <c r="V103" s="352"/>
      <c r="W103" s="352"/>
      <c r="X103" s="352"/>
      <c r="Y103" s="352"/>
      <c r="AA103" s="352"/>
      <c r="AB103" s="352"/>
      <c r="AC103" s="352"/>
      <c r="AD103" s="352"/>
      <c r="AE103" s="352"/>
      <c r="BB103" s="352"/>
      <c r="BG103" s="408"/>
      <c r="BH103" s="408"/>
      <c r="BI103" s="408"/>
      <c r="BJ103" s="409"/>
      <c r="BK103" s="409"/>
      <c r="BL103" s="410"/>
      <c r="BM103" s="410"/>
      <c r="BN103" s="411"/>
      <c r="BO103" s="411"/>
      <c r="BP103" s="409"/>
      <c r="BQ103" s="409"/>
      <c r="BR103" s="408"/>
      <c r="BS103" s="408"/>
      <c r="BT103" s="408"/>
      <c r="BU103" s="408"/>
      <c r="BV103" s="409"/>
      <c r="BW103" s="352"/>
      <c r="BX103" s="352"/>
      <c r="CA103" s="352"/>
      <c r="CB103" s="352"/>
      <c r="CC103" s="352"/>
      <c r="CD103" s="352"/>
      <c r="CE103" s="352"/>
      <c r="CF103" s="352"/>
      <c r="CG103" s="352"/>
      <c r="CH103" s="352"/>
      <c r="CI103" s="352"/>
      <c r="CJ103" s="352"/>
      <c r="CK103" s="352"/>
      <c r="CL103" s="352"/>
      <c r="CM103" s="352"/>
      <c r="CN103" s="352"/>
      <c r="CO103" s="352"/>
      <c r="CP103" s="352"/>
      <c r="CQ103" s="352"/>
      <c r="CR103" s="352"/>
      <c r="CS103" s="352"/>
      <c r="CT103" s="352"/>
      <c r="CV103" s="352"/>
      <c r="CW103" s="352"/>
      <c r="CX103" s="352"/>
      <c r="CY103" s="352"/>
      <c r="CZ103" s="352"/>
      <c r="DV103" s="411"/>
      <c r="EI103" s="65">
        <v>42</v>
      </c>
      <c r="EJ103" s="311">
        <f>IFERROR(VLOOKUP(EI103,INPUT!$C$11:$L$281,2,0),"-")</f>
        <v>12</v>
      </c>
      <c r="EK103" s="311" t="str">
        <f>IFERROR(VLOOKUP(EI103,INPUT!$C$11:$L$281,3,0),"-")</f>
        <v>-</v>
      </c>
      <c r="EL103" s="386" t="str">
        <f>IFERROR(VLOOKUP(EI103,INPUT!$C$11:$L$281,4,0),"-")</f>
        <v>-</v>
      </c>
      <c r="EM103" s="311" t="str">
        <f>IFERROR(VLOOKUP(EI103,INPUT!$C$11:$L$281,5,0),"-")</f>
        <v>-</v>
      </c>
      <c r="EN103" s="311" t="str">
        <f>IFERROR(VLOOKUP(EI103,INPUT!$C$11:$L$281,6,0),"-")</f>
        <v>-</v>
      </c>
      <c r="EO103" s="311" t="str">
        <f>IFERROR(VLOOKUP(EI103,INPUT!$C$11:$L$281,7,0),"-")</f>
        <v>-</v>
      </c>
      <c r="EP103" s="311">
        <f>IFERROR(VLOOKUP(EI103,INPUT!$C$11:$L$281,8,0),"-")</f>
        <v>0</v>
      </c>
      <c r="EQ103" s="311" t="str">
        <f>IFERROR(VLOOKUP(EI103,INPUT!$C$11:$L$281,9,0),"-")</f>
        <v>-</v>
      </c>
      <c r="ER103" s="311">
        <f t="shared" si="144"/>
        <v>3</v>
      </c>
      <c r="ES103" s="65" t="str">
        <f>IFERROR(VLOOKUP(EI103,INPUT!$C$11:$L$281,10,0),"-")</f>
        <v>FALL 2021</v>
      </c>
      <c r="ET103" s="144"/>
      <c r="EU103" s="79"/>
      <c r="EV103" s="79"/>
      <c r="EW103" s="79"/>
      <c r="EX103" s="79"/>
      <c r="EY103" s="144"/>
      <c r="EZ103" s="79"/>
      <c r="FA103" s="79"/>
      <c r="FB103" s="79"/>
      <c r="FC103" s="79"/>
    </row>
    <row r="104" spans="1:159" s="320" customFormat="1" ht="15.75" customHeight="1" x14ac:dyDescent="0.2">
      <c r="A104" s="405"/>
      <c r="B104" s="405"/>
      <c r="D104" s="351"/>
      <c r="E104" s="352"/>
      <c r="F104" s="352"/>
      <c r="G104" s="352"/>
      <c r="H104" s="352"/>
      <c r="I104" s="352"/>
      <c r="J104" s="352"/>
      <c r="K104" s="352"/>
      <c r="L104" s="352"/>
      <c r="M104" s="352"/>
      <c r="N104" s="352"/>
      <c r="O104" s="352"/>
      <c r="P104" s="352"/>
      <c r="Q104" s="352"/>
      <c r="R104" s="352"/>
      <c r="S104" s="352"/>
      <c r="T104" s="352"/>
      <c r="U104" s="352"/>
      <c r="V104" s="352"/>
      <c r="W104" s="352"/>
      <c r="X104" s="352"/>
      <c r="Y104" s="352"/>
      <c r="AA104" s="352"/>
      <c r="AB104" s="352"/>
      <c r="AC104" s="352"/>
      <c r="AD104" s="352"/>
      <c r="AE104" s="352"/>
      <c r="BB104" s="352"/>
      <c r="BG104" s="408"/>
      <c r="BH104" s="408"/>
      <c r="BI104" s="408"/>
      <c r="BJ104" s="409"/>
      <c r="BK104" s="409"/>
      <c r="BL104" s="410"/>
      <c r="BM104" s="410"/>
      <c r="BN104" s="411"/>
      <c r="BO104" s="411"/>
      <c r="BP104" s="409"/>
      <c r="BQ104" s="409"/>
      <c r="BR104" s="408"/>
      <c r="BS104" s="408"/>
      <c r="BT104" s="408"/>
      <c r="BU104" s="408"/>
      <c r="BV104" s="409"/>
      <c r="BW104" s="352"/>
      <c r="BX104" s="352"/>
      <c r="CA104" s="352"/>
      <c r="CB104" s="352"/>
      <c r="CC104" s="352"/>
      <c r="CD104" s="352"/>
      <c r="CE104" s="352"/>
      <c r="CF104" s="352"/>
      <c r="CG104" s="352"/>
      <c r="CH104" s="352"/>
      <c r="CI104" s="352"/>
      <c r="CJ104" s="352"/>
      <c r="CK104" s="352"/>
      <c r="CL104" s="352"/>
      <c r="CM104" s="352"/>
      <c r="CN104" s="352"/>
      <c r="CO104" s="352"/>
      <c r="CP104" s="352"/>
      <c r="CQ104" s="352"/>
      <c r="CR104" s="352"/>
      <c r="CS104" s="352"/>
      <c r="CT104" s="352"/>
      <c r="CV104" s="352"/>
      <c r="CW104" s="352"/>
      <c r="CX104" s="352"/>
      <c r="CY104" s="352"/>
      <c r="CZ104" s="352"/>
      <c r="DV104" s="411"/>
      <c r="EI104" s="65">
        <v>43</v>
      </c>
      <c r="EJ104" s="311">
        <f>IFERROR(VLOOKUP(EI104,INPUT!$C$11:$L$281,2,0),"-")</f>
        <v>13</v>
      </c>
      <c r="EK104" s="311" t="str">
        <f>IFERROR(VLOOKUP(EI104,INPUT!$C$11:$L$281,3,0),"-")</f>
        <v>-</v>
      </c>
      <c r="EL104" s="386" t="str">
        <f>IFERROR(VLOOKUP(EI104,INPUT!$C$11:$L$281,4,0),"-")</f>
        <v>-</v>
      </c>
      <c r="EM104" s="311" t="str">
        <f>IFERROR(VLOOKUP(EI104,INPUT!$C$11:$L$281,5,0),"-")</f>
        <v>-</v>
      </c>
      <c r="EN104" s="311" t="str">
        <f>IFERROR(VLOOKUP(EI104,INPUT!$C$11:$L$281,6,0),"-")</f>
        <v>-</v>
      </c>
      <c r="EO104" s="311" t="str">
        <f>IFERROR(VLOOKUP(EI104,INPUT!$C$11:$L$281,7,0),"-")</f>
        <v>-</v>
      </c>
      <c r="EP104" s="311">
        <f>IFERROR(VLOOKUP(EI104,INPUT!$C$11:$L$281,8,0),"-")</f>
        <v>0</v>
      </c>
      <c r="EQ104" s="311" t="str">
        <f>IFERROR(VLOOKUP(EI104,INPUT!$C$11:$L$281,9,0),"-")</f>
        <v>-</v>
      </c>
      <c r="ER104" s="311">
        <f t="shared" si="144"/>
        <v>3</v>
      </c>
      <c r="ES104" s="65" t="str">
        <f>IFERROR(VLOOKUP(EI104,INPUT!$C$11:$L$281,10,0),"-")</f>
        <v>FALL 2021</v>
      </c>
      <c r="ET104" s="144"/>
      <c r="EU104" s="79"/>
      <c r="EV104" s="79"/>
      <c r="EW104" s="79"/>
      <c r="EX104" s="79"/>
      <c r="EY104" s="144"/>
      <c r="EZ104" s="79"/>
      <c r="FA104" s="79"/>
      <c r="FB104" s="79"/>
      <c r="FC104" s="79"/>
    </row>
    <row r="105" spans="1:159" s="320" customFormat="1" ht="15.75" customHeight="1" x14ac:dyDescent="0.2">
      <c r="A105" s="405"/>
      <c r="B105" s="196"/>
      <c r="D105" s="196"/>
      <c r="E105" s="421"/>
      <c r="F105" s="421"/>
      <c r="G105" s="421"/>
      <c r="H105" s="421"/>
      <c r="I105" s="421"/>
      <c r="J105" s="421"/>
      <c r="K105" s="421"/>
      <c r="L105" s="421"/>
      <c r="M105" s="421"/>
      <c r="N105" s="421"/>
      <c r="O105" s="421"/>
      <c r="P105" s="421"/>
      <c r="Q105" s="421"/>
      <c r="R105" s="421"/>
      <c r="S105" s="421"/>
      <c r="T105" s="421"/>
      <c r="U105" s="421"/>
      <c r="V105" s="421"/>
      <c r="W105" s="421"/>
      <c r="X105" s="421"/>
      <c r="Y105" s="421"/>
      <c r="AA105" s="421"/>
      <c r="AB105" s="421"/>
      <c r="AC105" s="421"/>
      <c r="AD105" s="421"/>
      <c r="AE105" s="421"/>
      <c r="BB105" s="421"/>
      <c r="BG105" s="373"/>
      <c r="BH105" s="373"/>
      <c r="BI105" s="408"/>
      <c r="BJ105" s="409"/>
      <c r="BK105" s="409"/>
      <c r="BL105" s="410"/>
      <c r="BM105" s="410"/>
      <c r="BN105" s="411"/>
      <c r="BO105" s="411"/>
      <c r="BP105" s="409"/>
      <c r="BQ105" s="409"/>
      <c r="BR105" s="373"/>
      <c r="BS105" s="408"/>
      <c r="BT105" s="408"/>
      <c r="BU105" s="408"/>
      <c r="BV105" s="373"/>
      <c r="BW105" s="421"/>
      <c r="BX105" s="421"/>
      <c r="CA105" s="421"/>
      <c r="CB105" s="421"/>
      <c r="CC105" s="421"/>
      <c r="CD105" s="421"/>
      <c r="CE105" s="421"/>
      <c r="CF105" s="421"/>
      <c r="CG105" s="421"/>
      <c r="CH105" s="421"/>
      <c r="CI105" s="421"/>
      <c r="CJ105" s="421"/>
      <c r="CK105" s="421"/>
      <c r="CL105" s="421"/>
      <c r="CM105" s="421"/>
      <c r="CN105" s="421"/>
      <c r="CO105" s="421"/>
      <c r="CP105" s="421"/>
      <c r="CQ105" s="421"/>
      <c r="CR105" s="421"/>
      <c r="CS105" s="421"/>
      <c r="CT105" s="421"/>
      <c r="CV105" s="421"/>
      <c r="CW105" s="421"/>
      <c r="CX105" s="421"/>
      <c r="CY105" s="421"/>
      <c r="CZ105" s="421"/>
      <c r="DV105" s="373"/>
      <c r="DX105" s="373"/>
      <c r="DY105" s="373"/>
      <c r="DZ105" s="373"/>
      <c r="EI105" s="65">
        <v>44</v>
      </c>
      <c r="EJ105" s="311">
        <f>IFERROR(VLOOKUP(EI105,INPUT!$C$11:$L$281,2,0),"-")</f>
        <v>14</v>
      </c>
      <c r="EK105" s="311" t="str">
        <f>IFERROR(VLOOKUP(EI105,INPUT!$C$11:$L$281,3,0),"-")</f>
        <v>-</v>
      </c>
      <c r="EL105" s="386" t="str">
        <f>IFERROR(VLOOKUP(EI105,INPUT!$C$11:$L$281,4,0),"-")</f>
        <v>-</v>
      </c>
      <c r="EM105" s="311" t="str">
        <f>IFERROR(VLOOKUP(EI105,INPUT!$C$11:$L$281,5,0),"-")</f>
        <v>-</v>
      </c>
      <c r="EN105" s="311" t="str">
        <f>IFERROR(VLOOKUP(EI105,INPUT!$C$11:$L$281,6,0),"-")</f>
        <v>-</v>
      </c>
      <c r="EO105" s="311" t="str">
        <f>IFERROR(VLOOKUP(EI105,INPUT!$C$11:$L$281,7,0),"-")</f>
        <v>-</v>
      </c>
      <c r="EP105" s="311">
        <f>IFERROR(VLOOKUP(EI105,INPUT!$C$11:$L$281,8,0),"-")</f>
        <v>0</v>
      </c>
      <c r="EQ105" s="311" t="str">
        <f>IFERROR(VLOOKUP(EI105,INPUT!$C$11:$L$281,9,0),"-")</f>
        <v>-</v>
      </c>
      <c r="ER105" s="311">
        <f t="shared" si="144"/>
        <v>3</v>
      </c>
      <c r="ES105" s="65" t="str">
        <f>IFERROR(VLOOKUP(EI105,INPUT!$C$11:$L$281,10,0),"-")</f>
        <v>FALL 2021</v>
      </c>
      <c r="ET105" s="144"/>
      <c r="EU105" s="79"/>
      <c r="EV105" s="79"/>
      <c r="EW105" s="79"/>
      <c r="EX105" s="79"/>
      <c r="EY105" s="144"/>
      <c r="EZ105" s="79"/>
      <c r="FA105" s="79"/>
      <c r="FB105" s="79"/>
      <c r="FC105" s="79"/>
    </row>
    <row r="106" spans="1:159" s="320" customFormat="1" ht="15.75" customHeight="1" x14ac:dyDescent="0.2">
      <c r="A106" s="422"/>
      <c r="B106" s="196"/>
      <c r="C106" s="423"/>
      <c r="D106" s="196"/>
      <c r="E106" s="421"/>
      <c r="F106" s="421"/>
      <c r="G106" s="421"/>
      <c r="H106" s="421"/>
      <c r="I106" s="421"/>
      <c r="J106" s="421"/>
      <c r="K106" s="421"/>
      <c r="L106" s="421"/>
      <c r="M106" s="421"/>
      <c r="N106" s="421"/>
      <c r="O106" s="421"/>
      <c r="P106" s="421"/>
      <c r="Q106" s="421"/>
      <c r="R106" s="421"/>
      <c r="S106" s="421"/>
      <c r="T106" s="421"/>
      <c r="U106" s="421"/>
      <c r="V106" s="421"/>
      <c r="W106" s="421"/>
      <c r="X106" s="421"/>
      <c r="Y106" s="421"/>
      <c r="AA106" s="421"/>
      <c r="AB106" s="421"/>
      <c r="AC106" s="421"/>
      <c r="AD106" s="421"/>
      <c r="AE106" s="421"/>
      <c r="BB106" s="421"/>
      <c r="BG106" s="198"/>
      <c r="BH106" s="198"/>
      <c r="BI106" s="408"/>
      <c r="BJ106" s="409"/>
      <c r="BK106" s="409"/>
      <c r="BL106" s="410"/>
      <c r="BM106" s="410"/>
      <c r="BN106" s="411"/>
      <c r="BO106" s="411"/>
      <c r="BP106" s="409"/>
      <c r="BQ106" s="409"/>
      <c r="BR106" s="198"/>
      <c r="BS106" s="408"/>
      <c r="BT106" s="408"/>
      <c r="BU106" s="408"/>
      <c r="BV106" s="198"/>
      <c r="BW106" s="421"/>
      <c r="BX106" s="421"/>
      <c r="CA106" s="421"/>
      <c r="CB106" s="421"/>
      <c r="CC106" s="421"/>
      <c r="CD106" s="421"/>
      <c r="CE106" s="421"/>
      <c r="CF106" s="421"/>
      <c r="CG106" s="421"/>
      <c r="CH106" s="421"/>
      <c r="CI106" s="421"/>
      <c r="CJ106" s="421"/>
      <c r="CK106" s="421"/>
      <c r="CL106" s="421"/>
      <c r="CM106" s="421"/>
      <c r="CN106" s="421"/>
      <c r="CO106" s="421"/>
      <c r="CP106" s="421"/>
      <c r="CQ106" s="421"/>
      <c r="CR106" s="421"/>
      <c r="CS106" s="421"/>
      <c r="CT106" s="421"/>
      <c r="CV106" s="421"/>
      <c r="CW106" s="421"/>
      <c r="CX106" s="421"/>
      <c r="CY106" s="421"/>
      <c r="CZ106" s="421"/>
      <c r="DV106" s="198"/>
      <c r="DX106" s="198"/>
      <c r="DY106" s="198"/>
      <c r="DZ106" s="198"/>
      <c r="EI106" s="65">
        <v>45</v>
      </c>
      <c r="EJ106" s="311">
        <f>IFERROR(VLOOKUP(EI106,INPUT!$C$11:$L$281,2,0),"-")</f>
        <v>15</v>
      </c>
      <c r="EK106" s="311" t="str">
        <f>IFERROR(VLOOKUP(EI106,INPUT!$C$11:$L$281,3,0),"-")</f>
        <v>-</v>
      </c>
      <c r="EL106" s="386" t="str">
        <f>IFERROR(VLOOKUP(EI106,INPUT!$C$11:$L$281,4,0),"-")</f>
        <v>-</v>
      </c>
      <c r="EM106" s="311" t="str">
        <f>IFERROR(VLOOKUP(EI106,INPUT!$C$11:$L$281,5,0),"-")</f>
        <v>-</v>
      </c>
      <c r="EN106" s="311" t="str">
        <f>IFERROR(VLOOKUP(EI106,INPUT!$C$11:$L$281,6,0),"-")</f>
        <v>-</v>
      </c>
      <c r="EO106" s="311" t="str">
        <f>IFERROR(VLOOKUP(EI106,INPUT!$C$11:$L$281,7,0),"-")</f>
        <v>-</v>
      </c>
      <c r="EP106" s="311">
        <f>IFERROR(VLOOKUP(EI106,INPUT!$C$11:$L$281,8,0),"-")</f>
        <v>0</v>
      </c>
      <c r="EQ106" s="311" t="str">
        <f>IFERROR(VLOOKUP(EI106,INPUT!$C$11:$L$281,9,0),"-")</f>
        <v>-</v>
      </c>
      <c r="ER106" s="311">
        <f t="shared" si="144"/>
        <v>3</v>
      </c>
      <c r="ES106" s="65" t="str">
        <f>IFERROR(VLOOKUP(EI106,INPUT!$C$11:$L$281,10,0),"-")</f>
        <v>FALL 2021</v>
      </c>
      <c r="ET106" s="144"/>
      <c r="EU106" s="79"/>
      <c r="EV106" s="79"/>
      <c r="EW106" s="79"/>
      <c r="EX106" s="79"/>
      <c r="EY106" s="144"/>
      <c r="EZ106" s="79"/>
      <c r="FA106" s="79"/>
      <c r="FB106" s="79"/>
      <c r="FC106" s="79"/>
    </row>
    <row r="107" spans="1:159" s="320" customFormat="1" ht="15.75" customHeight="1" x14ac:dyDescent="0.2">
      <c r="A107" s="422"/>
      <c r="B107" s="196"/>
      <c r="C107" s="423"/>
      <c r="D107" s="196"/>
      <c r="E107" s="421"/>
      <c r="F107" s="421"/>
      <c r="G107" s="421"/>
      <c r="H107" s="421"/>
      <c r="I107" s="421"/>
      <c r="J107" s="421"/>
      <c r="K107" s="421"/>
      <c r="L107" s="421"/>
      <c r="M107" s="421"/>
      <c r="N107" s="421"/>
      <c r="O107" s="421"/>
      <c r="P107" s="421"/>
      <c r="Q107" s="421"/>
      <c r="R107" s="421"/>
      <c r="S107" s="421"/>
      <c r="T107" s="421"/>
      <c r="U107" s="421"/>
      <c r="V107" s="421"/>
      <c r="W107" s="421"/>
      <c r="X107" s="421"/>
      <c r="Y107" s="421"/>
      <c r="AA107" s="421"/>
      <c r="AB107" s="421"/>
      <c r="AC107" s="421"/>
      <c r="AD107" s="421"/>
      <c r="AE107" s="421"/>
      <c r="BB107" s="421"/>
      <c r="BG107" s="198"/>
      <c r="BH107" s="198"/>
      <c r="BI107" s="408"/>
      <c r="BJ107" s="409"/>
      <c r="BK107" s="409"/>
      <c r="BL107" s="410"/>
      <c r="BM107" s="410"/>
      <c r="BN107" s="411"/>
      <c r="BO107" s="411"/>
      <c r="BP107" s="409"/>
      <c r="BQ107" s="409"/>
      <c r="BR107" s="198"/>
      <c r="BS107" s="408"/>
      <c r="BT107" s="408"/>
      <c r="BU107" s="408"/>
      <c r="BV107" s="198"/>
      <c r="BW107" s="421"/>
      <c r="BX107" s="421"/>
      <c r="CA107" s="421"/>
      <c r="CB107" s="421"/>
      <c r="CC107" s="421"/>
      <c r="CD107" s="421"/>
      <c r="CE107" s="421"/>
      <c r="CF107" s="421"/>
      <c r="CG107" s="421"/>
      <c r="CH107" s="421"/>
      <c r="CI107" s="421"/>
      <c r="CJ107" s="421"/>
      <c r="CK107" s="421"/>
      <c r="CL107" s="421"/>
      <c r="CM107" s="421"/>
      <c r="CN107" s="421"/>
      <c r="CO107" s="421"/>
      <c r="CP107" s="421"/>
      <c r="CQ107" s="421"/>
      <c r="CR107" s="421"/>
      <c r="CS107" s="421"/>
      <c r="CT107" s="421"/>
      <c r="CV107" s="421"/>
      <c r="CW107" s="421"/>
      <c r="CX107" s="421"/>
      <c r="CY107" s="421"/>
      <c r="CZ107" s="421"/>
      <c r="DV107" s="198"/>
      <c r="DX107" s="198"/>
      <c r="DY107" s="198"/>
      <c r="DZ107" s="198"/>
      <c r="EI107" s="65">
        <v>46</v>
      </c>
      <c r="EJ107" s="311">
        <f>IFERROR(VLOOKUP(EI107,INPUT!$C$11:$L$281,2,0),"-")</f>
        <v>1</v>
      </c>
      <c r="EK107" s="311" t="str">
        <f>IFERROR(VLOOKUP(EI107,INPUT!$C$11:$L$281,3,0),"-")</f>
        <v>BMT104</v>
      </c>
      <c r="EL107" s="386" t="str">
        <f>IFERROR(VLOOKUP(EI107,INPUT!$C$11:$L$281,4,0),"-")</f>
        <v>HUMAN RESOURCE MANAGEMENT</v>
      </c>
      <c r="EM107" s="311">
        <f>IFERROR(VLOOKUP(EI107,INPUT!$C$11:$L$281,5,0),"-")</f>
        <v>86</v>
      </c>
      <c r="EN107" s="311">
        <f>IFERROR(VLOOKUP(EI107,INPUT!$C$11:$L$281,6,0),"-")</f>
        <v>3</v>
      </c>
      <c r="EO107" s="311" t="str">
        <f>IFERROR(VLOOKUP(EI107,INPUT!$C$11:$L$281,7,0),"-")</f>
        <v>A</v>
      </c>
      <c r="EP107" s="311">
        <f>IFERROR(VLOOKUP(EI107,INPUT!$C$11:$L$281,8,0),"-")</f>
        <v>4</v>
      </c>
      <c r="EQ107" s="311">
        <f>IFERROR(VLOOKUP(EI107,INPUT!$C$11:$L$281,9,0),"-")</f>
        <v>12</v>
      </c>
      <c r="ER107" s="311">
        <v>4</v>
      </c>
      <c r="ES107" s="65" t="str">
        <f>IFERROR(VLOOKUP(EI107,INPUT!$C$11:$L$281,10,0),"-")</f>
        <v>SPRING 2022</v>
      </c>
      <c r="ET107" s="144"/>
      <c r="EU107" s="79"/>
      <c r="EV107" s="79"/>
      <c r="EW107" s="79"/>
      <c r="EX107" s="79"/>
      <c r="EY107" s="144"/>
      <c r="EZ107" s="79"/>
      <c r="FA107" s="79"/>
      <c r="FB107" s="79"/>
      <c r="FC107" s="79"/>
    </row>
    <row r="108" spans="1:159" s="320" customFormat="1" ht="15.75" customHeight="1" x14ac:dyDescent="0.2">
      <c r="A108" s="422"/>
      <c r="B108" s="196"/>
      <c r="C108" s="423"/>
      <c r="D108" s="196"/>
      <c r="E108" s="421"/>
      <c r="F108" s="421"/>
      <c r="G108" s="421"/>
      <c r="H108" s="421"/>
      <c r="I108" s="421"/>
      <c r="J108" s="421"/>
      <c r="K108" s="421"/>
      <c r="L108" s="421"/>
      <c r="M108" s="421"/>
      <c r="N108" s="421"/>
      <c r="O108" s="421"/>
      <c r="P108" s="421"/>
      <c r="Q108" s="421"/>
      <c r="R108" s="421"/>
      <c r="S108" s="421"/>
      <c r="T108" s="421"/>
      <c r="U108" s="421"/>
      <c r="V108" s="421"/>
      <c r="W108" s="421"/>
      <c r="X108" s="421"/>
      <c r="Y108" s="421"/>
      <c r="AA108" s="421"/>
      <c r="AB108" s="421"/>
      <c r="AC108" s="421"/>
      <c r="AD108" s="421"/>
      <c r="AE108" s="421"/>
      <c r="BB108" s="421"/>
      <c r="BG108" s="198"/>
      <c r="BH108" s="198"/>
      <c r="BI108" s="408"/>
      <c r="BJ108" s="409"/>
      <c r="BK108" s="409"/>
      <c r="BL108" s="410"/>
      <c r="BM108" s="410"/>
      <c r="BN108" s="411"/>
      <c r="BO108" s="411"/>
      <c r="BP108" s="409"/>
      <c r="BQ108" s="409"/>
      <c r="BR108" s="198"/>
      <c r="BS108" s="408"/>
      <c r="BT108" s="408"/>
      <c r="BU108" s="408"/>
      <c r="BV108" s="198"/>
      <c r="BW108" s="421"/>
      <c r="BX108" s="421"/>
      <c r="CA108" s="421"/>
      <c r="CB108" s="421"/>
      <c r="CC108" s="421"/>
      <c r="CD108" s="421"/>
      <c r="CE108" s="421"/>
      <c r="CF108" s="421"/>
      <c r="CG108" s="421"/>
      <c r="CH108" s="421"/>
      <c r="CI108" s="421"/>
      <c r="CJ108" s="421"/>
      <c r="CK108" s="421"/>
      <c r="CL108" s="421"/>
      <c r="CM108" s="421"/>
      <c r="CN108" s="421"/>
      <c r="CO108" s="421"/>
      <c r="CP108" s="421"/>
      <c r="CQ108" s="421"/>
      <c r="CR108" s="421"/>
      <c r="CS108" s="421"/>
      <c r="CT108" s="421"/>
      <c r="CV108" s="421"/>
      <c r="CW108" s="421"/>
      <c r="CX108" s="421"/>
      <c r="CY108" s="421"/>
      <c r="CZ108" s="421"/>
      <c r="DV108" s="198"/>
      <c r="DX108" s="198"/>
      <c r="DY108" s="198"/>
      <c r="DZ108" s="198"/>
      <c r="EI108" s="65">
        <v>47</v>
      </c>
      <c r="EJ108" s="311">
        <f>IFERROR(VLOOKUP(EI108,INPUT!$C$11:$L$281,2,0),"-")</f>
        <v>2</v>
      </c>
      <c r="EK108" s="311" t="str">
        <f>IFERROR(VLOOKUP(EI108,INPUT!$C$11:$L$281,3,0),"-")</f>
        <v>CSC352</v>
      </c>
      <c r="EL108" s="386" t="str">
        <f>IFERROR(VLOOKUP(EI108,INPUT!$C$11:$L$281,4,0),"-")</f>
        <v>DATABASE SYSTEMS</v>
      </c>
      <c r="EM108" s="311">
        <f>IFERROR(VLOOKUP(EI108,INPUT!$C$11:$L$281,5,0),"-")</f>
        <v>53.13</v>
      </c>
      <c r="EN108" s="311">
        <f>IFERROR(VLOOKUP(EI108,INPUT!$C$11:$L$281,6,0),"-")</f>
        <v>4</v>
      </c>
      <c r="EO108" s="311" t="str">
        <f>IFERROR(VLOOKUP(EI108,INPUT!$C$11:$L$281,7,0),"-")</f>
        <v>B-</v>
      </c>
      <c r="EP108" s="311">
        <f>IFERROR(VLOOKUP(EI108,INPUT!$C$11:$L$281,8,0),"-")</f>
        <v>2.7</v>
      </c>
      <c r="EQ108" s="311">
        <f>IFERROR(VLOOKUP(EI108,INPUT!$C$11:$L$281,9,0),"-")</f>
        <v>10.8</v>
      </c>
      <c r="ER108" s="311">
        <f t="shared" si="144"/>
        <v>4</v>
      </c>
      <c r="ES108" s="65" t="str">
        <f>IFERROR(VLOOKUP(EI108,INPUT!$C$11:$L$281,10,0),"-")</f>
        <v>SPRING 2022</v>
      </c>
      <c r="ET108" s="144"/>
      <c r="EU108" s="79"/>
      <c r="EV108" s="79"/>
      <c r="EW108" s="79"/>
      <c r="EX108" s="79"/>
      <c r="EY108" s="144"/>
      <c r="EZ108" s="79"/>
      <c r="FA108" s="79"/>
      <c r="FB108" s="79"/>
      <c r="FC108" s="79"/>
    </row>
    <row r="109" spans="1:159" s="320" customFormat="1" ht="15.75" customHeight="1" x14ac:dyDescent="0.2">
      <c r="A109" s="422"/>
      <c r="B109" s="196"/>
      <c r="C109" s="423"/>
      <c r="D109" s="196"/>
      <c r="E109" s="421"/>
      <c r="F109" s="421"/>
      <c r="G109" s="421"/>
      <c r="H109" s="421"/>
      <c r="I109" s="421"/>
      <c r="J109" s="421"/>
      <c r="K109" s="421"/>
      <c r="L109" s="421"/>
      <c r="M109" s="421"/>
      <c r="N109" s="421"/>
      <c r="O109" s="421"/>
      <c r="P109" s="421"/>
      <c r="Q109" s="421"/>
      <c r="R109" s="421"/>
      <c r="S109" s="421"/>
      <c r="T109" s="421"/>
      <c r="U109" s="421"/>
      <c r="V109" s="421"/>
      <c r="W109" s="421"/>
      <c r="X109" s="421"/>
      <c r="Y109" s="421"/>
      <c r="AA109" s="421"/>
      <c r="AB109" s="421"/>
      <c r="AC109" s="421"/>
      <c r="AD109" s="421"/>
      <c r="AE109" s="421"/>
      <c r="BB109" s="421"/>
      <c r="BG109" s="424"/>
      <c r="BH109" s="424"/>
      <c r="BI109" s="408"/>
      <c r="BJ109" s="409"/>
      <c r="BK109" s="409"/>
      <c r="BL109" s="410"/>
      <c r="BM109" s="410"/>
      <c r="BN109" s="411"/>
      <c r="BO109" s="411"/>
      <c r="BP109" s="409"/>
      <c r="BQ109" s="409"/>
      <c r="BR109" s="424"/>
      <c r="BS109" s="408"/>
      <c r="BT109" s="408"/>
      <c r="BU109" s="408"/>
      <c r="BV109" s="424"/>
      <c r="BW109" s="421"/>
      <c r="BX109" s="421"/>
      <c r="CA109" s="421"/>
      <c r="CB109" s="421"/>
      <c r="CC109" s="421"/>
      <c r="CD109" s="421"/>
      <c r="CE109" s="421"/>
      <c r="CF109" s="421"/>
      <c r="CG109" s="421"/>
      <c r="CH109" s="421"/>
      <c r="CI109" s="421"/>
      <c r="CJ109" s="421"/>
      <c r="CK109" s="421"/>
      <c r="CL109" s="421"/>
      <c r="CM109" s="421"/>
      <c r="CN109" s="421"/>
      <c r="CO109" s="421"/>
      <c r="CP109" s="421"/>
      <c r="CQ109" s="421"/>
      <c r="CR109" s="421"/>
      <c r="CS109" s="421"/>
      <c r="CT109" s="421"/>
      <c r="CV109" s="421"/>
      <c r="CW109" s="421"/>
      <c r="CX109" s="421"/>
      <c r="CY109" s="421"/>
      <c r="CZ109" s="421"/>
      <c r="DV109" s="424"/>
      <c r="DX109" s="198"/>
      <c r="DY109" s="198"/>
      <c r="DZ109" s="198"/>
      <c r="EI109" s="65">
        <v>48</v>
      </c>
      <c r="EJ109" s="311">
        <f>IFERROR(VLOOKUP(EI109,INPUT!$C$11:$L$281,2,0),"-")</f>
        <v>3</v>
      </c>
      <c r="EK109" s="311" t="str">
        <f>IFERROR(VLOOKUP(EI109,INPUT!$C$11:$L$281,3,0),"-")</f>
        <v>CSC353</v>
      </c>
      <c r="EL109" s="386" t="str">
        <f>IFERROR(VLOOKUP(EI109,INPUT!$C$11:$L$281,4,0),"-")</f>
        <v>THEORY OF AUTOMATA</v>
      </c>
      <c r="EM109" s="311">
        <f>IFERROR(VLOOKUP(EI109,INPUT!$C$11:$L$281,5,0),"-")</f>
        <v>25</v>
      </c>
      <c r="EN109" s="311">
        <f>IFERROR(VLOOKUP(EI109,INPUT!$C$11:$L$281,6,0),"-")</f>
        <v>3</v>
      </c>
      <c r="EO109" s="311" t="str">
        <f>IFERROR(VLOOKUP(EI109,INPUT!$C$11:$L$281,7,0),"-")</f>
        <v>F</v>
      </c>
      <c r="EP109" s="311">
        <f>IFERROR(VLOOKUP(EI109,INPUT!$C$11:$L$281,8,0),"-")</f>
        <v>0</v>
      </c>
      <c r="EQ109" s="311">
        <f>IFERROR(VLOOKUP(EI109,INPUT!$C$11:$L$281,9,0),"-")</f>
        <v>0</v>
      </c>
      <c r="ER109" s="311">
        <f t="shared" si="144"/>
        <v>4</v>
      </c>
      <c r="ES109" s="65" t="str">
        <f>IFERROR(VLOOKUP(EI109,INPUT!$C$11:$L$281,10,0),"-")</f>
        <v>SPRING 2022</v>
      </c>
      <c r="ET109" s="144"/>
      <c r="EU109" s="79"/>
      <c r="EV109" s="79"/>
      <c r="EW109" s="79"/>
      <c r="EX109" s="79"/>
      <c r="EY109" s="144"/>
      <c r="EZ109" s="79"/>
      <c r="FA109" s="79"/>
      <c r="FB109" s="79"/>
      <c r="FC109" s="79"/>
    </row>
    <row r="110" spans="1:159" s="320" customFormat="1" ht="15.75" customHeight="1" x14ac:dyDescent="0.2">
      <c r="A110" s="422"/>
      <c r="B110" s="196"/>
      <c r="C110" s="423"/>
      <c r="D110" s="196"/>
      <c r="E110" s="421"/>
      <c r="F110" s="421"/>
      <c r="G110" s="421"/>
      <c r="H110" s="421"/>
      <c r="I110" s="421"/>
      <c r="J110" s="421"/>
      <c r="K110" s="421"/>
      <c r="L110" s="421"/>
      <c r="M110" s="421"/>
      <c r="N110" s="421"/>
      <c r="O110" s="421"/>
      <c r="P110" s="421"/>
      <c r="Q110" s="421"/>
      <c r="R110" s="421"/>
      <c r="S110" s="421"/>
      <c r="T110" s="421"/>
      <c r="U110" s="421"/>
      <c r="V110" s="421"/>
      <c r="W110" s="421"/>
      <c r="X110" s="421"/>
      <c r="Y110" s="421"/>
      <c r="AA110" s="421"/>
      <c r="AB110" s="421"/>
      <c r="AC110" s="421"/>
      <c r="AD110" s="421"/>
      <c r="AE110" s="421"/>
      <c r="BB110" s="421"/>
      <c r="BG110" s="424"/>
      <c r="BH110" s="424"/>
      <c r="BI110" s="408"/>
      <c r="BJ110" s="409"/>
      <c r="BK110" s="409"/>
      <c r="BL110" s="410"/>
      <c r="BM110" s="410"/>
      <c r="BN110" s="411"/>
      <c r="BO110" s="411"/>
      <c r="BP110" s="409"/>
      <c r="BQ110" s="409"/>
      <c r="BR110" s="424"/>
      <c r="BS110" s="408"/>
      <c r="BT110" s="408"/>
      <c r="BU110" s="408"/>
      <c r="BV110" s="424"/>
      <c r="BW110" s="421"/>
      <c r="BX110" s="421"/>
      <c r="CA110" s="421"/>
      <c r="CB110" s="421"/>
      <c r="CC110" s="421"/>
      <c r="CD110" s="421"/>
      <c r="CE110" s="421"/>
      <c r="CF110" s="421"/>
      <c r="CG110" s="421"/>
      <c r="CH110" s="421"/>
      <c r="CI110" s="421"/>
      <c r="CJ110" s="421"/>
      <c r="CK110" s="421"/>
      <c r="CL110" s="421"/>
      <c r="CM110" s="421"/>
      <c r="CN110" s="421"/>
      <c r="CO110" s="421"/>
      <c r="CP110" s="421"/>
      <c r="CQ110" s="421"/>
      <c r="CR110" s="421"/>
      <c r="CS110" s="421"/>
      <c r="CT110" s="421"/>
      <c r="CV110" s="421"/>
      <c r="CW110" s="421"/>
      <c r="CX110" s="421"/>
      <c r="CY110" s="421"/>
      <c r="CZ110" s="421"/>
      <c r="DV110" s="424"/>
      <c r="DX110" s="198"/>
      <c r="DY110" s="198"/>
      <c r="DZ110" s="198"/>
      <c r="EI110" s="65">
        <v>49</v>
      </c>
      <c r="EJ110" s="311">
        <f>IFERROR(VLOOKUP(EI110,INPUT!$C$11:$L$281,2,0),"-")</f>
        <v>4</v>
      </c>
      <c r="EK110" s="311" t="str">
        <f>IFERROR(VLOOKUP(EI110,INPUT!$C$11:$L$281,3,0),"-")</f>
        <v>CSC354</v>
      </c>
      <c r="EL110" s="386" t="str">
        <f>IFERROR(VLOOKUP(EI110,INPUT!$C$11:$L$281,4,0),"-")</f>
        <v>DESIGN AND ANALYSIS OF ALGORITHMS</v>
      </c>
      <c r="EM110" s="311">
        <f>IFERROR(VLOOKUP(EI110,INPUT!$C$11:$L$281,5,0),"-")</f>
        <v>68.83</v>
      </c>
      <c r="EN110" s="311">
        <f>IFERROR(VLOOKUP(EI110,INPUT!$C$11:$L$281,6,0),"-")</f>
        <v>3</v>
      </c>
      <c r="EO110" s="311" t="str">
        <f>IFERROR(VLOOKUP(EI110,INPUT!$C$11:$L$281,7,0),"-")</f>
        <v>B</v>
      </c>
      <c r="EP110" s="311">
        <f>IFERROR(VLOOKUP(EI110,INPUT!$C$11:$L$281,8,0),"-")</f>
        <v>3</v>
      </c>
      <c r="EQ110" s="311">
        <f>IFERROR(VLOOKUP(EI110,INPUT!$C$11:$L$281,9,0),"-")</f>
        <v>9</v>
      </c>
      <c r="ER110" s="311">
        <f t="shared" si="144"/>
        <v>4</v>
      </c>
      <c r="ES110" s="65" t="str">
        <f>IFERROR(VLOOKUP(EI110,INPUT!$C$11:$L$281,10,0),"-")</f>
        <v>SPRING 2022</v>
      </c>
      <c r="ET110" s="144"/>
      <c r="EU110" s="79"/>
      <c r="EV110" s="79"/>
      <c r="EW110" s="79"/>
      <c r="EX110" s="79"/>
      <c r="EY110" s="144"/>
      <c r="EZ110" s="79"/>
      <c r="FA110" s="79"/>
      <c r="FB110" s="79"/>
      <c r="FC110" s="79"/>
    </row>
    <row r="111" spans="1:159" s="320" customFormat="1" ht="15.75" customHeight="1" x14ac:dyDescent="0.2">
      <c r="A111" s="422"/>
      <c r="B111" s="196"/>
      <c r="D111" s="196"/>
      <c r="E111" s="421"/>
      <c r="F111" s="421"/>
      <c r="G111" s="421"/>
      <c r="H111" s="421"/>
      <c r="I111" s="421"/>
      <c r="J111" s="421"/>
      <c r="K111" s="421"/>
      <c r="L111" s="421"/>
      <c r="M111" s="421"/>
      <c r="N111" s="421"/>
      <c r="O111" s="421"/>
      <c r="P111" s="421"/>
      <c r="Q111" s="421"/>
      <c r="R111" s="421"/>
      <c r="S111" s="421"/>
      <c r="T111" s="421"/>
      <c r="U111" s="421"/>
      <c r="V111" s="421"/>
      <c r="W111" s="421"/>
      <c r="X111" s="421"/>
      <c r="Y111" s="421"/>
      <c r="AA111" s="421"/>
      <c r="AB111" s="421"/>
      <c r="AC111" s="421"/>
      <c r="AD111" s="421"/>
      <c r="AE111" s="421"/>
      <c r="BB111" s="421"/>
      <c r="BG111" s="424"/>
      <c r="BH111" s="424"/>
      <c r="BI111" s="409"/>
      <c r="BJ111" s="410"/>
      <c r="BK111" s="410"/>
      <c r="BL111" s="411"/>
      <c r="BM111" s="411"/>
      <c r="BN111" s="409"/>
      <c r="BO111" s="409"/>
      <c r="BP111" s="409"/>
      <c r="BQ111" s="409"/>
      <c r="BR111" s="424"/>
      <c r="BS111" s="408"/>
      <c r="BT111" s="409"/>
      <c r="BU111" s="409"/>
      <c r="BV111" s="424"/>
      <c r="BW111" s="421"/>
      <c r="BX111" s="421"/>
      <c r="CA111" s="421"/>
      <c r="CB111" s="421"/>
      <c r="CC111" s="421"/>
      <c r="CD111" s="421"/>
      <c r="CE111" s="421"/>
      <c r="CF111" s="421"/>
      <c r="CG111" s="421"/>
      <c r="CH111" s="421"/>
      <c r="CI111" s="421"/>
      <c r="CJ111" s="421"/>
      <c r="CK111" s="421"/>
      <c r="CL111" s="421"/>
      <c r="CM111" s="421"/>
      <c r="CN111" s="421"/>
      <c r="CO111" s="421"/>
      <c r="CP111" s="421"/>
      <c r="CQ111" s="421"/>
      <c r="CR111" s="421"/>
      <c r="CS111" s="421"/>
      <c r="CT111" s="421"/>
      <c r="CV111" s="421"/>
      <c r="CW111" s="421"/>
      <c r="CX111" s="421"/>
      <c r="CY111" s="421"/>
      <c r="CZ111" s="421"/>
      <c r="DV111" s="424"/>
      <c r="DX111" s="198"/>
      <c r="DY111" s="198"/>
      <c r="DZ111" s="198"/>
      <c r="EI111" s="65">
        <v>50</v>
      </c>
      <c r="EJ111" s="311">
        <f>IFERROR(VLOOKUP(EI111,INPUT!$C$11:$L$281,2,0),"-")</f>
        <v>5</v>
      </c>
      <c r="EK111" s="311" t="str">
        <f>IFERROR(VLOOKUP(EI111,INPUT!$C$11:$L$281,3,0),"-")</f>
        <v>MATH109</v>
      </c>
      <c r="EL111" s="386" t="str">
        <f>IFERROR(VLOOKUP(EI111,INPUT!$C$11:$L$281,4,0),"-")</f>
        <v>LINEAR ALGEBRA</v>
      </c>
      <c r="EM111" s="311">
        <f>IFERROR(VLOOKUP(EI111,INPUT!$C$11:$L$281,5,0),"-")</f>
        <v>45</v>
      </c>
      <c r="EN111" s="311">
        <f>IFERROR(VLOOKUP(EI111,INPUT!$C$11:$L$281,6,0),"-")</f>
        <v>3</v>
      </c>
      <c r="EO111" s="311" t="str">
        <f>IFERROR(VLOOKUP(EI111,INPUT!$C$11:$L$281,7,0),"-")</f>
        <v>C-</v>
      </c>
      <c r="EP111" s="311">
        <f>IFERROR(VLOOKUP(EI111,INPUT!$C$11:$L$281,8,0),"-")</f>
        <v>1.7</v>
      </c>
      <c r="EQ111" s="311">
        <f>IFERROR(VLOOKUP(EI111,INPUT!$C$11:$L$281,9,0),"-")</f>
        <v>5.0999999999999996</v>
      </c>
      <c r="ER111" s="311">
        <f t="shared" si="144"/>
        <v>4</v>
      </c>
      <c r="ES111" s="65" t="str">
        <f>IFERROR(VLOOKUP(EI111,INPUT!$C$11:$L$281,10,0),"-")</f>
        <v>SPRING 2022</v>
      </c>
      <c r="ET111" s="144"/>
      <c r="EU111" s="79"/>
      <c r="EV111" s="79"/>
      <c r="EW111" s="79"/>
      <c r="EX111" s="79"/>
      <c r="EY111" s="144"/>
      <c r="EZ111" s="79"/>
      <c r="FA111" s="79"/>
      <c r="FB111" s="79"/>
      <c r="FC111" s="79"/>
    </row>
    <row r="112" spans="1:159" s="320" customFormat="1" ht="14.25" customHeight="1" x14ac:dyDescent="0.2">
      <c r="A112" s="405"/>
      <c r="B112" s="405"/>
      <c r="D112" s="351"/>
      <c r="E112" s="352"/>
      <c r="F112" s="352"/>
      <c r="G112" s="352"/>
      <c r="H112" s="352"/>
      <c r="I112" s="352"/>
      <c r="J112" s="352"/>
      <c r="K112" s="352"/>
      <c r="L112" s="352"/>
      <c r="M112" s="352"/>
      <c r="N112" s="352"/>
      <c r="O112" s="352"/>
      <c r="P112" s="352"/>
      <c r="Q112" s="352"/>
      <c r="R112" s="352"/>
      <c r="S112" s="352"/>
      <c r="T112" s="352"/>
      <c r="U112" s="352"/>
      <c r="V112" s="352"/>
      <c r="W112" s="352"/>
      <c r="X112" s="352"/>
      <c r="Y112" s="352"/>
      <c r="AA112" s="352"/>
      <c r="AB112" s="352"/>
      <c r="AC112" s="352"/>
      <c r="AD112" s="352"/>
      <c r="AE112" s="352"/>
      <c r="BB112" s="352"/>
      <c r="BG112" s="395"/>
      <c r="BH112" s="395"/>
      <c r="BI112" s="395"/>
      <c r="BJ112" s="395"/>
      <c r="BK112" s="395"/>
      <c r="BL112" s="395"/>
      <c r="BM112" s="395"/>
      <c r="BN112" s="395"/>
      <c r="BO112" s="395"/>
      <c r="BP112" s="395"/>
      <c r="BQ112" s="395"/>
      <c r="BR112" s="395"/>
      <c r="BS112" s="395"/>
      <c r="BT112" s="395"/>
      <c r="BU112" s="395"/>
      <c r="BV112" s="395"/>
      <c r="BW112" s="352"/>
      <c r="BX112" s="352"/>
      <c r="CA112" s="352"/>
      <c r="CB112" s="352"/>
      <c r="CC112" s="352"/>
      <c r="CD112" s="352"/>
      <c r="CE112" s="352"/>
      <c r="CF112" s="352"/>
      <c r="CG112" s="352"/>
      <c r="CH112" s="352"/>
      <c r="CI112" s="352"/>
      <c r="CJ112" s="352"/>
      <c r="CK112" s="352"/>
      <c r="CL112" s="352"/>
      <c r="CM112" s="352"/>
      <c r="CN112" s="352"/>
      <c r="CO112" s="352"/>
      <c r="CP112" s="352"/>
      <c r="CQ112" s="352"/>
      <c r="CR112" s="352"/>
      <c r="CS112" s="352"/>
      <c r="CT112" s="352"/>
      <c r="CV112" s="352"/>
      <c r="CW112" s="352"/>
      <c r="CX112" s="352"/>
      <c r="CY112" s="352"/>
      <c r="CZ112" s="352"/>
      <c r="DV112" s="411"/>
      <c r="EI112" s="65">
        <v>51</v>
      </c>
      <c r="EJ112" s="311">
        <f>IFERROR(VLOOKUP(EI112,INPUT!$C$11:$L$281,2,0),"-")</f>
        <v>6</v>
      </c>
      <c r="EK112" s="311" t="str">
        <f>IFERROR(VLOOKUP(EI112,INPUT!$C$11:$L$281,3,0),"-")</f>
        <v>-</v>
      </c>
      <c r="EL112" s="386" t="str">
        <f>IFERROR(VLOOKUP(EI112,INPUT!$C$11:$L$281,4,0),"-")</f>
        <v>-</v>
      </c>
      <c r="EM112" s="311" t="str">
        <f>IFERROR(VLOOKUP(EI112,INPUT!$C$11:$L$281,5,0),"-")</f>
        <v>-</v>
      </c>
      <c r="EN112" s="311" t="str">
        <f>IFERROR(VLOOKUP(EI112,INPUT!$C$11:$L$281,6,0),"-")</f>
        <v>-</v>
      </c>
      <c r="EO112" s="311" t="str">
        <f>IFERROR(VLOOKUP(EI112,INPUT!$C$11:$L$281,7,0),"-")</f>
        <v>-</v>
      </c>
      <c r="EP112" s="311">
        <f>IFERROR(VLOOKUP(EI112,INPUT!$C$11:$L$281,8,0),"-")</f>
        <v>0</v>
      </c>
      <c r="EQ112" s="311" t="str">
        <f>IFERROR(VLOOKUP(EI112,INPUT!$C$11:$L$281,9,0),"-")</f>
        <v>-</v>
      </c>
      <c r="ER112" s="311">
        <f t="shared" si="144"/>
        <v>4</v>
      </c>
      <c r="ES112" s="65" t="str">
        <f>IFERROR(VLOOKUP(EI112,INPUT!$C$11:$L$281,10,0),"-")</f>
        <v>SPRING 2022</v>
      </c>
      <c r="ET112" s="144"/>
      <c r="EU112" s="79"/>
      <c r="EV112" s="79"/>
      <c r="EW112" s="79"/>
      <c r="EX112" s="79"/>
      <c r="EY112" s="144"/>
      <c r="EZ112" s="79"/>
      <c r="FA112" s="79"/>
      <c r="FB112" s="79"/>
      <c r="FC112" s="79"/>
    </row>
    <row r="113" spans="1:159" s="320" customFormat="1" ht="29.25" customHeight="1" x14ac:dyDescent="0.2">
      <c r="A113" s="405"/>
      <c r="B113" s="405"/>
      <c r="D113" s="351"/>
      <c r="E113" s="352"/>
      <c r="F113" s="352"/>
      <c r="G113" s="352"/>
      <c r="H113" s="352"/>
      <c r="I113" s="352"/>
      <c r="J113" s="352"/>
      <c r="K113" s="352"/>
      <c r="L113" s="352"/>
      <c r="M113" s="352"/>
      <c r="N113" s="352"/>
      <c r="O113" s="352"/>
      <c r="P113" s="352"/>
      <c r="Q113" s="352"/>
      <c r="R113" s="352"/>
      <c r="S113" s="352"/>
      <c r="T113" s="352"/>
      <c r="U113" s="352"/>
      <c r="V113" s="352"/>
      <c r="W113" s="352"/>
      <c r="X113" s="352"/>
      <c r="Y113" s="352"/>
      <c r="AA113" s="352"/>
      <c r="AB113" s="352"/>
      <c r="AC113" s="352"/>
      <c r="AD113" s="352"/>
      <c r="AE113" s="352"/>
      <c r="BB113" s="352"/>
      <c r="BG113" s="398"/>
      <c r="BH113" s="397"/>
      <c r="BI113" s="397"/>
      <c r="BJ113" s="397"/>
      <c r="BK113" s="397"/>
      <c r="BL113" s="398"/>
      <c r="BM113" s="398"/>
      <c r="BN113" s="398"/>
      <c r="BO113" s="398"/>
      <c r="BP113" s="398"/>
      <c r="BQ113" s="398"/>
      <c r="BR113" s="398"/>
      <c r="BS113" s="399"/>
      <c r="BT113" s="399"/>
      <c r="BU113" s="399"/>
      <c r="BV113" s="399"/>
      <c r="BW113" s="352"/>
      <c r="BX113" s="352"/>
      <c r="CA113" s="352"/>
      <c r="CB113" s="352"/>
      <c r="CC113" s="352"/>
      <c r="CD113" s="352"/>
      <c r="CE113" s="352"/>
      <c r="CF113" s="352"/>
      <c r="CG113" s="352"/>
      <c r="CH113" s="352"/>
      <c r="CI113" s="352"/>
      <c r="CJ113" s="352"/>
      <c r="CK113" s="352"/>
      <c r="CL113" s="352"/>
      <c r="CM113" s="352"/>
      <c r="CN113" s="352"/>
      <c r="CO113" s="352"/>
      <c r="CP113" s="352"/>
      <c r="CQ113" s="352"/>
      <c r="CR113" s="352"/>
      <c r="CS113" s="352"/>
      <c r="CT113" s="352"/>
      <c r="CV113" s="352"/>
      <c r="CW113" s="352"/>
      <c r="CX113" s="352"/>
      <c r="CY113" s="352"/>
      <c r="CZ113" s="352"/>
      <c r="DV113" s="411"/>
      <c r="EI113" s="65">
        <v>52</v>
      </c>
      <c r="EJ113" s="311">
        <f>IFERROR(VLOOKUP(EI113,INPUT!$C$11:$L$281,2,0),"-")</f>
        <v>7</v>
      </c>
      <c r="EK113" s="311" t="str">
        <f>IFERROR(VLOOKUP(EI113,INPUT!$C$11:$L$281,3,0),"-")</f>
        <v>-</v>
      </c>
      <c r="EL113" s="386" t="str">
        <f>IFERROR(VLOOKUP(EI113,INPUT!$C$11:$L$281,4,0),"-")</f>
        <v>-</v>
      </c>
      <c r="EM113" s="311" t="str">
        <f>IFERROR(VLOOKUP(EI113,INPUT!$C$11:$L$281,5,0),"-")</f>
        <v>-</v>
      </c>
      <c r="EN113" s="311" t="str">
        <f>IFERROR(VLOOKUP(EI113,INPUT!$C$11:$L$281,6,0),"-")</f>
        <v>-</v>
      </c>
      <c r="EO113" s="311" t="str">
        <f>IFERROR(VLOOKUP(EI113,INPUT!$C$11:$L$281,7,0),"-")</f>
        <v>-</v>
      </c>
      <c r="EP113" s="311">
        <f>IFERROR(VLOOKUP(EI113,INPUT!$C$11:$L$281,8,0),"-")</f>
        <v>0</v>
      </c>
      <c r="EQ113" s="311" t="str">
        <f>IFERROR(VLOOKUP(EI113,INPUT!$C$11:$L$281,9,0),"-")</f>
        <v>-</v>
      </c>
      <c r="ER113" s="311">
        <f t="shared" si="144"/>
        <v>4</v>
      </c>
      <c r="ES113" s="65" t="str">
        <f>IFERROR(VLOOKUP(EI113,INPUT!$C$11:$L$281,10,0),"-")</f>
        <v>SPRING 2022</v>
      </c>
      <c r="ET113" s="144"/>
      <c r="EU113" s="79"/>
      <c r="EV113" s="79"/>
      <c r="EW113" s="79"/>
      <c r="EX113" s="79"/>
      <c r="EY113" s="144"/>
      <c r="EZ113" s="79"/>
      <c r="FA113" s="79"/>
      <c r="FB113" s="79"/>
      <c r="FC113" s="79"/>
    </row>
    <row r="114" spans="1:159" s="320" customFormat="1" ht="29.25" customHeight="1" x14ac:dyDescent="0.2">
      <c r="A114" s="405"/>
      <c r="B114" s="405"/>
      <c r="D114" s="351"/>
      <c r="E114" s="352"/>
      <c r="F114" s="352"/>
      <c r="G114" s="352"/>
      <c r="H114" s="352"/>
      <c r="I114" s="352"/>
      <c r="J114" s="352"/>
      <c r="K114" s="352"/>
      <c r="L114" s="352"/>
      <c r="M114" s="352"/>
      <c r="N114" s="352"/>
      <c r="O114" s="352"/>
      <c r="P114" s="352"/>
      <c r="Q114" s="352"/>
      <c r="R114" s="352"/>
      <c r="S114" s="352"/>
      <c r="T114" s="352"/>
      <c r="U114" s="352"/>
      <c r="V114" s="352"/>
      <c r="W114" s="352"/>
      <c r="X114" s="352"/>
      <c r="Y114" s="352"/>
      <c r="AA114" s="352"/>
      <c r="AB114" s="352"/>
      <c r="AC114" s="352"/>
      <c r="AD114" s="352"/>
      <c r="AE114" s="352"/>
      <c r="BB114" s="352"/>
      <c r="BG114" s="398"/>
      <c r="BH114" s="397"/>
      <c r="BI114" s="397"/>
      <c r="BJ114" s="397"/>
      <c r="BK114" s="397"/>
      <c r="BL114" s="398"/>
      <c r="BM114" s="398"/>
      <c r="BN114" s="398"/>
      <c r="BO114" s="398"/>
      <c r="BP114" s="398"/>
      <c r="BQ114" s="398"/>
      <c r="BR114" s="398"/>
      <c r="BS114" s="399"/>
      <c r="BT114" s="399"/>
      <c r="BU114" s="399"/>
      <c r="BV114" s="399"/>
      <c r="BW114" s="352"/>
      <c r="BX114" s="352"/>
      <c r="CA114" s="352"/>
      <c r="CB114" s="352"/>
      <c r="CC114" s="352"/>
      <c r="CD114" s="352"/>
      <c r="CE114" s="352"/>
      <c r="CF114" s="352"/>
      <c r="CG114" s="352"/>
      <c r="CH114" s="352"/>
      <c r="CI114" s="352"/>
      <c r="CJ114" s="352"/>
      <c r="CK114" s="352"/>
      <c r="CL114" s="352"/>
      <c r="CM114" s="352"/>
      <c r="CN114" s="352"/>
      <c r="CO114" s="352"/>
      <c r="CP114" s="352"/>
      <c r="CQ114" s="352"/>
      <c r="CR114" s="352"/>
      <c r="CS114" s="352"/>
      <c r="CT114" s="352"/>
      <c r="CV114" s="352"/>
      <c r="CW114" s="352"/>
      <c r="CX114" s="352"/>
      <c r="CY114" s="352"/>
      <c r="CZ114" s="352"/>
      <c r="DV114" s="411"/>
      <c r="EI114" s="65">
        <v>53</v>
      </c>
      <c r="EJ114" s="311">
        <f>IFERROR(VLOOKUP(EI114,INPUT!$C$11:$L$281,2,0),"-")</f>
        <v>8</v>
      </c>
      <c r="EK114" s="311" t="str">
        <f>IFERROR(VLOOKUP(EI114,INPUT!$C$11:$L$281,3,0),"-")</f>
        <v>-</v>
      </c>
      <c r="EL114" s="386" t="str">
        <f>IFERROR(VLOOKUP(EI114,INPUT!$C$11:$L$281,4,0),"-")</f>
        <v>-</v>
      </c>
      <c r="EM114" s="311" t="str">
        <f>IFERROR(VLOOKUP(EI114,INPUT!$C$11:$L$281,5,0),"-")</f>
        <v>-</v>
      </c>
      <c r="EN114" s="311" t="str">
        <f>IFERROR(VLOOKUP(EI114,INPUT!$C$11:$L$281,6,0),"-")</f>
        <v>-</v>
      </c>
      <c r="EO114" s="311" t="str">
        <f>IFERROR(VLOOKUP(EI114,INPUT!$C$11:$L$281,7,0),"-")</f>
        <v>-</v>
      </c>
      <c r="EP114" s="311">
        <f>IFERROR(VLOOKUP(EI114,INPUT!$C$11:$L$281,8,0),"-")</f>
        <v>0</v>
      </c>
      <c r="EQ114" s="311" t="str">
        <f>IFERROR(VLOOKUP(EI114,INPUT!$C$11:$L$281,9,0),"-")</f>
        <v>-</v>
      </c>
      <c r="ER114" s="311">
        <f t="shared" si="144"/>
        <v>4</v>
      </c>
      <c r="ES114" s="65" t="str">
        <f>IFERROR(VLOOKUP(EI114,INPUT!$C$11:$L$281,10,0),"-")</f>
        <v>SPRING 2022</v>
      </c>
      <c r="ET114" s="144"/>
      <c r="EU114" s="79"/>
      <c r="EV114" s="79"/>
      <c r="EW114" s="79"/>
      <c r="EX114" s="79"/>
      <c r="EY114" s="144"/>
      <c r="EZ114" s="79"/>
      <c r="FA114" s="79"/>
      <c r="FB114" s="79"/>
      <c r="FC114" s="79"/>
    </row>
    <row r="115" spans="1:159" s="320" customFormat="1" ht="29.25" customHeight="1" x14ac:dyDescent="0.2">
      <c r="A115" s="405"/>
      <c r="B115" s="405"/>
      <c r="D115" s="351"/>
      <c r="E115" s="352"/>
      <c r="F115" s="352"/>
      <c r="G115" s="352"/>
      <c r="H115" s="352"/>
      <c r="I115" s="352"/>
      <c r="J115" s="352"/>
      <c r="K115" s="352"/>
      <c r="L115" s="352"/>
      <c r="M115" s="352"/>
      <c r="N115" s="352"/>
      <c r="O115" s="352"/>
      <c r="P115" s="352"/>
      <c r="Q115" s="352"/>
      <c r="R115" s="352"/>
      <c r="S115" s="352"/>
      <c r="T115" s="352"/>
      <c r="U115" s="352"/>
      <c r="V115" s="352"/>
      <c r="W115" s="352"/>
      <c r="X115" s="352"/>
      <c r="Y115" s="352"/>
      <c r="AA115" s="352"/>
      <c r="AB115" s="352"/>
      <c r="AC115" s="352"/>
      <c r="AD115" s="352"/>
      <c r="AE115" s="352"/>
      <c r="BB115" s="352"/>
      <c r="BG115" s="398"/>
      <c r="BH115" s="398"/>
      <c r="BI115" s="398"/>
      <c r="BJ115" s="398"/>
      <c r="BK115" s="398"/>
      <c r="BL115" s="398"/>
      <c r="BM115" s="398"/>
      <c r="BN115" s="398"/>
      <c r="BO115" s="398"/>
      <c r="BP115" s="398"/>
      <c r="BQ115" s="398"/>
      <c r="BR115" s="398"/>
      <c r="BS115" s="399"/>
      <c r="BT115" s="399"/>
      <c r="BU115" s="399"/>
      <c r="BV115" s="399"/>
      <c r="BW115" s="352"/>
      <c r="BX115" s="352"/>
      <c r="CA115" s="352"/>
      <c r="CB115" s="352"/>
      <c r="CC115" s="352"/>
      <c r="CD115" s="352"/>
      <c r="CE115" s="352"/>
      <c r="CF115" s="352"/>
      <c r="CG115" s="352"/>
      <c r="CH115" s="352"/>
      <c r="CI115" s="352"/>
      <c r="CJ115" s="352"/>
      <c r="CK115" s="352"/>
      <c r="CL115" s="352"/>
      <c r="CM115" s="352"/>
      <c r="CN115" s="352"/>
      <c r="CO115" s="352"/>
      <c r="CP115" s="352"/>
      <c r="CQ115" s="352"/>
      <c r="CR115" s="352"/>
      <c r="CS115" s="352"/>
      <c r="CT115" s="352"/>
      <c r="CV115" s="352"/>
      <c r="CW115" s="352"/>
      <c r="CX115" s="352"/>
      <c r="CY115" s="352"/>
      <c r="CZ115" s="352"/>
      <c r="DV115" s="411"/>
      <c r="EI115" s="65">
        <v>54</v>
      </c>
      <c r="EJ115" s="311">
        <f>IFERROR(VLOOKUP(EI115,INPUT!$C$11:$L$281,2,0),"-")</f>
        <v>9</v>
      </c>
      <c r="EK115" s="311" t="str">
        <f>IFERROR(VLOOKUP(EI115,INPUT!$C$11:$L$281,3,0),"-")</f>
        <v>-</v>
      </c>
      <c r="EL115" s="386" t="str">
        <f>IFERROR(VLOOKUP(EI115,INPUT!$C$11:$L$281,4,0),"-")</f>
        <v>-</v>
      </c>
      <c r="EM115" s="311" t="str">
        <f>IFERROR(VLOOKUP(EI115,INPUT!$C$11:$L$281,5,0),"-")</f>
        <v>-</v>
      </c>
      <c r="EN115" s="311" t="str">
        <f>IFERROR(VLOOKUP(EI115,INPUT!$C$11:$L$281,6,0),"-")</f>
        <v>-</v>
      </c>
      <c r="EO115" s="311" t="str">
        <f>IFERROR(VLOOKUP(EI115,INPUT!$C$11:$L$281,7,0),"-")</f>
        <v>-</v>
      </c>
      <c r="EP115" s="311">
        <f>IFERROR(VLOOKUP(EI115,INPUT!$C$11:$L$281,8,0),"-")</f>
        <v>0</v>
      </c>
      <c r="EQ115" s="311" t="str">
        <f>IFERROR(VLOOKUP(EI115,INPUT!$C$11:$L$281,9,0),"-")</f>
        <v>-</v>
      </c>
      <c r="ER115" s="311">
        <f t="shared" si="144"/>
        <v>4</v>
      </c>
      <c r="ES115" s="65" t="str">
        <f>IFERROR(VLOOKUP(EI115,INPUT!$C$11:$L$281,10,0),"-")</f>
        <v>SPRING 2022</v>
      </c>
      <c r="ET115" s="144"/>
      <c r="EU115" s="79"/>
      <c r="EV115" s="79"/>
      <c r="EW115" s="79"/>
      <c r="EX115" s="79"/>
      <c r="EY115" s="144"/>
      <c r="EZ115" s="79"/>
      <c r="FA115" s="79"/>
      <c r="FB115" s="79"/>
      <c r="FC115" s="79"/>
    </row>
    <row r="116" spans="1:159" s="320" customFormat="1" ht="29.25" customHeight="1" x14ac:dyDescent="0.2">
      <c r="A116" s="405"/>
      <c r="B116" s="405"/>
      <c r="D116" s="351"/>
      <c r="E116" s="352"/>
      <c r="F116" s="352"/>
      <c r="G116" s="352"/>
      <c r="H116" s="352"/>
      <c r="I116" s="352"/>
      <c r="J116" s="352"/>
      <c r="K116" s="352"/>
      <c r="L116" s="352"/>
      <c r="M116" s="352"/>
      <c r="N116" s="352"/>
      <c r="O116" s="352"/>
      <c r="P116" s="352"/>
      <c r="Q116" s="352"/>
      <c r="R116" s="352"/>
      <c r="S116" s="352"/>
      <c r="T116" s="352"/>
      <c r="U116" s="352"/>
      <c r="V116" s="352"/>
      <c r="W116" s="352"/>
      <c r="X116" s="352"/>
      <c r="Y116" s="352"/>
      <c r="AA116" s="352"/>
      <c r="AB116" s="352"/>
      <c r="AC116" s="352"/>
      <c r="AD116" s="352"/>
      <c r="AE116" s="352"/>
      <c r="BB116" s="352"/>
      <c r="BG116" s="425"/>
      <c r="BH116" s="399"/>
      <c r="BI116" s="399"/>
      <c r="BJ116" s="399"/>
      <c r="BK116" s="399"/>
      <c r="BL116" s="398"/>
      <c r="BM116" s="398"/>
      <c r="BN116" s="398"/>
      <c r="BO116" s="398"/>
      <c r="BP116" s="398"/>
      <c r="BQ116" s="398"/>
      <c r="BR116" s="398"/>
      <c r="BS116" s="397"/>
      <c r="BT116" s="397"/>
      <c r="BU116" s="397"/>
      <c r="BV116" s="397"/>
      <c r="BW116" s="352"/>
      <c r="BX116" s="352"/>
      <c r="CA116" s="352"/>
      <c r="CB116" s="352"/>
      <c r="CC116" s="352"/>
      <c r="CD116" s="352"/>
      <c r="CE116" s="352"/>
      <c r="CF116" s="352"/>
      <c r="CG116" s="352"/>
      <c r="CH116" s="352"/>
      <c r="CI116" s="352"/>
      <c r="CJ116" s="352"/>
      <c r="CK116" s="352"/>
      <c r="CL116" s="352"/>
      <c r="CM116" s="352"/>
      <c r="CN116" s="352"/>
      <c r="CO116" s="352"/>
      <c r="CP116" s="352"/>
      <c r="CQ116" s="352"/>
      <c r="CR116" s="352"/>
      <c r="CS116" s="352"/>
      <c r="CT116" s="352"/>
      <c r="CV116" s="352"/>
      <c r="CW116" s="352"/>
      <c r="CX116" s="352"/>
      <c r="CY116" s="352"/>
      <c r="CZ116" s="352"/>
      <c r="DV116" s="411"/>
      <c r="EI116" s="65">
        <v>55</v>
      </c>
      <c r="EJ116" s="311">
        <f>IFERROR(VLOOKUP(EI116,INPUT!$C$11:$L$281,2,0),"-")</f>
        <v>10</v>
      </c>
      <c r="EK116" s="311" t="str">
        <f>IFERROR(VLOOKUP(EI116,INPUT!$C$11:$L$281,3,0),"-")</f>
        <v>-</v>
      </c>
      <c r="EL116" s="386" t="str">
        <f>IFERROR(VLOOKUP(EI116,INPUT!$C$11:$L$281,4,0),"-")</f>
        <v>-</v>
      </c>
      <c r="EM116" s="311" t="str">
        <f>IFERROR(VLOOKUP(EI116,INPUT!$C$11:$L$281,5,0),"-")</f>
        <v>-</v>
      </c>
      <c r="EN116" s="311" t="str">
        <f>IFERROR(VLOOKUP(EI116,INPUT!$C$11:$L$281,6,0),"-")</f>
        <v>-</v>
      </c>
      <c r="EO116" s="311" t="str">
        <f>IFERROR(VLOOKUP(EI116,INPUT!$C$11:$L$281,7,0),"-")</f>
        <v>-</v>
      </c>
      <c r="EP116" s="311">
        <f>IFERROR(VLOOKUP(EI116,INPUT!$C$11:$L$281,8,0),"-")</f>
        <v>0</v>
      </c>
      <c r="EQ116" s="311" t="str">
        <f>IFERROR(VLOOKUP(EI116,INPUT!$C$11:$L$281,9,0),"-")</f>
        <v>-</v>
      </c>
      <c r="ER116" s="311">
        <f t="shared" si="144"/>
        <v>4</v>
      </c>
      <c r="ES116" s="65" t="str">
        <f>IFERROR(VLOOKUP(EI116,INPUT!$C$11:$L$281,10,0),"-")</f>
        <v>SPRING 2022</v>
      </c>
      <c r="ET116" s="144"/>
      <c r="EU116" s="79"/>
      <c r="EV116" s="79"/>
      <c r="EW116" s="79"/>
      <c r="EX116" s="79"/>
      <c r="EY116" s="144"/>
      <c r="EZ116" s="79"/>
      <c r="FA116" s="79"/>
      <c r="FB116" s="79"/>
      <c r="FC116" s="79"/>
    </row>
    <row r="117" spans="1:159" s="320" customFormat="1" ht="29.25" customHeight="1" x14ac:dyDescent="0.2">
      <c r="A117" s="405"/>
      <c r="B117" s="405"/>
      <c r="D117" s="351"/>
      <c r="E117" s="352"/>
      <c r="F117" s="352"/>
      <c r="G117" s="352"/>
      <c r="H117" s="352"/>
      <c r="I117" s="352"/>
      <c r="J117" s="352"/>
      <c r="K117" s="352"/>
      <c r="L117" s="352"/>
      <c r="M117" s="352"/>
      <c r="N117" s="352"/>
      <c r="O117" s="352"/>
      <c r="P117" s="352"/>
      <c r="Q117" s="352"/>
      <c r="R117" s="352"/>
      <c r="S117" s="352"/>
      <c r="T117" s="352"/>
      <c r="U117" s="352"/>
      <c r="V117" s="352"/>
      <c r="W117" s="352"/>
      <c r="X117" s="352"/>
      <c r="Y117" s="352"/>
      <c r="AA117" s="352"/>
      <c r="AB117" s="352"/>
      <c r="AC117" s="352"/>
      <c r="AD117" s="352"/>
      <c r="AE117" s="352"/>
      <c r="BB117" s="352"/>
      <c r="BG117" s="426"/>
      <c r="BH117" s="399"/>
      <c r="BI117" s="399"/>
      <c r="BJ117" s="399"/>
      <c r="BK117" s="399"/>
      <c r="BL117" s="398"/>
      <c r="BM117" s="398"/>
      <c r="BN117" s="398"/>
      <c r="BO117" s="398"/>
      <c r="BP117" s="398"/>
      <c r="BQ117" s="398"/>
      <c r="BR117" s="398"/>
      <c r="BS117" s="397"/>
      <c r="BT117" s="397"/>
      <c r="BU117" s="397"/>
      <c r="BV117" s="397"/>
      <c r="BW117" s="352"/>
      <c r="BX117" s="352"/>
      <c r="CA117" s="352"/>
      <c r="CB117" s="352"/>
      <c r="CC117" s="352"/>
      <c r="CD117" s="352"/>
      <c r="CE117" s="352"/>
      <c r="CF117" s="352"/>
      <c r="CG117" s="352"/>
      <c r="CH117" s="352"/>
      <c r="CI117" s="352"/>
      <c r="CJ117" s="352"/>
      <c r="CK117" s="352"/>
      <c r="CL117" s="352"/>
      <c r="CM117" s="352"/>
      <c r="CN117" s="352"/>
      <c r="CO117" s="352"/>
      <c r="CP117" s="352"/>
      <c r="CQ117" s="352"/>
      <c r="CR117" s="352"/>
      <c r="CS117" s="352"/>
      <c r="CT117" s="352"/>
      <c r="CV117" s="352"/>
      <c r="CW117" s="352"/>
      <c r="CX117" s="352"/>
      <c r="CY117" s="352"/>
      <c r="CZ117" s="352"/>
      <c r="DV117" s="411"/>
      <c r="EI117" s="65">
        <v>56</v>
      </c>
      <c r="EJ117" s="311">
        <f>IFERROR(VLOOKUP(EI117,INPUT!$C$11:$L$281,2,0),"-")</f>
        <v>11</v>
      </c>
      <c r="EK117" s="311" t="str">
        <f>IFERROR(VLOOKUP(EI117,INPUT!$C$11:$L$281,3,0),"-")</f>
        <v>-</v>
      </c>
      <c r="EL117" s="386" t="str">
        <f>IFERROR(VLOOKUP(EI117,INPUT!$C$11:$L$281,4,0),"-")</f>
        <v>-</v>
      </c>
      <c r="EM117" s="311" t="str">
        <f>IFERROR(VLOOKUP(EI117,INPUT!$C$11:$L$281,5,0),"-")</f>
        <v>-</v>
      </c>
      <c r="EN117" s="311" t="str">
        <f>IFERROR(VLOOKUP(EI117,INPUT!$C$11:$L$281,6,0),"-")</f>
        <v>-</v>
      </c>
      <c r="EO117" s="311" t="str">
        <f>IFERROR(VLOOKUP(EI117,INPUT!$C$11:$L$281,7,0),"-")</f>
        <v>-</v>
      </c>
      <c r="EP117" s="311">
        <f>IFERROR(VLOOKUP(EI117,INPUT!$C$11:$L$281,8,0),"-")</f>
        <v>0</v>
      </c>
      <c r="EQ117" s="311" t="str">
        <f>IFERROR(VLOOKUP(EI117,INPUT!$C$11:$L$281,9,0),"-")</f>
        <v>-</v>
      </c>
      <c r="ER117" s="311">
        <f t="shared" si="144"/>
        <v>4</v>
      </c>
      <c r="ES117" s="65" t="str">
        <f>IFERROR(VLOOKUP(EI117,INPUT!$C$11:$L$281,10,0),"-")</f>
        <v>SPRING 2022</v>
      </c>
      <c r="ET117" s="144"/>
      <c r="EU117" s="79"/>
      <c r="EV117" s="79"/>
      <c r="EW117" s="79"/>
      <c r="EX117" s="79"/>
      <c r="EY117" s="144"/>
      <c r="EZ117" s="79"/>
      <c r="FA117" s="79"/>
      <c r="FB117" s="79"/>
      <c r="FC117" s="79"/>
    </row>
    <row r="118" spans="1:159" s="320" customFormat="1" ht="29.25" customHeight="1" x14ac:dyDescent="0.2">
      <c r="A118" s="405"/>
      <c r="B118" s="405"/>
      <c r="D118" s="351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52"/>
      <c r="AA118" s="352"/>
      <c r="AB118" s="352"/>
      <c r="AC118" s="352"/>
      <c r="AD118" s="352"/>
      <c r="AE118" s="352"/>
      <c r="BB118" s="352"/>
      <c r="BG118" s="426"/>
      <c r="BH118" s="403"/>
      <c r="BI118" s="399"/>
      <c r="BJ118" s="399"/>
      <c r="BK118" s="399"/>
      <c r="BL118" s="398"/>
      <c r="BM118" s="398"/>
      <c r="BN118" s="398"/>
      <c r="BO118" s="398"/>
      <c r="BP118" s="398"/>
      <c r="BQ118" s="398"/>
      <c r="BR118" s="398"/>
      <c r="BS118" s="404"/>
      <c r="BT118" s="404"/>
      <c r="BU118" s="404"/>
      <c r="BV118" s="404"/>
      <c r="BW118" s="352"/>
      <c r="BX118" s="352"/>
      <c r="CA118" s="352"/>
      <c r="CB118" s="352"/>
      <c r="CC118" s="352"/>
      <c r="CD118" s="352"/>
      <c r="CE118" s="352"/>
      <c r="CF118" s="352"/>
      <c r="CG118" s="352"/>
      <c r="CH118" s="352"/>
      <c r="CI118" s="352"/>
      <c r="CJ118" s="352"/>
      <c r="CK118" s="352"/>
      <c r="CL118" s="352"/>
      <c r="CM118" s="352"/>
      <c r="CN118" s="352"/>
      <c r="CO118" s="352"/>
      <c r="CP118" s="352"/>
      <c r="CQ118" s="352"/>
      <c r="CR118" s="352"/>
      <c r="CS118" s="352"/>
      <c r="CT118" s="352"/>
      <c r="CV118" s="352"/>
      <c r="CW118" s="352"/>
      <c r="CX118" s="352"/>
      <c r="CY118" s="352"/>
      <c r="CZ118" s="352"/>
      <c r="DV118" s="411"/>
      <c r="EI118" s="65">
        <v>57</v>
      </c>
      <c r="EJ118" s="311">
        <f>IFERROR(VLOOKUP(EI118,INPUT!$C$11:$L$281,2,0),"-")</f>
        <v>12</v>
      </c>
      <c r="EK118" s="311" t="str">
        <f>IFERROR(VLOOKUP(EI118,INPUT!$C$11:$L$281,3,0),"-")</f>
        <v>-</v>
      </c>
      <c r="EL118" s="386" t="str">
        <f>IFERROR(VLOOKUP(EI118,INPUT!$C$11:$L$281,4,0),"-")</f>
        <v>-</v>
      </c>
      <c r="EM118" s="311" t="str">
        <f>IFERROR(VLOOKUP(EI118,INPUT!$C$11:$L$281,5,0),"-")</f>
        <v>-</v>
      </c>
      <c r="EN118" s="311" t="str">
        <f>IFERROR(VLOOKUP(EI118,INPUT!$C$11:$L$281,6,0),"-")</f>
        <v>-</v>
      </c>
      <c r="EO118" s="311" t="str">
        <f>IFERROR(VLOOKUP(EI118,INPUT!$C$11:$L$281,7,0),"-")</f>
        <v>-</v>
      </c>
      <c r="EP118" s="311">
        <f>IFERROR(VLOOKUP(EI118,INPUT!$C$11:$L$281,8,0),"-")</f>
        <v>0</v>
      </c>
      <c r="EQ118" s="311" t="str">
        <f>IFERROR(VLOOKUP(EI118,INPUT!$C$11:$L$281,9,0),"-")</f>
        <v>-</v>
      </c>
      <c r="ER118" s="311">
        <f t="shared" si="144"/>
        <v>4</v>
      </c>
      <c r="ES118" s="65" t="str">
        <f>IFERROR(VLOOKUP(EI118,INPUT!$C$11:$L$281,10,0),"-")</f>
        <v>SPRING 2022</v>
      </c>
      <c r="ET118" s="144"/>
      <c r="EU118" s="79"/>
      <c r="EV118" s="79"/>
      <c r="EW118" s="79"/>
      <c r="EX118" s="79"/>
      <c r="EY118" s="144"/>
      <c r="EZ118" s="79"/>
      <c r="FA118" s="79"/>
      <c r="FB118" s="79"/>
      <c r="FC118" s="79"/>
    </row>
    <row r="119" spans="1:159" s="320" customFormat="1" ht="30" customHeight="1" x14ac:dyDescent="0.2">
      <c r="A119" s="405"/>
      <c r="B119" s="405"/>
      <c r="D119" s="351"/>
      <c r="E119" s="352"/>
      <c r="F119" s="352"/>
      <c r="G119" s="352"/>
      <c r="H119" s="352"/>
      <c r="I119" s="352"/>
      <c r="J119" s="352"/>
      <c r="K119" s="352"/>
      <c r="L119" s="352"/>
      <c r="M119" s="352"/>
      <c r="N119" s="352"/>
      <c r="O119" s="352"/>
      <c r="P119" s="352"/>
      <c r="Q119" s="352"/>
      <c r="R119" s="352"/>
      <c r="S119" s="352"/>
      <c r="T119" s="352"/>
      <c r="U119" s="352"/>
      <c r="V119" s="352"/>
      <c r="W119" s="352"/>
      <c r="X119" s="352"/>
      <c r="Y119" s="352"/>
      <c r="AA119" s="352"/>
      <c r="AB119" s="352"/>
      <c r="AC119" s="352"/>
      <c r="AD119" s="352"/>
      <c r="AE119" s="352"/>
      <c r="BB119" s="352"/>
      <c r="BG119" s="406"/>
      <c r="BH119" s="406"/>
      <c r="BI119" s="406"/>
      <c r="BJ119" s="406"/>
      <c r="BK119" s="406"/>
      <c r="BL119" s="406"/>
      <c r="BM119" s="406"/>
      <c r="BN119" s="406"/>
      <c r="BO119" s="406"/>
      <c r="BP119" s="406"/>
      <c r="BQ119" s="406"/>
      <c r="BR119" s="406"/>
      <c r="BS119" s="406"/>
      <c r="BT119" s="406"/>
      <c r="BU119" s="406"/>
      <c r="BV119" s="406"/>
      <c r="BW119" s="352"/>
      <c r="BX119" s="352"/>
      <c r="CA119" s="352"/>
      <c r="CB119" s="352"/>
      <c r="CC119" s="352"/>
      <c r="CD119" s="352"/>
      <c r="CE119" s="352"/>
      <c r="CF119" s="352"/>
      <c r="CG119" s="352"/>
      <c r="CH119" s="352"/>
      <c r="CI119" s="352"/>
      <c r="CJ119" s="352"/>
      <c r="CK119" s="352"/>
      <c r="CL119" s="352"/>
      <c r="CM119" s="352"/>
      <c r="CN119" s="352"/>
      <c r="CO119" s="352"/>
      <c r="CP119" s="352"/>
      <c r="CQ119" s="352"/>
      <c r="CR119" s="352"/>
      <c r="CS119" s="352"/>
      <c r="CT119" s="352"/>
      <c r="CV119" s="352"/>
      <c r="CW119" s="352"/>
      <c r="CX119" s="352"/>
      <c r="CY119" s="352"/>
      <c r="CZ119" s="352"/>
      <c r="DV119" s="411"/>
      <c r="EI119" s="65">
        <v>58</v>
      </c>
      <c r="EJ119" s="311">
        <f>IFERROR(VLOOKUP(EI119,INPUT!$C$11:$L$281,2,0),"-")</f>
        <v>13</v>
      </c>
      <c r="EK119" s="311" t="str">
        <f>IFERROR(VLOOKUP(EI119,INPUT!$C$11:$L$281,3,0),"-")</f>
        <v>-</v>
      </c>
      <c r="EL119" s="386" t="str">
        <f>IFERROR(VLOOKUP(EI119,INPUT!$C$11:$L$281,4,0),"-")</f>
        <v>-</v>
      </c>
      <c r="EM119" s="311" t="str">
        <f>IFERROR(VLOOKUP(EI119,INPUT!$C$11:$L$281,5,0),"-")</f>
        <v>-</v>
      </c>
      <c r="EN119" s="311" t="str">
        <f>IFERROR(VLOOKUP(EI119,INPUT!$C$11:$L$281,6,0),"-")</f>
        <v>-</v>
      </c>
      <c r="EO119" s="311" t="str">
        <f>IFERROR(VLOOKUP(EI119,INPUT!$C$11:$L$281,7,0),"-")</f>
        <v>-</v>
      </c>
      <c r="EP119" s="311">
        <f>IFERROR(VLOOKUP(EI119,INPUT!$C$11:$L$281,8,0),"-")</f>
        <v>0</v>
      </c>
      <c r="EQ119" s="311" t="str">
        <f>IFERROR(VLOOKUP(EI119,INPUT!$C$11:$L$281,9,0),"-")</f>
        <v>-</v>
      </c>
      <c r="ER119" s="311">
        <f t="shared" si="144"/>
        <v>4</v>
      </c>
      <c r="ES119" s="65" t="str">
        <f>IFERROR(VLOOKUP(EI119,INPUT!$C$11:$L$281,10,0),"-")</f>
        <v>SPRING 2022</v>
      </c>
      <c r="ET119" s="144"/>
      <c r="EU119" s="79"/>
      <c r="EV119" s="79"/>
      <c r="EW119" s="79"/>
      <c r="EX119" s="79"/>
      <c r="EY119" s="144"/>
      <c r="EZ119" s="79"/>
      <c r="FA119" s="79"/>
      <c r="FB119" s="79"/>
      <c r="FC119" s="79"/>
    </row>
    <row r="120" spans="1:159" s="320" customFormat="1" ht="23.25" customHeight="1" x14ac:dyDescent="0.2">
      <c r="A120" s="405"/>
      <c r="B120" s="405"/>
      <c r="D120" s="351"/>
      <c r="E120" s="352"/>
      <c r="F120" s="352"/>
      <c r="G120" s="352"/>
      <c r="H120" s="352"/>
      <c r="I120" s="352"/>
      <c r="J120" s="352"/>
      <c r="K120" s="352"/>
      <c r="L120" s="352"/>
      <c r="M120" s="352"/>
      <c r="N120" s="352"/>
      <c r="O120" s="352"/>
      <c r="P120" s="352"/>
      <c r="Q120" s="352"/>
      <c r="R120" s="352"/>
      <c r="S120" s="352"/>
      <c r="T120" s="352"/>
      <c r="U120" s="352"/>
      <c r="V120" s="352"/>
      <c r="W120" s="352"/>
      <c r="X120" s="352"/>
      <c r="Y120" s="352"/>
      <c r="AA120" s="352"/>
      <c r="AB120" s="352"/>
      <c r="AC120" s="352"/>
      <c r="AD120" s="352"/>
      <c r="AE120" s="352"/>
      <c r="BB120" s="352"/>
      <c r="BG120" s="407"/>
      <c r="BH120" s="407"/>
      <c r="BI120" s="407"/>
      <c r="BJ120" s="407"/>
      <c r="BK120" s="407"/>
      <c r="BL120" s="407"/>
      <c r="BM120" s="407"/>
      <c r="BN120" s="407"/>
      <c r="BO120" s="407"/>
      <c r="BP120" s="407"/>
      <c r="BQ120" s="407"/>
      <c r="BR120" s="407"/>
      <c r="BS120" s="407"/>
      <c r="BT120" s="407"/>
      <c r="BU120" s="407"/>
      <c r="BV120" s="407"/>
      <c r="BW120" s="352"/>
      <c r="BX120" s="352"/>
      <c r="CA120" s="352"/>
      <c r="CB120" s="352"/>
      <c r="CC120" s="352"/>
      <c r="CD120" s="352"/>
      <c r="CE120" s="352"/>
      <c r="CF120" s="352"/>
      <c r="CG120" s="352"/>
      <c r="CH120" s="352"/>
      <c r="CI120" s="352"/>
      <c r="CJ120" s="352"/>
      <c r="CK120" s="352"/>
      <c r="CL120" s="352"/>
      <c r="CM120" s="352"/>
      <c r="CN120" s="352"/>
      <c r="CO120" s="352"/>
      <c r="CP120" s="352"/>
      <c r="CQ120" s="352"/>
      <c r="CR120" s="352"/>
      <c r="CS120" s="352"/>
      <c r="CT120" s="352"/>
      <c r="CV120" s="352"/>
      <c r="CW120" s="352"/>
      <c r="CX120" s="352"/>
      <c r="CY120" s="352"/>
      <c r="CZ120" s="352"/>
      <c r="DV120" s="411"/>
      <c r="EI120" s="65">
        <v>59</v>
      </c>
      <c r="EJ120" s="311">
        <f>IFERROR(VLOOKUP(EI120,INPUT!$C$11:$L$281,2,0),"-")</f>
        <v>14</v>
      </c>
      <c r="EK120" s="311" t="str">
        <f>IFERROR(VLOOKUP(EI120,INPUT!$C$11:$L$281,3,0),"-")</f>
        <v>-</v>
      </c>
      <c r="EL120" s="386" t="str">
        <f>IFERROR(VLOOKUP(EI120,INPUT!$C$11:$L$281,4,0),"-")</f>
        <v>-</v>
      </c>
      <c r="EM120" s="311" t="str">
        <f>IFERROR(VLOOKUP(EI120,INPUT!$C$11:$L$281,5,0),"-")</f>
        <v>-</v>
      </c>
      <c r="EN120" s="311" t="str">
        <f>IFERROR(VLOOKUP(EI120,INPUT!$C$11:$L$281,6,0),"-")</f>
        <v>-</v>
      </c>
      <c r="EO120" s="311" t="str">
        <f>IFERROR(VLOOKUP(EI120,INPUT!$C$11:$L$281,7,0),"-")</f>
        <v>-</v>
      </c>
      <c r="EP120" s="311">
        <f>IFERROR(VLOOKUP(EI120,INPUT!$C$11:$L$281,8,0),"-")</f>
        <v>0</v>
      </c>
      <c r="EQ120" s="311" t="str">
        <f>IFERROR(VLOOKUP(EI120,INPUT!$C$11:$L$281,9,0),"-")</f>
        <v>-</v>
      </c>
      <c r="ER120" s="311">
        <f t="shared" si="144"/>
        <v>4</v>
      </c>
      <c r="ES120" s="65" t="str">
        <f>IFERROR(VLOOKUP(EI120,INPUT!$C$11:$L$281,10,0),"-")</f>
        <v>SPRING 2022</v>
      </c>
      <c r="ET120" s="144"/>
      <c r="EU120" s="79"/>
      <c r="EV120" s="79"/>
      <c r="EW120" s="79"/>
      <c r="EX120" s="79"/>
      <c r="EY120" s="144"/>
      <c r="EZ120" s="79"/>
      <c r="FA120" s="79"/>
      <c r="FB120" s="79"/>
      <c r="FC120" s="79"/>
    </row>
    <row r="121" spans="1:159" s="320" customFormat="1" ht="5.25" customHeight="1" x14ac:dyDescent="0.2">
      <c r="A121" s="405"/>
      <c r="B121" s="405"/>
      <c r="D121" s="351"/>
      <c r="E121" s="352"/>
      <c r="F121" s="352"/>
      <c r="G121" s="352"/>
      <c r="H121" s="352"/>
      <c r="I121" s="352"/>
      <c r="J121" s="352"/>
      <c r="K121" s="352"/>
      <c r="L121" s="352"/>
      <c r="M121" s="352"/>
      <c r="N121" s="352"/>
      <c r="O121" s="352"/>
      <c r="P121" s="352"/>
      <c r="Q121" s="352"/>
      <c r="R121" s="352"/>
      <c r="S121" s="352"/>
      <c r="T121" s="352"/>
      <c r="U121" s="352"/>
      <c r="V121" s="352"/>
      <c r="W121" s="352"/>
      <c r="X121" s="352"/>
      <c r="Y121" s="352"/>
      <c r="AA121" s="352"/>
      <c r="AB121" s="352"/>
      <c r="AC121" s="352"/>
      <c r="AD121" s="352"/>
      <c r="AE121" s="352"/>
      <c r="BB121" s="352"/>
      <c r="BG121" s="408"/>
      <c r="BH121" s="408"/>
      <c r="BI121" s="408"/>
      <c r="BJ121" s="409"/>
      <c r="BK121" s="409"/>
      <c r="BL121" s="410"/>
      <c r="BM121" s="410"/>
      <c r="BN121" s="411"/>
      <c r="BO121" s="411"/>
      <c r="BP121" s="409"/>
      <c r="BQ121" s="409"/>
      <c r="BR121" s="408"/>
      <c r="BS121" s="408"/>
      <c r="BT121" s="408"/>
      <c r="BU121" s="408"/>
      <c r="BV121" s="409"/>
      <c r="BW121" s="352"/>
      <c r="BX121" s="352"/>
      <c r="CA121" s="352"/>
      <c r="CB121" s="352"/>
      <c r="CC121" s="352"/>
      <c r="CD121" s="352"/>
      <c r="CE121" s="352"/>
      <c r="CF121" s="352"/>
      <c r="CG121" s="352"/>
      <c r="CH121" s="352"/>
      <c r="CI121" s="352"/>
      <c r="CJ121" s="352"/>
      <c r="CK121" s="352"/>
      <c r="CL121" s="352"/>
      <c r="CM121" s="352"/>
      <c r="CN121" s="352"/>
      <c r="CO121" s="352"/>
      <c r="CP121" s="352"/>
      <c r="CQ121" s="352"/>
      <c r="CR121" s="352"/>
      <c r="CS121" s="352"/>
      <c r="CT121" s="352"/>
      <c r="CV121" s="352"/>
      <c r="CW121" s="352"/>
      <c r="CX121" s="352"/>
      <c r="CY121" s="352"/>
      <c r="CZ121" s="352"/>
      <c r="DV121" s="411"/>
      <c r="EI121" s="65">
        <v>60</v>
      </c>
      <c r="EJ121" s="311">
        <f>IFERROR(VLOOKUP(EI121,INPUT!$C$11:$L$281,2,0),"-")</f>
        <v>15</v>
      </c>
      <c r="EK121" s="311" t="str">
        <f>IFERROR(VLOOKUP(EI121,INPUT!$C$11:$L$281,3,0),"-")</f>
        <v>-</v>
      </c>
      <c r="EL121" s="386" t="str">
        <f>IFERROR(VLOOKUP(EI121,INPUT!$C$11:$L$281,4,0),"-")</f>
        <v>-</v>
      </c>
      <c r="EM121" s="311" t="str">
        <f>IFERROR(VLOOKUP(EI121,INPUT!$C$11:$L$281,5,0),"-")</f>
        <v>-</v>
      </c>
      <c r="EN121" s="311" t="str">
        <f>IFERROR(VLOOKUP(EI121,INPUT!$C$11:$L$281,6,0),"-")</f>
        <v>-</v>
      </c>
      <c r="EO121" s="311" t="str">
        <f>IFERROR(VLOOKUP(EI121,INPUT!$C$11:$L$281,7,0),"-")</f>
        <v>-</v>
      </c>
      <c r="EP121" s="311">
        <f>IFERROR(VLOOKUP(EI121,INPUT!$C$11:$L$281,8,0),"-")</f>
        <v>0</v>
      </c>
      <c r="EQ121" s="311" t="str">
        <f>IFERROR(VLOOKUP(EI121,INPUT!$C$11:$L$281,9,0),"-")</f>
        <v>-</v>
      </c>
      <c r="ER121" s="311">
        <f t="shared" si="144"/>
        <v>4</v>
      </c>
      <c r="ES121" s="65" t="str">
        <f>IFERROR(VLOOKUP(EI121,INPUT!$C$11:$L$281,10,0),"-")</f>
        <v>SPRING 2022</v>
      </c>
      <c r="ET121" s="144"/>
      <c r="EU121" s="79"/>
      <c r="EV121" s="79"/>
      <c r="EW121" s="79"/>
      <c r="EX121" s="79"/>
      <c r="EY121" s="144"/>
      <c r="EZ121" s="79"/>
      <c r="FA121" s="79"/>
      <c r="FB121" s="79"/>
      <c r="FC121" s="79"/>
    </row>
    <row r="122" spans="1:159" s="320" customFormat="1" ht="36" customHeight="1" x14ac:dyDescent="0.2">
      <c r="A122" s="405"/>
      <c r="B122" s="405"/>
      <c r="D122" s="351"/>
      <c r="E122" s="352"/>
      <c r="F122" s="352"/>
      <c r="G122" s="352"/>
      <c r="H122" s="352"/>
      <c r="I122" s="352"/>
      <c r="J122" s="352"/>
      <c r="K122" s="352"/>
      <c r="L122" s="352"/>
      <c r="M122" s="352"/>
      <c r="N122" s="352"/>
      <c r="O122" s="352"/>
      <c r="P122" s="352"/>
      <c r="Q122" s="352"/>
      <c r="R122" s="352"/>
      <c r="S122" s="352"/>
      <c r="T122" s="352"/>
      <c r="U122" s="352"/>
      <c r="V122" s="352"/>
      <c r="W122" s="352"/>
      <c r="X122" s="352"/>
      <c r="Y122" s="352"/>
      <c r="AA122" s="352"/>
      <c r="AB122" s="352"/>
      <c r="AC122" s="352"/>
      <c r="AD122" s="352"/>
      <c r="AE122" s="352"/>
      <c r="BB122" s="352"/>
      <c r="BG122" s="396"/>
      <c r="BH122" s="398"/>
      <c r="BI122" s="398"/>
      <c r="BJ122" s="398"/>
      <c r="BK122" s="398"/>
      <c r="BL122" s="398"/>
      <c r="BM122" s="398"/>
      <c r="BN122" s="398"/>
      <c r="BO122" s="398"/>
      <c r="BP122" s="398"/>
      <c r="BQ122" s="398"/>
      <c r="BR122" s="398"/>
      <c r="BS122" s="398"/>
      <c r="BT122" s="396"/>
      <c r="BU122" s="396"/>
      <c r="BV122" s="396"/>
      <c r="BW122" s="352"/>
      <c r="BX122" s="352"/>
      <c r="CA122" s="352"/>
      <c r="CB122" s="352"/>
      <c r="CC122" s="352"/>
      <c r="CD122" s="352"/>
      <c r="CE122" s="352"/>
      <c r="CF122" s="352"/>
      <c r="CG122" s="352"/>
      <c r="CH122" s="352"/>
      <c r="CI122" s="352"/>
      <c r="CJ122" s="352"/>
      <c r="CK122" s="352"/>
      <c r="CL122" s="352"/>
      <c r="CM122" s="352"/>
      <c r="CN122" s="352"/>
      <c r="CO122" s="352"/>
      <c r="CP122" s="352"/>
      <c r="CQ122" s="352"/>
      <c r="CR122" s="352"/>
      <c r="CS122" s="352"/>
      <c r="CT122" s="352"/>
      <c r="CV122" s="352"/>
      <c r="CW122" s="352"/>
      <c r="CX122" s="352"/>
      <c r="CY122" s="352"/>
      <c r="CZ122" s="352"/>
      <c r="DV122" s="411"/>
      <c r="EI122" s="65">
        <v>61</v>
      </c>
      <c r="EJ122" s="311">
        <f>IFERROR(VLOOKUP(EI122,INPUT!$C$11:$L$281,2,0),"-")</f>
        <v>1</v>
      </c>
      <c r="EK122" s="311" t="str">
        <f>IFERROR(VLOOKUP(EI122,INPUT!$C$11:$L$281,3,0),"-")</f>
        <v>CSC351</v>
      </c>
      <c r="EL122" s="386" t="str">
        <f>IFERROR(VLOOKUP(EI122,INPUT!$C$11:$L$281,4,0),"-")</f>
        <v>OPERATING SYSTEMS</v>
      </c>
      <c r="EM122" s="311">
        <f>IFERROR(VLOOKUP(EI122,INPUT!$C$11:$L$281,5,0),"-")</f>
        <v>77.91</v>
      </c>
      <c r="EN122" s="311">
        <f>IFERROR(VLOOKUP(EI122,INPUT!$C$11:$L$281,6,0),"-")</f>
        <v>4</v>
      </c>
      <c r="EO122" s="311" t="str">
        <f>IFERROR(VLOOKUP(EI122,INPUT!$C$11:$L$281,7,0),"-")</f>
        <v>B+</v>
      </c>
      <c r="EP122" s="311">
        <f>IFERROR(VLOOKUP(EI122,INPUT!$C$11:$L$281,8,0),"-")</f>
        <v>3.3</v>
      </c>
      <c r="EQ122" s="311">
        <f>IFERROR(VLOOKUP(EI122,INPUT!$C$11:$L$281,9,0),"-")</f>
        <v>13.2</v>
      </c>
      <c r="ER122" s="311">
        <v>5</v>
      </c>
      <c r="ES122" s="65" t="str">
        <f>IFERROR(VLOOKUP(EI122,INPUT!$C$11:$L$281,10,0),"-")</f>
        <v>FALL 2022</v>
      </c>
      <c r="ET122" s="144"/>
      <c r="EU122" s="79"/>
      <c r="EV122" s="79"/>
      <c r="EW122" s="79"/>
      <c r="EX122" s="79"/>
      <c r="EY122" s="144"/>
      <c r="EZ122" s="79"/>
      <c r="FA122" s="79"/>
      <c r="FB122" s="79"/>
      <c r="FC122" s="79"/>
    </row>
    <row r="123" spans="1:159" s="320" customFormat="1" ht="36" customHeight="1" x14ac:dyDescent="0.2">
      <c r="A123" s="405"/>
      <c r="B123" s="405"/>
      <c r="D123" s="351"/>
      <c r="E123" s="352"/>
      <c r="F123" s="352"/>
      <c r="G123" s="352"/>
      <c r="H123" s="352"/>
      <c r="I123" s="352"/>
      <c r="J123" s="352"/>
      <c r="K123" s="352"/>
      <c r="L123" s="352"/>
      <c r="M123" s="352"/>
      <c r="N123" s="352"/>
      <c r="O123" s="352"/>
      <c r="P123" s="352"/>
      <c r="Q123" s="352"/>
      <c r="R123" s="352"/>
      <c r="S123" s="352"/>
      <c r="T123" s="352"/>
      <c r="U123" s="352"/>
      <c r="V123" s="352"/>
      <c r="W123" s="352"/>
      <c r="X123" s="352"/>
      <c r="Y123" s="352"/>
      <c r="AA123" s="352"/>
      <c r="AB123" s="352"/>
      <c r="AC123" s="352"/>
      <c r="AD123" s="352"/>
      <c r="AE123" s="352"/>
      <c r="BB123" s="352"/>
      <c r="BG123" s="396"/>
      <c r="BH123" s="398"/>
      <c r="BI123" s="398"/>
      <c r="BJ123" s="398"/>
      <c r="BK123" s="398"/>
      <c r="BL123" s="398"/>
      <c r="BM123" s="398"/>
      <c r="BN123" s="398"/>
      <c r="BO123" s="398"/>
      <c r="BP123" s="398"/>
      <c r="BQ123" s="398"/>
      <c r="BR123" s="398"/>
      <c r="BS123" s="398"/>
      <c r="BT123" s="396"/>
      <c r="BU123" s="396"/>
      <c r="BV123" s="396"/>
      <c r="BW123" s="352"/>
      <c r="BX123" s="352"/>
      <c r="CA123" s="352"/>
      <c r="CB123" s="352"/>
      <c r="CC123" s="352"/>
      <c r="CD123" s="352"/>
      <c r="CE123" s="352"/>
      <c r="CF123" s="352"/>
      <c r="CG123" s="352"/>
      <c r="CH123" s="352"/>
      <c r="CI123" s="352"/>
      <c r="CJ123" s="352"/>
      <c r="CK123" s="352"/>
      <c r="CL123" s="352"/>
      <c r="CM123" s="352"/>
      <c r="CN123" s="352"/>
      <c r="CO123" s="352"/>
      <c r="CP123" s="352"/>
      <c r="CQ123" s="352"/>
      <c r="CR123" s="352"/>
      <c r="CS123" s="352"/>
      <c r="CT123" s="352"/>
      <c r="CV123" s="352"/>
      <c r="CW123" s="352"/>
      <c r="CX123" s="352"/>
      <c r="CY123" s="352"/>
      <c r="CZ123" s="352"/>
      <c r="DV123" s="411"/>
      <c r="EI123" s="65">
        <v>62</v>
      </c>
      <c r="EJ123" s="311">
        <f>IFERROR(VLOOKUP(EI123,INPUT!$C$11:$L$281,2,0),"-")</f>
        <v>2</v>
      </c>
      <c r="EK123" s="311" t="str">
        <f>IFERROR(VLOOKUP(EI123,INPUT!$C$11:$L$281,3,0),"-")</f>
        <v>CSC353</v>
      </c>
      <c r="EL123" s="386" t="str">
        <f>IFERROR(VLOOKUP(EI123,INPUT!$C$11:$L$281,4,0),"-")</f>
        <v>THEORY OF AUTOMATA</v>
      </c>
      <c r="EM123" s="311">
        <f>IFERROR(VLOOKUP(EI123,INPUT!$C$11:$L$281,5,0),"-")</f>
        <v>45</v>
      </c>
      <c r="EN123" s="311">
        <f>IFERROR(VLOOKUP(EI123,INPUT!$C$11:$L$281,6,0),"-")</f>
        <v>3</v>
      </c>
      <c r="EO123" s="311" t="str">
        <f>IFERROR(VLOOKUP(EI123,INPUT!$C$11:$L$281,7,0),"-")</f>
        <v>C-</v>
      </c>
      <c r="EP123" s="311">
        <f>IFERROR(VLOOKUP(EI123,INPUT!$C$11:$L$281,8,0),"-")</f>
        <v>1.7</v>
      </c>
      <c r="EQ123" s="311">
        <f>IFERROR(VLOOKUP(EI123,INPUT!$C$11:$L$281,9,0),"-")</f>
        <v>5.0999999999999996</v>
      </c>
      <c r="ER123" s="311">
        <f t="shared" si="144"/>
        <v>5</v>
      </c>
      <c r="ES123" s="65" t="str">
        <f>IFERROR(VLOOKUP(EI123,INPUT!$C$11:$L$281,10,0),"-")</f>
        <v>FALL 2022</v>
      </c>
      <c r="ET123" s="144"/>
      <c r="EU123" s="79"/>
      <c r="EV123" s="79"/>
      <c r="EW123" s="79"/>
      <c r="EX123" s="79"/>
      <c r="EY123" s="144"/>
      <c r="EZ123" s="79"/>
      <c r="FA123" s="79"/>
      <c r="FB123" s="79"/>
      <c r="FC123" s="79"/>
    </row>
    <row r="124" spans="1:159" s="320" customFormat="1" ht="36" customHeight="1" x14ac:dyDescent="0.2">
      <c r="A124" s="405"/>
      <c r="B124" s="405"/>
      <c r="D124" s="351"/>
      <c r="E124" s="352"/>
      <c r="F124" s="352"/>
      <c r="G124" s="352"/>
      <c r="H124" s="352"/>
      <c r="I124" s="352"/>
      <c r="J124" s="352"/>
      <c r="K124" s="352"/>
      <c r="L124" s="352"/>
      <c r="M124" s="352"/>
      <c r="N124" s="352"/>
      <c r="O124" s="352"/>
      <c r="P124" s="352"/>
      <c r="Q124" s="352"/>
      <c r="R124" s="352"/>
      <c r="S124" s="352"/>
      <c r="T124" s="352"/>
      <c r="U124" s="352"/>
      <c r="V124" s="352"/>
      <c r="W124" s="352"/>
      <c r="X124" s="352"/>
      <c r="Y124" s="352"/>
      <c r="AA124" s="352"/>
      <c r="AB124" s="352"/>
      <c r="AC124" s="352"/>
      <c r="AD124" s="352"/>
      <c r="AE124" s="352"/>
      <c r="BB124" s="352"/>
      <c r="BG124" s="396"/>
      <c r="BH124" s="398"/>
      <c r="BI124" s="398"/>
      <c r="BJ124" s="398"/>
      <c r="BK124" s="398"/>
      <c r="BL124" s="398"/>
      <c r="BM124" s="398"/>
      <c r="BN124" s="398"/>
      <c r="BO124" s="398"/>
      <c r="BP124" s="398"/>
      <c r="BQ124" s="398"/>
      <c r="BR124" s="398"/>
      <c r="BS124" s="398"/>
      <c r="BT124" s="396"/>
      <c r="BU124" s="396"/>
      <c r="BV124" s="396"/>
      <c r="BW124" s="352"/>
      <c r="BX124" s="352"/>
      <c r="CA124" s="352"/>
      <c r="CB124" s="352"/>
      <c r="CC124" s="352"/>
      <c r="CD124" s="352"/>
      <c r="CE124" s="352"/>
      <c r="CF124" s="352"/>
      <c r="CG124" s="352"/>
      <c r="CH124" s="352"/>
      <c r="CI124" s="352"/>
      <c r="CJ124" s="352"/>
      <c r="CK124" s="352"/>
      <c r="CL124" s="352"/>
      <c r="CM124" s="352"/>
      <c r="CN124" s="352"/>
      <c r="CO124" s="352"/>
      <c r="CP124" s="352"/>
      <c r="CQ124" s="352"/>
      <c r="CR124" s="352"/>
      <c r="CS124" s="352"/>
      <c r="CT124" s="352"/>
      <c r="CV124" s="352"/>
      <c r="CW124" s="352"/>
      <c r="CX124" s="352"/>
      <c r="CY124" s="352"/>
      <c r="CZ124" s="352"/>
      <c r="DV124" s="411"/>
      <c r="EI124" s="65">
        <v>63</v>
      </c>
      <c r="EJ124" s="311">
        <f>IFERROR(VLOOKUP(EI124,INPUT!$C$11:$L$281,2,0),"-")</f>
        <v>3</v>
      </c>
      <c r="EK124" s="311" t="str">
        <f>IFERROR(VLOOKUP(EI124,INPUT!$C$11:$L$281,3,0),"-")</f>
        <v>CSC361</v>
      </c>
      <c r="EL124" s="386" t="str">
        <f>IFERROR(VLOOKUP(EI124,INPUT!$C$11:$L$281,4,0),"-")</f>
        <v>SOFTWARE ENGINEERING</v>
      </c>
      <c r="EM124" s="311">
        <f>IFERROR(VLOOKUP(EI124,INPUT!$C$11:$L$281,5,0),"-")</f>
        <v>82.3</v>
      </c>
      <c r="EN124" s="311">
        <f>IFERROR(VLOOKUP(EI124,INPUT!$C$11:$L$281,6,0),"-")</f>
        <v>3</v>
      </c>
      <c r="EO124" s="311" t="str">
        <f>IFERROR(VLOOKUP(EI124,INPUT!$C$11:$L$281,7,0),"-")</f>
        <v>A-</v>
      </c>
      <c r="EP124" s="311">
        <f>IFERROR(VLOOKUP(EI124,INPUT!$C$11:$L$281,8,0),"-")</f>
        <v>3.7</v>
      </c>
      <c r="EQ124" s="311">
        <f>IFERROR(VLOOKUP(EI124,INPUT!$C$11:$L$281,9,0),"-")</f>
        <v>11.100000000000001</v>
      </c>
      <c r="ER124" s="311">
        <f t="shared" si="144"/>
        <v>5</v>
      </c>
      <c r="ES124" s="65" t="str">
        <f>IFERROR(VLOOKUP(EI124,INPUT!$C$11:$L$281,10,0),"-")</f>
        <v>FALL 2022</v>
      </c>
      <c r="ET124" s="144"/>
      <c r="EU124" s="79"/>
      <c r="EV124" s="79"/>
      <c r="EW124" s="79"/>
      <c r="EX124" s="79"/>
      <c r="EY124" s="144"/>
      <c r="EZ124" s="79"/>
      <c r="FA124" s="79"/>
      <c r="FB124" s="79"/>
      <c r="FC124" s="79"/>
    </row>
    <row r="125" spans="1:159" s="320" customFormat="1" ht="36" customHeight="1" x14ac:dyDescent="0.2">
      <c r="A125" s="405"/>
      <c r="B125" s="405"/>
      <c r="D125" s="351"/>
      <c r="E125" s="352"/>
      <c r="F125" s="352"/>
      <c r="G125" s="352"/>
      <c r="H125" s="352"/>
      <c r="I125" s="352"/>
      <c r="J125" s="352"/>
      <c r="K125" s="352"/>
      <c r="L125" s="352"/>
      <c r="M125" s="352"/>
      <c r="N125" s="352"/>
      <c r="O125" s="352"/>
      <c r="P125" s="352"/>
      <c r="Q125" s="352"/>
      <c r="R125" s="352"/>
      <c r="S125" s="352"/>
      <c r="T125" s="352"/>
      <c r="U125" s="352"/>
      <c r="V125" s="352"/>
      <c r="W125" s="352"/>
      <c r="X125" s="352"/>
      <c r="Y125" s="352"/>
      <c r="AA125" s="352"/>
      <c r="AB125" s="352"/>
      <c r="AC125" s="352"/>
      <c r="AD125" s="352"/>
      <c r="AE125" s="352"/>
      <c r="BB125" s="352"/>
      <c r="BG125" s="396"/>
      <c r="BH125" s="398"/>
      <c r="BI125" s="398"/>
      <c r="BJ125" s="398"/>
      <c r="BK125" s="398"/>
      <c r="BL125" s="398"/>
      <c r="BM125" s="398"/>
      <c r="BN125" s="398"/>
      <c r="BO125" s="398"/>
      <c r="BP125" s="398"/>
      <c r="BQ125" s="398"/>
      <c r="BR125" s="398"/>
      <c r="BS125" s="398"/>
      <c r="BT125" s="396"/>
      <c r="BU125" s="396"/>
      <c r="BV125" s="396"/>
      <c r="BW125" s="352"/>
      <c r="BX125" s="352"/>
      <c r="CA125" s="352"/>
      <c r="CB125" s="352"/>
      <c r="CC125" s="352"/>
      <c r="CD125" s="352"/>
      <c r="CE125" s="352"/>
      <c r="CF125" s="352"/>
      <c r="CG125" s="352"/>
      <c r="CH125" s="352"/>
      <c r="CI125" s="352"/>
      <c r="CJ125" s="352"/>
      <c r="CK125" s="352"/>
      <c r="CL125" s="352"/>
      <c r="CM125" s="352"/>
      <c r="CN125" s="352"/>
      <c r="CO125" s="352"/>
      <c r="CP125" s="352"/>
      <c r="CQ125" s="352"/>
      <c r="CR125" s="352"/>
      <c r="CS125" s="352"/>
      <c r="CT125" s="352"/>
      <c r="CV125" s="352"/>
      <c r="CW125" s="352"/>
      <c r="CX125" s="352"/>
      <c r="CY125" s="352"/>
      <c r="CZ125" s="352"/>
      <c r="DV125" s="411"/>
      <c r="EI125" s="65">
        <v>64</v>
      </c>
      <c r="EJ125" s="311">
        <f>IFERROR(VLOOKUP(EI125,INPUT!$C$11:$L$281,2,0),"-")</f>
        <v>4</v>
      </c>
      <c r="EK125" s="311" t="str">
        <f>IFERROR(VLOOKUP(EI125,INPUT!$C$11:$L$281,3,0),"-")</f>
        <v>ENG116</v>
      </c>
      <c r="EL125" s="386" t="str">
        <f>IFERROR(VLOOKUP(EI125,INPUT!$C$11:$L$281,4,0),"-")</f>
        <v>TECHNICAL AND BUSINESS WRITING</v>
      </c>
      <c r="EM125" s="311">
        <f>IFERROR(VLOOKUP(EI125,INPUT!$C$11:$L$281,5,0),"-")</f>
        <v>71</v>
      </c>
      <c r="EN125" s="311">
        <f>IFERROR(VLOOKUP(EI125,INPUT!$C$11:$L$281,6,0),"-")</f>
        <v>3</v>
      </c>
      <c r="EO125" s="311" t="str">
        <f>IFERROR(VLOOKUP(EI125,INPUT!$C$11:$L$281,7,0),"-")</f>
        <v>B+</v>
      </c>
      <c r="EP125" s="311">
        <f>IFERROR(VLOOKUP(EI125,INPUT!$C$11:$L$281,8,0),"-")</f>
        <v>3.3</v>
      </c>
      <c r="EQ125" s="311">
        <f>IFERROR(VLOOKUP(EI125,INPUT!$C$11:$L$281,9,0),"-")</f>
        <v>9.8999999999999986</v>
      </c>
      <c r="ER125" s="311">
        <f t="shared" si="144"/>
        <v>5</v>
      </c>
      <c r="ES125" s="65" t="str">
        <f>IFERROR(VLOOKUP(EI125,INPUT!$C$11:$L$281,10,0),"-")</f>
        <v>FALL 2022</v>
      </c>
      <c r="ET125" s="144"/>
      <c r="EU125" s="79"/>
      <c r="EV125" s="79"/>
      <c r="EW125" s="79"/>
      <c r="EX125" s="79"/>
      <c r="EY125" s="144"/>
      <c r="EZ125" s="79"/>
      <c r="FA125" s="79"/>
      <c r="FB125" s="79"/>
      <c r="FC125" s="79"/>
    </row>
    <row r="126" spans="1:159" s="320" customFormat="1" ht="36" customHeight="1" x14ac:dyDescent="0.2">
      <c r="A126" s="405"/>
      <c r="B126" s="405"/>
      <c r="D126" s="351"/>
      <c r="E126" s="352"/>
      <c r="F126" s="352"/>
      <c r="G126" s="352"/>
      <c r="H126" s="352"/>
      <c r="I126" s="352"/>
      <c r="J126" s="352"/>
      <c r="K126" s="352"/>
      <c r="L126" s="352"/>
      <c r="M126" s="352"/>
      <c r="N126" s="352"/>
      <c r="O126" s="352"/>
      <c r="P126" s="352"/>
      <c r="Q126" s="352"/>
      <c r="R126" s="352"/>
      <c r="S126" s="352"/>
      <c r="T126" s="352"/>
      <c r="U126" s="352"/>
      <c r="V126" s="352"/>
      <c r="W126" s="352"/>
      <c r="X126" s="352"/>
      <c r="Y126" s="352"/>
      <c r="AA126" s="352"/>
      <c r="AB126" s="352"/>
      <c r="AC126" s="352"/>
      <c r="AD126" s="352"/>
      <c r="AE126" s="352"/>
      <c r="BB126" s="352"/>
      <c r="BG126" s="396"/>
      <c r="BH126" s="398"/>
      <c r="BI126" s="398"/>
      <c r="BJ126" s="398"/>
      <c r="BK126" s="398"/>
      <c r="BL126" s="398"/>
      <c r="BM126" s="398"/>
      <c r="BN126" s="398"/>
      <c r="BO126" s="398"/>
      <c r="BP126" s="398"/>
      <c r="BQ126" s="398"/>
      <c r="BR126" s="398"/>
      <c r="BS126" s="398"/>
      <c r="BT126" s="396"/>
      <c r="BU126" s="396"/>
      <c r="BV126" s="396"/>
      <c r="BW126" s="352"/>
      <c r="BX126" s="352"/>
      <c r="CA126" s="352"/>
      <c r="CB126" s="352"/>
      <c r="CC126" s="352"/>
      <c r="CD126" s="352"/>
      <c r="CE126" s="352"/>
      <c r="CF126" s="352"/>
      <c r="CG126" s="352"/>
      <c r="CH126" s="352"/>
      <c r="CI126" s="352"/>
      <c r="CJ126" s="352"/>
      <c r="CK126" s="352"/>
      <c r="CL126" s="352"/>
      <c r="CM126" s="352"/>
      <c r="CN126" s="352"/>
      <c r="CO126" s="352"/>
      <c r="CP126" s="352"/>
      <c r="CQ126" s="352"/>
      <c r="CR126" s="352"/>
      <c r="CS126" s="352"/>
      <c r="CT126" s="352"/>
      <c r="CV126" s="352"/>
      <c r="CW126" s="352"/>
      <c r="CX126" s="352"/>
      <c r="CY126" s="352"/>
      <c r="CZ126" s="352"/>
      <c r="DV126" s="411"/>
      <c r="EI126" s="65">
        <v>65</v>
      </c>
      <c r="EJ126" s="311">
        <f>IFERROR(VLOOKUP(EI126,INPUT!$C$11:$L$281,2,0),"-")</f>
        <v>5</v>
      </c>
      <c r="EK126" s="311" t="str">
        <f>IFERROR(VLOOKUP(EI126,INPUT!$C$11:$L$281,3,0),"-")</f>
        <v>MATH115</v>
      </c>
      <c r="EL126" s="386" t="str">
        <f>IFERROR(VLOOKUP(EI126,INPUT!$C$11:$L$281,4,0),"-")</f>
        <v>MULTIVARIATE CALCULUS</v>
      </c>
      <c r="EM126" s="311">
        <f>IFERROR(VLOOKUP(EI126,INPUT!$C$11:$L$281,5,0),"-")</f>
        <v>43</v>
      </c>
      <c r="EN126" s="311">
        <f>IFERROR(VLOOKUP(EI126,INPUT!$C$11:$L$281,6,0),"-")</f>
        <v>3</v>
      </c>
      <c r="EO126" s="311" t="str">
        <f>IFERROR(VLOOKUP(EI126,INPUT!$C$11:$L$281,7,0),"-")</f>
        <v>C-</v>
      </c>
      <c r="EP126" s="311">
        <f>IFERROR(VLOOKUP(EI126,INPUT!$C$11:$L$281,8,0),"-")</f>
        <v>1.7</v>
      </c>
      <c r="EQ126" s="311">
        <f>IFERROR(VLOOKUP(EI126,INPUT!$C$11:$L$281,9,0),"-")</f>
        <v>5.0999999999999996</v>
      </c>
      <c r="ER126" s="311">
        <f t="shared" si="144"/>
        <v>5</v>
      </c>
      <c r="ES126" s="65" t="str">
        <f>IFERROR(VLOOKUP(EI126,INPUT!$C$11:$L$281,10,0),"-")</f>
        <v>FALL 2022</v>
      </c>
      <c r="ET126" s="144"/>
      <c r="EU126" s="79"/>
      <c r="EV126" s="79"/>
      <c r="EW126" s="79"/>
      <c r="EX126" s="79"/>
      <c r="EY126" s="144"/>
      <c r="EZ126" s="79"/>
      <c r="FA126" s="79"/>
      <c r="FB126" s="79"/>
      <c r="FC126" s="79"/>
    </row>
    <row r="127" spans="1:159" s="320" customFormat="1" ht="36" customHeight="1" x14ac:dyDescent="0.2">
      <c r="A127" s="405"/>
      <c r="B127" s="405"/>
      <c r="D127" s="351"/>
      <c r="E127" s="352"/>
      <c r="F127" s="352"/>
      <c r="G127" s="352"/>
      <c r="H127" s="352"/>
      <c r="I127" s="352"/>
      <c r="J127" s="352"/>
      <c r="K127" s="352"/>
      <c r="L127" s="352"/>
      <c r="M127" s="352"/>
      <c r="N127" s="352"/>
      <c r="O127" s="352"/>
      <c r="P127" s="352"/>
      <c r="Q127" s="352"/>
      <c r="R127" s="352"/>
      <c r="S127" s="352"/>
      <c r="T127" s="352"/>
      <c r="U127" s="352"/>
      <c r="V127" s="352"/>
      <c r="W127" s="352"/>
      <c r="X127" s="352"/>
      <c r="Y127" s="352"/>
      <c r="AA127" s="352"/>
      <c r="AB127" s="352"/>
      <c r="AC127" s="352"/>
      <c r="AD127" s="352"/>
      <c r="AE127" s="352"/>
      <c r="BB127" s="352"/>
      <c r="BG127" s="396"/>
      <c r="BH127" s="398"/>
      <c r="BI127" s="398"/>
      <c r="BJ127" s="398"/>
      <c r="BK127" s="398"/>
      <c r="BL127" s="398"/>
      <c r="BM127" s="398"/>
      <c r="BN127" s="398"/>
      <c r="BO127" s="398"/>
      <c r="BP127" s="398"/>
      <c r="BQ127" s="398"/>
      <c r="BR127" s="398"/>
      <c r="BS127" s="398"/>
      <c r="BT127" s="396"/>
      <c r="BU127" s="396"/>
      <c r="BV127" s="396"/>
      <c r="BW127" s="352"/>
      <c r="BX127" s="352"/>
      <c r="CA127" s="352"/>
      <c r="CB127" s="352"/>
      <c r="CC127" s="352"/>
      <c r="CD127" s="352"/>
      <c r="CE127" s="352"/>
      <c r="CF127" s="352"/>
      <c r="CG127" s="352"/>
      <c r="CH127" s="352"/>
      <c r="CI127" s="352"/>
      <c r="CJ127" s="352"/>
      <c r="CK127" s="352"/>
      <c r="CL127" s="352"/>
      <c r="CM127" s="352"/>
      <c r="CN127" s="352"/>
      <c r="CO127" s="352"/>
      <c r="CP127" s="352"/>
      <c r="CQ127" s="352"/>
      <c r="CR127" s="352"/>
      <c r="CS127" s="352"/>
      <c r="CT127" s="352"/>
      <c r="CV127" s="352"/>
      <c r="CW127" s="352"/>
      <c r="CX127" s="352"/>
      <c r="CY127" s="352"/>
      <c r="CZ127" s="352"/>
      <c r="DV127" s="411"/>
      <c r="EI127" s="65">
        <v>66</v>
      </c>
      <c r="EJ127" s="311">
        <f>IFERROR(VLOOKUP(EI127,INPUT!$C$11:$L$281,2,0),"-")</f>
        <v>6</v>
      </c>
      <c r="EK127" s="311" t="str">
        <f>IFERROR(VLOOKUP(EI127,INPUT!$C$11:$L$281,3,0),"-")</f>
        <v>-</v>
      </c>
      <c r="EL127" s="386" t="str">
        <f>IFERROR(VLOOKUP(EI127,INPUT!$C$11:$L$281,4,0),"-")</f>
        <v>-</v>
      </c>
      <c r="EM127" s="311" t="str">
        <f>IFERROR(VLOOKUP(EI127,INPUT!$C$11:$L$281,5,0),"-")</f>
        <v>-</v>
      </c>
      <c r="EN127" s="311" t="str">
        <f>IFERROR(VLOOKUP(EI127,INPUT!$C$11:$L$281,6,0),"-")</f>
        <v>-</v>
      </c>
      <c r="EO127" s="311" t="str">
        <f>IFERROR(VLOOKUP(EI127,INPUT!$C$11:$L$281,7,0),"-")</f>
        <v>-</v>
      </c>
      <c r="EP127" s="311">
        <f>IFERROR(VLOOKUP(EI127,INPUT!$C$11:$L$281,8,0),"-")</f>
        <v>0</v>
      </c>
      <c r="EQ127" s="311" t="str">
        <f>IFERROR(VLOOKUP(EI127,INPUT!$C$11:$L$281,9,0),"-")</f>
        <v>-</v>
      </c>
      <c r="ER127" s="311">
        <f t="shared" si="144"/>
        <v>5</v>
      </c>
      <c r="ES127" s="65" t="str">
        <f>IFERROR(VLOOKUP(EI127,INPUT!$C$11:$L$281,10,0),"-")</f>
        <v>FALL 2022</v>
      </c>
      <c r="ET127" s="144"/>
      <c r="EU127" s="79"/>
      <c r="EV127" s="79"/>
      <c r="EW127" s="79"/>
      <c r="EX127" s="79"/>
      <c r="EY127" s="144"/>
      <c r="EZ127" s="79"/>
      <c r="FA127" s="79"/>
      <c r="FB127" s="79"/>
      <c r="FC127" s="79"/>
    </row>
    <row r="128" spans="1:159" s="320" customFormat="1" ht="36" customHeight="1" x14ac:dyDescent="0.2">
      <c r="A128" s="405"/>
      <c r="B128" s="405"/>
      <c r="D128" s="351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52"/>
      <c r="AA128" s="352"/>
      <c r="AB128" s="352"/>
      <c r="AC128" s="352"/>
      <c r="AD128" s="352"/>
      <c r="AE128" s="352"/>
      <c r="BB128" s="352"/>
      <c r="BG128" s="396"/>
      <c r="BH128" s="398"/>
      <c r="BI128" s="398"/>
      <c r="BJ128" s="398"/>
      <c r="BK128" s="398"/>
      <c r="BL128" s="398"/>
      <c r="BM128" s="398"/>
      <c r="BN128" s="398"/>
      <c r="BO128" s="398"/>
      <c r="BP128" s="398"/>
      <c r="BQ128" s="398"/>
      <c r="BR128" s="398"/>
      <c r="BS128" s="398"/>
      <c r="BT128" s="396"/>
      <c r="BU128" s="396"/>
      <c r="BV128" s="396"/>
      <c r="BW128" s="352"/>
      <c r="BX128" s="352"/>
      <c r="CA128" s="352"/>
      <c r="CB128" s="352"/>
      <c r="CC128" s="352"/>
      <c r="CD128" s="352"/>
      <c r="CE128" s="352"/>
      <c r="CF128" s="352"/>
      <c r="CG128" s="352"/>
      <c r="CH128" s="352"/>
      <c r="CI128" s="352"/>
      <c r="CJ128" s="352"/>
      <c r="CK128" s="352"/>
      <c r="CL128" s="352"/>
      <c r="CM128" s="352"/>
      <c r="CN128" s="352"/>
      <c r="CO128" s="352"/>
      <c r="CP128" s="352"/>
      <c r="CQ128" s="352"/>
      <c r="CR128" s="352"/>
      <c r="CS128" s="352"/>
      <c r="CT128" s="352"/>
      <c r="CV128" s="352"/>
      <c r="CW128" s="352"/>
      <c r="CX128" s="352"/>
      <c r="CY128" s="352"/>
      <c r="CZ128" s="352"/>
      <c r="DV128" s="411"/>
      <c r="EI128" s="65">
        <v>67</v>
      </c>
      <c r="EJ128" s="311">
        <f>IFERROR(VLOOKUP(EI128,INPUT!$C$11:$L$281,2,0),"-")</f>
        <v>7</v>
      </c>
      <c r="EK128" s="311" t="str">
        <f>IFERROR(VLOOKUP(EI128,INPUT!$C$11:$L$281,3,0),"-")</f>
        <v>-</v>
      </c>
      <c r="EL128" s="386" t="str">
        <f>IFERROR(VLOOKUP(EI128,INPUT!$C$11:$L$281,4,0),"-")</f>
        <v>-</v>
      </c>
      <c r="EM128" s="311" t="str">
        <f>IFERROR(VLOOKUP(EI128,INPUT!$C$11:$L$281,5,0),"-")</f>
        <v>-</v>
      </c>
      <c r="EN128" s="311" t="str">
        <f>IFERROR(VLOOKUP(EI128,INPUT!$C$11:$L$281,6,0),"-")</f>
        <v>-</v>
      </c>
      <c r="EO128" s="311" t="str">
        <f>IFERROR(VLOOKUP(EI128,INPUT!$C$11:$L$281,7,0),"-")</f>
        <v>-</v>
      </c>
      <c r="EP128" s="311">
        <f>IFERROR(VLOOKUP(EI128,INPUT!$C$11:$L$281,8,0),"-")</f>
        <v>0</v>
      </c>
      <c r="EQ128" s="311" t="str">
        <f>IFERROR(VLOOKUP(EI128,INPUT!$C$11:$L$281,9,0),"-")</f>
        <v>-</v>
      </c>
      <c r="ER128" s="311">
        <f t="shared" ref="ER128:ER191" si="145">+ER127</f>
        <v>5</v>
      </c>
      <c r="ES128" s="65" t="str">
        <f>IFERROR(VLOOKUP(EI128,INPUT!$C$11:$L$281,10,0),"-")</f>
        <v>FALL 2022</v>
      </c>
      <c r="ET128" s="144"/>
      <c r="EU128" s="79"/>
      <c r="EV128" s="79"/>
      <c r="EW128" s="79"/>
      <c r="EX128" s="79"/>
      <c r="EY128" s="144"/>
      <c r="EZ128" s="79"/>
      <c r="FA128" s="79"/>
      <c r="FB128" s="79"/>
      <c r="FC128" s="79"/>
    </row>
    <row r="129" spans="1:159" s="320" customFormat="1" ht="15.75" customHeight="1" x14ac:dyDescent="0.2">
      <c r="A129" s="405"/>
      <c r="B129" s="405"/>
      <c r="D129" s="351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52"/>
      <c r="AA129" s="352"/>
      <c r="AB129" s="352"/>
      <c r="AC129" s="352"/>
      <c r="AD129" s="352"/>
      <c r="AE129" s="352"/>
      <c r="BB129" s="352"/>
      <c r="BG129" s="408"/>
      <c r="BH129" s="408"/>
      <c r="BI129" s="408"/>
      <c r="BJ129" s="409"/>
      <c r="BK129" s="409"/>
      <c r="BL129" s="410"/>
      <c r="BM129" s="410"/>
      <c r="BN129" s="411"/>
      <c r="BO129" s="411"/>
      <c r="BP129" s="409"/>
      <c r="BQ129" s="409"/>
      <c r="BR129" s="408"/>
      <c r="BS129" s="408"/>
      <c r="BT129" s="408"/>
      <c r="BU129" s="408"/>
      <c r="BV129" s="409"/>
      <c r="BW129" s="352"/>
      <c r="BX129" s="352"/>
      <c r="CA129" s="352"/>
      <c r="CB129" s="352"/>
      <c r="CC129" s="352"/>
      <c r="CD129" s="352"/>
      <c r="CE129" s="352"/>
      <c r="CF129" s="352"/>
      <c r="CG129" s="352"/>
      <c r="CH129" s="352"/>
      <c r="CI129" s="352"/>
      <c r="CJ129" s="352"/>
      <c r="CK129" s="352"/>
      <c r="CL129" s="352"/>
      <c r="CM129" s="352"/>
      <c r="CN129" s="352"/>
      <c r="CO129" s="352"/>
      <c r="CP129" s="352"/>
      <c r="CQ129" s="352"/>
      <c r="CR129" s="352"/>
      <c r="CS129" s="352"/>
      <c r="CT129" s="352"/>
      <c r="CV129" s="352"/>
      <c r="CW129" s="352"/>
      <c r="CX129" s="352"/>
      <c r="CY129" s="352"/>
      <c r="CZ129" s="352"/>
      <c r="DV129" s="411"/>
      <c r="EI129" s="65">
        <v>68</v>
      </c>
      <c r="EJ129" s="311">
        <f>IFERROR(VLOOKUP(EI129,INPUT!$C$11:$L$281,2,0),"-")</f>
        <v>8</v>
      </c>
      <c r="EK129" s="311" t="str">
        <f>IFERROR(VLOOKUP(EI129,INPUT!$C$11:$L$281,3,0),"-")</f>
        <v>-</v>
      </c>
      <c r="EL129" s="386" t="str">
        <f>IFERROR(VLOOKUP(EI129,INPUT!$C$11:$L$281,4,0),"-")</f>
        <v>-</v>
      </c>
      <c r="EM129" s="311" t="str">
        <f>IFERROR(VLOOKUP(EI129,INPUT!$C$11:$L$281,5,0),"-")</f>
        <v>-</v>
      </c>
      <c r="EN129" s="311" t="str">
        <f>IFERROR(VLOOKUP(EI129,INPUT!$C$11:$L$281,6,0),"-")</f>
        <v>-</v>
      </c>
      <c r="EO129" s="311" t="str">
        <f>IFERROR(VLOOKUP(EI129,INPUT!$C$11:$L$281,7,0),"-")</f>
        <v>-</v>
      </c>
      <c r="EP129" s="311">
        <f>IFERROR(VLOOKUP(EI129,INPUT!$C$11:$L$281,8,0),"-")</f>
        <v>0</v>
      </c>
      <c r="EQ129" s="311" t="str">
        <f>IFERROR(VLOOKUP(EI129,INPUT!$C$11:$L$281,9,0),"-")</f>
        <v>-</v>
      </c>
      <c r="ER129" s="311">
        <f t="shared" si="145"/>
        <v>5</v>
      </c>
      <c r="ES129" s="65" t="str">
        <f>IFERROR(VLOOKUP(EI129,INPUT!$C$11:$L$281,10,0),"-")</f>
        <v>FALL 2022</v>
      </c>
      <c r="ET129" s="144"/>
      <c r="EU129" s="79"/>
      <c r="EV129" s="79"/>
      <c r="EW129" s="79"/>
      <c r="EX129" s="79"/>
      <c r="EY129" s="144"/>
      <c r="EZ129" s="79"/>
      <c r="FA129" s="79"/>
      <c r="FB129" s="79"/>
      <c r="FC129" s="79"/>
    </row>
    <row r="130" spans="1:159" s="320" customFormat="1" ht="15.75" customHeight="1" x14ac:dyDescent="0.2">
      <c r="A130" s="405"/>
      <c r="B130" s="405"/>
      <c r="D130" s="351"/>
      <c r="E130" s="352"/>
      <c r="F130" s="352"/>
      <c r="G130" s="352"/>
      <c r="H130" s="352"/>
      <c r="I130" s="352"/>
      <c r="J130" s="352"/>
      <c r="K130" s="352"/>
      <c r="L130" s="352"/>
      <c r="M130" s="352"/>
      <c r="N130" s="352"/>
      <c r="O130" s="352"/>
      <c r="P130" s="352"/>
      <c r="Q130" s="352"/>
      <c r="R130" s="352"/>
      <c r="S130" s="352"/>
      <c r="T130" s="352"/>
      <c r="U130" s="352"/>
      <c r="V130" s="352"/>
      <c r="W130" s="352"/>
      <c r="X130" s="352"/>
      <c r="Y130" s="352"/>
      <c r="AA130" s="352"/>
      <c r="AB130" s="352"/>
      <c r="AC130" s="352"/>
      <c r="AD130" s="352"/>
      <c r="AE130" s="352"/>
      <c r="BB130" s="352"/>
      <c r="BG130" s="427"/>
      <c r="BH130" s="427"/>
      <c r="BI130" s="427"/>
      <c r="BJ130" s="428"/>
      <c r="BK130" s="428"/>
      <c r="BL130" s="429"/>
      <c r="BM130" s="429"/>
      <c r="BN130" s="411"/>
      <c r="BO130" s="411"/>
      <c r="BP130" s="409"/>
      <c r="BQ130" s="409"/>
      <c r="BR130" s="408"/>
      <c r="BS130" s="408"/>
      <c r="BT130" s="408"/>
      <c r="BU130" s="408"/>
      <c r="BV130" s="409"/>
      <c r="BW130" s="352"/>
      <c r="BX130" s="352"/>
      <c r="CA130" s="352"/>
      <c r="CB130" s="352"/>
      <c r="CC130" s="352"/>
      <c r="CD130" s="352"/>
      <c r="CE130" s="352"/>
      <c r="CF130" s="352"/>
      <c r="CG130" s="352"/>
      <c r="CH130" s="352"/>
      <c r="CI130" s="352"/>
      <c r="CJ130" s="352"/>
      <c r="CK130" s="352"/>
      <c r="CL130" s="352"/>
      <c r="CM130" s="352"/>
      <c r="CN130" s="352"/>
      <c r="CO130" s="352"/>
      <c r="CP130" s="352"/>
      <c r="CQ130" s="352"/>
      <c r="CR130" s="352"/>
      <c r="CS130" s="352"/>
      <c r="CT130" s="352"/>
      <c r="CV130" s="352"/>
      <c r="CW130" s="352"/>
      <c r="CX130" s="352"/>
      <c r="CY130" s="352"/>
      <c r="CZ130" s="352"/>
      <c r="DV130" s="411"/>
      <c r="EI130" s="65">
        <v>69</v>
      </c>
      <c r="EJ130" s="311">
        <f>IFERROR(VLOOKUP(EI130,INPUT!$C$11:$L$281,2,0),"-")</f>
        <v>9</v>
      </c>
      <c r="EK130" s="311" t="str">
        <f>IFERROR(VLOOKUP(EI130,INPUT!$C$11:$L$281,3,0),"-")</f>
        <v>-</v>
      </c>
      <c r="EL130" s="386" t="str">
        <f>IFERROR(VLOOKUP(EI130,INPUT!$C$11:$L$281,4,0),"-")</f>
        <v>-</v>
      </c>
      <c r="EM130" s="311" t="str">
        <f>IFERROR(VLOOKUP(EI130,INPUT!$C$11:$L$281,5,0),"-")</f>
        <v>-</v>
      </c>
      <c r="EN130" s="311" t="str">
        <f>IFERROR(VLOOKUP(EI130,INPUT!$C$11:$L$281,6,0),"-")</f>
        <v>-</v>
      </c>
      <c r="EO130" s="311" t="str">
        <f>IFERROR(VLOOKUP(EI130,INPUT!$C$11:$L$281,7,0),"-")</f>
        <v>-</v>
      </c>
      <c r="EP130" s="311">
        <f>IFERROR(VLOOKUP(EI130,INPUT!$C$11:$L$281,8,0),"-")</f>
        <v>0</v>
      </c>
      <c r="EQ130" s="311" t="str">
        <f>IFERROR(VLOOKUP(EI130,INPUT!$C$11:$L$281,9,0),"-")</f>
        <v>-</v>
      </c>
      <c r="ER130" s="311">
        <f t="shared" si="145"/>
        <v>5</v>
      </c>
      <c r="ES130" s="65" t="str">
        <f>IFERROR(VLOOKUP(EI130,INPUT!$C$11:$L$281,10,0),"-")</f>
        <v>FALL 2022</v>
      </c>
      <c r="ET130" s="144"/>
      <c r="EU130" s="79"/>
      <c r="EV130" s="79"/>
      <c r="EW130" s="79"/>
      <c r="EX130" s="79"/>
      <c r="EY130" s="144"/>
      <c r="EZ130" s="79"/>
      <c r="FA130" s="79"/>
      <c r="FB130" s="79"/>
      <c r="FC130" s="79"/>
    </row>
    <row r="131" spans="1:159" s="320" customFormat="1" ht="15.75" customHeight="1" x14ac:dyDescent="0.2">
      <c r="A131" s="405"/>
      <c r="B131" s="405"/>
      <c r="D131" s="351"/>
      <c r="E131" s="352"/>
      <c r="F131" s="352"/>
      <c r="G131" s="352"/>
      <c r="H131" s="352"/>
      <c r="I131" s="352"/>
      <c r="J131" s="352"/>
      <c r="K131" s="352"/>
      <c r="L131" s="352"/>
      <c r="M131" s="352"/>
      <c r="N131" s="352"/>
      <c r="O131" s="352"/>
      <c r="P131" s="352"/>
      <c r="Q131" s="352"/>
      <c r="R131" s="352"/>
      <c r="S131" s="352"/>
      <c r="T131" s="352"/>
      <c r="U131" s="352"/>
      <c r="V131" s="352"/>
      <c r="W131" s="352"/>
      <c r="X131" s="352"/>
      <c r="Y131" s="352"/>
      <c r="AA131" s="352"/>
      <c r="AB131" s="352"/>
      <c r="AC131" s="352"/>
      <c r="AD131" s="352"/>
      <c r="AE131" s="352"/>
      <c r="BB131" s="352"/>
      <c r="BG131" s="408"/>
      <c r="BH131" s="408"/>
      <c r="BI131" s="408"/>
      <c r="BJ131" s="409"/>
      <c r="BK131" s="409"/>
      <c r="BL131" s="410"/>
      <c r="BM131" s="410"/>
      <c r="BN131" s="411"/>
      <c r="BO131" s="411"/>
      <c r="BP131" s="409"/>
      <c r="BQ131" s="409"/>
      <c r="BR131" s="408"/>
      <c r="BS131" s="408"/>
      <c r="BT131" s="408"/>
      <c r="BU131" s="408"/>
      <c r="BV131" s="409"/>
      <c r="BW131" s="352"/>
      <c r="BX131" s="352"/>
      <c r="CA131" s="352"/>
      <c r="CB131" s="352"/>
      <c r="CC131" s="352"/>
      <c r="CD131" s="352"/>
      <c r="CE131" s="352"/>
      <c r="CF131" s="352"/>
      <c r="CG131" s="352"/>
      <c r="CH131" s="352"/>
      <c r="CI131" s="352"/>
      <c r="CJ131" s="352"/>
      <c r="CK131" s="352"/>
      <c r="CL131" s="352"/>
      <c r="CM131" s="352"/>
      <c r="CN131" s="352"/>
      <c r="CO131" s="352"/>
      <c r="CP131" s="352"/>
      <c r="CQ131" s="352"/>
      <c r="CR131" s="352"/>
      <c r="CS131" s="352"/>
      <c r="CT131" s="352"/>
      <c r="CV131" s="352"/>
      <c r="CW131" s="352"/>
      <c r="CX131" s="352"/>
      <c r="CY131" s="352"/>
      <c r="CZ131" s="352"/>
      <c r="DV131" s="411"/>
      <c r="EI131" s="65">
        <v>70</v>
      </c>
      <c r="EJ131" s="311">
        <f>IFERROR(VLOOKUP(EI131,INPUT!$C$11:$L$281,2,0),"-")</f>
        <v>10</v>
      </c>
      <c r="EK131" s="311" t="str">
        <f>IFERROR(VLOOKUP(EI131,INPUT!$C$11:$L$281,3,0),"-")</f>
        <v>-</v>
      </c>
      <c r="EL131" s="386" t="str">
        <f>IFERROR(VLOOKUP(EI131,INPUT!$C$11:$L$281,4,0),"-")</f>
        <v>-</v>
      </c>
      <c r="EM131" s="311" t="str">
        <f>IFERROR(VLOOKUP(EI131,INPUT!$C$11:$L$281,5,0),"-")</f>
        <v>-</v>
      </c>
      <c r="EN131" s="311" t="str">
        <f>IFERROR(VLOOKUP(EI131,INPUT!$C$11:$L$281,6,0),"-")</f>
        <v>-</v>
      </c>
      <c r="EO131" s="311" t="str">
        <f>IFERROR(VLOOKUP(EI131,INPUT!$C$11:$L$281,7,0),"-")</f>
        <v>-</v>
      </c>
      <c r="EP131" s="311">
        <f>IFERROR(VLOOKUP(EI131,INPUT!$C$11:$L$281,8,0),"-")</f>
        <v>0</v>
      </c>
      <c r="EQ131" s="311" t="str">
        <f>IFERROR(VLOOKUP(EI131,INPUT!$C$11:$L$281,9,0),"-")</f>
        <v>-</v>
      </c>
      <c r="ER131" s="311">
        <f t="shared" si="145"/>
        <v>5</v>
      </c>
      <c r="ES131" s="65" t="str">
        <f>IFERROR(VLOOKUP(EI131,INPUT!$C$11:$L$281,10,0),"-")</f>
        <v>FALL 2022</v>
      </c>
      <c r="ET131" s="144"/>
      <c r="EU131" s="79"/>
      <c r="EV131" s="79"/>
      <c r="EW131" s="79"/>
      <c r="EX131" s="79"/>
      <c r="EY131" s="144"/>
      <c r="EZ131" s="79"/>
      <c r="FA131" s="79"/>
      <c r="FB131" s="79"/>
      <c r="FC131" s="79"/>
    </row>
    <row r="132" spans="1:159" s="320" customFormat="1" ht="15.75" customHeight="1" x14ac:dyDescent="0.2">
      <c r="A132" s="405"/>
      <c r="B132" s="405"/>
      <c r="D132" s="351"/>
      <c r="E132" s="352"/>
      <c r="F132" s="352"/>
      <c r="G132" s="352"/>
      <c r="H132" s="352"/>
      <c r="I132" s="352"/>
      <c r="J132" s="352"/>
      <c r="K132" s="352"/>
      <c r="L132" s="352"/>
      <c r="M132" s="352"/>
      <c r="N132" s="352"/>
      <c r="O132" s="352"/>
      <c r="P132" s="352"/>
      <c r="Q132" s="352"/>
      <c r="R132" s="352"/>
      <c r="S132" s="352"/>
      <c r="T132" s="352"/>
      <c r="U132" s="352"/>
      <c r="V132" s="352"/>
      <c r="W132" s="352"/>
      <c r="X132" s="352"/>
      <c r="Y132" s="352"/>
      <c r="AA132" s="352"/>
      <c r="AB132" s="352"/>
      <c r="AC132" s="352"/>
      <c r="AD132" s="352"/>
      <c r="AE132" s="352"/>
      <c r="BB132" s="352"/>
      <c r="BG132" s="430"/>
      <c r="BH132" s="408"/>
      <c r="BI132" s="408"/>
      <c r="BJ132" s="408"/>
      <c r="BK132" s="408"/>
      <c r="BL132" s="409"/>
      <c r="BM132" s="409"/>
      <c r="BN132" s="410"/>
      <c r="BO132" s="410"/>
      <c r="BP132" s="411"/>
      <c r="BQ132" s="411"/>
      <c r="BR132" s="409"/>
      <c r="BS132" s="408"/>
      <c r="BT132" s="408"/>
      <c r="BU132" s="408"/>
      <c r="BV132" s="408"/>
      <c r="BW132" s="352"/>
      <c r="BX132" s="352"/>
      <c r="CA132" s="352"/>
      <c r="CB132" s="352"/>
      <c r="CC132" s="352"/>
      <c r="CD132" s="352"/>
      <c r="CE132" s="352"/>
      <c r="CF132" s="352"/>
      <c r="CG132" s="352"/>
      <c r="CH132" s="352"/>
      <c r="CI132" s="352"/>
      <c r="CJ132" s="352"/>
      <c r="CK132" s="352"/>
      <c r="CL132" s="352"/>
      <c r="CM132" s="352"/>
      <c r="CN132" s="352"/>
      <c r="CO132" s="352"/>
      <c r="CP132" s="352"/>
      <c r="CQ132" s="352"/>
      <c r="CR132" s="352"/>
      <c r="CS132" s="352"/>
      <c r="CT132" s="352"/>
      <c r="CV132" s="352"/>
      <c r="CW132" s="352"/>
      <c r="CX132" s="352"/>
      <c r="CY132" s="352"/>
      <c r="CZ132" s="352"/>
      <c r="DV132" s="411"/>
      <c r="EI132" s="65">
        <v>71</v>
      </c>
      <c r="EJ132" s="311">
        <f>IFERROR(VLOOKUP(EI132,INPUT!$C$11:$L$281,2,0),"-")</f>
        <v>11</v>
      </c>
      <c r="EK132" s="311" t="str">
        <f>IFERROR(VLOOKUP(EI132,INPUT!$C$11:$L$281,3,0),"-")</f>
        <v>-</v>
      </c>
      <c r="EL132" s="386" t="str">
        <f>IFERROR(VLOOKUP(EI132,INPUT!$C$11:$L$281,4,0),"-")</f>
        <v>-</v>
      </c>
      <c r="EM132" s="311" t="str">
        <f>IFERROR(VLOOKUP(EI132,INPUT!$C$11:$L$281,5,0),"-")</f>
        <v>-</v>
      </c>
      <c r="EN132" s="311" t="str">
        <f>IFERROR(VLOOKUP(EI132,INPUT!$C$11:$L$281,6,0),"-")</f>
        <v>-</v>
      </c>
      <c r="EO132" s="311" t="str">
        <f>IFERROR(VLOOKUP(EI132,INPUT!$C$11:$L$281,7,0),"-")</f>
        <v>-</v>
      </c>
      <c r="EP132" s="311">
        <f>IFERROR(VLOOKUP(EI132,INPUT!$C$11:$L$281,8,0),"-")</f>
        <v>0</v>
      </c>
      <c r="EQ132" s="311" t="str">
        <f>IFERROR(VLOOKUP(EI132,INPUT!$C$11:$L$281,9,0),"-")</f>
        <v>-</v>
      </c>
      <c r="ER132" s="311">
        <f t="shared" si="145"/>
        <v>5</v>
      </c>
      <c r="ES132" s="65" t="str">
        <f>IFERROR(VLOOKUP(EI132,INPUT!$C$11:$L$281,10,0),"-")</f>
        <v>FALL 2022</v>
      </c>
      <c r="ET132" s="144"/>
      <c r="EU132" s="79"/>
      <c r="EV132" s="79"/>
      <c r="EW132" s="79"/>
      <c r="EX132" s="79"/>
      <c r="EY132" s="144"/>
      <c r="EZ132" s="79"/>
      <c r="FA132" s="79"/>
      <c r="FB132" s="79"/>
      <c r="FC132" s="79"/>
    </row>
    <row r="133" spans="1:159" s="320" customFormat="1" ht="15.75" customHeight="1" x14ac:dyDescent="0.2">
      <c r="A133" s="405"/>
      <c r="B133" s="405"/>
      <c r="D133" s="351"/>
      <c r="E133" s="352"/>
      <c r="F133" s="352"/>
      <c r="G133" s="352"/>
      <c r="H133" s="352"/>
      <c r="I133" s="352"/>
      <c r="J133" s="352"/>
      <c r="K133" s="352"/>
      <c r="L133" s="352"/>
      <c r="M133" s="352"/>
      <c r="N133" s="352"/>
      <c r="O133" s="352"/>
      <c r="P133" s="352"/>
      <c r="Q133" s="352"/>
      <c r="R133" s="352"/>
      <c r="S133" s="352"/>
      <c r="T133" s="352"/>
      <c r="U133" s="352"/>
      <c r="V133" s="352"/>
      <c r="W133" s="352"/>
      <c r="X133" s="352"/>
      <c r="Y133" s="352"/>
      <c r="AA133" s="352"/>
      <c r="AB133" s="352"/>
      <c r="AC133" s="352"/>
      <c r="AD133" s="352"/>
      <c r="AE133" s="352"/>
      <c r="BB133" s="352"/>
      <c r="BG133" s="430"/>
      <c r="BH133" s="415"/>
      <c r="BI133" s="415"/>
      <c r="BJ133" s="415"/>
      <c r="BK133" s="415"/>
      <c r="BL133" s="415"/>
      <c r="BM133" s="415"/>
      <c r="BN133" s="415"/>
      <c r="BO133" s="415"/>
      <c r="BP133" s="415"/>
      <c r="BQ133" s="415"/>
      <c r="BR133" s="415"/>
      <c r="BS133" s="415"/>
      <c r="BT133" s="415"/>
      <c r="BU133" s="415"/>
      <c r="BV133" s="415"/>
      <c r="BW133" s="415"/>
      <c r="BX133" s="415"/>
      <c r="CA133" s="415"/>
      <c r="CB133" s="352"/>
      <c r="CC133" s="415"/>
      <c r="CD133" s="415"/>
      <c r="CE133" s="415"/>
      <c r="CF133" s="352"/>
      <c r="CG133" s="352"/>
      <c r="CH133" s="352"/>
      <c r="CI133" s="352"/>
      <c r="CJ133" s="352"/>
      <c r="CK133" s="352"/>
      <c r="CL133" s="352"/>
      <c r="CM133" s="352"/>
      <c r="CN133" s="352"/>
      <c r="CO133" s="352"/>
      <c r="CP133" s="352"/>
      <c r="CQ133" s="352"/>
      <c r="CR133" s="352"/>
      <c r="CS133" s="352"/>
      <c r="CT133" s="352"/>
      <c r="CV133" s="352"/>
      <c r="CW133" s="352"/>
      <c r="CX133" s="352"/>
      <c r="CY133" s="352"/>
      <c r="CZ133" s="352"/>
      <c r="DU133" s="415"/>
      <c r="DV133" s="411"/>
      <c r="EI133" s="65">
        <v>72</v>
      </c>
      <c r="EJ133" s="311">
        <f>IFERROR(VLOOKUP(EI133,INPUT!$C$11:$L$281,2,0),"-")</f>
        <v>12</v>
      </c>
      <c r="EK133" s="311" t="str">
        <f>IFERROR(VLOOKUP(EI133,INPUT!$C$11:$L$281,3,0),"-")</f>
        <v>-</v>
      </c>
      <c r="EL133" s="386" t="str">
        <f>IFERROR(VLOOKUP(EI133,INPUT!$C$11:$L$281,4,0),"-")</f>
        <v>-</v>
      </c>
      <c r="EM133" s="311" t="str">
        <f>IFERROR(VLOOKUP(EI133,INPUT!$C$11:$L$281,5,0),"-")</f>
        <v>-</v>
      </c>
      <c r="EN133" s="311" t="str">
        <f>IFERROR(VLOOKUP(EI133,INPUT!$C$11:$L$281,6,0),"-")</f>
        <v>-</v>
      </c>
      <c r="EO133" s="311" t="str">
        <f>IFERROR(VLOOKUP(EI133,INPUT!$C$11:$L$281,7,0),"-")</f>
        <v>-</v>
      </c>
      <c r="EP133" s="311">
        <f>IFERROR(VLOOKUP(EI133,INPUT!$C$11:$L$281,8,0),"-")</f>
        <v>0</v>
      </c>
      <c r="EQ133" s="311" t="str">
        <f>IFERROR(VLOOKUP(EI133,INPUT!$C$11:$L$281,9,0),"-")</f>
        <v>-</v>
      </c>
      <c r="ER133" s="311">
        <f t="shared" si="145"/>
        <v>5</v>
      </c>
      <c r="ES133" s="65" t="str">
        <f>IFERROR(VLOOKUP(EI133,INPUT!$C$11:$L$281,10,0),"-")</f>
        <v>FALL 2022</v>
      </c>
      <c r="ET133" s="144"/>
      <c r="EU133" s="79"/>
      <c r="EV133" s="79"/>
      <c r="EW133" s="79"/>
      <c r="EX133" s="79"/>
      <c r="EY133" s="144"/>
      <c r="EZ133" s="79"/>
      <c r="FA133" s="79"/>
      <c r="FB133" s="79"/>
      <c r="FC133" s="79"/>
    </row>
    <row r="134" spans="1:159" s="320" customFormat="1" ht="15.75" customHeight="1" x14ac:dyDescent="0.2">
      <c r="A134" s="405"/>
      <c r="B134" s="405"/>
      <c r="D134" s="351"/>
      <c r="E134" s="352"/>
      <c r="F134" s="352"/>
      <c r="G134" s="352"/>
      <c r="H134" s="352"/>
      <c r="I134" s="352"/>
      <c r="J134" s="352"/>
      <c r="K134" s="352"/>
      <c r="L134" s="352"/>
      <c r="M134" s="352"/>
      <c r="N134" s="352"/>
      <c r="O134" s="352"/>
      <c r="P134" s="352"/>
      <c r="Q134" s="352"/>
      <c r="R134" s="352"/>
      <c r="S134" s="352"/>
      <c r="T134" s="352"/>
      <c r="U134" s="352"/>
      <c r="V134" s="352"/>
      <c r="W134" s="352"/>
      <c r="X134" s="352"/>
      <c r="Y134" s="352"/>
      <c r="AA134" s="352"/>
      <c r="AB134" s="352"/>
      <c r="AC134" s="352"/>
      <c r="AD134" s="352"/>
      <c r="AE134" s="352"/>
      <c r="BB134" s="352"/>
      <c r="BG134" s="430"/>
      <c r="BH134" s="394"/>
      <c r="BI134" s="394"/>
      <c r="BJ134" s="394"/>
      <c r="BK134" s="394"/>
      <c r="BL134" s="394"/>
      <c r="BM134" s="394"/>
      <c r="BN134" s="394"/>
      <c r="BO134" s="394"/>
      <c r="BP134" s="394"/>
      <c r="BQ134" s="394"/>
      <c r="BR134" s="394"/>
      <c r="BS134" s="394"/>
      <c r="BT134" s="394"/>
      <c r="BU134" s="394"/>
      <c r="BV134" s="394"/>
      <c r="BW134" s="394"/>
      <c r="BX134" s="394"/>
      <c r="CA134" s="394"/>
      <c r="CB134" s="352"/>
      <c r="CC134" s="394"/>
      <c r="CD134" s="394"/>
      <c r="CE134" s="394"/>
      <c r="CF134" s="352"/>
      <c r="CG134" s="352"/>
      <c r="CH134" s="352"/>
      <c r="CI134" s="352"/>
      <c r="CJ134" s="352"/>
      <c r="CK134" s="352"/>
      <c r="CL134" s="352"/>
      <c r="CM134" s="352"/>
      <c r="CN134" s="352"/>
      <c r="CO134" s="352"/>
      <c r="CP134" s="352"/>
      <c r="CQ134" s="352"/>
      <c r="CR134" s="352"/>
      <c r="CS134" s="352"/>
      <c r="CT134" s="352"/>
      <c r="CV134" s="352"/>
      <c r="CW134" s="352"/>
      <c r="CX134" s="352"/>
      <c r="CY134" s="352"/>
      <c r="CZ134" s="352"/>
      <c r="DU134" s="394"/>
      <c r="DV134" s="411"/>
      <c r="EI134" s="65">
        <v>73</v>
      </c>
      <c r="EJ134" s="311">
        <f>IFERROR(VLOOKUP(EI134,INPUT!$C$11:$L$281,2,0),"-")</f>
        <v>13</v>
      </c>
      <c r="EK134" s="311" t="str">
        <f>IFERROR(VLOOKUP(EI134,INPUT!$C$11:$L$281,3,0),"-")</f>
        <v>-</v>
      </c>
      <c r="EL134" s="386" t="str">
        <f>IFERROR(VLOOKUP(EI134,INPUT!$C$11:$L$281,4,0),"-")</f>
        <v>-</v>
      </c>
      <c r="EM134" s="311" t="str">
        <f>IFERROR(VLOOKUP(EI134,INPUT!$C$11:$L$281,5,0),"-")</f>
        <v>-</v>
      </c>
      <c r="EN134" s="311" t="str">
        <f>IFERROR(VLOOKUP(EI134,INPUT!$C$11:$L$281,6,0),"-")</f>
        <v>-</v>
      </c>
      <c r="EO134" s="311" t="str">
        <f>IFERROR(VLOOKUP(EI134,INPUT!$C$11:$L$281,7,0),"-")</f>
        <v>-</v>
      </c>
      <c r="EP134" s="311">
        <f>IFERROR(VLOOKUP(EI134,INPUT!$C$11:$L$281,8,0),"-")</f>
        <v>0</v>
      </c>
      <c r="EQ134" s="311" t="str">
        <f>IFERROR(VLOOKUP(EI134,INPUT!$C$11:$L$281,9,0),"-")</f>
        <v>-</v>
      </c>
      <c r="ER134" s="311">
        <f t="shared" si="145"/>
        <v>5</v>
      </c>
      <c r="ES134" s="65" t="str">
        <f>IFERROR(VLOOKUP(EI134,INPUT!$C$11:$L$281,10,0),"-")</f>
        <v>FALL 2022</v>
      </c>
      <c r="ET134" s="144"/>
      <c r="EU134" s="79"/>
      <c r="EV134" s="79"/>
      <c r="EW134" s="79"/>
      <c r="EX134" s="79"/>
      <c r="EY134" s="144"/>
      <c r="EZ134" s="79"/>
      <c r="FA134" s="79"/>
      <c r="FB134" s="79"/>
      <c r="FC134" s="79"/>
    </row>
    <row r="135" spans="1:159" s="320" customFormat="1" ht="4.5" customHeight="1" x14ac:dyDescent="0.2">
      <c r="A135" s="405"/>
      <c r="B135" s="405"/>
      <c r="D135" s="351"/>
      <c r="E135" s="352"/>
      <c r="F135" s="352"/>
      <c r="G135" s="352"/>
      <c r="H135" s="352"/>
      <c r="I135" s="352"/>
      <c r="J135" s="352"/>
      <c r="K135" s="352"/>
      <c r="L135" s="352"/>
      <c r="M135" s="352"/>
      <c r="N135" s="352"/>
      <c r="O135" s="352"/>
      <c r="P135" s="352"/>
      <c r="Q135" s="352"/>
      <c r="R135" s="352"/>
      <c r="S135" s="352"/>
      <c r="T135" s="352"/>
      <c r="U135" s="352"/>
      <c r="V135" s="352"/>
      <c r="W135" s="352"/>
      <c r="X135" s="352"/>
      <c r="Y135" s="352"/>
      <c r="AA135" s="352"/>
      <c r="AB135" s="352"/>
      <c r="AC135" s="352"/>
      <c r="AD135" s="352"/>
      <c r="AE135" s="352"/>
      <c r="BB135" s="352"/>
      <c r="BG135" s="430"/>
      <c r="BH135" s="415"/>
      <c r="BI135" s="415"/>
      <c r="BJ135" s="415"/>
      <c r="BK135" s="415"/>
      <c r="BL135" s="415"/>
      <c r="BM135" s="415"/>
      <c r="BN135" s="415"/>
      <c r="BO135" s="415"/>
      <c r="BP135" s="415"/>
      <c r="BQ135" s="415"/>
      <c r="BR135" s="415"/>
      <c r="BS135" s="415"/>
      <c r="BT135" s="415"/>
      <c r="BU135" s="415"/>
      <c r="BV135" s="415"/>
      <c r="BW135" s="415"/>
      <c r="BX135" s="415"/>
      <c r="CA135" s="415"/>
      <c r="CB135" s="352"/>
      <c r="CC135" s="415"/>
      <c r="CD135" s="415"/>
      <c r="CE135" s="415"/>
      <c r="CF135" s="352"/>
      <c r="CG135" s="352"/>
      <c r="CH135" s="352"/>
      <c r="CI135" s="352"/>
      <c r="CJ135" s="352"/>
      <c r="CK135" s="352"/>
      <c r="CL135" s="352"/>
      <c r="CM135" s="352"/>
      <c r="CN135" s="352"/>
      <c r="CO135" s="352"/>
      <c r="CP135" s="352"/>
      <c r="CQ135" s="352"/>
      <c r="CR135" s="352"/>
      <c r="CS135" s="352"/>
      <c r="CT135" s="352"/>
      <c r="CV135" s="352"/>
      <c r="CW135" s="352"/>
      <c r="CX135" s="352"/>
      <c r="CY135" s="352"/>
      <c r="CZ135" s="352"/>
      <c r="DU135" s="415"/>
      <c r="DV135" s="411"/>
      <c r="EI135" s="65">
        <v>74</v>
      </c>
      <c r="EJ135" s="311">
        <f>IFERROR(VLOOKUP(EI135,INPUT!$C$11:$L$281,2,0),"-")</f>
        <v>14</v>
      </c>
      <c r="EK135" s="311" t="str">
        <f>IFERROR(VLOOKUP(EI135,INPUT!$C$11:$L$281,3,0),"-")</f>
        <v>-</v>
      </c>
      <c r="EL135" s="386" t="str">
        <f>IFERROR(VLOOKUP(EI135,INPUT!$C$11:$L$281,4,0),"-")</f>
        <v>-</v>
      </c>
      <c r="EM135" s="311" t="str">
        <f>IFERROR(VLOOKUP(EI135,INPUT!$C$11:$L$281,5,0),"-")</f>
        <v>-</v>
      </c>
      <c r="EN135" s="311" t="str">
        <f>IFERROR(VLOOKUP(EI135,INPUT!$C$11:$L$281,6,0),"-")</f>
        <v>-</v>
      </c>
      <c r="EO135" s="311" t="str">
        <f>IFERROR(VLOOKUP(EI135,INPUT!$C$11:$L$281,7,0),"-")</f>
        <v>-</v>
      </c>
      <c r="EP135" s="311">
        <f>IFERROR(VLOOKUP(EI135,INPUT!$C$11:$L$281,8,0),"-")</f>
        <v>0</v>
      </c>
      <c r="EQ135" s="311" t="str">
        <f>IFERROR(VLOOKUP(EI135,INPUT!$C$11:$L$281,9,0),"-")</f>
        <v>-</v>
      </c>
      <c r="ER135" s="311">
        <f t="shared" si="145"/>
        <v>5</v>
      </c>
      <c r="ES135" s="65" t="str">
        <f>IFERROR(VLOOKUP(EI135,INPUT!$C$11:$L$281,10,0),"-")</f>
        <v>FALL 2022</v>
      </c>
      <c r="ET135" s="144"/>
      <c r="EU135" s="79"/>
      <c r="EV135" s="79"/>
      <c r="EW135" s="79"/>
      <c r="EX135" s="79"/>
      <c r="EY135" s="144"/>
      <c r="EZ135" s="79"/>
      <c r="FA135" s="79"/>
      <c r="FB135" s="79"/>
      <c r="FC135" s="79"/>
    </row>
    <row r="136" spans="1:159" s="320" customFormat="1" ht="15.75" customHeight="1" x14ac:dyDescent="0.2">
      <c r="A136" s="405"/>
      <c r="B136" s="405"/>
      <c r="D136" s="351"/>
      <c r="E136" s="352"/>
      <c r="F136" s="352"/>
      <c r="G136" s="352"/>
      <c r="H136" s="352"/>
      <c r="I136" s="352"/>
      <c r="J136" s="352"/>
      <c r="K136" s="352"/>
      <c r="L136" s="352"/>
      <c r="M136" s="352"/>
      <c r="N136" s="352"/>
      <c r="O136" s="352"/>
      <c r="P136" s="352"/>
      <c r="Q136" s="352"/>
      <c r="R136" s="352"/>
      <c r="S136" s="352"/>
      <c r="T136" s="352"/>
      <c r="U136" s="352"/>
      <c r="V136" s="352"/>
      <c r="W136" s="352"/>
      <c r="X136" s="352"/>
      <c r="Y136" s="352"/>
      <c r="AA136" s="352"/>
      <c r="AB136" s="352"/>
      <c r="AC136" s="352"/>
      <c r="AD136" s="352"/>
      <c r="AE136" s="352"/>
      <c r="BB136" s="352"/>
      <c r="BG136" s="430"/>
      <c r="BH136" s="416"/>
      <c r="BI136" s="417"/>
      <c r="BJ136" s="417"/>
      <c r="BK136" s="417"/>
      <c r="BL136" s="418"/>
      <c r="BM136" s="418"/>
      <c r="BN136" s="418"/>
      <c r="BO136" s="418"/>
      <c r="BP136" s="418"/>
      <c r="BQ136" s="418"/>
      <c r="BR136" s="418"/>
      <c r="BS136" s="418"/>
      <c r="BT136" s="416"/>
      <c r="BU136" s="416"/>
      <c r="BV136" s="418"/>
      <c r="BW136" s="352"/>
      <c r="BX136" s="352"/>
      <c r="CA136" s="352"/>
      <c r="CB136" s="352"/>
      <c r="CC136" s="352"/>
      <c r="CD136" s="352"/>
      <c r="CE136" s="352"/>
      <c r="CF136" s="352"/>
      <c r="CG136" s="352"/>
      <c r="CH136" s="352"/>
      <c r="CI136" s="352"/>
      <c r="CJ136" s="352"/>
      <c r="CK136" s="352"/>
      <c r="CL136" s="352"/>
      <c r="CM136" s="352"/>
      <c r="CN136" s="352"/>
      <c r="CO136" s="352"/>
      <c r="CP136" s="352"/>
      <c r="CQ136" s="352"/>
      <c r="CR136" s="352"/>
      <c r="CS136" s="352"/>
      <c r="CT136" s="352"/>
      <c r="CV136" s="352"/>
      <c r="CW136" s="352"/>
      <c r="CX136" s="352"/>
      <c r="CY136" s="352"/>
      <c r="CZ136" s="352"/>
      <c r="DV136" s="411"/>
      <c r="EI136" s="65">
        <v>75</v>
      </c>
      <c r="EJ136" s="311">
        <f>IFERROR(VLOOKUP(EI136,INPUT!$C$11:$L$281,2,0),"-")</f>
        <v>15</v>
      </c>
      <c r="EK136" s="311" t="str">
        <f>IFERROR(VLOOKUP(EI136,INPUT!$C$11:$L$281,3,0),"-")</f>
        <v>-</v>
      </c>
      <c r="EL136" s="386" t="str">
        <f>IFERROR(VLOOKUP(EI136,INPUT!$C$11:$L$281,4,0),"-")</f>
        <v>-</v>
      </c>
      <c r="EM136" s="311" t="str">
        <f>IFERROR(VLOOKUP(EI136,INPUT!$C$11:$L$281,5,0),"-")</f>
        <v>-</v>
      </c>
      <c r="EN136" s="311" t="str">
        <f>IFERROR(VLOOKUP(EI136,INPUT!$C$11:$L$281,6,0),"-")</f>
        <v>-</v>
      </c>
      <c r="EO136" s="311" t="str">
        <f>IFERROR(VLOOKUP(EI136,INPUT!$C$11:$L$281,7,0),"-")</f>
        <v>-</v>
      </c>
      <c r="EP136" s="311">
        <f>IFERROR(VLOOKUP(EI136,INPUT!$C$11:$L$281,8,0),"-")</f>
        <v>0</v>
      </c>
      <c r="EQ136" s="311" t="str">
        <f>IFERROR(VLOOKUP(EI136,INPUT!$C$11:$L$281,9,0),"-")</f>
        <v>-</v>
      </c>
      <c r="ER136" s="311">
        <f t="shared" si="145"/>
        <v>5</v>
      </c>
      <c r="ES136" s="65" t="str">
        <f>IFERROR(VLOOKUP(EI136,INPUT!$C$11:$L$281,10,0),"-")</f>
        <v>FALL 2022</v>
      </c>
      <c r="ET136" s="144"/>
      <c r="EU136" s="79"/>
      <c r="EV136" s="79"/>
      <c r="EW136" s="79"/>
      <c r="EX136" s="79"/>
      <c r="EY136" s="144"/>
      <c r="EZ136" s="79"/>
      <c r="FA136" s="79"/>
      <c r="FB136" s="79"/>
      <c r="FC136" s="79"/>
    </row>
    <row r="137" spans="1:159" s="320" customFormat="1" ht="48" customHeight="1" x14ac:dyDescent="0.2">
      <c r="A137" s="405"/>
      <c r="B137" s="405"/>
      <c r="D137" s="351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52"/>
      <c r="AA137" s="352"/>
      <c r="AB137" s="352"/>
      <c r="AC137" s="352"/>
      <c r="AD137" s="352"/>
      <c r="AE137" s="352"/>
      <c r="BB137" s="352"/>
      <c r="BG137" s="430"/>
      <c r="BH137" s="408"/>
      <c r="BI137" s="408"/>
      <c r="BJ137" s="408"/>
      <c r="BK137" s="408"/>
      <c r="BL137" s="409"/>
      <c r="BM137" s="409"/>
      <c r="BN137" s="410"/>
      <c r="BO137" s="410"/>
      <c r="BP137" s="411"/>
      <c r="BQ137" s="411"/>
      <c r="BR137" s="409"/>
      <c r="BS137" s="408"/>
      <c r="BT137" s="408"/>
      <c r="BU137" s="408"/>
      <c r="BV137" s="408"/>
      <c r="BW137" s="352"/>
      <c r="BX137" s="352"/>
      <c r="CA137" s="352"/>
      <c r="CB137" s="352"/>
      <c r="CC137" s="352"/>
      <c r="CD137" s="352"/>
      <c r="CE137" s="352"/>
      <c r="CF137" s="352"/>
      <c r="CG137" s="352"/>
      <c r="CH137" s="352"/>
      <c r="CI137" s="352"/>
      <c r="CJ137" s="352"/>
      <c r="CK137" s="352"/>
      <c r="CL137" s="352"/>
      <c r="CM137" s="352"/>
      <c r="CN137" s="352"/>
      <c r="CO137" s="352"/>
      <c r="CP137" s="352"/>
      <c r="CQ137" s="352"/>
      <c r="CR137" s="352"/>
      <c r="CS137" s="352"/>
      <c r="CT137" s="352"/>
      <c r="CV137" s="352"/>
      <c r="CW137" s="352"/>
      <c r="CX137" s="352"/>
      <c r="CY137" s="352"/>
      <c r="CZ137" s="352"/>
      <c r="DV137" s="411"/>
      <c r="EI137" s="65">
        <v>76</v>
      </c>
      <c r="EJ137" s="311">
        <f>IFERROR(VLOOKUP(EI137,INPUT!$C$11:$L$281,2,0),"-")</f>
        <v>1</v>
      </c>
      <c r="EK137" s="311" t="str">
        <f>IFERROR(VLOOKUP(EI137,INPUT!$C$11:$L$281,3,0),"-")</f>
        <v>CSC343</v>
      </c>
      <c r="EL137" s="386" t="str">
        <f>IFERROR(VLOOKUP(EI137,INPUT!$C$11:$L$281,4,0),"-")</f>
        <v>COMPUTER NETWORKS</v>
      </c>
      <c r="EM137" s="311">
        <f>IFERROR(VLOOKUP(EI137,INPUT!$C$11:$L$281,5,0),"-")</f>
        <v>62.37</v>
      </c>
      <c r="EN137" s="311">
        <f>IFERROR(VLOOKUP(EI137,INPUT!$C$11:$L$281,6,0),"-")</f>
        <v>4</v>
      </c>
      <c r="EO137" s="311" t="str">
        <f>IFERROR(VLOOKUP(EI137,INPUT!$C$11:$L$281,7,0),"-")</f>
        <v>B</v>
      </c>
      <c r="EP137" s="311">
        <f>IFERROR(VLOOKUP(EI137,INPUT!$C$11:$L$281,8,0),"-")</f>
        <v>3</v>
      </c>
      <c r="EQ137" s="311">
        <f>IFERROR(VLOOKUP(EI137,INPUT!$C$11:$L$281,9,0),"-")</f>
        <v>12</v>
      </c>
      <c r="ER137" s="311">
        <v>6</v>
      </c>
      <c r="ES137" s="65" t="str">
        <f>IFERROR(VLOOKUP(EI137,INPUT!$C$11:$L$281,10,0),"-")</f>
        <v>SPRING 2023</v>
      </c>
      <c r="ET137" s="144"/>
      <c r="EU137" s="79"/>
      <c r="EV137" s="79"/>
      <c r="EW137" s="79"/>
      <c r="EX137" s="79"/>
      <c r="EY137" s="144"/>
      <c r="EZ137" s="79"/>
      <c r="FA137" s="79"/>
      <c r="FB137" s="79"/>
      <c r="FC137" s="79"/>
    </row>
    <row r="138" spans="1:159" s="320" customFormat="1" ht="15.75" customHeight="1" x14ac:dyDescent="0.2">
      <c r="A138" s="405"/>
      <c r="B138" s="405"/>
      <c r="D138" s="351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52"/>
      <c r="AA138" s="352"/>
      <c r="AB138" s="352"/>
      <c r="AC138" s="352"/>
      <c r="AD138" s="352"/>
      <c r="AE138" s="352"/>
      <c r="BB138" s="352"/>
      <c r="BG138" s="430"/>
      <c r="BH138" s="408"/>
      <c r="BI138" s="408"/>
      <c r="BJ138" s="408"/>
      <c r="BK138" s="408"/>
      <c r="BL138" s="409"/>
      <c r="BM138" s="409"/>
      <c r="BN138" s="410"/>
      <c r="BO138" s="410"/>
      <c r="BP138" s="411"/>
      <c r="BQ138" s="411"/>
      <c r="BR138" s="409"/>
      <c r="BS138" s="408"/>
      <c r="BT138" s="408"/>
      <c r="BU138" s="408"/>
      <c r="BV138" s="408"/>
      <c r="BW138" s="352"/>
      <c r="BX138" s="352"/>
      <c r="CA138" s="352"/>
      <c r="CB138" s="352"/>
      <c r="CC138" s="352"/>
      <c r="CD138" s="352"/>
      <c r="CE138" s="352"/>
      <c r="CF138" s="352"/>
      <c r="CG138" s="352"/>
      <c r="CH138" s="352"/>
      <c r="CI138" s="352"/>
      <c r="CJ138" s="352"/>
      <c r="CK138" s="352"/>
      <c r="CL138" s="352"/>
      <c r="CM138" s="352"/>
      <c r="CN138" s="352"/>
      <c r="CO138" s="352"/>
      <c r="CP138" s="352"/>
      <c r="CQ138" s="352"/>
      <c r="CR138" s="352"/>
      <c r="CS138" s="352"/>
      <c r="CT138" s="352"/>
      <c r="CV138" s="352"/>
      <c r="CW138" s="352"/>
      <c r="CX138" s="352"/>
      <c r="CY138" s="352"/>
      <c r="CZ138" s="352"/>
      <c r="DV138" s="411"/>
      <c r="EI138" s="65">
        <v>77</v>
      </c>
      <c r="EJ138" s="311">
        <f>IFERROR(VLOOKUP(EI138,INPUT!$C$11:$L$281,2,0),"-")</f>
        <v>2</v>
      </c>
      <c r="EK138" s="311" t="str">
        <f>IFERROR(VLOOKUP(EI138,INPUT!$C$11:$L$281,3,0),"-")</f>
        <v>CSC363</v>
      </c>
      <c r="EL138" s="386" t="str">
        <f>IFERROR(VLOOKUP(EI138,INPUT!$C$11:$L$281,4,0),"-")</f>
        <v>ARTIFICIAL INTELLIGENCE</v>
      </c>
      <c r="EM138" s="311">
        <f>IFERROR(VLOOKUP(EI138,INPUT!$C$11:$L$281,5,0),"-")</f>
        <v>65.930000000000007</v>
      </c>
      <c r="EN138" s="311">
        <f>IFERROR(VLOOKUP(EI138,INPUT!$C$11:$L$281,6,0),"-")</f>
        <v>4</v>
      </c>
      <c r="EO138" s="311" t="str">
        <f>IFERROR(VLOOKUP(EI138,INPUT!$C$11:$L$281,7,0),"-")</f>
        <v>B</v>
      </c>
      <c r="EP138" s="311">
        <f>IFERROR(VLOOKUP(EI138,INPUT!$C$11:$L$281,8,0),"-")</f>
        <v>3</v>
      </c>
      <c r="EQ138" s="311">
        <f>IFERROR(VLOOKUP(EI138,INPUT!$C$11:$L$281,9,0),"-")</f>
        <v>12</v>
      </c>
      <c r="ER138" s="311">
        <f t="shared" si="145"/>
        <v>6</v>
      </c>
      <c r="ES138" s="65" t="str">
        <f>IFERROR(VLOOKUP(EI138,INPUT!$C$11:$L$281,10,0),"-")</f>
        <v>SPRING 2023</v>
      </c>
      <c r="ET138" s="144"/>
      <c r="EU138" s="79"/>
      <c r="EV138" s="79"/>
      <c r="EW138" s="79"/>
      <c r="EX138" s="79"/>
      <c r="EY138" s="144"/>
      <c r="EZ138" s="79"/>
      <c r="FA138" s="79"/>
      <c r="FB138" s="79"/>
      <c r="FC138" s="79"/>
    </row>
    <row r="139" spans="1:159" s="320" customFormat="1" ht="4.5" customHeight="1" x14ac:dyDescent="0.2">
      <c r="A139" s="405"/>
      <c r="B139" s="405"/>
      <c r="D139" s="351"/>
      <c r="E139" s="352"/>
      <c r="F139" s="352"/>
      <c r="G139" s="352"/>
      <c r="H139" s="352"/>
      <c r="I139" s="352"/>
      <c r="J139" s="352"/>
      <c r="K139" s="352"/>
      <c r="L139" s="352"/>
      <c r="M139" s="352"/>
      <c r="N139" s="352"/>
      <c r="O139" s="352"/>
      <c r="P139" s="352"/>
      <c r="Q139" s="352"/>
      <c r="R139" s="352"/>
      <c r="S139" s="352"/>
      <c r="T139" s="352"/>
      <c r="U139" s="352"/>
      <c r="V139" s="352"/>
      <c r="W139" s="352"/>
      <c r="X139" s="352"/>
      <c r="Y139" s="352"/>
      <c r="AA139" s="352"/>
      <c r="AB139" s="352"/>
      <c r="AC139" s="352"/>
      <c r="AD139" s="352"/>
      <c r="AE139" s="352"/>
      <c r="BB139" s="352"/>
      <c r="BG139" s="430"/>
      <c r="BH139" s="415"/>
      <c r="BI139" s="415"/>
      <c r="BJ139" s="415"/>
      <c r="BK139" s="415"/>
      <c r="BL139" s="415"/>
      <c r="BM139" s="415"/>
      <c r="BN139" s="415"/>
      <c r="BO139" s="415"/>
      <c r="BP139" s="415"/>
      <c r="BQ139" s="415"/>
      <c r="BR139" s="415"/>
      <c r="BS139" s="415"/>
      <c r="BT139" s="415"/>
      <c r="BU139" s="415"/>
      <c r="BV139" s="415"/>
      <c r="BW139" s="415"/>
      <c r="BX139" s="415"/>
      <c r="CA139" s="415"/>
      <c r="CB139" s="352"/>
      <c r="CC139" s="415"/>
      <c r="CD139" s="415"/>
      <c r="CE139" s="415"/>
      <c r="CF139" s="352"/>
      <c r="CG139" s="352"/>
      <c r="CH139" s="352"/>
      <c r="CI139" s="352"/>
      <c r="CJ139" s="352"/>
      <c r="CK139" s="352"/>
      <c r="CL139" s="352"/>
      <c r="CM139" s="352"/>
      <c r="CN139" s="352"/>
      <c r="CO139" s="352"/>
      <c r="CP139" s="352"/>
      <c r="CQ139" s="352"/>
      <c r="CR139" s="352"/>
      <c r="CS139" s="352"/>
      <c r="CT139" s="352"/>
      <c r="CV139" s="352"/>
      <c r="CW139" s="352"/>
      <c r="CX139" s="352"/>
      <c r="CY139" s="352"/>
      <c r="CZ139" s="352"/>
      <c r="DU139" s="415"/>
      <c r="DV139" s="411"/>
      <c r="EI139" s="65">
        <v>78</v>
      </c>
      <c r="EJ139" s="311">
        <f>IFERROR(VLOOKUP(EI139,INPUT!$C$11:$L$281,2,0),"-")</f>
        <v>3</v>
      </c>
      <c r="EK139" s="311" t="str">
        <f>IFERROR(VLOOKUP(EI139,INPUT!$C$11:$L$281,3,0),"-")</f>
        <v>CSC368</v>
      </c>
      <c r="EL139" s="386" t="str">
        <f>IFERROR(VLOOKUP(EI139,INPUT!$C$11:$L$281,4,0),"-")</f>
        <v>MACHINE LEARNING</v>
      </c>
      <c r="EM139" s="311">
        <f>IFERROR(VLOOKUP(EI139,INPUT!$C$11:$L$281,5,0),"-")</f>
        <v>65</v>
      </c>
      <c r="EN139" s="311">
        <f>IFERROR(VLOOKUP(EI139,INPUT!$C$11:$L$281,6,0),"-")</f>
        <v>3</v>
      </c>
      <c r="EO139" s="311" t="str">
        <f>IFERROR(VLOOKUP(EI139,INPUT!$C$11:$L$281,7,0),"-")</f>
        <v>B+</v>
      </c>
      <c r="EP139" s="311">
        <f>IFERROR(VLOOKUP(EI139,INPUT!$C$11:$L$281,8,0),"-")</f>
        <v>3.3</v>
      </c>
      <c r="EQ139" s="311">
        <f>IFERROR(VLOOKUP(EI139,INPUT!$C$11:$L$281,9,0),"-")</f>
        <v>9.8999999999999986</v>
      </c>
      <c r="ER139" s="311">
        <f t="shared" si="145"/>
        <v>6</v>
      </c>
      <c r="ES139" s="65" t="str">
        <f>IFERROR(VLOOKUP(EI139,INPUT!$C$11:$L$281,10,0),"-")</f>
        <v>SPRING 2023</v>
      </c>
      <c r="ET139" s="144"/>
      <c r="EU139" s="79"/>
      <c r="EV139" s="79"/>
      <c r="EW139" s="79"/>
      <c r="EX139" s="79"/>
      <c r="EY139" s="144"/>
      <c r="EZ139" s="79"/>
      <c r="FA139" s="79"/>
      <c r="FB139" s="79"/>
      <c r="FC139" s="79"/>
    </row>
    <row r="140" spans="1:159" s="188" customFormat="1" ht="15.75" customHeight="1" x14ac:dyDescent="0.2">
      <c r="A140" s="431"/>
      <c r="B140" s="431"/>
      <c r="D140" s="432"/>
      <c r="E140" s="433"/>
      <c r="F140" s="433"/>
      <c r="G140" s="433"/>
      <c r="H140" s="433"/>
      <c r="I140" s="433"/>
      <c r="J140" s="433"/>
      <c r="K140" s="433"/>
      <c r="L140" s="433"/>
      <c r="M140" s="433"/>
      <c r="N140" s="433"/>
      <c r="O140" s="433"/>
      <c r="P140" s="433"/>
      <c r="Q140" s="433"/>
      <c r="R140" s="433"/>
      <c r="S140" s="433"/>
      <c r="T140" s="433"/>
      <c r="U140" s="433"/>
      <c r="V140" s="433"/>
      <c r="W140" s="433"/>
      <c r="X140" s="433"/>
      <c r="Y140" s="433"/>
      <c r="AA140" s="433"/>
      <c r="AB140" s="433"/>
      <c r="AC140" s="433"/>
      <c r="AD140" s="433"/>
      <c r="AE140" s="433"/>
      <c r="AG140" s="198"/>
      <c r="AH140" s="198"/>
      <c r="AI140" s="198"/>
      <c r="AJ140" s="198"/>
      <c r="AK140" s="198"/>
      <c r="AL140" s="198"/>
      <c r="AM140" s="198"/>
      <c r="AN140" s="198"/>
      <c r="AO140" s="198"/>
      <c r="AP140" s="198"/>
      <c r="AQ140" s="198"/>
      <c r="AR140" s="198"/>
      <c r="AS140" s="198"/>
      <c r="AT140" s="198"/>
      <c r="AU140" s="198"/>
      <c r="AV140" s="198"/>
      <c r="AW140" s="198"/>
      <c r="AX140" s="198"/>
      <c r="AY140" s="198"/>
      <c r="AZ140" s="198"/>
      <c r="BA140" s="198"/>
      <c r="BB140" s="433"/>
      <c r="BC140" s="198"/>
      <c r="BD140" s="198"/>
      <c r="BE140" s="198"/>
      <c r="BF140" s="198"/>
      <c r="BG140" s="199"/>
      <c r="BH140" s="199"/>
      <c r="BI140" s="199"/>
      <c r="BJ140" s="196"/>
      <c r="BK140" s="196"/>
      <c r="BL140" s="362"/>
      <c r="BM140" s="362"/>
      <c r="BN140" s="431"/>
      <c r="BO140" s="431"/>
      <c r="BP140" s="196"/>
      <c r="BQ140" s="196"/>
      <c r="BR140" s="199"/>
      <c r="BS140" s="199"/>
      <c r="BT140" s="199"/>
      <c r="BU140" s="199"/>
      <c r="BV140" s="196"/>
      <c r="BW140" s="433"/>
      <c r="BX140" s="433"/>
      <c r="BY140" s="198"/>
      <c r="BZ140" s="198"/>
      <c r="CA140" s="433"/>
      <c r="CB140" s="433"/>
      <c r="CC140" s="433"/>
      <c r="CD140" s="433"/>
      <c r="CE140" s="433"/>
      <c r="CF140" s="433"/>
      <c r="CG140" s="433"/>
      <c r="CH140" s="433"/>
      <c r="CI140" s="433"/>
      <c r="CJ140" s="433"/>
      <c r="CK140" s="433"/>
      <c r="CL140" s="433"/>
      <c r="CM140" s="433"/>
      <c r="CN140" s="433"/>
      <c r="CO140" s="433"/>
      <c r="CP140" s="433"/>
      <c r="CQ140" s="433"/>
      <c r="CR140" s="433"/>
      <c r="CS140" s="433"/>
      <c r="CT140" s="433"/>
      <c r="CV140" s="433"/>
      <c r="CW140" s="433"/>
      <c r="CX140" s="433"/>
      <c r="CY140" s="433"/>
      <c r="CZ140" s="433"/>
      <c r="DB140" s="198"/>
      <c r="DC140" s="198"/>
      <c r="DD140" s="198"/>
      <c r="DE140" s="198"/>
      <c r="DF140" s="198"/>
      <c r="DG140" s="198"/>
      <c r="DH140" s="198"/>
      <c r="DI140" s="198"/>
      <c r="DJ140" s="198"/>
      <c r="DK140" s="198"/>
      <c r="DL140" s="198"/>
      <c r="DM140" s="198"/>
      <c r="DN140" s="198"/>
      <c r="DO140" s="198"/>
      <c r="DP140" s="198"/>
      <c r="DQ140" s="198"/>
      <c r="DR140" s="198"/>
      <c r="DS140" s="198"/>
      <c r="DT140" s="198"/>
      <c r="DU140" s="198"/>
      <c r="EI140" s="65">
        <v>79</v>
      </c>
      <c r="EJ140" s="311">
        <f>IFERROR(VLOOKUP(EI140,INPUT!$C$11:$L$281,2,0),"-")</f>
        <v>4</v>
      </c>
      <c r="EK140" s="311" t="str">
        <f>IFERROR(VLOOKUP(EI140,INPUT!$C$11:$L$281,3,0),"-")</f>
        <v>CSC381</v>
      </c>
      <c r="EL140" s="386" t="str">
        <f>IFERROR(VLOOKUP(EI140,INPUT!$C$11:$L$281,4,0),"-")</f>
        <v>NUMERICAL COMPUTING</v>
      </c>
      <c r="EM140" s="311">
        <f>IFERROR(VLOOKUP(EI140,INPUT!$C$11:$L$281,5,0),"-")</f>
        <v>65</v>
      </c>
      <c r="EN140" s="311">
        <f>IFERROR(VLOOKUP(EI140,INPUT!$C$11:$L$281,6,0),"-")</f>
        <v>3</v>
      </c>
      <c r="EO140" s="311" t="str">
        <f>IFERROR(VLOOKUP(EI140,INPUT!$C$11:$L$281,7,0),"-")</f>
        <v>B</v>
      </c>
      <c r="EP140" s="311">
        <f>IFERROR(VLOOKUP(EI140,INPUT!$C$11:$L$281,8,0),"-")</f>
        <v>3</v>
      </c>
      <c r="EQ140" s="311">
        <f>IFERROR(VLOOKUP(EI140,INPUT!$C$11:$L$281,9,0),"-")</f>
        <v>9</v>
      </c>
      <c r="ER140" s="311">
        <f t="shared" si="145"/>
        <v>6</v>
      </c>
      <c r="ES140" s="65" t="str">
        <f>IFERROR(VLOOKUP(EI140,INPUT!$C$11:$L$281,10,0),"-")</f>
        <v>SPRING 2023</v>
      </c>
      <c r="ET140" s="144"/>
      <c r="EU140" s="79"/>
      <c r="EV140" s="79"/>
      <c r="EW140" s="79"/>
      <c r="EX140" s="79"/>
      <c r="EY140" s="144"/>
      <c r="EZ140" s="79"/>
      <c r="FA140" s="79"/>
      <c r="FB140" s="79"/>
      <c r="FC140" s="79"/>
    </row>
    <row r="141" spans="1:159" s="188" customFormat="1" ht="15.75" customHeight="1" x14ac:dyDescent="0.2">
      <c r="A141" s="431"/>
      <c r="B141" s="431"/>
      <c r="D141" s="432"/>
      <c r="E141" s="433"/>
      <c r="F141" s="433"/>
      <c r="G141" s="433"/>
      <c r="H141" s="433"/>
      <c r="I141" s="433"/>
      <c r="J141" s="433"/>
      <c r="K141" s="433"/>
      <c r="L141" s="433"/>
      <c r="M141" s="433"/>
      <c r="N141" s="433"/>
      <c r="O141" s="433"/>
      <c r="P141" s="433"/>
      <c r="Q141" s="433"/>
      <c r="R141" s="433"/>
      <c r="S141" s="433"/>
      <c r="T141" s="433"/>
      <c r="U141" s="433"/>
      <c r="V141" s="433"/>
      <c r="W141" s="433"/>
      <c r="X141" s="433"/>
      <c r="Y141" s="433"/>
      <c r="AA141" s="433"/>
      <c r="AB141" s="433"/>
      <c r="AC141" s="433"/>
      <c r="AD141" s="433"/>
      <c r="AE141" s="433"/>
      <c r="AG141" s="198"/>
      <c r="AH141" s="198"/>
      <c r="AI141" s="198"/>
      <c r="AJ141" s="198"/>
      <c r="AK141" s="198"/>
      <c r="AL141" s="198"/>
      <c r="AM141" s="198"/>
      <c r="AN141" s="198"/>
      <c r="AO141" s="198"/>
      <c r="AP141" s="198"/>
      <c r="AQ141" s="198"/>
      <c r="AR141" s="198"/>
      <c r="AS141" s="198"/>
      <c r="AT141" s="198"/>
      <c r="AU141" s="198"/>
      <c r="AV141" s="198"/>
      <c r="AW141" s="198"/>
      <c r="AX141" s="198"/>
      <c r="AY141" s="198"/>
      <c r="AZ141" s="198"/>
      <c r="BA141" s="198"/>
      <c r="BB141" s="433"/>
      <c r="BC141" s="198"/>
      <c r="BD141" s="198"/>
      <c r="BE141" s="198"/>
      <c r="BF141" s="198"/>
      <c r="BG141" s="199"/>
      <c r="BH141" s="199"/>
      <c r="BI141" s="199"/>
      <c r="BJ141" s="196"/>
      <c r="BK141" s="196"/>
      <c r="BL141" s="362"/>
      <c r="BM141" s="362"/>
      <c r="BN141" s="431"/>
      <c r="BO141" s="431"/>
      <c r="BP141" s="196"/>
      <c r="BQ141" s="196"/>
      <c r="BR141" s="199"/>
      <c r="BS141" s="199"/>
      <c r="BT141" s="199"/>
      <c r="BU141" s="199"/>
      <c r="BV141" s="196"/>
      <c r="BW141" s="433"/>
      <c r="BX141" s="433"/>
      <c r="BY141" s="198"/>
      <c r="BZ141" s="198"/>
      <c r="CA141" s="433"/>
      <c r="CB141" s="433"/>
      <c r="CC141" s="433"/>
      <c r="CD141" s="433"/>
      <c r="CE141" s="433"/>
      <c r="CF141" s="433"/>
      <c r="CG141" s="433"/>
      <c r="CH141" s="433"/>
      <c r="CI141" s="433"/>
      <c r="CJ141" s="433"/>
      <c r="CK141" s="433"/>
      <c r="CL141" s="433"/>
      <c r="CM141" s="433"/>
      <c r="CN141" s="433"/>
      <c r="CO141" s="433"/>
      <c r="CP141" s="433"/>
      <c r="CQ141" s="433"/>
      <c r="CR141" s="433"/>
      <c r="CS141" s="433"/>
      <c r="CT141" s="433"/>
      <c r="CV141" s="433"/>
      <c r="CW141" s="433"/>
      <c r="CX141" s="433"/>
      <c r="CY141" s="433"/>
      <c r="CZ141" s="433"/>
      <c r="DB141" s="198"/>
      <c r="DC141" s="198"/>
      <c r="DD141" s="198"/>
      <c r="DE141" s="198"/>
      <c r="DF141" s="198"/>
      <c r="DG141" s="198"/>
      <c r="DH141" s="198"/>
      <c r="DI141" s="198"/>
      <c r="DJ141" s="198"/>
      <c r="DK141" s="198"/>
      <c r="DL141" s="198"/>
      <c r="DM141" s="198"/>
      <c r="DN141" s="198"/>
      <c r="DO141" s="198"/>
      <c r="DP141" s="198"/>
      <c r="DQ141" s="198"/>
      <c r="DR141" s="198"/>
      <c r="DS141" s="198"/>
      <c r="DT141" s="198"/>
      <c r="DU141" s="198"/>
      <c r="EI141" s="65">
        <v>80</v>
      </c>
      <c r="EJ141" s="311">
        <f>IFERROR(VLOOKUP(EI141,INPUT!$C$11:$L$281,2,0),"-")</f>
        <v>5</v>
      </c>
      <c r="EK141" s="311" t="str">
        <f>IFERROR(VLOOKUP(EI141,INPUT!$C$11:$L$281,3,0),"-")</f>
        <v>CSC394</v>
      </c>
      <c r="EL141" s="386" t="str">
        <f>IFERROR(VLOOKUP(EI141,INPUT!$C$11:$L$281,4,0),"-")</f>
        <v>WEB DESIGN AND DEVELOPMENT</v>
      </c>
      <c r="EM141" s="311">
        <f>IFERROR(VLOOKUP(EI141,INPUT!$C$11:$L$281,5,0),"-")</f>
        <v>42</v>
      </c>
      <c r="EN141" s="311">
        <f>IFERROR(VLOOKUP(EI141,INPUT!$C$11:$L$281,6,0),"-")</f>
        <v>3</v>
      </c>
      <c r="EO141" s="311" t="str">
        <f>IFERROR(VLOOKUP(EI141,INPUT!$C$11:$L$281,7,0),"-")</f>
        <v>C</v>
      </c>
      <c r="EP141" s="311">
        <f>IFERROR(VLOOKUP(EI141,INPUT!$C$11:$L$281,8,0),"-")</f>
        <v>2</v>
      </c>
      <c r="EQ141" s="311">
        <f>IFERROR(VLOOKUP(EI141,INPUT!$C$11:$L$281,9,0),"-")</f>
        <v>6</v>
      </c>
      <c r="ER141" s="311">
        <f t="shared" si="145"/>
        <v>6</v>
      </c>
      <c r="ES141" s="65" t="str">
        <f>IFERROR(VLOOKUP(EI141,INPUT!$C$11:$L$281,10,0),"-")</f>
        <v>SPRING 2023</v>
      </c>
      <c r="ET141" s="144"/>
      <c r="EU141" s="79"/>
      <c r="EV141" s="79"/>
      <c r="EW141" s="79"/>
      <c r="EX141" s="79"/>
      <c r="EY141" s="144"/>
      <c r="EZ141" s="79"/>
      <c r="FA141" s="79"/>
      <c r="FB141" s="79"/>
      <c r="FC141" s="79"/>
    </row>
    <row r="142" spans="1:159" s="188" customFormat="1" ht="15.75" customHeight="1" x14ac:dyDescent="0.2">
      <c r="A142" s="431"/>
      <c r="B142" s="431"/>
      <c r="D142" s="432"/>
      <c r="E142" s="433"/>
      <c r="F142" s="433"/>
      <c r="G142" s="433"/>
      <c r="H142" s="433"/>
      <c r="I142" s="433"/>
      <c r="J142" s="433"/>
      <c r="K142" s="433"/>
      <c r="L142" s="433"/>
      <c r="M142" s="433"/>
      <c r="N142" s="433"/>
      <c r="O142" s="433"/>
      <c r="P142" s="433"/>
      <c r="Q142" s="433"/>
      <c r="R142" s="433"/>
      <c r="S142" s="433"/>
      <c r="T142" s="433"/>
      <c r="U142" s="433"/>
      <c r="V142" s="433"/>
      <c r="W142" s="433"/>
      <c r="X142" s="433"/>
      <c r="Y142" s="433"/>
      <c r="AA142" s="433"/>
      <c r="AB142" s="433"/>
      <c r="AC142" s="433"/>
      <c r="AD142" s="433"/>
      <c r="AE142" s="433"/>
      <c r="AG142" s="198"/>
      <c r="AH142" s="198"/>
      <c r="AI142" s="198"/>
      <c r="AJ142" s="198"/>
      <c r="AK142" s="198"/>
      <c r="AL142" s="198"/>
      <c r="AM142" s="198"/>
      <c r="AN142" s="198"/>
      <c r="AO142" s="198"/>
      <c r="AP142" s="198"/>
      <c r="AQ142" s="198"/>
      <c r="AR142" s="198"/>
      <c r="AS142" s="198"/>
      <c r="AT142" s="198"/>
      <c r="AU142" s="198"/>
      <c r="AV142" s="198"/>
      <c r="AW142" s="198"/>
      <c r="AX142" s="198"/>
      <c r="AY142" s="198"/>
      <c r="AZ142" s="198"/>
      <c r="BA142" s="198"/>
      <c r="BB142" s="433"/>
      <c r="BC142" s="198"/>
      <c r="BD142" s="198"/>
      <c r="BE142" s="198"/>
      <c r="BF142" s="198"/>
      <c r="BG142" s="199"/>
      <c r="BH142" s="199"/>
      <c r="BI142" s="199"/>
      <c r="BJ142" s="196"/>
      <c r="BK142" s="196"/>
      <c r="BL142" s="362"/>
      <c r="BM142" s="362"/>
      <c r="BN142" s="431"/>
      <c r="BO142" s="431"/>
      <c r="BP142" s="196"/>
      <c r="BQ142" s="196"/>
      <c r="BR142" s="199"/>
      <c r="BS142" s="199"/>
      <c r="BT142" s="199"/>
      <c r="BU142" s="199"/>
      <c r="BV142" s="196"/>
      <c r="BW142" s="433"/>
      <c r="BX142" s="433"/>
      <c r="BY142" s="198"/>
      <c r="BZ142" s="198"/>
      <c r="CA142" s="433"/>
      <c r="CB142" s="433"/>
      <c r="CC142" s="433"/>
      <c r="CD142" s="433"/>
      <c r="CE142" s="433"/>
      <c r="CF142" s="433"/>
      <c r="CG142" s="433"/>
      <c r="CH142" s="433"/>
      <c r="CI142" s="433"/>
      <c r="CJ142" s="433"/>
      <c r="CK142" s="433"/>
      <c r="CL142" s="433"/>
      <c r="CM142" s="433"/>
      <c r="CN142" s="433"/>
      <c r="CO142" s="433"/>
      <c r="CP142" s="433"/>
      <c r="CQ142" s="433"/>
      <c r="CR142" s="433"/>
      <c r="CS142" s="433"/>
      <c r="CT142" s="433"/>
      <c r="CV142" s="433"/>
      <c r="CW142" s="433"/>
      <c r="CX142" s="433"/>
      <c r="CY142" s="433"/>
      <c r="CZ142" s="433"/>
      <c r="DB142" s="198"/>
      <c r="DC142" s="198"/>
      <c r="DD142" s="198"/>
      <c r="DE142" s="198"/>
      <c r="DF142" s="198"/>
      <c r="DG142" s="198"/>
      <c r="DH142" s="198"/>
      <c r="DI142" s="198"/>
      <c r="DJ142" s="198"/>
      <c r="DK142" s="198"/>
      <c r="DL142" s="198"/>
      <c r="DM142" s="198"/>
      <c r="DN142" s="198"/>
      <c r="DO142" s="198"/>
      <c r="DP142" s="198"/>
      <c r="DQ142" s="198"/>
      <c r="DR142" s="198"/>
      <c r="DS142" s="198"/>
      <c r="DT142" s="198"/>
      <c r="DU142" s="198"/>
      <c r="EI142" s="65">
        <v>81</v>
      </c>
      <c r="EJ142" s="311">
        <f>IFERROR(VLOOKUP(EI142,INPUT!$C$11:$L$281,2,0),"-")</f>
        <v>6</v>
      </c>
      <c r="EK142" s="311" t="str">
        <f>IFERROR(VLOOKUP(EI142,INPUT!$C$11:$L$281,3,0),"-")</f>
        <v>-</v>
      </c>
      <c r="EL142" s="386" t="str">
        <f>IFERROR(VLOOKUP(EI142,INPUT!$C$11:$L$281,4,0),"-")</f>
        <v>-</v>
      </c>
      <c r="EM142" s="311" t="str">
        <f>IFERROR(VLOOKUP(EI142,INPUT!$C$11:$L$281,5,0),"-")</f>
        <v>-</v>
      </c>
      <c r="EN142" s="311" t="str">
        <f>IFERROR(VLOOKUP(EI142,INPUT!$C$11:$L$281,6,0),"-")</f>
        <v>-</v>
      </c>
      <c r="EO142" s="311" t="str">
        <f>IFERROR(VLOOKUP(EI142,INPUT!$C$11:$L$281,7,0),"-")</f>
        <v>-</v>
      </c>
      <c r="EP142" s="311">
        <f>IFERROR(VLOOKUP(EI142,INPUT!$C$11:$L$281,8,0),"-")</f>
        <v>0</v>
      </c>
      <c r="EQ142" s="311" t="str">
        <f>IFERROR(VLOOKUP(EI142,INPUT!$C$11:$L$281,9,0),"-")</f>
        <v>-</v>
      </c>
      <c r="ER142" s="311">
        <f t="shared" si="145"/>
        <v>6</v>
      </c>
      <c r="ES142" s="65" t="str">
        <f>IFERROR(VLOOKUP(EI142,INPUT!$C$11:$L$281,10,0),"-")</f>
        <v>SPRING 2023</v>
      </c>
      <c r="ET142" s="144"/>
      <c r="EU142" s="79"/>
      <c r="EV142" s="79"/>
      <c r="EW142" s="79"/>
      <c r="EX142" s="79"/>
      <c r="EY142" s="144"/>
      <c r="EZ142" s="79"/>
      <c r="FA142" s="79"/>
      <c r="FB142" s="79"/>
      <c r="FC142" s="79"/>
    </row>
    <row r="143" spans="1:159" s="188" customFormat="1" ht="15.75" customHeight="1" x14ac:dyDescent="0.2">
      <c r="A143" s="431"/>
      <c r="B143" s="431"/>
      <c r="D143" s="432"/>
      <c r="E143" s="433"/>
      <c r="F143" s="433"/>
      <c r="G143" s="433"/>
      <c r="H143" s="433"/>
      <c r="I143" s="433"/>
      <c r="J143" s="433"/>
      <c r="K143" s="433"/>
      <c r="L143" s="433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3"/>
      <c r="AA143" s="433"/>
      <c r="AB143" s="433"/>
      <c r="AC143" s="433"/>
      <c r="AD143" s="433"/>
      <c r="AE143" s="433"/>
      <c r="AG143" s="198"/>
      <c r="AH143" s="198"/>
      <c r="AI143" s="198"/>
      <c r="AJ143" s="198"/>
      <c r="AK143" s="198"/>
      <c r="AL143" s="198"/>
      <c r="AM143" s="198"/>
      <c r="AN143" s="198"/>
      <c r="AO143" s="198"/>
      <c r="AP143" s="198"/>
      <c r="AQ143" s="198"/>
      <c r="AR143" s="198"/>
      <c r="AS143" s="198"/>
      <c r="AT143" s="198"/>
      <c r="AU143" s="198"/>
      <c r="AV143" s="198"/>
      <c r="AW143" s="198"/>
      <c r="AX143" s="198"/>
      <c r="AY143" s="198"/>
      <c r="AZ143" s="198"/>
      <c r="BA143" s="198"/>
      <c r="BB143" s="433"/>
      <c r="BC143" s="198"/>
      <c r="BD143" s="198"/>
      <c r="BE143" s="198"/>
      <c r="BF143" s="198"/>
      <c r="BG143" s="199"/>
      <c r="BH143" s="199"/>
      <c r="BI143" s="199"/>
      <c r="BJ143" s="196"/>
      <c r="BK143" s="196"/>
      <c r="BL143" s="362"/>
      <c r="BM143" s="362"/>
      <c r="BN143" s="431"/>
      <c r="BO143" s="431"/>
      <c r="BP143" s="196"/>
      <c r="BQ143" s="196"/>
      <c r="BR143" s="199"/>
      <c r="BS143" s="199"/>
      <c r="BT143" s="199"/>
      <c r="BU143" s="199"/>
      <c r="BV143" s="196"/>
      <c r="BW143" s="433"/>
      <c r="BX143" s="433"/>
      <c r="BY143" s="198"/>
      <c r="BZ143" s="198"/>
      <c r="CA143" s="433"/>
      <c r="CB143" s="433"/>
      <c r="CC143" s="433"/>
      <c r="CD143" s="433"/>
      <c r="CE143" s="433"/>
      <c r="CF143" s="433"/>
      <c r="CG143" s="433"/>
      <c r="CH143" s="433"/>
      <c r="CI143" s="433"/>
      <c r="CJ143" s="433"/>
      <c r="CK143" s="433"/>
      <c r="CL143" s="433"/>
      <c r="CM143" s="433"/>
      <c r="CN143" s="433"/>
      <c r="CO143" s="433"/>
      <c r="CP143" s="433"/>
      <c r="CQ143" s="433"/>
      <c r="CR143" s="433"/>
      <c r="CS143" s="433"/>
      <c r="CT143" s="433"/>
      <c r="CV143" s="433"/>
      <c r="CW143" s="433"/>
      <c r="CX143" s="433"/>
      <c r="CY143" s="433"/>
      <c r="CZ143" s="433"/>
      <c r="DB143" s="198"/>
      <c r="DC143" s="198"/>
      <c r="DD143" s="198"/>
      <c r="DE143" s="198"/>
      <c r="DF143" s="198"/>
      <c r="DG143" s="198"/>
      <c r="DH143" s="198"/>
      <c r="DI143" s="198"/>
      <c r="DJ143" s="198"/>
      <c r="DK143" s="198"/>
      <c r="DL143" s="198"/>
      <c r="DM143" s="198"/>
      <c r="DN143" s="198"/>
      <c r="DO143" s="198"/>
      <c r="DP143" s="198"/>
      <c r="DQ143" s="198"/>
      <c r="DR143" s="198"/>
      <c r="DS143" s="198"/>
      <c r="DT143" s="198"/>
      <c r="DU143" s="198"/>
      <c r="EI143" s="65">
        <v>82</v>
      </c>
      <c r="EJ143" s="311">
        <f>IFERROR(VLOOKUP(EI143,INPUT!$C$11:$L$281,2,0),"-")</f>
        <v>7</v>
      </c>
      <c r="EK143" s="311" t="str">
        <f>IFERROR(VLOOKUP(EI143,INPUT!$C$11:$L$281,3,0),"-")</f>
        <v>-</v>
      </c>
      <c r="EL143" s="386" t="str">
        <f>IFERROR(VLOOKUP(EI143,INPUT!$C$11:$L$281,4,0),"-")</f>
        <v>-</v>
      </c>
      <c r="EM143" s="311" t="str">
        <f>IFERROR(VLOOKUP(EI143,INPUT!$C$11:$L$281,5,0),"-")</f>
        <v>-</v>
      </c>
      <c r="EN143" s="311" t="str">
        <f>IFERROR(VLOOKUP(EI143,INPUT!$C$11:$L$281,6,0),"-")</f>
        <v>-</v>
      </c>
      <c r="EO143" s="311" t="str">
        <f>IFERROR(VLOOKUP(EI143,INPUT!$C$11:$L$281,7,0),"-")</f>
        <v>-</v>
      </c>
      <c r="EP143" s="311">
        <f>IFERROR(VLOOKUP(EI143,INPUT!$C$11:$L$281,8,0),"-")</f>
        <v>0</v>
      </c>
      <c r="EQ143" s="311" t="str">
        <f>IFERROR(VLOOKUP(EI143,INPUT!$C$11:$L$281,9,0),"-")</f>
        <v>-</v>
      </c>
      <c r="ER143" s="311">
        <f t="shared" si="145"/>
        <v>6</v>
      </c>
      <c r="ES143" s="65" t="str">
        <f>IFERROR(VLOOKUP(EI143,INPUT!$C$11:$L$281,10,0),"-")</f>
        <v>SPRING 2023</v>
      </c>
      <c r="ET143" s="144"/>
      <c r="EU143" s="79"/>
      <c r="EV143" s="79"/>
      <c r="EW143" s="79"/>
      <c r="EX143" s="79"/>
      <c r="EY143" s="144"/>
      <c r="EZ143" s="79"/>
      <c r="FA143" s="79"/>
      <c r="FB143" s="79"/>
      <c r="FC143" s="79"/>
    </row>
    <row r="144" spans="1:159" s="188" customFormat="1" ht="15.75" customHeight="1" x14ac:dyDescent="0.2">
      <c r="A144" s="431"/>
      <c r="B144" s="431"/>
      <c r="D144" s="432"/>
      <c r="E144" s="433"/>
      <c r="F144" s="433"/>
      <c r="G144" s="433"/>
      <c r="H144" s="433"/>
      <c r="I144" s="433"/>
      <c r="J144" s="433"/>
      <c r="K144" s="433"/>
      <c r="L144" s="433"/>
      <c r="M144" s="433"/>
      <c r="N144" s="433"/>
      <c r="O144" s="433"/>
      <c r="P144" s="433"/>
      <c r="Q144" s="433"/>
      <c r="R144" s="433"/>
      <c r="S144" s="433"/>
      <c r="T144" s="433"/>
      <c r="U144" s="433"/>
      <c r="V144" s="433"/>
      <c r="W144" s="433"/>
      <c r="X144" s="433"/>
      <c r="Y144" s="433"/>
      <c r="AA144" s="433"/>
      <c r="AB144" s="433"/>
      <c r="AC144" s="433"/>
      <c r="AD144" s="433"/>
      <c r="AE144" s="433"/>
      <c r="AG144" s="198"/>
      <c r="AH144" s="198"/>
      <c r="AI144" s="198"/>
      <c r="AJ144" s="198"/>
      <c r="AK144" s="198"/>
      <c r="AL144" s="198"/>
      <c r="AM144" s="198"/>
      <c r="AN144" s="198"/>
      <c r="AO144" s="198"/>
      <c r="AP144" s="198"/>
      <c r="AQ144" s="198"/>
      <c r="AR144" s="198"/>
      <c r="AS144" s="198"/>
      <c r="AT144" s="198"/>
      <c r="AU144" s="198"/>
      <c r="AV144" s="198"/>
      <c r="AW144" s="198"/>
      <c r="AX144" s="198"/>
      <c r="AY144" s="198"/>
      <c r="AZ144" s="198"/>
      <c r="BA144" s="198"/>
      <c r="BB144" s="433"/>
      <c r="BC144" s="198"/>
      <c r="BD144" s="198"/>
      <c r="BE144" s="198"/>
      <c r="BF144" s="198"/>
      <c r="BG144" s="199"/>
      <c r="BH144" s="199"/>
      <c r="BI144" s="199"/>
      <c r="BJ144" s="196"/>
      <c r="BK144" s="196"/>
      <c r="BL144" s="362"/>
      <c r="BM144" s="362"/>
      <c r="BN144" s="431"/>
      <c r="BO144" s="431"/>
      <c r="BP144" s="196"/>
      <c r="BQ144" s="196"/>
      <c r="BR144" s="199"/>
      <c r="BS144" s="199"/>
      <c r="BT144" s="199"/>
      <c r="BU144" s="199"/>
      <c r="BV144" s="196"/>
      <c r="BW144" s="433"/>
      <c r="BX144" s="433"/>
      <c r="BY144" s="198"/>
      <c r="BZ144" s="198"/>
      <c r="CA144" s="433"/>
      <c r="CB144" s="433"/>
      <c r="CC144" s="433"/>
      <c r="CD144" s="433"/>
      <c r="CE144" s="433"/>
      <c r="CF144" s="433"/>
      <c r="CG144" s="433"/>
      <c r="CH144" s="433"/>
      <c r="CI144" s="433"/>
      <c r="CJ144" s="433"/>
      <c r="CK144" s="433"/>
      <c r="CL144" s="433"/>
      <c r="CM144" s="433"/>
      <c r="CN144" s="433"/>
      <c r="CO144" s="433"/>
      <c r="CP144" s="433"/>
      <c r="CQ144" s="433"/>
      <c r="CR144" s="433"/>
      <c r="CS144" s="433"/>
      <c r="CT144" s="433"/>
      <c r="CV144" s="433"/>
      <c r="CW144" s="433"/>
      <c r="CX144" s="433"/>
      <c r="CY144" s="433"/>
      <c r="CZ144" s="433"/>
      <c r="DB144" s="198"/>
      <c r="DC144" s="198"/>
      <c r="DD144" s="198"/>
      <c r="DE144" s="198"/>
      <c r="DF144" s="198"/>
      <c r="DG144" s="198"/>
      <c r="DH144" s="198"/>
      <c r="DI144" s="198"/>
      <c r="DJ144" s="198"/>
      <c r="DK144" s="198"/>
      <c r="DL144" s="198"/>
      <c r="DM144" s="198"/>
      <c r="DN144" s="198"/>
      <c r="DO144" s="198"/>
      <c r="DP144" s="198"/>
      <c r="DQ144" s="198"/>
      <c r="DR144" s="198"/>
      <c r="DS144" s="198"/>
      <c r="DT144" s="198"/>
      <c r="DU144" s="198"/>
      <c r="EI144" s="65">
        <v>83</v>
      </c>
      <c r="EJ144" s="311">
        <f>IFERROR(VLOOKUP(EI144,INPUT!$C$11:$L$281,2,0),"-")</f>
        <v>8</v>
      </c>
      <c r="EK144" s="311" t="str">
        <f>IFERROR(VLOOKUP(EI144,INPUT!$C$11:$L$281,3,0),"-")</f>
        <v>-</v>
      </c>
      <c r="EL144" s="386" t="str">
        <f>IFERROR(VLOOKUP(EI144,INPUT!$C$11:$L$281,4,0),"-")</f>
        <v>-</v>
      </c>
      <c r="EM144" s="311" t="str">
        <f>IFERROR(VLOOKUP(EI144,INPUT!$C$11:$L$281,5,0),"-")</f>
        <v>-</v>
      </c>
      <c r="EN144" s="311" t="str">
        <f>IFERROR(VLOOKUP(EI144,INPUT!$C$11:$L$281,6,0),"-")</f>
        <v>-</v>
      </c>
      <c r="EO144" s="311" t="str">
        <f>IFERROR(VLOOKUP(EI144,INPUT!$C$11:$L$281,7,0),"-")</f>
        <v>-</v>
      </c>
      <c r="EP144" s="311">
        <f>IFERROR(VLOOKUP(EI144,INPUT!$C$11:$L$281,8,0),"-")</f>
        <v>0</v>
      </c>
      <c r="EQ144" s="311" t="str">
        <f>IFERROR(VLOOKUP(EI144,INPUT!$C$11:$L$281,9,0),"-")</f>
        <v>-</v>
      </c>
      <c r="ER144" s="311">
        <f t="shared" si="145"/>
        <v>6</v>
      </c>
      <c r="ES144" s="65" t="str">
        <f>IFERROR(VLOOKUP(EI144,INPUT!$C$11:$L$281,10,0),"-")</f>
        <v>SPRING 2023</v>
      </c>
      <c r="ET144" s="144"/>
      <c r="EU144" s="79"/>
      <c r="EV144" s="79"/>
      <c r="EW144" s="79"/>
      <c r="EX144" s="79"/>
      <c r="EY144" s="144"/>
      <c r="EZ144" s="79"/>
      <c r="FA144" s="79"/>
      <c r="FB144" s="79"/>
      <c r="FC144" s="79"/>
    </row>
    <row r="145" spans="1:159" s="188" customFormat="1" ht="15.75" customHeight="1" x14ac:dyDescent="0.2">
      <c r="A145" s="431"/>
      <c r="B145" s="431"/>
      <c r="D145" s="432"/>
      <c r="E145" s="433"/>
      <c r="F145" s="433"/>
      <c r="G145" s="433"/>
      <c r="H145" s="433"/>
      <c r="I145" s="433"/>
      <c r="J145" s="433"/>
      <c r="K145" s="433"/>
      <c r="L145" s="433"/>
      <c r="M145" s="433"/>
      <c r="N145" s="433"/>
      <c r="O145" s="433"/>
      <c r="P145" s="433"/>
      <c r="Q145" s="433"/>
      <c r="R145" s="433"/>
      <c r="S145" s="433"/>
      <c r="T145" s="433"/>
      <c r="U145" s="433"/>
      <c r="V145" s="433"/>
      <c r="W145" s="433"/>
      <c r="X145" s="433"/>
      <c r="Y145" s="433"/>
      <c r="AA145" s="433"/>
      <c r="AB145" s="433"/>
      <c r="AC145" s="433"/>
      <c r="AD145" s="433"/>
      <c r="AE145" s="433"/>
      <c r="AG145" s="198"/>
      <c r="AH145" s="198"/>
      <c r="AI145" s="198"/>
      <c r="AJ145" s="198"/>
      <c r="AK145" s="198"/>
      <c r="AL145" s="198"/>
      <c r="AM145" s="198"/>
      <c r="AN145" s="198"/>
      <c r="AO145" s="198"/>
      <c r="AP145" s="198"/>
      <c r="AQ145" s="198"/>
      <c r="AR145" s="198"/>
      <c r="AS145" s="198"/>
      <c r="AT145" s="198"/>
      <c r="AU145" s="198"/>
      <c r="AV145" s="198"/>
      <c r="AW145" s="198"/>
      <c r="AX145" s="198"/>
      <c r="AY145" s="198"/>
      <c r="AZ145" s="198"/>
      <c r="BA145" s="198"/>
      <c r="BB145" s="433"/>
      <c r="BC145" s="198"/>
      <c r="BD145" s="198"/>
      <c r="BE145" s="198"/>
      <c r="BF145" s="198"/>
      <c r="BG145" s="199"/>
      <c r="BH145" s="199"/>
      <c r="BI145" s="199"/>
      <c r="BJ145" s="196"/>
      <c r="BK145" s="196"/>
      <c r="BL145" s="362"/>
      <c r="BM145" s="362"/>
      <c r="BN145" s="431"/>
      <c r="BO145" s="431"/>
      <c r="BP145" s="196"/>
      <c r="BQ145" s="196"/>
      <c r="BR145" s="199"/>
      <c r="BS145" s="199"/>
      <c r="BT145" s="199"/>
      <c r="BU145" s="199"/>
      <c r="BV145" s="196"/>
      <c r="BW145" s="433"/>
      <c r="BX145" s="433"/>
      <c r="BY145" s="198"/>
      <c r="BZ145" s="198"/>
      <c r="CA145" s="433"/>
      <c r="CB145" s="433"/>
      <c r="CC145" s="433"/>
      <c r="CD145" s="433"/>
      <c r="CE145" s="433"/>
      <c r="CF145" s="433"/>
      <c r="CG145" s="433"/>
      <c r="CH145" s="433"/>
      <c r="CI145" s="433"/>
      <c r="CJ145" s="433"/>
      <c r="CK145" s="433"/>
      <c r="CL145" s="433"/>
      <c r="CM145" s="433"/>
      <c r="CN145" s="433"/>
      <c r="CO145" s="433"/>
      <c r="CP145" s="433"/>
      <c r="CQ145" s="433"/>
      <c r="CR145" s="433"/>
      <c r="CS145" s="433"/>
      <c r="CT145" s="433"/>
      <c r="CV145" s="433"/>
      <c r="CW145" s="433"/>
      <c r="CX145" s="433"/>
      <c r="CY145" s="433"/>
      <c r="CZ145" s="433"/>
      <c r="DB145" s="198"/>
      <c r="DC145" s="198"/>
      <c r="DD145" s="198"/>
      <c r="DE145" s="198"/>
      <c r="DF145" s="198"/>
      <c r="DG145" s="198"/>
      <c r="DH145" s="198"/>
      <c r="DI145" s="198"/>
      <c r="DJ145" s="198"/>
      <c r="DK145" s="198"/>
      <c r="DL145" s="198"/>
      <c r="DM145" s="198"/>
      <c r="DN145" s="198"/>
      <c r="DO145" s="198"/>
      <c r="DP145" s="198"/>
      <c r="DQ145" s="198"/>
      <c r="DR145" s="198"/>
      <c r="DS145" s="198"/>
      <c r="DT145" s="198"/>
      <c r="DU145" s="198"/>
      <c r="EI145" s="65">
        <v>84</v>
      </c>
      <c r="EJ145" s="311">
        <f>IFERROR(VLOOKUP(EI145,INPUT!$C$11:$L$281,2,0),"-")</f>
        <v>9</v>
      </c>
      <c r="EK145" s="311" t="str">
        <f>IFERROR(VLOOKUP(EI145,INPUT!$C$11:$L$281,3,0),"-")</f>
        <v>-</v>
      </c>
      <c r="EL145" s="386" t="str">
        <f>IFERROR(VLOOKUP(EI145,INPUT!$C$11:$L$281,4,0),"-")</f>
        <v>-</v>
      </c>
      <c r="EM145" s="311" t="str">
        <f>IFERROR(VLOOKUP(EI145,INPUT!$C$11:$L$281,5,0),"-")</f>
        <v>-</v>
      </c>
      <c r="EN145" s="311" t="str">
        <f>IFERROR(VLOOKUP(EI145,INPUT!$C$11:$L$281,6,0),"-")</f>
        <v>-</v>
      </c>
      <c r="EO145" s="311" t="str">
        <f>IFERROR(VLOOKUP(EI145,INPUT!$C$11:$L$281,7,0),"-")</f>
        <v>-</v>
      </c>
      <c r="EP145" s="311">
        <f>IFERROR(VLOOKUP(EI145,INPUT!$C$11:$L$281,8,0),"-")</f>
        <v>0</v>
      </c>
      <c r="EQ145" s="311" t="str">
        <f>IFERROR(VLOOKUP(EI145,INPUT!$C$11:$L$281,9,0),"-")</f>
        <v>-</v>
      </c>
      <c r="ER145" s="311">
        <f t="shared" si="145"/>
        <v>6</v>
      </c>
      <c r="ES145" s="65" t="str">
        <f>IFERROR(VLOOKUP(EI145,INPUT!$C$11:$L$281,10,0),"-")</f>
        <v>SPRING 2023</v>
      </c>
      <c r="ET145" s="144"/>
      <c r="EU145" s="79"/>
      <c r="EV145" s="79"/>
      <c r="EW145" s="79"/>
      <c r="EX145" s="79"/>
      <c r="EY145" s="144"/>
      <c r="EZ145" s="79"/>
      <c r="FA145" s="79"/>
      <c r="FB145" s="79"/>
      <c r="FC145" s="79"/>
    </row>
    <row r="146" spans="1:159" s="188" customFormat="1" ht="15.75" customHeight="1" x14ac:dyDescent="0.2">
      <c r="A146" s="431"/>
      <c r="B146" s="431"/>
      <c r="D146" s="432"/>
      <c r="E146" s="433"/>
      <c r="F146" s="433"/>
      <c r="G146" s="433"/>
      <c r="H146" s="433"/>
      <c r="I146" s="433"/>
      <c r="J146" s="433"/>
      <c r="K146" s="433"/>
      <c r="L146" s="433"/>
      <c r="M146" s="433"/>
      <c r="N146" s="433"/>
      <c r="O146" s="433"/>
      <c r="P146" s="433"/>
      <c r="Q146" s="433"/>
      <c r="R146" s="433"/>
      <c r="S146" s="433"/>
      <c r="T146" s="433"/>
      <c r="U146" s="433"/>
      <c r="V146" s="433"/>
      <c r="W146" s="433"/>
      <c r="X146" s="433"/>
      <c r="Y146" s="433"/>
      <c r="AA146" s="433"/>
      <c r="AB146" s="433"/>
      <c r="AC146" s="433"/>
      <c r="AD146" s="433"/>
      <c r="AE146" s="433"/>
      <c r="AG146" s="198"/>
      <c r="AH146" s="198"/>
      <c r="AI146" s="198"/>
      <c r="AJ146" s="198"/>
      <c r="AK146" s="198"/>
      <c r="AL146" s="198"/>
      <c r="AM146" s="198"/>
      <c r="AN146" s="198"/>
      <c r="AO146" s="198"/>
      <c r="AP146" s="198"/>
      <c r="AQ146" s="198"/>
      <c r="AR146" s="198"/>
      <c r="AS146" s="198"/>
      <c r="AT146" s="198"/>
      <c r="AU146" s="198"/>
      <c r="AV146" s="198"/>
      <c r="AW146" s="198"/>
      <c r="AX146" s="198"/>
      <c r="AY146" s="198"/>
      <c r="AZ146" s="198"/>
      <c r="BA146" s="198"/>
      <c r="BB146" s="433"/>
      <c r="BC146" s="198"/>
      <c r="BD146" s="198"/>
      <c r="BE146" s="198"/>
      <c r="BF146" s="198"/>
      <c r="BG146" s="199"/>
      <c r="BH146" s="199"/>
      <c r="BI146" s="199"/>
      <c r="BJ146" s="196"/>
      <c r="BK146" s="196"/>
      <c r="BL146" s="362"/>
      <c r="BM146" s="362"/>
      <c r="BN146" s="431"/>
      <c r="BO146" s="431"/>
      <c r="BP146" s="196"/>
      <c r="BQ146" s="196"/>
      <c r="BR146" s="199"/>
      <c r="BS146" s="199"/>
      <c r="BT146" s="199"/>
      <c r="BU146" s="199"/>
      <c r="BV146" s="196"/>
      <c r="BW146" s="433"/>
      <c r="BX146" s="433"/>
      <c r="BY146" s="198"/>
      <c r="BZ146" s="198"/>
      <c r="CA146" s="433"/>
      <c r="CB146" s="433"/>
      <c r="CC146" s="433"/>
      <c r="CD146" s="433"/>
      <c r="CE146" s="433"/>
      <c r="CF146" s="433"/>
      <c r="CG146" s="433"/>
      <c r="CH146" s="433"/>
      <c r="CI146" s="433"/>
      <c r="CJ146" s="433"/>
      <c r="CK146" s="433"/>
      <c r="CL146" s="433"/>
      <c r="CM146" s="433"/>
      <c r="CN146" s="433"/>
      <c r="CO146" s="433"/>
      <c r="CP146" s="433"/>
      <c r="CQ146" s="433"/>
      <c r="CR146" s="433"/>
      <c r="CS146" s="433"/>
      <c r="CT146" s="433"/>
      <c r="CV146" s="433"/>
      <c r="CW146" s="433"/>
      <c r="CX146" s="433"/>
      <c r="CY146" s="433"/>
      <c r="CZ146" s="433"/>
      <c r="DB146" s="198"/>
      <c r="DC146" s="198"/>
      <c r="DD146" s="198"/>
      <c r="DE146" s="198"/>
      <c r="DF146" s="198"/>
      <c r="DG146" s="198"/>
      <c r="DH146" s="198"/>
      <c r="DI146" s="198"/>
      <c r="DJ146" s="198"/>
      <c r="DK146" s="198"/>
      <c r="DL146" s="198"/>
      <c r="DM146" s="198"/>
      <c r="DN146" s="198"/>
      <c r="DO146" s="198"/>
      <c r="DP146" s="198"/>
      <c r="DQ146" s="198"/>
      <c r="DR146" s="198"/>
      <c r="DS146" s="198"/>
      <c r="DT146" s="198"/>
      <c r="DU146" s="198"/>
      <c r="EI146" s="65">
        <v>85</v>
      </c>
      <c r="EJ146" s="311">
        <f>IFERROR(VLOOKUP(EI146,INPUT!$C$11:$L$281,2,0),"-")</f>
        <v>10</v>
      </c>
      <c r="EK146" s="311" t="str">
        <f>IFERROR(VLOOKUP(EI146,INPUT!$C$11:$L$281,3,0),"-")</f>
        <v>-</v>
      </c>
      <c r="EL146" s="386" t="str">
        <f>IFERROR(VLOOKUP(EI146,INPUT!$C$11:$L$281,4,0),"-")</f>
        <v>-</v>
      </c>
      <c r="EM146" s="311" t="str">
        <f>IFERROR(VLOOKUP(EI146,INPUT!$C$11:$L$281,5,0),"-")</f>
        <v>-</v>
      </c>
      <c r="EN146" s="311" t="str">
        <f>IFERROR(VLOOKUP(EI146,INPUT!$C$11:$L$281,6,0),"-")</f>
        <v>-</v>
      </c>
      <c r="EO146" s="311" t="str">
        <f>IFERROR(VLOOKUP(EI146,INPUT!$C$11:$L$281,7,0),"-")</f>
        <v>-</v>
      </c>
      <c r="EP146" s="311">
        <f>IFERROR(VLOOKUP(EI146,INPUT!$C$11:$L$281,8,0),"-")</f>
        <v>0</v>
      </c>
      <c r="EQ146" s="311" t="str">
        <f>IFERROR(VLOOKUP(EI146,INPUT!$C$11:$L$281,9,0),"-")</f>
        <v>-</v>
      </c>
      <c r="ER146" s="311">
        <f t="shared" si="145"/>
        <v>6</v>
      </c>
      <c r="ES146" s="65" t="str">
        <f>IFERROR(VLOOKUP(EI146,INPUT!$C$11:$L$281,10,0),"-")</f>
        <v>SPRING 2023</v>
      </c>
      <c r="ET146" s="144"/>
      <c r="EU146" s="79"/>
      <c r="EV146" s="79"/>
      <c r="EW146" s="79"/>
      <c r="EX146" s="79"/>
      <c r="EY146" s="144"/>
      <c r="EZ146" s="79"/>
      <c r="FA146" s="79"/>
      <c r="FB146" s="79"/>
      <c r="FC146" s="79"/>
    </row>
    <row r="147" spans="1:159" s="188" customFormat="1" ht="15.75" customHeight="1" x14ac:dyDescent="0.2">
      <c r="A147" s="431"/>
      <c r="B147" s="431"/>
      <c r="D147" s="432"/>
      <c r="E147" s="433"/>
      <c r="F147" s="433"/>
      <c r="G147" s="433"/>
      <c r="H147" s="433"/>
      <c r="I147" s="433"/>
      <c r="J147" s="433"/>
      <c r="K147" s="433"/>
      <c r="L147" s="433"/>
      <c r="M147" s="433"/>
      <c r="N147" s="433"/>
      <c r="O147" s="433"/>
      <c r="P147" s="433"/>
      <c r="Q147" s="433"/>
      <c r="R147" s="433"/>
      <c r="S147" s="433"/>
      <c r="T147" s="433"/>
      <c r="U147" s="433"/>
      <c r="V147" s="433"/>
      <c r="W147" s="433"/>
      <c r="X147" s="433"/>
      <c r="Y147" s="433"/>
      <c r="AA147" s="433"/>
      <c r="AB147" s="433"/>
      <c r="AC147" s="433"/>
      <c r="AD147" s="433"/>
      <c r="AE147" s="433"/>
      <c r="AG147" s="198"/>
      <c r="AH147" s="198"/>
      <c r="AI147" s="198"/>
      <c r="AJ147" s="198"/>
      <c r="AK147" s="198"/>
      <c r="AL147" s="198"/>
      <c r="AM147" s="198"/>
      <c r="AN147" s="198"/>
      <c r="AO147" s="198"/>
      <c r="AP147" s="198"/>
      <c r="AQ147" s="198"/>
      <c r="AR147" s="198"/>
      <c r="AS147" s="198"/>
      <c r="AT147" s="198"/>
      <c r="AU147" s="198"/>
      <c r="AV147" s="198"/>
      <c r="AW147" s="198"/>
      <c r="AX147" s="198"/>
      <c r="AY147" s="198"/>
      <c r="AZ147" s="198"/>
      <c r="BA147" s="198"/>
      <c r="BB147" s="433"/>
      <c r="BC147" s="198"/>
      <c r="BD147" s="198"/>
      <c r="BE147" s="198"/>
      <c r="BF147" s="198"/>
      <c r="BG147" s="199"/>
      <c r="BH147" s="199"/>
      <c r="BI147" s="199"/>
      <c r="BJ147" s="196"/>
      <c r="BK147" s="196"/>
      <c r="BL147" s="362"/>
      <c r="BM147" s="362"/>
      <c r="BN147" s="431"/>
      <c r="BO147" s="431"/>
      <c r="BP147" s="196"/>
      <c r="BQ147" s="196"/>
      <c r="BR147" s="199"/>
      <c r="BS147" s="199"/>
      <c r="BT147" s="199"/>
      <c r="BU147" s="199"/>
      <c r="BV147" s="196"/>
      <c r="BW147" s="433"/>
      <c r="BX147" s="433"/>
      <c r="BY147" s="198"/>
      <c r="BZ147" s="198"/>
      <c r="CA147" s="433"/>
      <c r="CB147" s="433"/>
      <c r="CC147" s="433"/>
      <c r="CD147" s="433"/>
      <c r="CE147" s="433"/>
      <c r="CF147" s="433"/>
      <c r="CG147" s="433"/>
      <c r="CH147" s="433"/>
      <c r="CI147" s="433"/>
      <c r="CJ147" s="433"/>
      <c r="CK147" s="433"/>
      <c r="CL147" s="433"/>
      <c r="CM147" s="433"/>
      <c r="CN147" s="433"/>
      <c r="CO147" s="433"/>
      <c r="CP147" s="433"/>
      <c r="CQ147" s="433"/>
      <c r="CR147" s="433"/>
      <c r="CS147" s="433"/>
      <c r="CT147" s="433"/>
      <c r="CV147" s="433"/>
      <c r="CW147" s="433"/>
      <c r="CX147" s="433"/>
      <c r="CY147" s="433"/>
      <c r="CZ147" s="433"/>
      <c r="DB147" s="198"/>
      <c r="DC147" s="198"/>
      <c r="DD147" s="198"/>
      <c r="DE147" s="198"/>
      <c r="DF147" s="198"/>
      <c r="DG147" s="198"/>
      <c r="DH147" s="198"/>
      <c r="DI147" s="198"/>
      <c r="DJ147" s="198"/>
      <c r="DK147" s="198"/>
      <c r="DL147" s="198"/>
      <c r="DM147" s="198"/>
      <c r="DN147" s="198"/>
      <c r="DO147" s="198"/>
      <c r="DP147" s="198"/>
      <c r="DQ147" s="198"/>
      <c r="DR147" s="198"/>
      <c r="DS147" s="198"/>
      <c r="DT147" s="198"/>
      <c r="DU147" s="198"/>
      <c r="EI147" s="65">
        <v>86</v>
      </c>
      <c r="EJ147" s="311">
        <f>IFERROR(VLOOKUP(EI147,INPUT!$C$11:$L$281,2,0),"-")</f>
        <v>11</v>
      </c>
      <c r="EK147" s="311" t="str">
        <f>IFERROR(VLOOKUP(EI147,INPUT!$C$11:$L$281,3,0),"-")</f>
        <v>-</v>
      </c>
      <c r="EL147" s="386" t="str">
        <f>IFERROR(VLOOKUP(EI147,INPUT!$C$11:$L$281,4,0),"-")</f>
        <v>-</v>
      </c>
      <c r="EM147" s="311" t="str">
        <f>IFERROR(VLOOKUP(EI147,INPUT!$C$11:$L$281,5,0),"-")</f>
        <v>-</v>
      </c>
      <c r="EN147" s="311" t="str">
        <f>IFERROR(VLOOKUP(EI147,INPUT!$C$11:$L$281,6,0),"-")</f>
        <v>-</v>
      </c>
      <c r="EO147" s="311" t="str">
        <f>IFERROR(VLOOKUP(EI147,INPUT!$C$11:$L$281,7,0),"-")</f>
        <v>-</v>
      </c>
      <c r="EP147" s="311">
        <f>IFERROR(VLOOKUP(EI147,INPUT!$C$11:$L$281,8,0),"-")</f>
        <v>0</v>
      </c>
      <c r="EQ147" s="311" t="str">
        <f>IFERROR(VLOOKUP(EI147,INPUT!$C$11:$L$281,9,0),"-")</f>
        <v>-</v>
      </c>
      <c r="ER147" s="311">
        <f t="shared" si="145"/>
        <v>6</v>
      </c>
      <c r="ES147" s="65" t="str">
        <f>IFERROR(VLOOKUP(EI147,INPUT!$C$11:$L$281,10,0),"-")</f>
        <v>SPRING 2023</v>
      </c>
      <c r="ET147" s="144"/>
      <c r="EU147" s="79"/>
      <c r="EV147" s="79"/>
      <c r="EW147" s="79"/>
      <c r="EX147" s="79"/>
      <c r="EY147" s="144"/>
      <c r="EZ147" s="79"/>
      <c r="FA147" s="79"/>
      <c r="FB147" s="79"/>
      <c r="FC147" s="79"/>
    </row>
    <row r="148" spans="1:159" s="188" customFormat="1" ht="15.75" customHeight="1" x14ac:dyDescent="0.2">
      <c r="A148" s="431"/>
      <c r="B148" s="431"/>
      <c r="D148" s="432"/>
      <c r="E148" s="433"/>
      <c r="F148" s="433"/>
      <c r="G148" s="433"/>
      <c r="H148" s="433"/>
      <c r="I148" s="433"/>
      <c r="J148" s="433"/>
      <c r="K148" s="433"/>
      <c r="L148" s="433"/>
      <c r="M148" s="433"/>
      <c r="N148" s="433"/>
      <c r="O148" s="433"/>
      <c r="P148" s="433"/>
      <c r="Q148" s="433"/>
      <c r="R148" s="433"/>
      <c r="S148" s="433"/>
      <c r="T148" s="433"/>
      <c r="U148" s="433"/>
      <c r="V148" s="433"/>
      <c r="W148" s="433"/>
      <c r="X148" s="433"/>
      <c r="Y148" s="433"/>
      <c r="AA148" s="433"/>
      <c r="AB148" s="433"/>
      <c r="AC148" s="433"/>
      <c r="AD148" s="433"/>
      <c r="AE148" s="433"/>
      <c r="AG148" s="198"/>
      <c r="AH148" s="198"/>
      <c r="AI148" s="198"/>
      <c r="AJ148" s="198"/>
      <c r="AK148" s="198"/>
      <c r="AL148" s="198"/>
      <c r="AM148" s="198"/>
      <c r="AN148" s="198"/>
      <c r="AO148" s="198"/>
      <c r="AP148" s="198"/>
      <c r="AQ148" s="198"/>
      <c r="AR148" s="198"/>
      <c r="AS148" s="198"/>
      <c r="AT148" s="198"/>
      <c r="AU148" s="198"/>
      <c r="AV148" s="198"/>
      <c r="AW148" s="198"/>
      <c r="AX148" s="198"/>
      <c r="AY148" s="198"/>
      <c r="AZ148" s="198"/>
      <c r="BA148" s="198"/>
      <c r="BB148" s="433"/>
      <c r="BC148" s="198"/>
      <c r="BD148" s="198"/>
      <c r="BE148" s="198"/>
      <c r="BF148" s="198"/>
      <c r="BG148" s="199"/>
      <c r="BH148" s="199"/>
      <c r="BI148" s="199"/>
      <c r="BJ148" s="196"/>
      <c r="BK148" s="196"/>
      <c r="BL148" s="362"/>
      <c r="BM148" s="362"/>
      <c r="BN148" s="431"/>
      <c r="BO148" s="431"/>
      <c r="BP148" s="196"/>
      <c r="BQ148" s="196"/>
      <c r="BR148" s="199"/>
      <c r="BS148" s="199"/>
      <c r="BT148" s="199"/>
      <c r="BU148" s="199"/>
      <c r="BV148" s="196"/>
      <c r="BW148" s="433"/>
      <c r="BX148" s="433"/>
      <c r="BY148" s="198"/>
      <c r="BZ148" s="198"/>
      <c r="CA148" s="433"/>
      <c r="CB148" s="433"/>
      <c r="CC148" s="433"/>
      <c r="CD148" s="433"/>
      <c r="CE148" s="433"/>
      <c r="CF148" s="433"/>
      <c r="CG148" s="433"/>
      <c r="CH148" s="433"/>
      <c r="CI148" s="433"/>
      <c r="CJ148" s="433"/>
      <c r="CK148" s="433"/>
      <c r="CL148" s="433"/>
      <c r="CM148" s="433"/>
      <c r="CN148" s="433"/>
      <c r="CO148" s="433"/>
      <c r="CP148" s="433"/>
      <c r="CQ148" s="433"/>
      <c r="CR148" s="433"/>
      <c r="CS148" s="433"/>
      <c r="CT148" s="433"/>
      <c r="CV148" s="433"/>
      <c r="CW148" s="433"/>
      <c r="CX148" s="433"/>
      <c r="CY148" s="433"/>
      <c r="CZ148" s="433"/>
      <c r="DB148" s="198"/>
      <c r="DC148" s="198"/>
      <c r="DD148" s="198"/>
      <c r="DE148" s="198"/>
      <c r="DF148" s="198"/>
      <c r="DG148" s="198"/>
      <c r="DH148" s="198"/>
      <c r="DI148" s="198"/>
      <c r="DJ148" s="198"/>
      <c r="DK148" s="198"/>
      <c r="DL148" s="198"/>
      <c r="DM148" s="198"/>
      <c r="DN148" s="198"/>
      <c r="DO148" s="198"/>
      <c r="DP148" s="198"/>
      <c r="DQ148" s="198"/>
      <c r="DR148" s="198"/>
      <c r="DS148" s="198"/>
      <c r="DT148" s="198"/>
      <c r="DU148" s="198"/>
      <c r="EI148" s="65">
        <v>87</v>
      </c>
      <c r="EJ148" s="311">
        <f>IFERROR(VLOOKUP(EI148,INPUT!$C$11:$L$281,2,0),"-")</f>
        <v>12</v>
      </c>
      <c r="EK148" s="311" t="str">
        <f>IFERROR(VLOOKUP(EI148,INPUT!$C$11:$L$281,3,0),"-")</f>
        <v>-</v>
      </c>
      <c r="EL148" s="386" t="str">
        <f>IFERROR(VLOOKUP(EI148,INPUT!$C$11:$L$281,4,0),"-")</f>
        <v>-</v>
      </c>
      <c r="EM148" s="311" t="str">
        <f>IFERROR(VLOOKUP(EI148,INPUT!$C$11:$L$281,5,0),"-")</f>
        <v>-</v>
      </c>
      <c r="EN148" s="311" t="str">
        <f>IFERROR(VLOOKUP(EI148,INPUT!$C$11:$L$281,6,0),"-")</f>
        <v>-</v>
      </c>
      <c r="EO148" s="311" t="str">
        <f>IFERROR(VLOOKUP(EI148,INPUT!$C$11:$L$281,7,0),"-")</f>
        <v>-</v>
      </c>
      <c r="EP148" s="311">
        <f>IFERROR(VLOOKUP(EI148,INPUT!$C$11:$L$281,8,0),"-")</f>
        <v>0</v>
      </c>
      <c r="EQ148" s="311" t="str">
        <f>IFERROR(VLOOKUP(EI148,INPUT!$C$11:$L$281,9,0),"-")</f>
        <v>-</v>
      </c>
      <c r="ER148" s="311">
        <f t="shared" si="145"/>
        <v>6</v>
      </c>
      <c r="ES148" s="65" t="str">
        <f>IFERROR(VLOOKUP(EI148,INPUT!$C$11:$L$281,10,0),"-")</f>
        <v>SPRING 2023</v>
      </c>
      <c r="ET148" s="144"/>
      <c r="EU148" s="79"/>
      <c r="EV148" s="79"/>
      <c r="EW148" s="79"/>
      <c r="EX148" s="79"/>
      <c r="EY148" s="144"/>
      <c r="EZ148" s="79"/>
      <c r="FA148" s="79"/>
      <c r="FB148" s="79"/>
      <c r="FC148" s="79"/>
    </row>
    <row r="149" spans="1:159" s="188" customFormat="1" ht="15.75" customHeight="1" x14ac:dyDescent="0.2">
      <c r="A149" s="431"/>
      <c r="B149" s="431"/>
      <c r="D149" s="432"/>
      <c r="E149" s="433"/>
      <c r="F149" s="433"/>
      <c r="G149" s="433"/>
      <c r="H149" s="433"/>
      <c r="I149" s="433"/>
      <c r="J149" s="433"/>
      <c r="K149" s="433"/>
      <c r="L149" s="433"/>
      <c r="M149" s="433"/>
      <c r="N149" s="433"/>
      <c r="O149" s="433"/>
      <c r="P149" s="433"/>
      <c r="Q149" s="433"/>
      <c r="R149" s="433"/>
      <c r="S149" s="433"/>
      <c r="T149" s="433"/>
      <c r="U149" s="433"/>
      <c r="V149" s="433"/>
      <c r="W149" s="433"/>
      <c r="X149" s="433"/>
      <c r="Y149" s="433"/>
      <c r="AA149" s="433"/>
      <c r="AB149" s="433"/>
      <c r="AC149" s="433"/>
      <c r="AD149" s="433"/>
      <c r="AE149" s="433"/>
      <c r="AG149" s="198"/>
      <c r="AH149" s="198"/>
      <c r="AI149" s="198"/>
      <c r="AJ149" s="198"/>
      <c r="AK149" s="198"/>
      <c r="AL149" s="198"/>
      <c r="AM149" s="198"/>
      <c r="AN149" s="198"/>
      <c r="AO149" s="198"/>
      <c r="AP149" s="198"/>
      <c r="AQ149" s="198"/>
      <c r="AR149" s="198"/>
      <c r="AS149" s="198"/>
      <c r="AT149" s="198"/>
      <c r="AU149" s="198"/>
      <c r="AV149" s="198"/>
      <c r="AW149" s="198"/>
      <c r="AX149" s="198"/>
      <c r="AY149" s="198"/>
      <c r="AZ149" s="198"/>
      <c r="BA149" s="198"/>
      <c r="BB149" s="433"/>
      <c r="BC149" s="198"/>
      <c r="BD149" s="198"/>
      <c r="BE149" s="198"/>
      <c r="BF149" s="198"/>
      <c r="BG149" s="199"/>
      <c r="BH149" s="199"/>
      <c r="BI149" s="199"/>
      <c r="BJ149" s="196"/>
      <c r="BK149" s="196"/>
      <c r="BL149" s="362"/>
      <c r="BM149" s="362"/>
      <c r="BN149" s="431"/>
      <c r="BO149" s="431"/>
      <c r="BP149" s="196"/>
      <c r="BQ149" s="196"/>
      <c r="BR149" s="199"/>
      <c r="BS149" s="199"/>
      <c r="BT149" s="199"/>
      <c r="BU149" s="199"/>
      <c r="BV149" s="196"/>
      <c r="BW149" s="433"/>
      <c r="BX149" s="433"/>
      <c r="BY149" s="198"/>
      <c r="BZ149" s="198"/>
      <c r="CA149" s="433"/>
      <c r="CB149" s="433"/>
      <c r="CC149" s="433"/>
      <c r="CD149" s="433"/>
      <c r="CE149" s="433"/>
      <c r="CF149" s="433"/>
      <c r="CG149" s="433"/>
      <c r="CH149" s="433"/>
      <c r="CI149" s="433"/>
      <c r="CJ149" s="433"/>
      <c r="CK149" s="433"/>
      <c r="CL149" s="433"/>
      <c r="CM149" s="433"/>
      <c r="CN149" s="433"/>
      <c r="CO149" s="433"/>
      <c r="CP149" s="433"/>
      <c r="CQ149" s="433"/>
      <c r="CR149" s="433"/>
      <c r="CS149" s="433"/>
      <c r="CT149" s="433"/>
      <c r="CV149" s="433"/>
      <c r="CW149" s="433"/>
      <c r="CX149" s="433"/>
      <c r="CY149" s="433"/>
      <c r="CZ149" s="433"/>
      <c r="DB149" s="198"/>
      <c r="DC149" s="198"/>
      <c r="DD149" s="198"/>
      <c r="DE149" s="198"/>
      <c r="DF149" s="198"/>
      <c r="DG149" s="198"/>
      <c r="DH149" s="198"/>
      <c r="DI149" s="198"/>
      <c r="DJ149" s="198"/>
      <c r="DK149" s="198"/>
      <c r="DL149" s="198"/>
      <c r="DM149" s="198"/>
      <c r="DN149" s="198"/>
      <c r="DO149" s="198"/>
      <c r="DP149" s="198"/>
      <c r="DQ149" s="198"/>
      <c r="DR149" s="198"/>
      <c r="DS149" s="198"/>
      <c r="DT149" s="198"/>
      <c r="DU149" s="198"/>
      <c r="EI149" s="65">
        <v>88</v>
      </c>
      <c r="EJ149" s="311">
        <f>IFERROR(VLOOKUP(EI149,INPUT!$C$11:$L$281,2,0),"-")</f>
        <v>13</v>
      </c>
      <c r="EK149" s="311" t="str">
        <f>IFERROR(VLOOKUP(EI149,INPUT!$C$11:$L$281,3,0),"-")</f>
        <v>-</v>
      </c>
      <c r="EL149" s="386" t="str">
        <f>IFERROR(VLOOKUP(EI149,INPUT!$C$11:$L$281,4,0),"-")</f>
        <v>-</v>
      </c>
      <c r="EM149" s="311" t="str">
        <f>IFERROR(VLOOKUP(EI149,INPUT!$C$11:$L$281,5,0),"-")</f>
        <v>-</v>
      </c>
      <c r="EN149" s="311" t="str">
        <f>IFERROR(VLOOKUP(EI149,INPUT!$C$11:$L$281,6,0),"-")</f>
        <v>-</v>
      </c>
      <c r="EO149" s="311" t="str">
        <f>IFERROR(VLOOKUP(EI149,INPUT!$C$11:$L$281,7,0),"-")</f>
        <v>-</v>
      </c>
      <c r="EP149" s="311">
        <f>IFERROR(VLOOKUP(EI149,INPUT!$C$11:$L$281,8,0),"-")</f>
        <v>0</v>
      </c>
      <c r="EQ149" s="311" t="str">
        <f>IFERROR(VLOOKUP(EI149,INPUT!$C$11:$L$281,9,0),"-")</f>
        <v>-</v>
      </c>
      <c r="ER149" s="311">
        <f t="shared" si="145"/>
        <v>6</v>
      </c>
      <c r="ES149" s="65" t="str">
        <f>IFERROR(VLOOKUP(EI149,INPUT!$C$11:$L$281,10,0),"-")</f>
        <v>SPRING 2023</v>
      </c>
      <c r="ET149" s="144"/>
      <c r="EU149" s="79"/>
      <c r="EV149" s="79"/>
      <c r="EW149" s="79"/>
      <c r="EX149" s="79"/>
      <c r="EY149" s="144"/>
      <c r="EZ149" s="79"/>
      <c r="FA149" s="79"/>
      <c r="FB149" s="79"/>
      <c r="FC149" s="79"/>
    </row>
    <row r="150" spans="1:159" s="188" customFormat="1" ht="15.75" customHeight="1" x14ac:dyDescent="0.2">
      <c r="A150" s="431"/>
      <c r="B150" s="431"/>
      <c r="D150" s="432"/>
      <c r="E150" s="433"/>
      <c r="F150" s="433"/>
      <c r="G150" s="433"/>
      <c r="H150" s="433"/>
      <c r="I150" s="433"/>
      <c r="J150" s="433"/>
      <c r="K150" s="433"/>
      <c r="L150" s="433"/>
      <c r="M150" s="433"/>
      <c r="N150" s="433"/>
      <c r="O150" s="433"/>
      <c r="P150" s="433"/>
      <c r="Q150" s="433"/>
      <c r="R150" s="433"/>
      <c r="S150" s="433"/>
      <c r="T150" s="433"/>
      <c r="U150" s="433"/>
      <c r="V150" s="433"/>
      <c r="W150" s="433"/>
      <c r="X150" s="433"/>
      <c r="Y150" s="433"/>
      <c r="AA150" s="433"/>
      <c r="AB150" s="433"/>
      <c r="AC150" s="433"/>
      <c r="AD150" s="433"/>
      <c r="AE150" s="433"/>
      <c r="AG150" s="198"/>
      <c r="AH150" s="198"/>
      <c r="AI150" s="198"/>
      <c r="AJ150" s="198"/>
      <c r="AK150" s="198"/>
      <c r="AL150" s="198"/>
      <c r="AM150" s="198"/>
      <c r="AN150" s="198"/>
      <c r="AO150" s="198"/>
      <c r="AP150" s="198"/>
      <c r="AQ150" s="198"/>
      <c r="AR150" s="198"/>
      <c r="AS150" s="198"/>
      <c r="AT150" s="198"/>
      <c r="AU150" s="198"/>
      <c r="AV150" s="198"/>
      <c r="AW150" s="198"/>
      <c r="AX150" s="198"/>
      <c r="AY150" s="198"/>
      <c r="AZ150" s="198"/>
      <c r="BA150" s="198"/>
      <c r="BB150" s="433"/>
      <c r="BC150" s="198"/>
      <c r="BD150" s="198"/>
      <c r="BE150" s="198"/>
      <c r="BF150" s="198"/>
      <c r="BG150" s="199"/>
      <c r="BH150" s="199"/>
      <c r="BI150" s="199"/>
      <c r="BJ150" s="196"/>
      <c r="BK150" s="196"/>
      <c r="BL150" s="362"/>
      <c r="BM150" s="362"/>
      <c r="BN150" s="431"/>
      <c r="BO150" s="431"/>
      <c r="BP150" s="196"/>
      <c r="BQ150" s="196"/>
      <c r="BR150" s="199"/>
      <c r="BS150" s="199"/>
      <c r="BT150" s="199"/>
      <c r="BU150" s="199"/>
      <c r="BV150" s="196"/>
      <c r="BW150" s="433"/>
      <c r="BX150" s="433"/>
      <c r="BY150" s="198"/>
      <c r="BZ150" s="198"/>
      <c r="CA150" s="433"/>
      <c r="CB150" s="433"/>
      <c r="CC150" s="433"/>
      <c r="CD150" s="433"/>
      <c r="CE150" s="433"/>
      <c r="CF150" s="433"/>
      <c r="CG150" s="433"/>
      <c r="CH150" s="433"/>
      <c r="CI150" s="433"/>
      <c r="CJ150" s="433"/>
      <c r="CK150" s="433"/>
      <c r="CL150" s="433"/>
      <c r="CM150" s="433"/>
      <c r="CN150" s="433"/>
      <c r="CO150" s="433"/>
      <c r="CP150" s="433"/>
      <c r="CQ150" s="433"/>
      <c r="CR150" s="433"/>
      <c r="CS150" s="433"/>
      <c r="CT150" s="433"/>
      <c r="CV150" s="433"/>
      <c r="CW150" s="433"/>
      <c r="CX150" s="433"/>
      <c r="CY150" s="433"/>
      <c r="CZ150" s="433"/>
      <c r="DB150" s="198"/>
      <c r="DC150" s="198"/>
      <c r="DD150" s="198"/>
      <c r="DE150" s="198"/>
      <c r="DF150" s="198"/>
      <c r="DG150" s="198"/>
      <c r="DH150" s="198"/>
      <c r="DI150" s="198"/>
      <c r="DJ150" s="198"/>
      <c r="DK150" s="198"/>
      <c r="DL150" s="198"/>
      <c r="DM150" s="198"/>
      <c r="DN150" s="198"/>
      <c r="DO150" s="198"/>
      <c r="DP150" s="198"/>
      <c r="DQ150" s="198"/>
      <c r="DR150" s="198"/>
      <c r="DS150" s="198"/>
      <c r="DT150" s="198"/>
      <c r="DU150" s="198"/>
      <c r="EI150" s="65">
        <v>89</v>
      </c>
      <c r="EJ150" s="311">
        <f>IFERROR(VLOOKUP(EI150,INPUT!$C$11:$L$281,2,0),"-")</f>
        <v>14</v>
      </c>
      <c r="EK150" s="311" t="str">
        <f>IFERROR(VLOOKUP(EI150,INPUT!$C$11:$L$281,3,0),"-")</f>
        <v>-</v>
      </c>
      <c r="EL150" s="386" t="str">
        <f>IFERROR(VLOOKUP(EI150,INPUT!$C$11:$L$281,4,0),"-")</f>
        <v>-</v>
      </c>
      <c r="EM150" s="311" t="str">
        <f>IFERROR(VLOOKUP(EI150,INPUT!$C$11:$L$281,5,0),"-")</f>
        <v>-</v>
      </c>
      <c r="EN150" s="311" t="str">
        <f>IFERROR(VLOOKUP(EI150,INPUT!$C$11:$L$281,6,0),"-")</f>
        <v>-</v>
      </c>
      <c r="EO150" s="311" t="str">
        <f>IFERROR(VLOOKUP(EI150,INPUT!$C$11:$L$281,7,0),"-")</f>
        <v>-</v>
      </c>
      <c r="EP150" s="311">
        <f>IFERROR(VLOOKUP(EI150,INPUT!$C$11:$L$281,8,0),"-")</f>
        <v>0</v>
      </c>
      <c r="EQ150" s="311" t="str">
        <f>IFERROR(VLOOKUP(EI150,INPUT!$C$11:$L$281,9,0),"-")</f>
        <v>-</v>
      </c>
      <c r="ER150" s="311">
        <f t="shared" si="145"/>
        <v>6</v>
      </c>
      <c r="ES150" s="65" t="str">
        <f>IFERROR(VLOOKUP(EI150,INPUT!$C$11:$L$281,10,0),"-")</f>
        <v>SPRING 2023</v>
      </c>
      <c r="ET150" s="144"/>
      <c r="EU150" s="79"/>
      <c r="EV150" s="79"/>
      <c r="EW150" s="79"/>
      <c r="EX150" s="79"/>
      <c r="EY150" s="144"/>
      <c r="EZ150" s="79"/>
      <c r="FA150" s="79"/>
      <c r="FB150" s="79"/>
      <c r="FC150" s="79"/>
    </row>
    <row r="151" spans="1:159" s="188" customFormat="1" ht="15.75" customHeight="1" x14ac:dyDescent="0.2">
      <c r="A151" s="431"/>
      <c r="B151" s="431"/>
      <c r="D151" s="432"/>
      <c r="E151" s="433"/>
      <c r="F151" s="433"/>
      <c r="G151" s="433"/>
      <c r="H151" s="433"/>
      <c r="I151" s="433"/>
      <c r="J151" s="433"/>
      <c r="K151" s="433"/>
      <c r="L151" s="433"/>
      <c r="M151" s="433"/>
      <c r="N151" s="433"/>
      <c r="O151" s="433"/>
      <c r="P151" s="433"/>
      <c r="Q151" s="433"/>
      <c r="R151" s="433"/>
      <c r="S151" s="433"/>
      <c r="T151" s="433"/>
      <c r="U151" s="433"/>
      <c r="V151" s="433"/>
      <c r="W151" s="433"/>
      <c r="X151" s="433"/>
      <c r="Y151" s="433"/>
      <c r="AA151" s="433"/>
      <c r="AB151" s="433"/>
      <c r="AC151" s="433"/>
      <c r="AD151" s="433"/>
      <c r="AE151" s="433"/>
      <c r="AG151" s="198"/>
      <c r="AH151" s="198"/>
      <c r="AI151" s="198"/>
      <c r="AJ151" s="198"/>
      <c r="AK151" s="198"/>
      <c r="AL151" s="198"/>
      <c r="AM151" s="198"/>
      <c r="AN151" s="198"/>
      <c r="AO151" s="198"/>
      <c r="AP151" s="198"/>
      <c r="AQ151" s="198"/>
      <c r="AR151" s="198"/>
      <c r="AS151" s="198"/>
      <c r="AT151" s="198"/>
      <c r="AU151" s="198"/>
      <c r="AV151" s="198"/>
      <c r="AW151" s="198"/>
      <c r="AX151" s="198"/>
      <c r="AY151" s="198"/>
      <c r="AZ151" s="198"/>
      <c r="BA151" s="198"/>
      <c r="BB151" s="433"/>
      <c r="BC151" s="198"/>
      <c r="BD151" s="198"/>
      <c r="BE151" s="198"/>
      <c r="BF151" s="198"/>
      <c r="BG151" s="199"/>
      <c r="BH151" s="199"/>
      <c r="BI151" s="199"/>
      <c r="BJ151" s="196"/>
      <c r="BK151" s="196"/>
      <c r="BL151" s="362"/>
      <c r="BM151" s="362"/>
      <c r="BN151" s="431"/>
      <c r="BO151" s="431"/>
      <c r="BP151" s="196"/>
      <c r="BQ151" s="196"/>
      <c r="BR151" s="199"/>
      <c r="BS151" s="199"/>
      <c r="BT151" s="199"/>
      <c r="BU151" s="199"/>
      <c r="BV151" s="196"/>
      <c r="BW151" s="433"/>
      <c r="BX151" s="433"/>
      <c r="BY151" s="198"/>
      <c r="BZ151" s="198"/>
      <c r="CA151" s="433"/>
      <c r="CB151" s="433"/>
      <c r="CC151" s="433"/>
      <c r="CD151" s="433"/>
      <c r="CE151" s="433"/>
      <c r="CF151" s="433"/>
      <c r="CG151" s="433"/>
      <c r="CH151" s="433"/>
      <c r="CI151" s="433"/>
      <c r="CJ151" s="433"/>
      <c r="CK151" s="433"/>
      <c r="CL151" s="433"/>
      <c r="CM151" s="433"/>
      <c r="CN151" s="433"/>
      <c r="CO151" s="433"/>
      <c r="CP151" s="433"/>
      <c r="CQ151" s="433"/>
      <c r="CR151" s="433"/>
      <c r="CS151" s="433"/>
      <c r="CT151" s="433"/>
      <c r="CV151" s="433"/>
      <c r="CW151" s="433"/>
      <c r="CX151" s="433"/>
      <c r="CY151" s="433"/>
      <c r="CZ151" s="433"/>
      <c r="DB151" s="198"/>
      <c r="DC151" s="198"/>
      <c r="DD151" s="198"/>
      <c r="DE151" s="198"/>
      <c r="DF151" s="198"/>
      <c r="DG151" s="198"/>
      <c r="DH151" s="198"/>
      <c r="DI151" s="198"/>
      <c r="DJ151" s="198"/>
      <c r="DK151" s="198"/>
      <c r="DL151" s="198"/>
      <c r="DM151" s="198"/>
      <c r="DN151" s="198"/>
      <c r="DO151" s="198"/>
      <c r="DP151" s="198"/>
      <c r="DQ151" s="198"/>
      <c r="DR151" s="198"/>
      <c r="DS151" s="198"/>
      <c r="DT151" s="198"/>
      <c r="DU151" s="198"/>
      <c r="EI151" s="65">
        <v>90</v>
      </c>
      <c r="EJ151" s="311">
        <f>IFERROR(VLOOKUP(EI151,INPUT!$C$11:$L$281,2,0),"-")</f>
        <v>15</v>
      </c>
      <c r="EK151" s="311" t="str">
        <f>IFERROR(VLOOKUP(EI151,INPUT!$C$11:$L$281,3,0),"-")</f>
        <v>-</v>
      </c>
      <c r="EL151" s="386" t="str">
        <f>IFERROR(VLOOKUP(EI151,INPUT!$C$11:$L$281,4,0),"-")</f>
        <v>-</v>
      </c>
      <c r="EM151" s="311" t="str">
        <f>IFERROR(VLOOKUP(EI151,INPUT!$C$11:$L$281,5,0),"-")</f>
        <v>-</v>
      </c>
      <c r="EN151" s="311" t="str">
        <f>IFERROR(VLOOKUP(EI151,INPUT!$C$11:$L$281,6,0),"-")</f>
        <v>-</v>
      </c>
      <c r="EO151" s="311" t="str">
        <f>IFERROR(VLOOKUP(EI151,INPUT!$C$11:$L$281,7,0),"-")</f>
        <v>-</v>
      </c>
      <c r="EP151" s="311">
        <f>IFERROR(VLOOKUP(EI151,INPUT!$C$11:$L$281,8,0),"-")</f>
        <v>0</v>
      </c>
      <c r="EQ151" s="311" t="str">
        <f>IFERROR(VLOOKUP(EI151,INPUT!$C$11:$L$281,9,0),"-")</f>
        <v>-</v>
      </c>
      <c r="ER151" s="311">
        <f t="shared" si="145"/>
        <v>6</v>
      </c>
      <c r="ES151" s="65" t="str">
        <f>IFERROR(VLOOKUP(EI151,INPUT!$C$11:$L$281,10,0),"-")</f>
        <v>SPRING 2023</v>
      </c>
      <c r="ET151" s="144"/>
      <c r="EU151" s="79"/>
      <c r="EV151" s="79"/>
      <c r="EW151" s="79"/>
      <c r="EX151" s="79"/>
      <c r="EY151" s="144"/>
      <c r="EZ151" s="79"/>
      <c r="FA151" s="79"/>
      <c r="FB151" s="79"/>
      <c r="FC151" s="79"/>
    </row>
    <row r="152" spans="1:159" s="188" customFormat="1" ht="15.75" customHeight="1" x14ac:dyDescent="0.2">
      <c r="A152" s="431"/>
      <c r="B152" s="431"/>
      <c r="D152" s="432"/>
      <c r="E152" s="433"/>
      <c r="F152" s="433"/>
      <c r="G152" s="433"/>
      <c r="H152" s="433"/>
      <c r="I152" s="433"/>
      <c r="J152" s="433"/>
      <c r="K152" s="433"/>
      <c r="L152" s="433"/>
      <c r="M152" s="433"/>
      <c r="N152" s="433"/>
      <c r="O152" s="433"/>
      <c r="P152" s="433"/>
      <c r="Q152" s="433"/>
      <c r="R152" s="433"/>
      <c r="S152" s="433"/>
      <c r="T152" s="433"/>
      <c r="U152" s="433"/>
      <c r="V152" s="433"/>
      <c r="W152" s="433"/>
      <c r="X152" s="433"/>
      <c r="Y152" s="433"/>
      <c r="AA152" s="433"/>
      <c r="AB152" s="433"/>
      <c r="AC152" s="433"/>
      <c r="AD152" s="433"/>
      <c r="AE152" s="433"/>
      <c r="AG152" s="198"/>
      <c r="AH152" s="198"/>
      <c r="AI152" s="198"/>
      <c r="AJ152" s="198"/>
      <c r="AK152" s="198"/>
      <c r="AL152" s="198"/>
      <c r="AM152" s="198"/>
      <c r="AN152" s="198"/>
      <c r="AO152" s="198"/>
      <c r="AP152" s="198"/>
      <c r="AQ152" s="198"/>
      <c r="AR152" s="198"/>
      <c r="AS152" s="198"/>
      <c r="AT152" s="198"/>
      <c r="AU152" s="198"/>
      <c r="AV152" s="198"/>
      <c r="AW152" s="198"/>
      <c r="AX152" s="198"/>
      <c r="AY152" s="198"/>
      <c r="AZ152" s="198"/>
      <c r="BA152" s="198"/>
      <c r="BB152" s="433"/>
      <c r="BC152" s="198"/>
      <c r="BD152" s="198"/>
      <c r="BE152" s="198"/>
      <c r="BF152" s="198"/>
      <c r="BG152" s="199"/>
      <c r="BH152" s="199"/>
      <c r="BI152" s="199"/>
      <c r="BJ152" s="196"/>
      <c r="BK152" s="196"/>
      <c r="BL152" s="362"/>
      <c r="BM152" s="362"/>
      <c r="BN152" s="431"/>
      <c r="BO152" s="431"/>
      <c r="BP152" s="196"/>
      <c r="BQ152" s="196"/>
      <c r="BR152" s="199"/>
      <c r="BS152" s="199"/>
      <c r="BT152" s="199"/>
      <c r="BU152" s="199"/>
      <c r="BV152" s="196"/>
      <c r="BW152" s="433"/>
      <c r="BX152" s="433"/>
      <c r="BY152" s="198"/>
      <c r="BZ152" s="198"/>
      <c r="CA152" s="433"/>
      <c r="CB152" s="433"/>
      <c r="CC152" s="433"/>
      <c r="CD152" s="433"/>
      <c r="CE152" s="433"/>
      <c r="CF152" s="433"/>
      <c r="CG152" s="433"/>
      <c r="CH152" s="433"/>
      <c r="CI152" s="433"/>
      <c r="CJ152" s="433"/>
      <c r="CK152" s="433"/>
      <c r="CL152" s="433"/>
      <c r="CM152" s="433"/>
      <c r="CN152" s="433"/>
      <c r="CO152" s="433"/>
      <c r="CP152" s="433"/>
      <c r="CQ152" s="433"/>
      <c r="CR152" s="433"/>
      <c r="CS152" s="433"/>
      <c r="CT152" s="433"/>
      <c r="CV152" s="433"/>
      <c r="CW152" s="433"/>
      <c r="CX152" s="433"/>
      <c r="CY152" s="433"/>
      <c r="CZ152" s="433"/>
      <c r="DB152" s="198"/>
      <c r="DC152" s="198"/>
      <c r="DD152" s="198"/>
      <c r="DE152" s="198"/>
      <c r="DF152" s="198"/>
      <c r="DG152" s="198"/>
      <c r="DH152" s="198"/>
      <c r="DI152" s="198"/>
      <c r="DJ152" s="198"/>
      <c r="DK152" s="198"/>
      <c r="DL152" s="198"/>
      <c r="DM152" s="198"/>
      <c r="DN152" s="198"/>
      <c r="DO152" s="198"/>
      <c r="DP152" s="198"/>
      <c r="DQ152" s="198"/>
      <c r="DR152" s="198"/>
      <c r="DS152" s="198"/>
      <c r="DT152" s="198"/>
      <c r="DU152" s="198"/>
      <c r="EI152" s="65">
        <v>91</v>
      </c>
      <c r="EJ152" s="311">
        <f>IFERROR(VLOOKUP(EI152,INPUT!$C$11:$L$281,2,0),"-")</f>
        <v>1</v>
      </c>
      <c r="EK152" s="311" t="str">
        <f>IFERROR(VLOOKUP(EI152,INPUT!$C$11:$L$281,3,0),"-")</f>
        <v>CMC101</v>
      </c>
      <c r="EL152" s="386" t="str">
        <f>IFERROR(VLOOKUP(EI152,INPUT!$C$11:$L$281,4,0),"-")</f>
        <v>PRINCIPLES OF ACCOUNTING</v>
      </c>
      <c r="EM152" s="311">
        <f>IFERROR(VLOOKUP(EI152,INPUT!$C$11:$L$281,5,0),"-")</f>
        <v>71</v>
      </c>
      <c r="EN152" s="311">
        <f>IFERROR(VLOOKUP(EI152,INPUT!$C$11:$L$281,6,0),"-")</f>
        <v>3</v>
      </c>
      <c r="EO152" s="311" t="str">
        <f>IFERROR(VLOOKUP(EI152,INPUT!$C$11:$L$281,7,0),"-")</f>
        <v>B-</v>
      </c>
      <c r="EP152" s="311">
        <f>IFERROR(VLOOKUP(EI152,INPUT!$C$11:$L$281,8,0),"-")</f>
        <v>2.7</v>
      </c>
      <c r="EQ152" s="311">
        <f>IFERROR(VLOOKUP(EI152,INPUT!$C$11:$L$281,9,0),"-")</f>
        <v>8.1000000000000014</v>
      </c>
      <c r="ER152" s="311">
        <v>7</v>
      </c>
      <c r="ES152" s="65" t="str">
        <f>IFERROR(VLOOKUP(EI152,INPUT!$C$11:$L$281,10,0),"-")</f>
        <v>FALL 2023</v>
      </c>
      <c r="ET152" s="144"/>
      <c r="EU152" s="79"/>
      <c r="EV152" s="79"/>
      <c r="EW152" s="79"/>
      <c r="EX152" s="79"/>
      <c r="EY152" s="144"/>
      <c r="EZ152" s="79"/>
      <c r="FA152" s="79"/>
      <c r="FB152" s="79"/>
      <c r="FC152" s="79"/>
    </row>
    <row r="153" spans="1:159" s="188" customFormat="1" ht="15.75" customHeight="1" x14ac:dyDescent="0.2">
      <c r="A153" s="431"/>
      <c r="B153" s="431"/>
      <c r="D153" s="432"/>
      <c r="E153" s="433"/>
      <c r="F153" s="433"/>
      <c r="G153" s="433"/>
      <c r="H153" s="433"/>
      <c r="I153" s="433"/>
      <c r="J153" s="433"/>
      <c r="K153" s="433"/>
      <c r="L153" s="433"/>
      <c r="M153" s="433"/>
      <c r="N153" s="433"/>
      <c r="O153" s="433"/>
      <c r="P153" s="433"/>
      <c r="Q153" s="433"/>
      <c r="R153" s="433"/>
      <c r="S153" s="433"/>
      <c r="T153" s="433"/>
      <c r="U153" s="433"/>
      <c r="V153" s="433"/>
      <c r="W153" s="433"/>
      <c r="X153" s="433"/>
      <c r="Y153" s="433"/>
      <c r="AA153" s="433"/>
      <c r="AB153" s="433"/>
      <c r="AC153" s="433"/>
      <c r="AD153" s="433"/>
      <c r="AE153" s="433"/>
      <c r="AG153" s="198"/>
      <c r="AH153" s="198"/>
      <c r="AI153" s="198"/>
      <c r="AJ153" s="198"/>
      <c r="AK153" s="198"/>
      <c r="AL153" s="198"/>
      <c r="AM153" s="198"/>
      <c r="AN153" s="198"/>
      <c r="AO153" s="198"/>
      <c r="AP153" s="198"/>
      <c r="AQ153" s="198"/>
      <c r="AR153" s="198"/>
      <c r="AS153" s="198"/>
      <c r="AT153" s="198"/>
      <c r="AU153" s="198"/>
      <c r="AV153" s="198"/>
      <c r="AW153" s="198"/>
      <c r="AX153" s="198"/>
      <c r="AY153" s="198"/>
      <c r="AZ153" s="198"/>
      <c r="BA153" s="198"/>
      <c r="BB153" s="433"/>
      <c r="BC153" s="198"/>
      <c r="BD153" s="198"/>
      <c r="BE153" s="198"/>
      <c r="BF153" s="198"/>
      <c r="BG153" s="199"/>
      <c r="BH153" s="199"/>
      <c r="BI153" s="199"/>
      <c r="BJ153" s="196"/>
      <c r="BK153" s="196"/>
      <c r="BL153" s="362"/>
      <c r="BM153" s="362"/>
      <c r="BN153" s="431"/>
      <c r="BO153" s="431"/>
      <c r="BP153" s="196"/>
      <c r="BQ153" s="196"/>
      <c r="BR153" s="199"/>
      <c r="BS153" s="199"/>
      <c r="BT153" s="199"/>
      <c r="BU153" s="199"/>
      <c r="BV153" s="196"/>
      <c r="BW153" s="433"/>
      <c r="BX153" s="433"/>
      <c r="BY153" s="198"/>
      <c r="BZ153" s="198"/>
      <c r="CA153" s="433"/>
      <c r="CB153" s="433"/>
      <c r="CC153" s="433"/>
      <c r="CD153" s="433"/>
      <c r="CE153" s="433"/>
      <c r="CF153" s="433"/>
      <c r="CG153" s="433"/>
      <c r="CH153" s="433"/>
      <c r="CI153" s="433"/>
      <c r="CJ153" s="433"/>
      <c r="CK153" s="433"/>
      <c r="CL153" s="433"/>
      <c r="CM153" s="433"/>
      <c r="CN153" s="433"/>
      <c r="CO153" s="433"/>
      <c r="CP153" s="433"/>
      <c r="CQ153" s="433"/>
      <c r="CR153" s="433"/>
      <c r="CS153" s="433"/>
      <c r="CT153" s="433"/>
      <c r="CV153" s="433"/>
      <c r="CW153" s="433"/>
      <c r="CX153" s="433"/>
      <c r="CY153" s="433"/>
      <c r="CZ153" s="433"/>
      <c r="DB153" s="198"/>
      <c r="DC153" s="198"/>
      <c r="DD153" s="198"/>
      <c r="DE153" s="198"/>
      <c r="DF153" s="198"/>
      <c r="DG153" s="198"/>
      <c r="DH153" s="198"/>
      <c r="DI153" s="198"/>
      <c r="DJ153" s="198"/>
      <c r="DK153" s="198"/>
      <c r="DL153" s="198"/>
      <c r="DM153" s="198"/>
      <c r="DN153" s="198"/>
      <c r="DO153" s="198"/>
      <c r="DP153" s="198"/>
      <c r="DQ153" s="198"/>
      <c r="DR153" s="198"/>
      <c r="DS153" s="198"/>
      <c r="DT153" s="198"/>
      <c r="DU153" s="198"/>
      <c r="EI153" s="65">
        <v>92</v>
      </c>
      <c r="EJ153" s="311">
        <f>IFERROR(VLOOKUP(EI153,INPUT!$C$11:$L$281,2,0),"-")</f>
        <v>2</v>
      </c>
      <c r="EK153" s="311" t="str">
        <f>IFERROR(VLOOKUP(EI153,INPUT!$C$11:$L$281,3,0),"-")</f>
        <v>PAKS101</v>
      </c>
      <c r="EL153" s="386" t="str">
        <f>IFERROR(VLOOKUP(EI153,INPUT!$C$11:$L$281,4,0),"-")</f>
        <v>PAKISTAN STUDIES</v>
      </c>
      <c r="EM153" s="311">
        <f>IFERROR(VLOOKUP(EI153,INPUT!$C$11:$L$281,5,0),"-")</f>
        <v>82</v>
      </c>
      <c r="EN153" s="311">
        <f>IFERROR(VLOOKUP(EI153,INPUT!$C$11:$L$281,6,0),"-")</f>
        <v>2</v>
      </c>
      <c r="EO153" s="311" t="str">
        <f>IFERROR(VLOOKUP(EI153,INPUT!$C$11:$L$281,7,0),"-")</f>
        <v>A-</v>
      </c>
      <c r="EP153" s="311">
        <f>IFERROR(VLOOKUP(EI153,INPUT!$C$11:$L$281,8,0),"-")</f>
        <v>3.7</v>
      </c>
      <c r="EQ153" s="311">
        <f>IFERROR(VLOOKUP(EI153,INPUT!$C$11:$L$281,9,0),"-")</f>
        <v>7.4</v>
      </c>
      <c r="ER153" s="311">
        <f t="shared" si="145"/>
        <v>7</v>
      </c>
      <c r="ES153" s="65" t="str">
        <f>IFERROR(VLOOKUP(EI153,INPUT!$C$11:$L$281,10,0),"-")</f>
        <v>FALL 2023</v>
      </c>
      <c r="ET153" s="144"/>
      <c r="EU153" s="79"/>
      <c r="EV153" s="79"/>
      <c r="EW153" s="79"/>
      <c r="EX153" s="79"/>
      <c r="EY153" s="144"/>
      <c r="EZ153" s="79"/>
      <c r="FA153" s="79"/>
      <c r="FB153" s="79"/>
      <c r="FC153" s="79"/>
    </row>
    <row r="154" spans="1:159" s="188" customFormat="1" ht="15.75" customHeight="1" x14ac:dyDescent="0.2">
      <c r="A154" s="431"/>
      <c r="B154" s="431"/>
      <c r="D154" s="432"/>
      <c r="E154" s="433"/>
      <c r="F154" s="433"/>
      <c r="G154" s="433"/>
      <c r="H154" s="433"/>
      <c r="I154" s="433"/>
      <c r="J154" s="433"/>
      <c r="K154" s="433"/>
      <c r="L154" s="433"/>
      <c r="M154" s="433"/>
      <c r="N154" s="433"/>
      <c r="O154" s="433"/>
      <c r="P154" s="433"/>
      <c r="Q154" s="433"/>
      <c r="R154" s="433"/>
      <c r="S154" s="433"/>
      <c r="T154" s="433"/>
      <c r="U154" s="433"/>
      <c r="V154" s="433"/>
      <c r="W154" s="433"/>
      <c r="X154" s="433"/>
      <c r="Y154" s="433"/>
      <c r="AA154" s="433"/>
      <c r="AB154" s="433"/>
      <c r="AC154" s="433"/>
      <c r="AD154" s="433"/>
      <c r="AE154" s="433"/>
      <c r="AG154" s="198"/>
      <c r="AH154" s="198"/>
      <c r="AI154" s="198"/>
      <c r="AJ154" s="198"/>
      <c r="AK154" s="198"/>
      <c r="AL154" s="198"/>
      <c r="AM154" s="198"/>
      <c r="AN154" s="198"/>
      <c r="AO154" s="198"/>
      <c r="AP154" s="198"/>
      <c r="AQ154" s="198"/>
      <c r="AR154" s="198"/>
      <c r="AS154" s="198"/>
      <c r="AT154" s="198"/>
      <c r="AU154" s="198"/>
      <c r="AV154" s="198"/>
      <c r="AW154" s="198"/>
      <c r="AX154" s="198"/>
      <c r="AY154" s="198"/>
      <c r="AZ154" s="198"/>
      <c r="BA154" s="198"/>
      <c r="BB154" s="433"/>
      <c r="BC154" s="198"/>
      <c r="BD154" s="198"/>
      <c r="BE154" s="198"/>
      <c r="BF154" s="198"/>
      <c r="BG154" s="199"/>
      <c r="BH154" s="199"/>
      <c r="BI154" s="199"/>
      <c r="BJ154" s="196"/>
      <c r="BK154" s="196"/>
      <c r="BL154" s="362"/>
      <c r="BM154" s="362"/>
      <c r="BN154" s="431"/>
      <c r="BO154" s="431"/>
      <c r="BP154" s="196"/>
      <c r="BQ154" s="196"/>
      <c r="BR154" s="199"/>
      <c r="BS154" s="199"/>
      <c r="BT154" s="199"/>
      <c r="BU154" s="199"/>
      <c r="BV154" s="196"/>
      <c r="BW154" s="433"/>
      <c r="BX154" s="433"/>
      <c r="BY154" s="198"/>
      <c r="BZ154" s="198"/>
      <c r="CA154" s="433"/>
      <c r="CB154" s="433"/>
      <c r="CC154" s="433"/>
      <c r="CD154" s="433"/>
      <c r="CE154" s="433"/>
      <c r="CF154" s="433"/>
      <c r="CG154" s="433"/>
      <c r="CH154" s="433"/>
      <c r="CI154" s="433"/>
      <c r="CJ154" s="433"/>
      <c r="CK154" s="433"/>
      <c r="CL154" s="433"/>
      <c r="CM154" s="433"/>
      <c r="CN154" s="433"/>
      <c r="CO154" s="433"/>
      <c r="CP154" s="433"/>
      <c r="CQ154" s="433"/>
      <c r="CR154" s="433"/>
      <c r="CS154" s="433"/>
      <c r="CT154" s="433"/>
      <c r="CV154" s="433"/>
      <c r="CW154" s="433"/>
      <c r="CX154" s="433"/>
      <c r="CY154" s="433"/>
      <c r="CZ154" s="433"/>
      <c r="DB154" s="198"/>
      <c r="DC154" s="198"/>
      <c r="DD154" s="198"/>
      <c r="DE154" s="198"/>
      <c r="DF154" s="198"/>
      <c r="DG154" s="198"/>
      <c r="DH154" s="198"/>
      <c r="DI154" s="198"/>
      <c r="DJ154" s="198"/>
      <c r="DK154" s="198"/>
      <c r="DL154" s="198"/>
      <c r="DM154" s="198"/>
      <c r="DN154" s="198"/>
      <c r="DO154" s="198"/>
      <c r="DP154" s="198"/>
      <c r="DQ154" s="198"/>
      <c r="DR154" s="198"/>
      <c r="DS154" s="198"/>
      <c r="DT154" s="198"/>
      <c r="DU154" s="198"/>
      <c r="EI154" s="65">
        <v>93</v>
      </c>
      <c r="EJ154" s="311">
        <f>IFERROR(VLOOKUP(EI154,INPUT!$C$11:$L$281,2,0),"-")</f>
        <v>3</v>
      </c>
      <c r="EK154" s="311" t="str">
        <f>IFERROR(VLOOKUP(EI154,INPUT!$C$11:$L$281,3,0),"-")</f>
        <v>CSC376 - D</v>
      </c>
      <c r="EL154" s="386" t="str">
        <f>IFERROR(VLOOKUP(EI154,INPUT!$C$11:$L$281,4,0),"-")</f>
        <v>FINAL YEAR PROJECT</v>
      </c>
      <c r="EM154" s="311">
        <f>IFERROR(VLOOKUP(EI154,INPUT!$C$11:$L$281,5,0),"-")</f>
        <v>0</v>
      </c>
      <c r="EN154" s="311">
        <f>IFERROR(VLOOKUP(EI154,INPUT!$C$11:$L$281,6,0),"-")</f>
        <v>0</v>
      </c>
      <c r="EO154" s="311" t="str">
        <f>IFERROR(VLOOKUP(EI154,INPUT!$C$11:$L$281,7,0),"-")</f>
        <v>IP</v>
      </c>
      <c r="EP154" s="311">
        <f>IFERROR(VLOOKUP(EI154,INPUT!$C$11:$L$281,8,0),"-")</f>
        <v>0</v>
      </c>
      <c r="EQ154" s="311">
        <f>IFERROR(VLOOKUP(EI154,INPUT!$C$11:$L$281,9,0),"-")</f>
        <v>0</v>
      </c>
      <c r="ER154" s="311">
        <f t="shared" si="145"/>
        <v>7</v>
      </c>
      <c r="ES154" s="65" t="str">
        <f>IFERROR(VLOOKUP(EI154,INPUT!$C$11:$L$281,10,0),"-")</f>
        <v>FALL 2023</v>
      </c>
      <c r="ET154" s="144"/>
      <c r="EU154" s="79"/>
      <c r="EV154" s="79"/>
      <c r="EW154" s="79"/>
      <c r="EX154" s="79"/>
      <c r="EY154" s="144"/>
      <c r="EZ154" s="79"/>
      <c r="FA154" s="79"/>
      <c r="FB154" s="79"/>
      <c r="FC154" s="79"/>
    </row>
    <row r="155" spans="1:159" s="188" customFormat="1" ht="15.75" customHeight="1" x14ac:dyDescent="0.2">
      <c r="A155" s="431"/>
      <c r="B155" s="431"/>
      <c r="D155" s="432"/>
      <c r="E155" s="433"/>
      <c r="F155" s="433"/>
      <c r="G155" s="433"/>
      <c r="H155" s="433"/>
      <c r="I155" s="433"/>
      <c r="J155" s="433"/>
      <c r="K155" s="433"/>
      <c r="L155" s="433"/>
      <c r="M155" s="433"/>
      <c r="N155" s="433"/>
      <c r="O155" s="433"/>
      <c r="P155" s="433"/>
      <c r="Q155" s="433"/>
      <c r="R155" s="433"/>
      <c r="S155" s="433"/>
      <c r="T155" s="433"/>
      <c r="U155" s="433"/>
      <c r="V155" s="433"/>
      <c r="W155" s="433"/>
      <c r="X155" s="433"/>
      <c r="Y155" s="433"/>
      <c r="AA155" s="433"/>
      <c r="AB155" s="433"/>
      <c r="AC155" s="433"/>
      <c r="AD155" s="433"/>
      <c r="AE155" s="433"/>
      <c r="AG155" s="198"/>
      <c r="AH155" s="198"/>
      <c r="AI155" s="198"/>
      <c r="AJ155" s="198"/>
      <c r="AK155" s="198"/>
      <c r="AL155" s="198"/>
      <c r="AM155" s="198"/>
      <c r="AN155" s="198"/>
      <c r="AO155" s="198"/>
      <c r="AP155" s="198"/>
      <c r="AQ155" s="198"/>
      <c r="AR155" s="198"/>
      <c r="AS155" s="198"/>
      <c r="AT155" s="198"/>
      <c r="AU155" s="198"/>
      <c r="AV155" s="198"/>
      <c r="AW155" s="198"/>
      <c r="AX155" s="198"/>
      <c r="AY155" s="198"/>
      <c r="AZ155" s="198"/>
      <c r="BA155" s="198"/>
      <c r="BB155" s="433"/>
      <c r="BC155" s="198"/>
      <c r="BD155" s="198"/>
      <c r="BE155" s="198"/>
      <c r="BF155" s="198"/>
      <c r="BG155" s="199"/>
      <c r="BH155" s="199"/>
      <c r="BI155" s="199"/>
      <c r="BJ155" s="196"/>
      <c r="BK155" s="196"/>
      <c r="BL155" s="362"/>
      <c r="BM155" s="362"/>
      <c r="BN155" s="431"/>
      <c r="BO155" s="431"/>
      <c r="BP155" s="196"/>
      <c r="BQ155" s="196"/>
      <c r="BR155" s="199"/>
      <c r="BS155" s="199"/>
      <c r="BT155" s="199"/>
      <c r="BU155" s="199"/>
      <c r="BV155" s="196"/>
      <c r="BW155" s="433"/>
      <c r="BX155" s="433"/>
      <c r="BY155" s="198"/>
      <c r="BZ155" s="198"/>
      <c r="CA155" s="433"/>
      <c r="CB155" s="433"/>
      <c r="CC155" s="433"/>
      <c r="CD155" s="433"/>
      <c r="CE155" s="433"/>
      <c r="CF155" s="433"/>
      <c r="CG155" s="433"/>
      <c r="CH155" s="433"/>
      <c r="CI155" s="433"/>
      <c r="CJ155" s="433"/>
      <c r="CK155" s="433"/>
      <c r="CL155" s="433"/>
      <c r="CM155" s="433"/>
      <c r="CN155" s="433"/>
      <c r="CO155" s="433"/>
      <c r="CP155" s="433"/>
      <c r="CQ155" s="433"/>
      <c r="CR155" s="433"/>
      <c r="CS155" s="433"/>
      <c r="CT155" s="433"/>
      <c r="CV155" s="433"/>
      <c r="CW155" s="433"/>
      <c r="CX155" s="433"/>
      <c r="CY155" s="433"/>
      <c r="CZ155" s="433"/>
      <c r="DB155" s="198"/>
      <c r="DC155" s="198"/>
      <c r="DD155" s="198"/>
      <c r="DE155" s="198"/>
      <c r="DF155" s="198"/>
      <c r="DG155" s="198"/>
      <c r="DH155" s="198"/>
      <c r="DI155" s="198"/>
      <c r="DJ155" s="198"/>
      <c r="DK155" s="198"/>
      <c r="DL155" s="198"/>
      <c r="DM155" s="198"/>
      <c r="DN155" s="198"/>
      <c r="DO155" s="198"/>
      <c r="DP155" s="198"/>
      <c r="DQ155" s="198"/>
      <c r="DR155" s="198"/>
      <c r="DS155" s="198"/>
      <c r="DT155" s="198"/>
      <c r="DU155" s="198"/>
      <c r="EI155" s="65">
        <v>94</v>
      </c>
      <c r="EJ155" s="311">
        <f>IFERROR(VLOOKUP(EI155,INPUT!$C$11:$L$281,2,0),"-")</f>
        <v>4</v>
      </c>
      <c r="EK155" s="311" t="str">
        <f>IFERROR(VLOOKUP(EI155,INPUT!$C$11:$L$281,3,0),"-")</f>
        <v>CSC320</v>
      </c>
      <c r="EL155" s="386" t="str">
        <f>IFERROR(VLOOKUP(EI155,INPUT!$C$11:$L$281,4,0),"-")</f>
        <v>PARALLEL AND DISTRIBUTED COMPUING</v>
      </c>
      <c r="EM155" s="311">
        <f>IFERROR(VLOOKUP(EI155,INPUT!$C$11:$L$281,5,0),"-")</f>
        <v>62.5</v>
      </c>
      <c r="EN155" s="311">
        <f>IFERROR(VLOOKUP(EI155,INPUT!$C$11:$L$281,6,0),"-")</f>
        <v>3</v>
      </c>
      <c r="EO155" s="311" t="str">
        <f>IFERROR(VLOOKUP(EI155,INPUT!$C$11:$L$281,7,0),"-")</f>
        <v>B</v>
      </c>
      <c r="EP155" s="311">
        <f>IFERROR(VLOOKUP(EI155,INPUT!$C$11:$L$281,8,0),"-")</f>
        <v>3</v>
      </c>
      <c r="EQ155" s="311">
        <f>IFERROR(VLOOKUP(EI155,INPUT!$C$11:$L$281,9,0),"-")</f>
        <v>9</v>
      </c>
      <c r="ER155" s="311">
        <f t="shared" si="145"/>
        <v>7</v>
      </c>
      <c r="ES155" s="65" t="str">
        <f>IFERROR(VLOOKUP(EI155,INPUT!$C$11:$L$281,10,0),"-")</f>
        <v>FALL 2023</v>
      </c>
      <c r="ET155" s="144"/>
      <c r="EU155" s="79"/>
      <c r="EV155" s="79"/>
      <c r="EW155" s="79"/>
      <c r="EX155" s="79"/>
      <c r="EY155" s="144"/>
      <c r="EZ155" s="79"/>
      <c r="FA155" s="79"/>
      <c r="FB155" s="79"/>
      <c r="FC155" s="79"/>
    </row>
    <row r="156" spans="1:159" s="188" customFormat="1" ht="15.75" customHeight="1" x14ac:dyDescent="0.2">
      <c r="A156" s="431"/>
      <c r="B156" s="431"/>
      <c r="D156" s="432"/>
      <c r="E156" s="433"/>
      <c r="F156" s="433"/>
      <c r="G156" s="433"/>
      <c r="H156" s="433"/>
      <c r="I156" s="433"/>
      <c r="J156" s="433"/>
      <c r="K156" s="433"/>
      <c r="L156" s="433"/>
      <c r="M156" s="433"/>
      <c r="N156" s="433"/>
      <c r="O156" s="433"/>
      <c r="P156" s="433"/>
      <c r="Q156" s="433"/>
      <c r="R156" s="433"/>
      <c r="S156" s="433"/>
      <c r="T156" s="433"/>
      <c r="U156" s="433"/>
      <c r="V156" s="433"/>
      <c r="W156" s="433"/>
      <c r="X156" s="433"/>
      <c r="Y156" s="433"/>
      <c r="AA156" s="433"/>
      <c r="AB156" s="433"/>
      <c r="AC156" s="433"/>
      <c r="AD156" s="433"/>
      <c r="AE156" s="433"/>
      <c r="AG156" s="198"/>
      <c r="AH156" s="198"/>
      <c r="AI156" s="198"/>
      <c r="AJ156" s="198"/>
      <c r="AK156" s="198"/>
      <c r="AL156" s="198"/>
      <c r="AM156" s="198"/>
      <c r="AN156" s="198"/>
      <c r="AO156" s="198"/>
      <c r="AP156" s="198"/>
      <c r="AQ156" s="198"/>
      <c r="AR156" s="198"/>
      <c r="AS156" s="198"/>
      <c r="AT156" s="198"/>
      <c r="AU156" s="198"/>
      <c r="AV156" s="198"/>
      <c r="AW156" s="198"/>
      <c r="AX156" s="198"/>
      <c r="AY156" s="198"/>
      <c r="AZ156" s="198"/>
      <c r="BA156" s="198"/>
      <c r="BB156" s="433"/>
      <c r="BC156" s="198"/>
      <c r="BD156" s="198"/>
      <c r="BE156" s="198"/>
      <c r="BF156" s="198"/>
      <c r="BG156" s="199"/>
      <c r="BH156" s="199"/>
      <c r="BI156" s="199"/>
      <c r="BJ156" s="196"/>
      <c r="BK156" s="196"/>
      <c r="BL156" s="362"/>
      <c r="BM156" s="362"/>
      <c r="BN156" s="431"/>
      <c r="BO156" s="431"/>
      <c r="BP156" s="196"/>
      <c r="BQ156" s="196"/>
      <c r="BR156" s="199"/>
      <c r="BS156" s="199"/>
      <c r="BT156" s="199"/>
      <c r="BU156" s="199"/>
      <c r="BV156" s="196"/>
      <c r="BW156" s="433"/>
      <c r="BX156" s="433"/>
      <c r="BY156" s="198"/>
      <c r="BZ156" s="198"/>
      <c r="CA156" s="433"/>
      <c r="CB156" s="433"/>
      <c r="CC156" s="433"/>
      <c r="CD156" s="433"/>
      <c r="CE156" s="433"/>
      <c r="CF156" s="433"/>
      <c r="CG156" s="433"/>
      <c r="CH156" s="433"/>
      <c r="CI156" s="433"/>
      <c r="CJ156" s="433"/>
      <c r="CK156" s="433"/>
      <c r="CL156" s="433"/>
      <c r="CM156" s="433"/>
      <c r="CN156" s="433"/>
      <c r="CO156" s="433"/>
      <c r="CP156" s="433"/>
      <c r="CQ156" s="433"/>
      <c r="CR156" s="433"/>
      <c r="CS156" s="433"/>
      <c r="CT156" s="433"/>
      <c r="CV156" s="433"/>
      <c r="CW156" s="433"/>
      <c r="CX156" s="433"/>
      <c r="CY156" s="433"/>
      <c r="CZ156" s="433"/>
      <c r="DB156" s="198"/>
      <c r="DC156" s="198"/>
      <c r="DD156" s="198"/>
      <c r="DE156" s="198"/>
      <c r="DF156" s="198"/>
      <c r="DG156" s="198"/>
      <c r="DH156" s="198"/>
      <c r="DI156" s="198"/>
      <c r="DJ156" s="198"/>
      <c r="DK156" s="198"/>
      <c r="DL156" s="198"/>
      <c r="DM156" s="198"/>
      <c r="DN156" s="198"/>
      <c r="DO156" s="198"/>
      <c r="DP156" s="198"/>
      <c r="DQ156" s="198"/>
      <c r="DR156" s="198"/>
      <c r="DS156" s="198"/>
      <c r="DT156" s="198"/>
      <c r="DU156" s="198"/>
      <c r="EI156" s="65">
        <v>95</v>
      </c>
      <c r="EJ156" s="311">
        <f>IFERROR(VLOOKUP(EI156,INPUT!$C$11:$L$281,2,0),"-")</f>
        <v>5</v>
      </c>
      <c r="EK156" s="311" t="str">
        <f>IFERROR(VLOOKUP(EI156,INPUT!$C$11:$L$281,3,0),"-")</f>
        <v>CSC390</v>
      </c>
      <c r="EL156" s="386" t="str">
        <f>IFERROR(VLOOKUP(EI156,INPUT!$C$11:$L$281,4,0),"-")</f>
        <v>DEEP LEARNING</v>
      </c>
      <c r="EM156" s="311">
        <f>IFERROR(VLOOKUP(EI156,INPUT!$C$11:$L$281,5,0),"-")</f>
        <v>83</v>
      </c>
      <c r="EN156" s="311">
        <f>IFERROR(VLOOKUP(EI156,INPUT!$C$11:$L$281,6,0),"-")</f>
        <v>3</v>
      </c>
      <c r="EO156" s="311" t="str">
        <f>IFERROR(VLOOKUP(EI156,INPUT!$C$11:$L$281,7,0),"-")</f>
        <v>A-</v>
      </c>
      <c r="EP156" s="311">
        <f>IFERROR(VLOOKUP(EI156,INPUT!$C$11:$L$281,8,0),"-")</f>
        <v>3.7</v>
      </c>
      <c r="EQ156" s="311">
        <f>IFERROR(VLOOKUP(EI156,INPUT!$C$11:$L$281,9,0),"-")</f>
        <v>11.100000000000001</v>
      </c>
      <c r="ER156" s="311">
        <f t="shared" si="145"/>
        <v>7</v>
      </c>
      <c r="ES156" s="65" t="str">
        <f>IFERROR(VLOOKUP(EI156,INPUT!$C$11:$L$281,10,0),"-")</f>
        <v>FALL 2023</v>
      </c>
      <c r="ET156" s="144"/>
      <c r="EU156" s="79"/>
      <c r="EV156" s="79"/>
      <c r="EW156" s="79"/>
      <c r="EX156" s="79"/>
      <c r="EY156" s="144"/>
      <c r="EZ156" s="79"/>
      <c r="FA156" s="79"/>
      <c r="FB156" s="79"/>
      <c r="FC156" s="79"/>
    </row>
    <row r="157" spans="1:159" s="188" customFormat="1" ht="15.75" customHeight="1" x14ac:dyDescent="0.2">
      <c r="A157" s="431"/>
      <c r="B157" s="431"/>
      <c r="D157" s="432"/>
      <c r="E157" s="433"/>
      <c r="F157" s="433"/>
      <c r="G157" s="433"/>
      <c r="H157" s="433"/>
      <c r="I157" s="433"/>
      <c r="J157" s="433"/>
      <c r="K157" s="433"/>
      <c r="L157" s="433"/>
      <c r="M157" s="433"/>
      <c r="N157" s="433"/>
      <c r="O157" s="433"/>
      <c r="P157" s="433"/>
      <c r="Q157" s="433"/>
      <c r="R157" s="433"/>
      <c r="S157" s="433"/>
      <c r="T157" s="433"/>
      <c r="U157" s="433"/>
      <c r="V157" s="433"/>
      <c r="W157" s="433"/>
      <c r="X157" s="433"/>
      <c r="Y157" s="433"/>
      <c r="AA157" s="433"/>
      <c r="AB157" s="433"/>
      <c r="AC157" s="433"/>
      <c r="AD157" s="433"/>
      <c r="AE157" s="433"/>
      <c r="AG157" s="198"/>
      <c r="AH157" s="198"/>
      <c r="AI157" s="198"/>
      <c r="AJ157" s="198"/>
      <c r="AK157" s="198"/>
      <c r="AL157" s="198"/>
      <c r="AM157" s="198"/>
      <c r="AN157" s="198"/>
      <c r="AO157" s="198"/>
      <c r="AP157" s="198"/>
      <c r="AQ157" s="198"/>
      <c r="AR157" s="198"/>
      <c r="AS157" s="198"/>
      <c r="AT157" s="198"/>
      <c r="AU157" s="198"/>
      <c r="AV157" s="198"/>
      <c r="AW157" s="198"/>
      <c r="AX157" s="198"/>
      <c r="AY157" s="198"/>
      <c r="AZ157" s="198"/>
      <c r="BA157" s="198"/>
      <c r="BB157" s="433"/>
      <c r="BC157" s="198"/>
      <c r="BD157" s="198"/>
      <c r="BE157" s="198"/>
      <c r="BF157" s="198"/>
      <c r="BG157" s="199"/>
      <c r="BH157" s="199"/>
      <c r="BI157" s="199"/>
      <c r="BJ157" s="196"/>
      <c r="BK157" s="196"/>
      <c r="BL157" s="362"/>
      <c r="BM157" s="362"/>
      <c r="BN157" s="431"/>
      <c r="BO157" s="431"/>
      <c r="BP157" s="196"/>
      <c r="BQ157" s="196"/>
      <c r="BR157" s="199"/>
      <c r="BS157" s="199"/>
      <c r="BT157" s="199"/>
      <c r="BU157" s="199"/>
      <c r="BV157" s="196"/>
      <c r="BW157" s="433"/>
      <c r="BX157" s="433"/>
      <c r="BY157" s="198"/>
      <c r="BZ157" s="198"/>
      <c r="CA157" s="433"/>
      <c r="CB157" s="433"/>
      <c r="CC157" s="433"/>
      <c r="CD157" s="433"/>
      <c r="CE157" s="433"/>
      <c r="CF157" s="433"/>
      <c r="CG157" s="433"/>
      <c r="CH157" s="433"/>
      <c r="CI157" s="433"/>
      <c r="CJ157" s="433"/>
      <c r="CK157" s="433"/>
      <c r="CL157" s="433"/>
      <c r="CM157" s="433"/>
      <c r="CN157" s="433"/>
      <c r="CO157" s="433"/>
      <c r="CP157" s="433"/>
      <c r="CQ157" s="433"/>
      <c r="CR157" s="433"/>
      <c r="CS157" s="433"/>
      <c r="CT157" s="433"/>
      <c r="CV157" s="433"/>
      <c r="CW157" s="433"/>
      <c r="CX157" s="433"/>
      <c r="CY157" s="433"/>
      <c r="CZ157" s="433"/>
      <c r="DB157" s="198"/>
      <c r="DC157" s="198"/>
      <c r="DD157" s="198"/>
      <c r="DE157" s="198"/>
      <c r="DF157" s="198"/>
      <c r="DG157" s="198"/>
      <c r="DH157" s="198"/>
      <c r="DI157" s="198"/>
      <c r="DJ157" s="198"/>
      <c r="DK157" s="198"/>
      <c r="DL157" s="198"/>
      <c r="DM157" s="198"/>
      <c r="DN157" s="198"/>
      <c r="DO157" s="198"/>
      <c r="DP157" s="198"/>
      <c r="DQ157" s="198"/>
      <c r="DR157" s="198"/>
      <c r="DS157" s="198"/>
      <c r="DT157" s="198"/>
      <c r="DU157" s="198"/>
      <c r="EI157" s="65">
        <v>96</v>
      </c>
      <c r="EJ157" s="311">
        <f>IFERROR(VLOOKUP(EI157,INPUT!$C$11:$L$281,2,0),"-")</f>
        <v>6</v>
      </c>
      <c r="EK157" s="311" t="str">
        <f>IFERROR(VLOOKUP(EI157,INPUT!$C$11:$L$281,3,0),"-")</f>
        <v>CSC382</v>
      </c>
      <c r="EL157" s="386" t="str">
        <f>IFERROR(VLOOKUP(EI157,INPUT!$C$11:$L$281,4,0),"-")</f>
        <v>CLOUD COMPUTING</v>
      </c>
      <c r="EM157" s="311">
        <f>IFERROR(VLOOKUP(EI157,INPUT!$C$11:$L$281,5,0),"-")</f>
        <v>88.5</v>
      </c>
      <c r="EN157" s="311">
        <f>IFERROR(VLOOKUP(EI157,INPUT!$C$11:$L$281,6,0),"-")</f>
        <v>3</v>
      </c>
      <c r="EO157" s="311" t="str">
        <f>IFERROR(VLOOKUP(EI157,INPUT!$C$11:$L$281,7,0),"-")</f>
        <v>A-</v>
      </c>
      <c r="EP157" s="311">
        <f>IFERROR(VLOOKUP(EI157,INPUT!$C$11:$L$281,8,0),"-")</f>
        <v>3.7</v>
      </c>
      <c r="EQ157" s="311">
        <f>IFERROR(VLOOKUP(EI157,INPUT!$C$11:$L$281,9,0),"-")</f>
        <v>11.100000000000001</v>
      </c>
      <c r="ER157" s="311">
        <f t="shared" si="145"/>
        <v>7</v>
      </c>
      <c r="ES157" s="65" t="str">
        <f>IFERROR(VLOOKUP(EI157,INPUT!$C$11:$L$281,10,0),"-")</f>
        <v>FALL 2023</v>
      </c>
      <c r="ET157" s="144"/>
      <c r="EU157" s="79"/>
      <c r="EV157" s="79"/>
      <c r="EW157" s="79"/>
      <c r="EX157" s="79"/>
      <c r="EY157" s="144"/>
      <c r="EZ157" s="79"/>
      <c r="FA157" s="79"/>
      <c r="FB157" s="79"/>
      <c r="FC157" s="79"/>
    </row>
    <row r="158" spans="1:159" s="188" customFormat="1" ht="15.75" customHeight="1" x14ac:dyDescent="0.2">
      <c r="A158" s="431"/>
      <c r="B158" s="431"/>
      <c r="D158" s="432"/>
      <c r="E158" s="433"/>
      <c r="F158" s="433"/>
      <c r="G158" s="433"/>
      <c r="H158" s="433"/>
      <c r="I158" s="433"/>
      <c r="J158" s="433"/>
      <c r="K158" s="433"/>
      <c r="L158" s="433"/>
      <c r="M158" s="433"/>
      <c r="N158" s="433"/>
      <c r="O158" s="433"/>
      <c r="P158" s="433"/>
      <c r="Q158" s="433"/>
      <c r="R158" s="433"/>
      <c r="S158" s="433"/>
      <c r="T158" s="433"/>
      <c r="U158" s="433"/>
      <c r="V158" s="433"/>
      <c r="W158" s="433"/>
      <c r="X158" s="433"/>
      <c r="Y158" s="433"/>
      <c r="AA158" s="433"/>
      <c r="AB158" s="433"/>
      <c r="AC158" s="433"/>
      <c r="AD158" s="433"/>
      <c r="AE158" s="433"/>
      <c r="AG158" s="198"/>
      <c r="AH158" s="198"/>
      <c r="AI158" s="198"/>
      <c r="AJ158" s="198"/>
      <c r="AK158" s="198"/>
      <c r="AL158" s="198"/>
      <c r="AM158" s="198"/>
      <c r="AN158" s="198"/>
      <c r="AO158" s="198"/>
      <c r="AP158" s="198"/>
      <c r="AQ158" s="198"/>
      <c r="AR158" s="198"/>
      <c r="AS158" s="198"/>
      <c r="AT158" s="198"/>
      <c r="AU158" s="198"/>
      <c r="AV158" s="198"/>
      <c r="AW158" s="198"/>
      <c r="AX158" s="198"/>
      <c r="AY158" s="198"/>
      <c r="AZ158" s="198"/>
      <c r="BA158" s="198"/>
      <c r="BB158" s="433"/>
      <c r="BC158" s="198"/>
      <c r="BD158" s="198"/>
      <c r="BE158" s="198"/>
      <c r="BF158" s="198"/>
      <c r="BG158" s="199"/>
      <c r="BH158" s="199"/>
      <c r="BI158" s="199"/>
      <c r="BJ158" s="196"/>
      <c r="BK158" s="196"/>
      <c r="BL158" s="362"/>
      <c r="BM158" s="362"/>
      <c r="BN158" s="431"/>
      <c r="BO158" s="431"/>
      <c r="BP158" s="196"/>
      <c r="BQ158" s="196"/>
      <c r="BR158" s="199"/>
      <c r="BS158" s="199"/>
      <c r="BT158" s="199"/>
      <c r="BU158" s="199"/>
      <c r="BV158" s="196"/>
      <c r="BW158" s="433"/>
      <c r="BX158" s="433"/>
      <c r="BY158" s="198"/>
      <c r="BZ158" s="198"/>
      <c r="CA158" s="433"/>
      <c r="CB158" s="433"/>
      <c r="CC158" s="433"/>
      <c r="CD158" s="433"/>
      <c r="CE158" s="433"/>
      <c r="CF158" s="433"/>
      <c r="CG158" s="433"/>
      <c r="CH158" s="433"/>
      <c r="CI158" s="433"/>
      <c r="CJ158" s="433"/>
      <c r="CK158" s="433"/>
      <c r="CL158" s="433"/>
      <c r="CM158" s="433"/>
      <c r="CN158" s="433"/>
      <c r="CO158" s="433"/>
      <c r="CP158" s="433"/>
      <c r="CQ158" s="433"/>
      <c r="CR158" s="433"/>
      <c r="CS158" s="433"/>
      <c r="CT158" s="433"/>
      <c r="CV158" s="433"/>
      <c r="CW158" s="433"/>
      <c r="CX158" s="433"/>
      <c r="CY158" s="433"/>
      <c r="CZ158" s="433"/>
      <c r="DB158" s="198"/>
      <c r="DC158" s="198"/>
      <c r="DD158" s="198"/>
      <c r="DE158" s="198"/>
      <c r="DF158" s="198"/>
      <c r="DG158" s="198"/>
      <c r="DH158" s="198"/>
      <c r="DI158" s="198"/>
      <c r="DJ158" s="198"/>
      <c r="DK158" s="198"/>
      <c r="DL158" s="198"/>
      <c r="DM158" s="198"/>
      <c r="DN158" s="198"/>
      <c r="DO158" s="198"/>
      <c r="DP158" s="198"/>
      <c r="DQ158" s="198"/>
      <c r="DR158" s="198"/>
      <c r="DS158" s="198"/>
      <c r="DT158" s="198"/>
      <c r="DU158" s="198"/>
      <c r="EI158" s="65">
        <v>97</v>
      </c>
      <c r="EJ158" s="311">
        <f>IFERROR(VLOOKUP(EI158,INPUT!$C$11:$L$281,2,0),"-")</f>
        <v>7</v>
      </c>
      <c r="EK158" s="311" t="str">
        <f>IFERROR(VLOOKUP(EI158,INPUT!$C$11:$L$281,3,0),"-")</f>
        <v>-</v>
      </c>
      <c r="EL158" s="386" t="str">
        <f>IFERROR(VLOOKUP(EI158,INPUT!$C$11:$L$281,4,0),"-")</f>
        <v>-</v>
      </c>
      <c r="EM158" s="311" t="str">
        <f>IFERROR(VLOOKUP(EI158,INPUT!$C$11:$L$281,5,0),"-")</f>
        <v>-</v>
      </c>
      <c r="EN158" s="311" t="str">
        <f>IFERROR(VLOOKUP(EI158,INPUT!$C$11:$L$281,6,0),"-")</f>
        <v>-</v>
      </c>
      <c r="EO158" s="311" t="str">
        <f>IFERROR(VLOOKUP(EI158,INPUT!$C$11:$L$281,7,0),"-")</f>
        <v>-</v>
      </c>
      <c r="EP158" s="311">
        <f>IFERROR(VLOOKUP(EI158,INPUT!$C$11:$L$281,8,0),"-")</f>
        <v>0</v>
      </c>
      <c r="EQ158" s="311" t="str">
        <f>IFERROR(VLOOKUP(EI158,INPUT!$C$11:$L$281,9,0),"-")</f>
        <v>-</v>
      </c>
      <c r="ER158" s="311">
        <f t="shared" si="145"/>
        <v>7</v>
      </c>
      <c r="ES158" s="65" t="str">
        <f>IFERROR(VLOOKUP(EI158,INPUT!$C$11:$L$281,10,0),"-")</f>
        <v>FALL 2023</v>
      </c>
      <c r="ET158" s="144"/>
      <c r="EU158" s="79"/>
      <c r="EV158" s="79"/>
      <c r="EW158" s="79"/>
      <c r="EX158" s="79"/>
      <c r="EY158" s="144"/>
      <c r="EZ158" s="79"/>
      <c r="FA158" s="79"/>
      <c r="FB158" s="79"/>
      <c r="FC158" s="79"/>
    </row>
    <row r="159" spans="1:159" s="188" customFormat="1" ht="15.75" customHeight="1" x14ac:dyDescent="0.2">
      <c r="A159" s="431"/>
      <c r="B159" s="431"/>
      <c r="D159" s="432"/>
      <c r="E159" s="433"/>
      <c r="F159" s="433"/>
      <c r="G159" s="433"/>
      <c r="H159" s="433"/>
      <c r="I159" s="433"/>
      <c r="J159" s="433"/>
      <c r="K159" s="433"/>
      <c r="L159" s="433"/>
      <c r="M159" s="433"/>
      <c r="N159" s="433"/>
      <c r="O159" s="433"/>
      <c r="P159" s="433"/>
      <c r="Q159" s="433"/>
      <c r="R159" s="433"/>
      <c r="S159" s="433"/>
      <c r="T159" s="433"/>
      <c r="U159" s="433"/>
      <c r="V159" s="433"/>
      <c r="W159" s="433"/>
      <c r="X159" s="433"/>
      <c r="Y159" s="433"/>
      <c r="AA159" s="433"/>
      <c r="AB159" s="433"/>
      <c r="AC159" s="433"/>
      <c r="AD159" s="433"/>
      <c r="AE159" s="433"/>
      <c r="AG159" s="198"/>
      <c r="AH159" s="198"/>
      <c r="AI159" s="198"/>
      <c r="AJ159" s="198"/>
      <c r="AK159" s="198"/>
      <c r="AL159" s="198"/>
      <c r="AM159" s="198"/>
      <c r="AN159" s="198"/>
      <c r="AO159" s="198"/>
      <c r="AP159" s="198"/>
      <c r="AQ159" s="198"/>
      <c r="AR159" s="198"/>
      <c r="AS159" s="198"/>
      <c r="AT159" s="198"/>
      <c r="AU159" s="198"/>
      <c r="AV159" s="198"/>
      <c r="AW159" s="198"/>
      <c r="AX159" s="198"/>
      <c r="AY159" s="198"/>
      <c r="AZ159" s="198"/>
      <c r="BA159" s="198"/>
      <c r="BB159" s="433"/>
      <c r="BC159" s="198"/>
      <c r="BD159" s="198"/>
      <c r="BE159" s="198"/>
      <c r="BF159" s="198"/>
      <c r="BG159" s="199"/>
      <c r="BH159" s="199"/>
      <c r="BI159" s="199"/>
      <c r="BJ159" s="196"/>
      <c r="BK159" s="196"/>
      <c r="BL159" s="362"/>
      <c r="BM159" s="362"/>
      <c r="BN159" s="431"/>
      <c r="BO159" s="431"/>
      <c r="BP159" s="196"/>
      <c r="BQ159" s="196"/>
      <c r="BR159" s="199"/>
      <c r="BS159" s="199"/>
      <c r="BT159" s="199"/>
      <c r="BU159" s="199"/>
      <c r="BV159" s="196"/>
      <c r="BW159" s="433"/>
      <c r="BX159" s="433"/>
      <c r="BY159" s="198"/>
      <c r="BZ159" s="198"/>
      <c r="CA159" s="433"/>
      <c r="CB159" s="433"/>
      <c r="CC159" s="433"/>
      <c r="CD159" s="433"/>
      <c r="CE159" s="433"/>
      <c r="CF159" s="433"/>
      <c r="CG159" s="433"/>
      <c r="CH159" s="433"/>
      <c r="CI159" s="433"/>
      <c r="CJ159" s="433"/>
      <c r="CK159" s="433"/>
      <c r="CL159" s="433"/>
      <c r="CM159" s="433"/>
      <c r="CN159" s="433"/>
      <c r="CO159" s="433"/>
      <c r="CP159" s="433"/>
      <c r="CQ159" s="433"/>
      <c r="CR159" s="433"/>
      <c r="CS159" s="433"/>
      <c r="CT159" s="433"/>
      <c r="CV159" s="433"/>
      <c r="CW159" s="433"/>
      <c r="CX159" s="433"/>
      <c r="CY159" s="433"/>
      <c r="CZ159" s="433"/>
      <c r="DB159" s="198"/>
      <c r="DC159" s="198"/>
      <c r="DD159" s="198"/>
      <c r="DE159" s="198"/>
      <c r="DF159" s="198"/>
      <c r="DG159" s="198"/>
      <c r="DH159" s="198"/>
      <c r="DI159" s="198"/>
      <c r="DJ159" s="198"/>
      <c r="DK159" s="198"/>
      <c r="DL159" s="198"/>
      <c r="DM159" s="198"/>
      <c r="DN159" s="198"/>
      <c r="DO159" s="198"/>
      <c r="DP159" s="198"/>
      <c r="DQ159" s="198"/>
      <c r="DR159" s="198"/>
      <c r="DS159" s="198"/>
      <c r="DT159" s="198"/>
      <c r="DU159" s="198"/>
      <c r="EI159" s="65">
        <v>98</v>
      </c>
      <c r="EJ159" s="311">
        <f>IFERROR(VLOOKUP(EI159,INPUT!$C$11:$L$281,2,0),"-")</f>
        <v>8</v>
      </c>
      <c r="EK159" s="311" t="str">
        <f>IFERROR(VLOOKUP(EI159,INPUT!$C$11:$L$281,3,0),"-")</f>
        <v>-</v>
      </c>
      <c r="EL159" s="386" t="str">
        <f>IFERROR(VLOOKUP(EI159,INPUT!$C$11:$L$281,4,0),"-")</f>
        <v>-</v>
      </c>
      <c r="EM159" s="311" t="str">
        <f>IFERROR(VLOOKUP(EI159,INPUT!$C$11:$L$281,5,0),"-")</f>
        <v>-</v>
      </c>
      <c r="EN159" s="311" t="str">
        <f>IFERROR(VLOOKUP(EI159,INPUT!$C$11:$L$281,6,0),"-")</f>
        <v>-</v>
      </c>
      <c r="EO159" s="311" t="str">
        <f>IFERROR(VLOOKUP(EI159,INPUT!$C$11:$L$281,7,0),"-")</f>
        <v>-</v>
      </c>
      <c r="EP159" s="311">
        <f>IFERROR(VLOOKUP(EI159,INPUT!$C$11:$L$281,8,0),"-")</f>
        <v>0</v>
      </c>
      <c r="EQ159" s="311" t="str">
        <f>IFERROR(VLOOKUP(EI159,INPUT!$C$11:$L$281,9,0),"-")</f>
        <v>-</v>
      </c>
      <c r="ER159" s="311">
        <f t="shared" si="145"/>
        <v>7</v>
      </c>
      <c r="ES159" s="65" t="str">
        <f>IFERROR(VLOOKUP(EI159,INPUT!$C$11:$L$281,10,0),"-")</f>
        <v>FALL 2023</v>
      </c>
      <c r="ET159" s="144"/>
      <c r="EU159" s="79"/>
      <c r="EV159" s="79"/>
      <c r="EW159" s="79"/>
      <c r="EX159" s="79"/>
      <c r="EY159" s="144"/>
      <c r="EZ159" s="79"/>
      <c r="FA159" s="79"/>
      <c r="FB159" s="79"/>
      <c r="FC159" s="79"/>
    </row>
    <row r="160" spans="1:159" s="188" customFormat="1" ht="15.75" customHeight="1" x14ac:dyDescent="0.2">
      <c r="A160" s="431"/>
      <c r="B160" s="431"/>
      <c r="D160" s="432"/>
      <c r="E160" s="433"/>
      <c r="F160" s="433"/>
      <c r="G160" s="433"/>
      <c r="H160" s="433"/>
      <c r="I160" s="433"/>
      <c r="J160" s="433"/>
      <c r="K160" s="433"/>
      <c r="L160" s="433"/>
      <c r="M160" s="433"/>
      <c r="N160" s="433"/>
      <c r="O160" s="433"/>
      <c r="P160" s="433"/>
      <c r="Q160" s="433"/>
      <c r="R160" s="433"/>
      <c r="S160" s="433"/>
      <c r="T160" s="433"/>
      <c r="U160" s="433"/>
      <c r="V160" s="433"/>
      <c r="W160" s="433"/>
      <c r="X160" s="433"/>
      <c r="Y160" s="433"/>
      <c r="AA160" s="433"/>
      <c r="AB160" s="433"/>
      <c r="AC160" s="433"/>
      <c r="AD160" s="433"/>
      <c r="AE160" s="433"/>
      <c r="AG160" s="198"/>
      <c r="AH160" s="198"/>
      <c r="AI160" s="198"/>
      <c r="AJ160" s="198"/>
      <c r="AK160" s="198"/>
      <c r="AL160" s="198"/>
      <c r="AM160" s="198"/>
      <c r="AN160" s="198"/>
      <c r="AO160" s="198"/>
      <c r="AP160" s="198"/>
      <c r="AQ160" s="198"/>
      <c r="AR160" s="198"/>
      <c r="AS160" s="198"/>
      <c r="AT160" s="198"/>
      <c r="AU160" s="198"/>
      <c r="AV160" s="198"/>
      <c r="AW160" s="198"/>
      <c r="AX160" s="198"/>
      <c r="AY160" s="198"/>
      <c r="AZ160" s="198"/>
      <c r="BA160" s="198"/>
      <c r="BB160" s="433"/>
      <c r="BC160" s="198"/>
      <c r="BD160" s="198"/>
      <c r="BE160" s="198"/>
      <c r="BF160" s="198"/>
      <c r="BG160" s="199"/>
      <c r="BH160" s="199"/>
      <c r="BI160" s="199"/>
      <c r="BJ160" s="196"/>
      <c r="BK160" s="196"/>
      <c r="BL160" s="362"/>
      <c r="BM160" s="362"/>
      <c r="BN160" s="431"/>
      <c r="BO160" s="431"/>
      <c r="BP160" s="196"/>
      <c r="BQ160" s="196"/>
      <c r="BR160" s="199"/>
      <c r="BS160" s="199"/>
      <c r="BT160" s="199"/>
      <c r="BU160" s="199"/>
      <c r="BV160" s="196"/>
      <c r="BW160" s="433"/>
      <c r="BX160" s="433"/>
      <c r="BY160" s="198"/>
      <c r="BZ160" s="198"/>
      <c r="CA160" s="433"/>
      <c r="CB160" s="433"/>
      <c r="CC160" s="433"/>
      <c r="CD160" s="433"/>
      <c r="CE160" s="433"/>
      <c r="CF160" s="433"/>
      <c r="CG160" s="433"/>
      <c r="CH160" s="433"/>
      <c r="CI160" s="433"/>
      <c r="CJ160" s="433"/>
      <c r="CK160" s="433"/>
      <c r="CL160" s="433"/>
      <c r="CM160" s="433"/>
      <c r="CN160" s="433"/>
      <c r="CO160" s="433"/>
      <c r="CP160" s="433"/>
      <c r="CQ160" s="433"/>
      <c r="CR160" s="433"/>
      <c r="CS160" s="433"/>
      <c r="CT160" s="433"/>
      <c r="CV160" s="433"/>
      <c r="CW160" s="433"/>
      <c r="CX160" s="433"/>
      <c r="CY160" s="433"/>
      <c r="CZ160" s="433"/>
      <c r="DB160" s="198"/>
      <c r="DC160" s="198"/>
      <c r="DD160" s="198"/>
      <c r="DE160" s="198"/>
      <c r="DF160" s="198"/>
      <c r="DG160" s="198"/>
      <c r="DH160" s="198"/>
      <c r="DI160" s="198"/>
      <c r="DJ160" s="198"/>
      <c r="DK160" s="198"/>
      <c r="DL160" s="198"/>
      <c r="DM160" s="198"/>
      <c r="DN160" s="198"/>
      <c r="DO160" s="198"/>
      <c r="DP160" s="198"/>
      <c r="DQ160" s="198"/>
      <c r="DR160" s="198"/>
      <c r="DS160" s="198"/>
      <c r="DT160" s="198"/>
      <c r="DU160" s="198"/>
      <c r="EI160" s="65">
        <v>99</v>
      </c>
      <c r="EJ160" s="311">
        <f>IFERROR(VLOOKUP(EI160,INPUT!$C$11:$L$281,2,0),"-")</f>
        <v>9</v>
      </c>
      <c r="EK160" s="311" t="str">
        <f>IFERROR(VLOOKUP(EI160,INPUT!$C$11:$L$281,3,0),"-")</f>
        <v>-</v>
      </c>
      <c r="EL160" s="386" t="str">
        <f>IFERROR(VLOOKUP(EI160,INPUT!$C$11:$L$281,4,0),"-")</f>
        <v>-</v>
      </c>
      <c r="EM160" s="311" t="str">
        <f>IFERROR(VLOOKUP(EI160,INPUT!$C$11:$L$281,5,0),"-")</f>
        <v>-</v>
      </c>
      <c r="EN160" s="311" t="str">
        <f>IFERROR(VLOOKUP(EI160,INPUT!$C$11:$L$281,6,0),"-")</f>
        <v>-</v>
      </c>
      <c r="EO160" s="311" t="str">
        <f>IFERROR(VLOOKUP(EI160,INPUT!$C$11:$L$281,7,0),"-")</f>
        <v>-</v>
      </c>
      <c r="EP160" s="311">
        <f>IFERROR(VLOOKUP(EI160,INPUT!$C$11:$L$281,8,0),"-")</f>
        <v>0</v>
      </c>
      <c r="EQ160" s="311" t="str">
        <f>IFERROR(VLOOKUP(EI160,INPUT!$C$11:$L$281,9,0),"-")</f>
        <v>-</v>
      </c>
      <c r="ER160" s="311">
        <f t="shared" si="145"/>
        <v>7</v>
      </c>
      <c r="ES160" s="65" t="str">
        <f>IFERROR(VLOOKUP(EI160,INPUT!$C$11:$L$281,10,0),"-")</f>
        <v>FALL 2023</v>
      </c>
      <c r="ET160" s="144"/>
      <c r="EU160" s="79"/>
      <c r="EV160" s="79"/>
      <c r="EW160" s="79"/>
      <c r="EX160" s="79"/>
      <c r="EY160" s="144"/>
      <c r="EZ160" s="79"/>
      <c r="FA160" s="79"/>
      <c r="FB160" s="79"/>
      <c r="FC160" s="79"/>
    </row>
    <row r="161" spans="1:159" s="188" customFormat="1" ht="15.75" customHeight="1" x14ac:dyDescent="0.2">
      <c r="A161" s="431"/>
      <c r="B161" s="431"/>
      <c r="D161" s="432"/>
      <c r="E161" s="433"/>
      <c r="F161" s="433"/>
      <c r="G161" s="433"/>
      <c r="H161" s="433"/>
      <c r="I161" s="433"/>
      <c r="J161" s="433"/>
      <c r="K161" s="433"/>
      <c r="L161" s="433"/>
      <c r="M161" s="433"/>
      <c r="N161" s="433"/>
      <c r="O161" s="433"/>
      <c r="P161" s="433"/>
      <c r="Q161" s="433"/>
      <c r="R161" s="433"/>
      <c r="S161" s="433"/>
      <c r="T161" s="433"/>
      <c r="U161" s="433"/>
      <c r="V161" s="433"/>
      <c r="W161" s="433"/>
      <c r="X161" s="433"/>
      <c r="Y161" s="433"/>
      <c r="AA161" s="433"/>
      <c r="AB161" s="433"/>
      <c r="AC161" s="433"/>
      <c r="AD161" s="433"/>
      <c r="AE161" s="433"/>
      <c r="AG161" s="198"/>
      <c r="AH161" s="198"/>
      <c r="AI161" s="198"/>
      <c r="AJ161" s="198"/>
      <c r="AK161" s="198"/>
      <c r="AL161" s="198"/>
      <c r="AM161" s="198"/>
      <c r="AN161" s="198"/>
      <c r="AO161" s="198"/>
      <c r="AP161" s="198"/>
      <c r="AQ161" s="198"/>
      <c r="AR161" s="198"/>
      <c r="AS161" s="198"/>
      <c r="AT161" s="198"/>
      <c r="AU161" s="198"/>
      <c r="AV161" s="198"/>
      <c r="AW161" s="198"/>
      <c r="AX161" s="198"/>
      <c r="AY161" s="198"/>
      <c r="AZ161" s="198"/>
      <c r="BA161" s="198"/>
      <c r="BB161" s="433"/>
      <c r="BC161" s="198"/>
      <c r="BD161" s="198"/>
      <c r="BE161" s="198"/>
      <c r="BF161" s="198"/>
      <c r="BG161" s="199"/>
      <c r="BH161" s="199"/>
      <c r="BI161" s="199"/>
      <c r="BJ161" s="196"/>
      <c r="BK161" s="196"/>
      <c r="BL161" s="362"/>
      <c r="BM161" s="362"/>
      <c r="BN161" s="431"/>
      <c r="BO161" s="431"/>
      <c r="BP161" s="196"/>
      <c r="BQ161" s="196"/>
      <c r="BR161" s="199"/>
      <c r="BS161" s="199"/>
      <c r="BT161" s="199"/>
      <c r="BU161" s="199"/>
      <c r="BV161" s="196"/>
      <c r="BW161" s="433"/>
      <c r="BX161" s="433"/>
      <c r="BY161" s="198"/>
      <c r="BZ161" s="198"/>
      <c r="CA161" s="433"/>
      <c r="CB161" s="433"/>
      <c r="CC161" s="433"/>
      <c r="CD161" s="433"/>
      <c r="CE161" s="433"/>
      <c r="CF161" s="433"/>
      <c r="CG161" s="433"/>
      <c r="CH161" s="433"/>
      <c r="CI161" s="433"/>
      <c r="CJ161" s="433"/>
      <c r="CK161" s="433"/>
      <c r="CL161" s="433"/>
      <c r="CM161" s="433"/>
      <c r="CN161" s="433"/>
      <c r="CO161" s="433"/>
      <c r="CP161" s="433"/>
      <c r="CQ161" s="433"/>
      <c r="CR161" s="433"/>
      <c r="CS161" s="433"/>
      <c r="CT161" s="433"/>
      <c r="CV161" s="433"/>
      <c r="CW161" s="433"/>
      <c r="CX161" s="433"/>
      <c r="CY161" s="433"/>
      <c r="CZ161" s="433"/>
      <c r="DB161" s="198"/>
      <c r="DC161" s="198"/>
      <c r="DD161" s="198"/>
      <c r="DE161" s="198"/>
      <c r="DF161" s="198"/>
      <c r="DG161" s="198"/>
      <c r="DH161" s="198"/>
      <c r="DI161" s="198"/>
      <c r="DJ161" s="198"/>
      <c r="DK161" s="198"/>
      <c r="DL161" s="198"/>
      <c r="DM161" s="198"/>
      <c r="DN161" s="198"/>
      <c r="DO161" s="198"/>
      <c r="DP161" s="198"/>
      <c r="DQ161" s="198"/>
      <c r="DR161" s="198"/>
      <c r="DS161" s="198"/>
      <c r="DT161" s="198"/>
      <c r="DU161" s="198"/>
      <c r="EI161" s="65">
        <v>100</v>
      </c>
      <c r="EJ161" s="311">
        <f>IFERROR(VLOOKUP(EI161,INPUT!$C$11:$L$281,2,0),"-")</f>
        <v>10</v>
      </c>
      <c r="EK161" s="311" t="str">
        <f>IFERROR(VLOOKUP(EI161,INPUT!$C$11:$L$281,3,0),"-")</f>
        <v>-</v>
      </c>
      <c r="EL161" s="386" t="str">
        <f>IFERROR(VLOOKUP(EI161,INPUT!$C$11:$L$281,4,0),"-")</f>
        <v>-</v>
      </c>
      <c r="EM161" s="311" t="str">
        <f>IFERROR(VLOOKUP(EI161,INPUT!$C$11:$L$281,5,0),"-")</f>
        <v>-</v>
      </c>
      <c r="EN161" s="311" t="str">
        <f>IFERROR(VLOOKUP(EI161,INPUT!$C$11:$L$281,6,0),"-")</f>
        <v>-</v>
      </c>
      <c r="EO161" s="311" t="str">
        <f>IFERROR(VLOOKUP(EI161,INPUT!$C$11:$L$281,7,0),"-")</f>
        <v>-</v>
      </c>
      <c r="EP161" s="311">
        <f>IFERROR(VLOOKUP(EI161,INPUT!$C$11:$L$281,8,0),"-")</f>
        <v>0</v>
      </c>
      <c r="EQ161" s="311" t="str">
        <f>IFERROR(VLOOKUP(EI161,INPUT!$C$11:$L$281,9,0),"-")</f>
        <v>-</v>
      </c>
      <c r="ER161" s="311">
        <f t="shared" si="145"/>
        <v>7</v>
      </c>
      <c r="ES161" s="65" t="str">
        <f>IFERROR(VLOOKUP(EI161,INPUT!$C$11:$L$281,10,0),"-")</f>
        <v>FALL 2023</v>
      </c>
      <c r="ET161" s="144"/>
      <c r="EU161" s="79"/>
      <c r="EV161" s="79"/>
      <c r="EW161" s="79"/>
      <c r="EX161" s="79"/>
      <c r="EY161" s="144"/>
      <c r="EZ161" s="79"/>
      <c r="FA161" s="79"/>
      <c r="FB161" s="79"/>
      <c r="FC161" s="79"/>
    </row>
    <row r="162" spans="1:159" s="188" customFormat="1" ht="15.75" customHeight="1" x14ac:dyDescent="0.2">
      <c r="A162" s="431"/>
      <c r="B162" s="431"/>
      <c r="D162" s="432"/>
      <c r="E162" s="433"/>
      <c r="F162" s="433"/>
      <c r="G162" s="433"/>
      <c r="H162" s="433"/>
      <c r="I162" s="433"/>
      <c r="J162" s="433"/>
      <c r="K162" s="433"/>
      <c r="L162" s="433"/>
      <c r="M162" s="433"/>
      <c r="N162" s="433"/>
      <c r="O162" s="433"/>
      <c r="P162" s="433"/>
      <c r="Q162" s="433"/>
      <c r="R162" s="433"/>
      <c r="S162" s="433"/>
      <c r="T162" s="433"/>
      <c r="U162" s="433"/>
      <c r="V162" s="433"/>
      <c r="W162" s="433"/>
      <c r="X162" s="433"/>
      <c r="Y162" s="433"/>
      <c r="AA162" s="433"/>
      <c r="AB162" s="433"/>
      <c r="AC162" s="433"/>
      <c r="AD162" s="433"/>
      <c r="AE162" s="433"/>
      <c r="AG162" s="198"/>
      <c r="AH162" s="198"/>
      <c r="AI162" s="198"/>
      <c r="AJ162" s="198"/>
      <c r="AK162" s="198"/>
      <c r="AL162" s="198"/>
      <c r="AM162" s="198"/>
      <c r="AN162" s="198"/>
      <c r="AO162" s="198"/>
      <c r="AP162" s="198"/>
      <c r="AQ162" s="198"/>
      <c r="AR162" s="198"/>
      <c r="AS162" s="198"/>
      <c r="AT162" s="198"/>
      <c r="AU162" s="198"/>
      <c r="AV162" s="198"/>
      <c r="AW162" s="198"/>
      <c r="AX162" s="198"/>
      <c r="AY162" s="198"/>
      <c r="AZ162" s="198"/>
      <c r="BA162" s="198"/>
      <c r="BB162" s="433"/>
      <c r="BC162" s="198"/>
      <c r="BD162" s="198"/>
      <c r="BE162" s="198"/>
      <c r="BF162" s="198"/>
      <c r="BG162" s="199"/>
      <c r="BH162" s="199"/>
      <c r="BI162" s="199"/>
      <c r="BJ162" s="196"/>
      <c r="BK162" s="196"/>
      <c r="BL162" s="362"/>
      <c r="BM162" s="362"/>
      <c r="BN162" s="431"/>
      <c r="BO162" s="431"/>
      <c r="BP162" s="196"/>
      <c r="BQ162" s="196"/>
      <c r="BR162" s="199"/>
      <c r="BS162" s="199"/>
      <c r="BT162" s="199"/>
      <c r="BU162" s="199"/>
      <c r="BV162" s="196"/>
      <c r="BW162" s="433"/>
      <c r="BX162" s="433"/>
      <c r="BY162" s="198"/>
      <c r="BZ162" s="198"/>
      <c r="CA162" s="433"/>
      <c r="CB162" s="433"/>
      <c r="CC162" s="433"/>
      <c r="CD162" s="433"/>
      <c r="CE162" s="433"/>
      <c r="CF162" s="433"/>
      <c r="CG162" s="433"/>
      <c r="CH162" s="433"/>
      <c r="CI162" s="433"/>
      <c r="CJ162" s="433"/>
      <c r="CK162" s="433"/>
      <c r="CL162" s="433"/>
      <c r="CM162" s="433"/>
      <c r="CN162" s="433"/>
      <c r="CO162" s="433"/>
      <c r="CP162" s="433"/>
      <c r="CQ162" s="433"/>
      <c r="CR162" s="433"/>
      <c r="CS162" s="433"/>
      <c r="CT162" s="433"/>
      <c r="CV162" s="433"/>
      <c r="CW162" s="433"/>
      <c r="CX162" s="433"/>
      <c r="CY162" s="433"/>
      <c r="CZ162" s="433"/>
      <c r="DB162" s="198"/>
      <c r="DC162" s="198"/>
      <c r="DD162" s="198"/>
      <c r="DE162" s="198"/>
      <c r="DF162" s="198"/>
      <c r="DG162" s="198"/>
      <c r="DH162" s="198"/>
      <c r="DI162" s="198"/>
      <c r="DJ162" s="198"/>
      <c r="DK162" s="198"/>
      <c r="DL162" s="198"/>
      <c r="DM162" s="198"/>
      <c r="DN162" s="198"/>
      <c r="DO162" s="198"/>
      <c r="DP162" s="198"/>
      <c r="DQ162" s="198"/>
      <c r="DR162" s="198"/>
      <c r="DS162" s="198"/>
      <c r="DT162" s="198"/>
      <c r="DU162" s="198"/>
      <c r="EI162" s="65">
        <v>101</v>
      </c>
      <c r="EJ162" s="311">
        <f>IFERROR(VLOOKUP(EI162,INPUT!$C$11:$L$281,2,0),"-")</f>
        <v>11</v>
      </c>
      <c r="EK162" s="311" t="str">
        <f>IFERROR(VLOOKUP(EI162,INPUT!$C$11:$L$281,3,0),"-")</f>
        <v>-</v>
      </c>
      <c r="EL162" s="386" t="str">
        <f>IFERROR(VLOOKUP(EI162,INPUT!$C$11:$L$281,4,0),"-")</f>
        <v>-</v>
      </c>
      <c r="EM162" s="311" t="str">
        <f>IFERROR(VLOOKUP(EI162,INPUT!$C$11:$L$281,5,0),"-")</f>
        <v>-</v>
      </c>
      <c r="EN162" s="311" t="str">
        <f>IFERROR(VLOOKUP(EI162,INPUT!$C$11:$L$281,6,0),"-")</f>
        <v>-</v>
      </c>
      <c r="EO162" s="311" t="str">
        <f>IFERROR(VLOOKUP(EI162,INPUT!$C$11:$L$281,7,0),"-")</f>
        <v>-</v>
      </c>
      <c r="EP162" s="311">
        <f>IFERROR(VLOOKUP(EI162,INPUT!$C$11:$L$281,8,0),"-")</f>
        <v>0</v>
      </c>
      <c r="EQ162" s="311" t="str">
        <f>IFERROR(VLOOKUP(EI162,INPUT!$C$11:$L$281,9,0),"-")</f>
        <v>-</v>
      </c>
      <c r="ER162" s="311">
        <f t="shared" si="145"/>
        <v>7</v>
      </c>
      <c r="ES162" s="65" t="str">
        <f>IFERROR(VLOOKUP(EI162,INPUT!$C$11:$L$281,10,0),"-")</f>
        <v>FALL 2023</v>
      </c>
      <c r="ET162" s="144"/>
      <c r="EU162" s="79"/>
      <c r="EV162" s="79"/>
      <c r="EW162" s="79"/>
      <c r="EX162" s="79"/>
      <c r="EY162" s="144"/>
      <c r="EZ162" s="79"/>
      <c r="FA162" s="79"/>
      <c r="FB162" s="79"/>
      <c r="FC162" s="79"/>
    </row>
    <row r="163" spans="1:159" s="188" customFormat="1" ht="15.75" customHeight="1" x14ac:dyDescent="0.2">
      <c r="A163" s="431"/>
      <c r="B163" s="431"/>
      <c r="D163" s="432"/>
      <c r="E163" s="433"/>
      <c r="F163" s="433"/>
      <c r="G163" s="433"/>
      <c r="H163" s="433"/>
      <c r="I163" s="433"/>
      <c r="J163" s="433"/>
      <c r="K163" s="433"/>
      <c r="L163" s="433"/>
      <c r="M163" s="433"/>
      <c r="N163" s="433"/>
      <c r="O163" s="433"/>
      <c r="P163" s="433"/>
      <c r="Q163" s="433"/>
      <c r="R163" s="433"/>
      <c r="S163" s="433"/>
      <c r="T163" s="433"/>
      <c r="U163" s="433"/>
      <c r="V163" s="433"/>
      <c r="W163" s="433"/>
      <c r="X163" s="433"/>
      <c r="Y163" s="433"/>
      <c r="AA163" s="433"/>
      <c r="AB163" s="433"/>
      <c r="AC163" s="433"/>
      <c r="AD163" s="433"/>
      <c r="AE163" s="433"/>
      <c r="AG163" s="198"/>
      <c r="AH163" s="198"/>
      <c r="AI163" s="198"/>
      <c r="AJ163" s="198"/>
      <c r="AK163" s="198"/>
      <c r="AL163" s="198"/>
      <c r="AM163" s="198"/>
      <c r="AN163" s="198"/>
      <c r="AO163" s="198"/>
      <c r="AP163" s="198"/>
      <c r="AQ163" s="198"/>
      <c r="AR163" s="198"/>
      <c r="AS163" s="198"/>
      <c r="AT163" s="198"/>
      <c r="AU163" s="198"/>
      <c r="AV163" s="198"/>
      <c r="AW163" s="198"/>
      <c r="AX163" s="198"/>
      <c r="AY163" s="198"/>
      <c r="AZ163" s="198"/>
      <c r="BA163" s="198"/>
      <c r="BB163" s="433"/>
      <c r="BC163" s="198"/>
      <c r="BD163" s="198"/>
      <c r="BE163" s="198"/>
      <c r="BF163" s="198"/>
      <c r="BG163" s="199"/>
      <c r="BH163" s="199"/>
      <c r="BI163" s="199"/>
      <c r="BJ163" s="196"/>
      <c r="BK163" s="196"/>
      <c r="BL163" s="362"/>
      <c r="BM163" s="362"/>
      <c r="BN163" s="431"/>
      <c r="BO163" s="431"/>
      <c r="BP163" s="196"/>
      <c r="BQ163" s="196"/>
      <c r="BR163" s="199"/>
      <c r="BS163" s="199"/>
      <c r="BT163" s="199"/>
      <c r="BU163" s="199"/>
      <c r="BV163" s="196"/>
      <c r="BW163" s="433"/>
      <c r="BX163" s="433"/>
      <c r="BY163" s="198"/>
      <c r="BZ163" s="198"/>
      <c r="CA163" s="433"/>
      <c r="CB163" s="433"/>
      <c r="CC163" s="433"/>
      <c r="CD163" s="433"/>
      <c r="CE163" s="433"/>
      <c r="CF163" s="433"/>
      <c r="CG163" s="433"/>
      <c r="CH163" s="433"/>
      <c r="CI163" s="433"/>
      <c r="CJ163" s="433"/>
      <c r="CK163" s="433"/>
      <c r="CL163" s="433"/>
      <c r="CM163" s="433"/>
      <c r="CN163" s="433"/>
      <c r="CO163" s="433"/>
      <c r="CP163" s="433"/>
      <c r="CQ163" s="433"/>
      <c r="CR163" s="433"/>
      <c r="CS163" s="433"/>
      <c r="CT163" s="433"/>
      <c r="CV163" s="433"/>
      <c r="CW163" s="433"/>
      <c r="CX163" s="433"/>
      <c r="CY163" s="433"/>
      <c r="CZ163" s="433"/>
      <c r="DB163" s="198"/>
      <c r="DC163" s="198"/>
      <c r="DD163" s="198"/>
      <c r="DE163" s="198"/>
      <c r="DF163" s="198"/>
      <c r="DG163" s="198"/>
      <c r="DH163" s="198"/>
      <c r="DI163" s="198"/>
      <c r="DJ163" s="198"/>
      <c r="DK163" s="198"/>
      <c r="DL163" s="198"/>
      <c r="DM163" s="198"/>
      <c r="DN163" s="198"/>
      <c r="DO163" s="198"/>
      <c r="DP163" s="198"/>
      <c r="DQ163" s="198"/>
      <c r="DR163" s="198"/>
      <c r="DS163" s="198"/>
      <c r="DT163" s="198"/>
      <c r="DU163" s="198"/>
      <c r="EI163" s="65">
        <v>102</v>
      </c>
      <c r="EJ163" s="311">
        <f>IFERROR(VLOOKUP(EI163,INPUT!$C$11:$L$281,2,0),"-")</f>
        <v>12</v>
      </c>
      <c r="EK163" s="311" t="str">
        <f>IFERROR(VLOOKUP(EI163,INPUT!$C$11:$L$281,3,0),"-")</f>
        <v>-</v>
      </c>
      <c r="EL163" s="386" t="str">
        <f>IFERROR(VLOOKUP(EI163,INPUT!$C$11:$L$281,4,0),"-")</f>
        <v>-</v>
      </c>
      <c r="EM163" s="311" t="str">
        <f>IFERROR(VLOOKUP(EI163,INPUT!$C$11:$L$281,5,0),"-")</f>
        <v>-</v>
      </c>
      <c r="EN163" s="311" t="str">
        <f>IFERROR(VLOOKUP(EI163,INPUT!$C$11:$L$281,6,0),"-")</f>
        <v>-</v>
      </c>
      <c r="EO163" s="311" t="str">
        <f>IFERROR(VLOOKUP(EI163,INPUT!$C$11:$L$281,7,0),"-")</f>
        <v>-</v>
      </c>
      <c r="EP163" s="311">
        <f>IFERROR(VLOOKUP(EI163,INPUT!$C$11:$L$281,8,0),"-")</f>
        <v>0</v>
      </c>
      <c r="EQ163" s="311" t="str">
        <f>IFERROR(VLOOKUP(EI163,INPUT!$C$11:$L$281,9,0),"-")</f>
        <v>-</v>
      </c>
      <c r="ER163" s="311">
        <f t="shared" si="145"/>
        <v>7</v>
      </c>
      <c r="ES163" s="65" t="str">
        <f>IFERROR(VLOOKUP(EI163,INPUT!$C$11:$L$281,10,0),"-")</f>
        <v>FALL 2023</v>
      </c>
      <c r="ET163" s="144"/>
      <c r="EU163" s="79"/>
      <c r="EV163" s="79"/>
      <c r="EW163" s="79"/>
      <c r="EX163" s="79"/>
      <c r="EY163" s="144"/>
      <c r="EZ163" s="79"/>
      <c r="FA163" s="79"/>
      <c r="FB163" s="79"/>
      <c r="FC163" s="79"/>
    </row>
    <row r="164" spans="1:159" s="188" customFormat="1" ht="15.75" customHeight="1" x14ac:dyDescent="0.2">
      <c r="A164" s="431"/>
      <c r="B164" s="431"/>
      <c r="D164" s="432"/>
      <c r="E164" s="433"/>
      <c r="F164" s="433"/>
      <c r="G164" s="433"/>
      <c r="H164" s="433"/>
      <c r="I164" s="433"/>
      <c r="J164" s="433"/>
      <c r="K164" s="433"/>
      <c r="L164" s="433"/>
      <c r="M164" s="433"/>
      <c r="N164" s="433"/>
      <c r="O164" s="433"/>
      <c r="P164" s="433"/>
      <c r="Q164" s="433"/>
      <c r="R164" s="433"/>
      <c r="S164" s="433"/>
      <c r="T164" s="433"/>
      <c r="U164" s="433"/>
      <c r="V164" s="433"/>
      <c r="W164" s="433"/>
      <c r="X164" s="433"/>
      <c r="Y164" s="433"/>
      <c r="AA164" s="433"/>
      <c r="AB164" s="433"/>
      <c r="AC164" s="433"/>
      <c r="AD164" s="433"/>
      <c r="AE164" s="433"/>
      <c r="AG164" s="198"/>
      <c r="AH164" s="198"/>
      <c r="AI164" s="198"/>
      <c r="AJ164" s="198"/>
      <c r="AK164" s="198"/>
      <c r="AL164" s="198"/>
      <c r="AM164" s="198"/>
      <c r="AN164" s="198"/>
      <c r="AO164" s="198"/>
      <c r="AP164" s="198"/>
      <c r="AQ164" s="198"/>
      <c r="AR164" s="198"/>
      <c r="AS164" s="198"/>
      <c r="AT164" s="198"/>
      <c r="AU164" s="198"/>
      <c r="AV164" s="198"/>
      <c r="AW164" s="198"/>
      <c r="AX164" s="198"/>
      <c r="AY164" s="198"/>
      <c r="AZ164" s="198"/>
      <c r="BA164" s="198"/>
      <c r="BB164" s="433"/>
      <c r="BC164" s="198"/>
      <c r="BD164" s="198"/>
      <c r="BE164" s="198"/>
      <c r="BF164" s="198"/>
      <c r="BG164" s="199"/>
      <c r="BH164" s="199"/>
      <c r="BI164" s="199"/>
      <c r="BJ164" s="196"/>
      <c r="BK164" s="196"/>
      <c r="BL164" s="362"/>
      <c r="BM164" s="362"/>
      <c r="BN164" s="431"/>
      <c r="BO164" s="431"/>
      <c r="BP164" s="196"/>
      <c r="BQ164" s="196"/>
      <c r="BR164" s="199"/>
      <c r="BS164" s="199"/>
      <c r="BT164" s="199"/>
      <c r="BU164" s="199"/>
      <c r="BV164" s="196"/>
      <c r="BW164" s="433"/>
      <c r="BX164" s="433"/>
      <c r="BY164" s="198"/>
      <c r="BZ164" s="198"/>
      <c r="CA164" s="433"/>
      <c r="CB164" s="433"/>
      <c r="CC164" s="433"/>
      <c r="CD164" s="433"/>
      <c r="CE164" s="433"/>
      <c r="CF164" s="433"/>
      <c r="CG164" s="433"/>
      <c r="CH164" s="433"/>
      <c r="CI164" s="433"/>
      <c r="CJ164" s="433"/>
      <c r="CK164" s="433"/>
      <c r="CL164" s="433"/>
      <c r="CM164" s="433"/>
      <c r="CN164" s="433"/>
      <c r="CO164" s="433"/>
      <c r="CP164" s="433"/>
      <c r="CQ164" s="433"/>
      <c r="CR164" s="433"/>
      <c r="CS164" s="433"/>
      <c r="CT164" s="433"/>
      <c r="CV164" s="433"/>
      <c r="CW164" s="433"/>
      <c r="CX164" s="433"/>
      <c r="CY164" s="433"/>
      <c r="CZ164" s="433"/>
      <c r="DB164" s="198"/>
      <c r="DC164" s="198"/>
      <c r="DD164" s="198"/>
      <c r="DE164" s="198"/>
      <c r="DF164" s="198"/>
      <c r="DG164" s="198"/>
      <c r="DH164" s="198"/>
      <c r="DI164" s="198"/>
      <c r="DJ164" s="198"/>
      <c r="DK164" s="198"/>
      <c r="DL164" s="198"/>
      <c r="DM164" s="198"/>
      <c r="DN164" s="198"/>
      <c r="DO164" s="198"/>
      <c r="DP164" s="198"/>
      <c r="DQ164" s="198"/>
      <c r="DR164" s="198"/>
      <c r="DS164" s="198"/>
      <c r="DT164" s="198"/>
      <c r="DU164" s="198"/>
      <c r="EI164" s="65">
        <v>103</v>
      </c>
      <c r="EJ164" s="311">
        <f>IFERROR(VLOOKUP(EI164,INPUT!$C$11:$L$281,2,0),"-")</f>
        <v>13</v>
      </c>
      <c r="EK164" s="311" t="str">
        <f>IFERROR(VLOOKUP(EI164,INPUT!$C$11:$L$281,3,0),"-")</f>
        <v>-</v>
      </c>
      <c r="EL164" s="386" t="str">
        <f>IFERROR(VLOOKUP(EI164,INPUT!$C$11:$L$281,4,0),"-")</f>
        <v>-</v>
      </c>
      <c r="EM164" s="311" t="str">
        <f>IFERROR(VLOOKUP(EI164,INPUT!$C$11:$L$281,5,0),"-")</f>
        <v>-</v>
      </c>
      <c r="EN164" s="311" t="str">
        <f>IFERROR(VLOOKUP(EI164,INPUT!$C$11:$L$281,6,0),"-")</f>
        <v>-</v>
      </c>
      <c r="EO164" s="311" t="str">
        <f>IFERROR(VLOOKUP(EI164,INPUT!$C$11:$L$281,7,0),"-")</f>
        <v>-</v>
      </c>
      <c r="EP164" s="311">
        <f>IFERROR(VLOOKUP(EI164,INPUT!$C$11:$L$281,8,0),"-")</f>
        <v>0</v>
      </c>
      <c r="EQ164" s="311" t="str">
        <f>IFERROR(VLOOKUP(EI164,INPUT!$C$11:$L$281,9,0),"-")</f>
        <v>-</v>
      </c>
      <c r="ER164" s="311">
        <f t="shared" si="145"/>
        <v>7</v>
      </c>
      <c r="ES164" s="65" t="str">
        <f>IFERROR(VLOOKUP(EI164,INPUT!$C$11:$L$281,10,0),"-")</f>
        <v>FALL 2023</v>
      </c>
      <c r="ET164" s="144"/>
      <c r="EU164" s="79"/>
      <c r="EV164" s="79"/>
      <c r="EW164" s="79"/>
      <c r="EX164" s="79"/>
      <c r="EY164" s="144"/>
      <c r="EZ164" s="79"/>
      <c r="FA164" s="79"/>
      <c r="FB164" s="79"/>
      <c r="FC164" s="79"/>
    </row>
    <row r="165" spans="1:159" s="188" customFormat="1" ht="15.75" customHeight="1" x14ac:dyDescent="0.2">
      <c r="A165" s="431"/>
      <c r="B165" s="431"/>
      <c r="D165" s="432"/>
      <c r="E165" s="433"/>
      <c r="F165" s="433"/>
      <c r="G165" s="433"/>
      <c r="H165" s="433"/>
      <c r="I165" s="433"/>
      <c r="J165" s="433"/>
      <c r="K165" s="433"/>
      <c r="L165" s="433"/>
      <c r="M165" s="433"/>
      <c r="N165" s="433"/>
      <c r="O165" s="433"/>
      <c r="P165" s="433"/>
      <c r="Q165" s="433"/>
      <c r="R165" s="433"/>
      <c r="S165" s="433"/>
      <c r="T165" s="433"/>
      <c r="U165" s="433"/>
      <c r="V165" s="433"/>
      <c r="W165" s="433"/>
      <c r="X165" s="433"/>
      <c r="Y165" s="433"/>
      <c r="AA165" s="433"/>
      <c r="AB165" s="433"/>
      <c r="AC165" s="433"/>
      <c r="AD165" s="433"/>
      <c r="AE165" s="433"/>
      <c r="AG165" s="198"/>
      <c r="AH165" s="198"/>
      <c r="AI165" s="198"/>
      <c r="AJ165" s="198"/>
      <c r="AK165" s="198"/>
      <c r="AL165" s="198"/>
      <c r="AM165" s="198"/>
      <c r="AN165" s="198"/>
      <c r="AO165" s="198"/>
      <c r="AP165" s="198"/>
      <c r="AQ165" s="198"/>
      <c r="AR165" s="198"/>
      <c r="AS165" s="198"/>
      <c r="AT165" s="198"/>
      <c r="AU165" s="198"/>
      <c r="AV165" s="198"/>
      <c r="AW165" s="198"/>
      <c r="AX165" s="198"/>
      <c r="AY165" s="198"/>
      <c r="AZ165" s="198"/>
      <c r="BA165" s="198"/>
      <c r="BB165" s="433"/>
      <c r="BC165" s="198"/>
      <c r="BD165" s="198"/>
      <c r="BE165" s="198"/>
      <c r="BF165" s="198"/>
      <c r="BG165" s="199"/>
      <c r="BH165" s="199"/>
      <c r="BI165" s="199"/>
      <c r="BJ165" s="196"/>
      <c r="BK165" s="196"/>
      <c r="BL165" s="362"/>
      <c r="BM165" s="362"/>
      <c r="BN165" s="431"/>
      <c r="BO165" s="431"/>
      <c r="BP165" s="196"/>
      <c r="BQ165" s="196"/>
      <c r="BR165" s="199"/>
      <c r="BS165" s="199"/>
      <c r="BT165" s="199"/>
      <c r="BU165" s="199"/>
      <c r="BV165" s="196"/>
      <c r="BW165" s="433"/>
      <c r="BX165" s="433"/>
      <c r="BY165" s="198"/>
      <c r="BZ165" s="198"/>
      <c r="CA165" s="433"/>
      <c r="CB165" s="433"/>
      <c r="CC165" s="433"/>
      <c r="CD165" s="433"/>
      <c r="CE165" s="433"/>
      <c r="CF165" s="433"/>
      <c r="CG165" s="433"/>
      <c r="CH165" s="433"/>
      <c r="CI165" s="433"/>
      <c r="CJ165" s="433"/>
      <c r="CK165" s="433"/>
      <c r="CL165" s="433"/>
      <c r="CM165" s="433"/>
      <c r="CN165" s="433"/>
      <c r="CO165" s="433"/>
      <c r="CP165" s="433"/>
      <c r="CQ165" s="433"/>
      <c r="CR165" s="433"/>
      <c r="CS165" s="433"/>
      <c r="CT165" s="433"/>
      <c r="CV165" s="433"/>
      <c r="CW165" s="433"/>
      <c r="CX165" s="433"/>
      <c r="CY165" s="433"/>
      <c r="CZ165" s="433"/>
      <c r="DB165" s="198"/>
      <c r="DC165" s="198"/>
      <c r="DD165" s="198"/>
      <c r="DE165" s="198"/>
      <c r="DF165" s="198"/>
      <c r="DG165" s="198"/>
      <c r="DH165" s="198"/>
      <c r="DI165" s="198"/>
      <c r="DJ165" s="198"/>
      <c r="DK165" s="198"/>
      <c r="DL165" s="198"/>
      <c r="DM165" s="198"/>
      <c r="DN165" s="198"/>
      <c r="DO165" s="198"/>
      <c r="DP165" s="198"/>
      <c r="DQ165" s="198"/>
      <c r="DR165" s="198"/>
      <c r="DS165" s="198"/>
      <c r="DT165" s="198"/>
      <c r="DU165" s="198"/>
      <c r="EI165" s="65">
        <v>104</v>
      </c>
      <c r="EJ165" s="311">
        <f>IFERROR(VLOOKUP(EI165,INPUT!$C$11:$L$281,2,0),"-")</f>
        <v>14</v>
      </c>
      <c r="EK165" s="311" t="str">
        <f>IFERROR(VLOOKUP(EI165,INPUT!$C$11:$L$281,3,0),"-")</f>
        <v>-</v>
      </c>
      <c r="EL165" s="386" t="str">
        <f>IFERROR(VLOOKUP(EI165,INPUT!$C$11:$L$281,4,0),"-")</f>
        <v>-</v>
      </c>
      <c r="EM165" s="311" t="str">
        <f>IFERROR(VLOOKUP(EI165,INPUT!$C$11:$L$281,5,0),"-")</f>
        <v>-</v>
      </c>
      <c r="EN165" s="311" t="str">
        <f>IFERROR(VLOOKUP(EI165,INPUT!$C$11:$L$281,6,0),"-")</f>
        <v>-</v>
      </c>
      <c r="EO165" s="311" t="str">
        <f>IFERROR(VLOOKUP(EI165,INPUT!$C$11:$L$281,7,0),"-")</f>
        <v>-</v>
      </c>
      <c r="EP165" s="311">
        <f>IFERROR(VLOOKUP(EI165,INPUT!$C$11:$L$281,8,0),"-")</f>
        <v>0</v>
      </c>
      <c r="EQ165" s="311" t="str">
        <f>IFERROR(VLOOKUP(EI165,INPUT!$C$11:$L$281,9,0),"-")</f>
        <v>-</v>
      </c>
      <c r="ER165" s="311">
        <f t="shared" si="145"/>
        <v>7</v>
      </c>
      <c r="ES165" s="65" t="str">
        <f>IFERROR(VLOOKUP(EI165,INPUT!$C$11:$L$281,10,0),"-")</f>
        <v>FALL 2023</v>
      </c>
      <c r="ET165" s="144"/>
      <c r="EU165" s="79"/>
      <c r="EV165" s="79"/>
      <c r="EW165" s="79"/>
      <c r="EX165" s="79"/>
      <c r="EY165" s="144"/>
      <c r="EZ165" s="79"/>
      <c r="FA165" s="79"/>
      <c r="FB165" s="79"/>
      <c r="FC165" s="79"/>
    </row>
    <row r="166" spans="1:159" s="188" customFormat="1" ht="15.75" customHeight="1" x14ac:dyDescent="0.2">
      <c r="A166" s="431"/>
      <c r="B166" s="431"/>
      <c r="D166" s="432"/>
      <c r="E166" s="433"/>
      <c r="F166" s="433"/>
      <c r="G166" s="433"/>
      <c r="H166" s="433"/>
      <c r="I166" s="433"/>
      <c r="J166" s="433"/>
      <c r="K166" s="433"/>
      <c r="L166" s="433"/>
      <c r="M166" s="433"/>
      <c r="N166" s="433"/>
      <c r="O166" s="433"/>
      <c r="P166" s="433"/>
      <c r="Q166" s="433"/>
      <c r="R166" s="433"/>
      <c r="S166" s="433"/>
      <c r="T166" s="433"/>
      <c r="U166" s="433"/>
      <c r="V166" s="433"/>
      <c r="W166" s="433"/>
      <c r="X166" s="433"/>
      <c r="Y166" s="433"/>
      <c r="AA166" s="433"/>
      <c r="AB166" s="433"/>
      <c r="AC166" s="433"/>
      <c r="AD166" s="433"/>
      <c r="AE166" s="433"/>
      <c r="AG166" s="198"/>
      <c r="AH166" s="198"/>
      <c r="AI166" s="198"/>
      <c r="AJ166" s="198"/>
      <c r="AK166" s="198"/>
      <c r="AL166" s="198"/>
      <c r="AM166" s="198"/>
      <c r="AN166" s="198"/>
      <c r="AO166" s="198"/>
      <c r="AP166" s="198"/>
      <c r="AQ166" s="198"/>
      <c r="AR166" s="198"/>
      <c r="AS166" s="198"/>
      <c r="AT166" s="198"/>
      <c r="AU166" s="198"/>
      <c r="AV166" s="198"/>
      <c r="AW166" s="198"/>
      <c r="AX166" s="198"/>
      <c r="AY166" s="198"/>
      <c r="AZ166" s="198"/>
      <c r="BA166" s="198"/>
      <c r="BB166" s="433"/>
      <c r="BC166" s="198"/>
      <c r="BD166" s="198"/>
      <c r="BE166" s="198"/>
      <c r="BF166" s="198"/>
      <c r="BG166" s="199"/>
      <c r="BH166" s="199"/>
      <c r="BI166" s="199"/>
      <c r="BJ166" s="196"/>
      <c r="BK166" s="196"/>
      <c r="BL166" s="362"/>
      <c r="BM166" s="362"/>
      <c r="BN166" s="431"/>
      <c r="BO166" s="431"/>
      <c r="BP166" s="196"/>
      <c r="BQ166" s="196"/>
      <c r="BR166" s="199"/>
      <c r="BS166" s="199"/>
      <c r="BT166" s="199"/>
      <c r="BU166" s="199"/>
      <c r="BV166" s="196"/>
      <c r="BW166" s="433"/>
      <c r="BX166" s="433"/>
      <c r="BY166" s="198"/>
      <c r="BZ166" s="198"/>
      <c r="CA166" s="433"/>
      <c r="CB166" s="433"/>
      <c r="CC166" s="433"/>
      <c r="CD166" s="433"/>
      <c r="CE166" s="433"/>
      <c r="CF166" s="433"/>
      <c r="CG166" s="433"/>
      <c r="CH166" s="433"/>
      <c r="CI166" s="433"/>
      <c r="CJ166" s="433"/>
      <c r="CK166" s="433"/>
      <c r="CL166" s="433"/>
      <c r="CM166" s="433"/>
      <c r="CN166" s="433"/>
      <c r="CO166" s="433"/>
      <c r="CP166" s="433"/>
      <c r="CQ166" s="433"/>
      <c r="CR166" s="433"/>
      <c r="CS166" s="433"/>
      <c r="CT166" s="433"/>
      <c r="CV166" s="433"/>
      <c r="CW166" s="433"/>
      <c r="CX166" s="433"/>
      <c r="CY166" s="433"/>
      <c r="CZ166" s="433"/>
      <c r="DB166" s="198"/>
      <c r="DC166" s="198"/>
      <c r="DD166" s="198"/>
      <c r="DE166" s="198"/>
      <c r="DF166" s="198"/>
      <c r="DG166" s="198"/>
      <c r="DH166" s="198"/>
      <c r="DI166" s="198"/>
      <c r="DJ166" s="198"/>
      <c r="DK166" s="198"/>
      <c r="DL166" s="198"/>
      <c r="DM166" s="198"/>
      <c r="DN166" s="198"/>
      <c r="DO166" s="198"/>
      <c r="DP166" s="198"/>
      <c r="DQ166" s="198"/>
      <c r="DR166" s="198"/>
      <c r="DS166" s="198"/>
      <c r="DT166" s="198"/>
      <c r="DU166" s="198"/>
      <c r="EI166" s="65">
        <v>105</v>
      </c>
      <c r="EJ166" s="311">
        <f>IFERROR(VLOOKUP(EI166,INPUT!$C$11:$L$281,2,0),"-")</f>
        <v>15</v>
      </c>
      <c r="EK166" s="311" t="str">
        <f>IFERROR(VLOOKUP(EI166,INPUT!$C$11:$L$281,3,0),"-")</f>
        <v>-</v>
      </c>
      <c r="EL166" s="386" t="str">
        <f>IFERROR(VLOOKUP(EI166,INPUT!$C$11:$L$281,4,0),"-")</f>
        <v>-</v>
      </c>
      <c r="EM166" s="311" t="str">
        <f>IFERROR(VLOOKUP(EI166,INPUT!$C$11:$L$281,5,0),"-")</f>
        <v>-</v>
      </c>
      <c r="EN166" s="311" t="str">
        <f>IFERROR(VLOOKUP(EI166,INPUT!$C$11:$L$281,6,0),"-")</f>
        <v>-</v>
      </c>
      <c r="EO166" s="311" t="str">
        <f>IFERROR(VLOOKUP(EI166,INPUT!$C$11:$L$281,7,0),"-")</f>
        <v>-</v>
      </c>
      <c r="EP166" s="311">
        <f>IFERROR(VLOOKUP(EI166,INPUT!$C$11:$L$281,8,0),"-")</f>
        <v>0</v>
      </c>
      <c r="EQ166" s="311" t="str">
        <f>IFERROR(VLOOKUP(EI166,INPUT!$C$11:$L$281,9,0),"-")</f>
        <v>-</v>
      </c>
      <c r="ER166" s="311">
        <f t="shared" si="145"/>
        <v>7</v>
      </c>
      <c r="ES166" s="65" t="str">
        <f>IFERROR(VLOOKUP(EI166,INPUT!$C$11:$L$281,10,0),"-")</f>
        <v>FALL 2023</v>
      </c>
      <c r="ET166" s="144"/>
      <c r="EY166" s="144"/>
    </row>
    <row r="167" spans="1:159" s="188" customFormat="1" ht="15.75" customHeight="1" x14ac:dyDescent="0.2">
      <c r="A167" s="431"/>
      <c r="B167" s="431"/>
      <c r="D167" s="432"/>
      <c r="E167" s="433"/>
      <c r="F167" s="433"/>
      <c r="G167" s="433"/>
      <c r="H167" s="433"/>
      <c r="I167" s="433"/>
      <c r="J167" s="433"/>
      <c r="K167" s="433"/>
      <c r="L167" s="433"/>
      <c r="M167" s="433"/>
      <c r="N167" s="433"/>
      <c r="O167" s="433"/>
      <c r="P167" s="433"/>
      <c r="Q167" s="433"/>
      <c r="R167" s="433"/>
      <c r="S167" s="433"/>
      <c r="T167" s="433"/>
      <c r="U167" s="433"/>
      <c r="V167" s="433"/>
      <c r="W167" s="433"/>
      <c r="X167" s="433"/>
      <c r="Y167" s="433"/>
      <c r="AA167" s="433"/>
      <c r="AB167" s="433"/>
      <c r="AC167" s="433"/>
      <c r="AD167" s="433"/>
      <c r="AE167" s="433"/>
      <c r="AG167" s="198"/>
      <c r="AH167" s="198"/>
      <c r="AI167" s="198"/>
      <c r="AJ167" s="198"/>
      <c r="AK167" s="198"/>
      <c r="AL167" s="198"/>
      <c r="AM167" s="198"/>
      <c r="AN167" s="198"/>
      <c r="AO167" s="198"/>
      <c r="AP167" s="198"/>
      <c r="AQ167" s="198"/>
      <c r="AR167" s="198"/>
      <c r="AS167" s="198"/>
      <c r="AT167" s="198"/>
      <c r="AU167" s="198"/>
      <c r="AV167" s="198"/>
      <c r="AW167" s="198"/>
      <c r="AX167" s="198"/>
      <c r="AY167" s="198"/>
      <c r="AZ167" s="198"/>
      <c r="BA167" s="198"/>
      <c r="BB167" s="433"/>
      <c r="BC167" s="198"/>
      <c r="BD167" s="198"/>
      <c r="BE167" s="198"/>
      <c r="BF167" s="198"/>
      <c r="BG167" s="199"/>
      <c r="BH167" s="199"/>
      <c r="BI167" s="199"/>
      <c r="BJ167" s="196"/>
      <c r="BK167" s="196"/>
      <c r="BL167" s="362"/>
      <c r="BM167" s="362"/>
      <c r="BN167" s="431"/>
      <c r="BO167" s="431"/>
      <c r="BP167" s="196"/>
      <c r="BQ167" s="196"/>
      <c r="BR167" s="199"/>
      <c r="BS167" s="199"/>
      <c r="BT167" s="199"/>
      <c r="BU167" s="199"/>
      <c r="BV167" s="196"/>
      <c r="BW167" s="433"/>
      <c r="BX167" s="433"/>
      <c r="BY167" s="198"/>
      <c r="BZ167" s="198"/>
      <c r="CA167" s="433"/>
      <c r="CB167" s="433"/>
      <c r="CC167" s="433"/>
      <c r="CD167" s="433"/>
      <c r="CE167" s="433"/>
      <c r="CF167" s="433"/>
      <c r="CG167" s="433"/>
      <c r="CH167" s="433"/>
      <c r="CI167" s="433"/>
      <c r="CJ167" s="433"/>
      <c r="CK167" s="433"/>
      <c r="CL167" s="433"/>
      <c r="CM167" s="433"/>
      <c r="CN167" s="433"/>
      <c r="CO167" s="433"/>
      <c r="CP167" s="433"/>
      <c r="CQ167" s="433"/>
      <c r="CR167" s="433"/>
      <c r="CS167" s="433"/>
      <c r="CT167" s="433"/>
      <c r="CV167" s="433"/>
      <c r="CW167" s="433"/>
      <c r="CX167" s="433"/>
      <c r="CY167" s="433"/>
      <c r="CZ167" s="433"/>
      <c r="DB167" s="198"/>
      <c r="DC167" s="198"/>
      <c r="DD167" s="198"/>
      <c r="DE167" s="198"/>
      <c r="DF167" s="198"/>
      <c r="DG167" s="198"/>
      <c r="DH167" s="198"/>
      <c r="DI167" s="198"/>
      <c r="DJ167" s="198"/>
      <c r="DK167" s="198"/>
      <c r="DL167" s="198"/>
      <c r="DM167" s="198"/>
      <c r="DN167" s="198"/>
      <c r="DO167" s="198"/>
      <c r="DP167" s="198"/>
      <c r="DQ167" s="198"/>
      <c r="DR167" s="198"/>
      <c r="DS167" s="198"/>
      <c r="DT167" s="198"/>
      <c r="DU167" s="198"/>
      <c r="EI167" s="65">
        <v>106</v>
      </c>
      <c r="EJ167" s="311">
        <f>IFERROR(VLOOKUP(EI167,INPUT!$C$11:$L$281,2,0),"-")</f>
        <v>1</v>
      </c>
      <c r="EK167" s="311" t="str">
        <f>IFERROR(VLOOKUP(EI167,INPUT!$C$11:$L$281,3,0),"-")</f>
        <v>APSY316</v>
      </c>
      <c r="EL167" s="386" t="str">
        <f>IFERROR(VLOOKUP(EI167,INPUT!$C$11:$L$281,4,0),"-")</f>
        <v>PSYCHOLOGY</v>
      </c>
      <c r="EM167" s="311">
        <f>IFERROR(VLOOKUP(EI167,INPUT!$C$11:$L$281,5,0),"-")</f>
        <v>73.099999999999994</v>
      </c>
      <c r="EN167" s="311">
        <f>IFERROR(VLOOKUP(EI167,INPUT!$C$11:$L$281,6,0),"-")</f>
        <v>3</v>
      </c>
      <c r="EO167" s="311" t="str">
        <f>IFERROR(VLOOKUP(EI167,INPUT!$C$11:$L$281,7,0),"-")</f>
        <v>B+</v>
      </c>
      <c r="EP167" s="311">
        <f>IFERROR(VLOOKUP(EI167,INPUT!$C$11:$L$281,8,0),"-")</f>
        <v>3.3</v>
      </c>
      <c r="EQ167" s="311">
        <f>IFERROR(VLOOKUP(EI167,INPUT!$C$11:$L$281,9,0),"-")</f>
        <v>9.8999999999999986</v>
      </c>
      <c r="ER167" s="311">
        <v>8</v>
      </c>
      <c r="ES167" s="65" t="str">
        <f>IFERROR(VLOOKUP(EI167,INPUT!$C$11:$L$281,10,0),"-")</f>
        <v>SPRING 2024</v>
      </c>
      <c r="ET167" s="144"/>
      <c r="EY167" s="144"/>
    </row>
    <row r="168" spans="1:159" s="188" customFormat="1" ht="15.75" customHeight="1" x14ac:dyDescent="0.2">
      <c r="A168" s="431"/>
      <c r="B168" s="431"/>
      <c r="D168" s="432"/>
      <c r="E168" s="433"/>
      <c r="F168" s="433"/>
      <c r="G168" s="433"/>
      <c r="H168" s="433"/>
      <c r="I168" s="433"/>
      <c r="J168" s="433"/>
      <c r="K168" s="433"/>
      <c r="L168" s="433"/>
      <c r="M168" s="433"/>
      <c r="N168" s="433"/>
      <c r="O168" s="433"/>
      <c r="P168" s="433"/>
      <c r="Q168" s="433"/>
      <c r="R168" s="433"/>
      <c r="S168" s="433"/>
      <c r="T168" s="433"/>
      <c r="U168" s="433"/>
      <c r="V168" s="433"/>
      <c r="W168" s="433"/>
      <c r="X168" s="433"/>
      <c r="Y168" s="433"/>
      <c r="AA168" s="433"/>
      <c r="AB168" s="433"/>
      <c r="AC168" s="433"/>
      <c r="AD168" s="433"/>
      <c r="AE168" s="433"/>
      <c r="AG168" s="198"/>
      <c r="AH168" s="198"/>
      <c r="AI168" s="198"/>
      <c r="AJ168" s="198"/>
      <c r="AK168" s="198"/>
      <c r="AL168" s="198"/>
      <c r="AM168" s="198"/>
      <c r="AN168" s="198"/>
      <c r="AO168" s="198"/>
      <c r="AP168" s="198"/>
      <c r="AQ168" s="198"/>
      <c r="AR168" s="198"/>
      <c r="AS168" s="198"/>
      <c r="AT168" s="198"/>
      <c r="AU168" s="198"/>
      <c r="AV168" s="198"/>
      <c r="AW168" s="198"/>
      <c r="AX168" s="198"/>
      <c r="AY168" s="198"/>
      <c r="AZ168" s="198"/>
      <c r="BA168" s="198"/>
      <c r="BB168" s="433"/>
      <c r="BC168" s="198"/>
      <c r="BD168" s="198"/>
      <c r="BE168" s="198"/>
      <c r="BF168" s="198"/>
      <c r="BG168" s="199"/>
      <c r="BH168" s="199"/>
      <c r="BI168" s="199"/>
      <c r="BJ168" s="196"/>
      <c r="BK168" s="196"/>
      <c r="BL168" s="362"/>
      <c r="BM168" s="362"/>
      <c r="BN168" s="431"/>
      <c r="BO168" s="431"/>
      <c r="BP168" s="196"/>
      <c r="BQ168" s="196"/>
      <c r="BR168" s="199"/>
      <c r="BS168" s="199"/>
      <c r="BT168" s="199"/>
      <c r="BU168" s="199"/>
      <c r="BV168" s="196"/>
      <c r="BW168" s="433"/>
      <c r="BX168" s="433"/>
      <c r="BY168" s="198"/>
      <c r="BZ168" s="198"/>
      <c r="CA168" s="433"/>
      <c r="CB168" s="433"/>
      <c r="CC168" s="433"/>
      <c r="CD168" s="433"/>
      <c r="CE168" s="433"/>
      <c r="CF168" s="433"/>
      <c r="CG168" s="433"/>
      <c r="CH168" s="433"/>
      <c r="CI168" s="433"/>
      <c r="CJ168" s="433"/>
      <c r="CK168" s="433"/>
      <c r="CL168" s="433"/>
      <c r="CM168" s="433"/>
      <c r="CN168" s="433"/>
      <c r="CO168" s="433"/>
      <c r="CP168" s="433"/>
      <c r="CQ168" s="433"/>
      <c r="CR168" s="433"/>
      <c r="CS168" s="433"/>
      <c r="CT168" s="433"/>
      <c r="CV168" s="433"/>
      <c r="CW168" s="433"/>
      <c r="CX168" s="433"/>
      <c r="CY168" s="433"/>
      <c r="CZ168" s="433"/>
      <c r="DB168" s="198"/>
      <c r="DC168" s="198"/>
      <c r="DD168" s="198"/>
      <c r="DE168" s="198"/>
      <c r="DF168" s="198"/>
      <c r="DG168" s="198"/>
      <c r="DH168" s="198"/>
      <c r="DI168" s="198"/>
      <c r="DJ168" s="198"/>
      <c r="DK168" s="198"/>
      <c r="DL168" s="198"/>
      <c r="DM168" s="198"/>
      <c r="DN168" s="198"/>
      <c r="DO168" s="198"/>
      <c r="DP168" s="198"/>
      <c r="DQ168" s="198"/>
      <c r="DR168" s="198"/>
      <c r="DS168" s="198"/>
      <c r="DT168" s="198"/>
      <c r="DU168" s="198"/>
      <c r="EI168" s="65">
        <v>107</v>
      </c>
      <c r="EJ168" s="311">
        <f>IFERROR(VLOOKUP(EI168,INPUT!$C$11:$L$281,2,0),"-")</f>
        <v>2</v>
      </c>
      <c r="EK168" s="311" t="str">
        <f>IFERROR(VLOOKUP(EI168,INPUT!$C$11:$L$281,3,0),"-")</f>
        <v>CSC344</v>
      </c>
      <c r="EL168" s="386" t="str">
        <f>IFERROR(VLOOKUP(EI168,INPUT!$C$11:$L$281,4,0),"-")</f>
        <v>SOCIAL WORK PRACTICE</v>
      </c>
      <c r="EM168" s="311">
        <f>IFERROR(VLOOKUP(EI168,INPUT!$C$11:$L$281,5,0),"-")</f>
        <v>67.5</v>
      </c>
      <c r="EN168" s="311">
        <f>IFERROR(VLOOKUP(EI168,INPUT!$C$11:$L$281,6,0),"-")</f>
        <v>1</v>
      </c>
      <c r="EO168" s="311" t="str">
        <f>IFERROR(VLOOKUP(EI168,INPUT!$C$11:$L$281,7,0),"-")</f>
        <v>B+</v>
      </c>
      <c r="EP168" s="311">
        <f>IFERROR(VLOOKUP(EI168,INPUT!$C$11:$L$281,8,0),"-")</f>
        <v>3.3</v>
      </c>
      <c r="EQ168" s="311">
        <f>IFERROR(VLOOKUP(EI168,INPUT!$C$11:$L$281,9,0),"-")</f>
        <v>3.3</v>
      </c>
      <c r="ER168" s="311">
        <f t="shared" si="145"/>
        <v>8</v>
      </c>
      <c r="ES168" s="65" t="str">
        <f>IFERROR(VLOOKUP(EI168,INPUT!$C$11:$L$281,10,0),"-")</f>
        <v>SPRING 2024</v>
      </c>
      <c r="ET168" s="144"/>
      <c r="EY168" s="144"/>
    </row>
    <row r="169" spans="1:159" s="188" customFormat="1" ht="15.75" customHeight="1" x14ac:dyDescent="0.2">
      <c r="A169" s="431"/>
      <c r="B169" s="431"/>
      <c r="D169" s="432"/>
      <c r="E169" s="433"/>
      <c r="F169" s="433"/>
      <c r="G169" s="433"/>
      <c r="H169" s="433"/>
      <c r="I169" s="433"/>
      <c r="J169" s="433"/>
      <c r="K169" s="433"/>
      <c r="L169" s="433"/>
      <c r="M169" s="433"/>
      <c r="N169" s="433"/>
      <c r="O169" s="433"/>
      <c r="P169" s="433"/>
      <c r="Q169" s="433"/>
      <c r="R169" s="433"/>
      <c r="S169" s="433"/>
      <c r="T169" s="433"/>
      <c r="U169" s="433"/>
      <c r="V169" s="433"/>
      <c r="W169" s="433"/>
      <c r="X169" s="433"/>
      <c r="Y169" s="433"/>
      <c r="AA169" s="433"/>
      <c r="AB169" s="433"/>
      <c r="AC169" s="433"/>
      <c r="AD169" s="433"/>
      <c r="AE169" s="433"/>
      <c r="AG169" s="198"/>
      <c r="AH169" s="198"/>
      <c r="AI169" s="198"/>
      <c r="AJ169" s="198"/>
      <c r="AK169" s="198"/>
      <c r="AL169" s="198"/>
      <c r="AM169" s="198"/>
      <c r="AN169" s="198"/>
      <c r="AO169" s="198"/>
      <c r="AP169" s="198"/>
      <c r="AQ169" s="198"/>
      <c r="AR169" s="198"/>
      <c r="AS169" s="198"/>
      <c r="AT169" s="198"/>
      <c r="AU169" s="198"/>
      <c r="AV169" s="198"/>
      <c r="AW169" s="198"/>
      <c r="AX169" s="198"/>
      <c r="AY169" s="198"/>
      <c r="AZ169" s="198"/>
      <c r="BA169" s="198"/>
      <c r="BB169" s="433"/>
      <c r="BC169" s="198"/>
      <c r="BD169" s="198"/>
      <c r="BE169" s="198"/>
      <c r="BF169" s="198"/>
      <c r="BG169" s="199"/>
      <c r="BH169" s="199"/>
      <c r="BI169" s="199"/>
      <c r="BJ169" s="196"/>
      <c r="BK169" s="196"/>
      <c r="BL169" s="362"/>
      <c r="BM169" s="362"/>
      <c r="BN169" s="431"/>
      <c r="BO169" s="431"/>
      <c r="BP169" s="196"/>
      <c r="BQ169" s="196"/>
      <c r="BR169" s="199"/>
      <c r="BS169" s="199"/>
      <c r="BT169" s="199"/>
      <c r="BU169" s="199"/>
      <c r="BV169" s="196"/>
      <c r="BW169" s="433"/>
      <c r="BX169" s="433"/>
      <c r="BY169" s="198"/>
      <c r="BZ169" s="198"/>
      <c r="CA169" s="433"/>
      <c r="CB169" s="433"/>
      <c r="CC169" s="433"/>
      <c r="CD169" s="433"/>
      <c r="CE169" s="433"/>
      <c r="CF169" s="433"/>
      <c r="CG169" s="433"/>
      <c r="CH169" s="433"/>
      <c r="CI169" s="433"/>
      <c r="CJ169" s="433"/>
      <c r="CK169" s="433"/>
      <c r="CL169" s="433"/>
      <c r="CM169" s="433"/>
      <c r="CN169" s="433"/>
      <c r="CO169" s="433"/>
      <c r="CP169" s="433"/>
      <c r="CQ169" s="433"/>
      <c r="CR169" s="433"/>
      <c r="CS169" s="433"/>
      <c r="CT169" s="433"/>
      <c r="CV169" s="433"/>
      <c r="CW169" s="433"/>
      <c r="CX169" s="433"/>
      <c r="CY169" s="433"/>
      <c r="CZ169" s="433"/>
      <c r="DB169" s="198"/>
      <c r="DC169" s="198"/>
      <c r="DD169" s="198"/>
      <c r="DE169" s="198"/>
      <c r="DF169" s="198"/>
      <c r="DG169" s="198"/>
      <c r="DH169" s="198"/>
      <c r="DI169" s="198"/>
      <c r="DJ169" s="198"/>
      <c r="DK169" s="198"/>
      <c r="DL169" s="198"/>
      <c r="DM169" s="198"/>
      <c r="DN169" s="198"/>
      <c r="DO169" s="198"/>
      <c r="DP169" s="198"/>
      <c r="DQ169" s="198"/>
      <c r="DR169" s="198"/>
      <c r="DS169" s="198"/>
      <c r="DT169" s="198"/>
      <c r="DU169" s="198"/>
      <c r="EI169" s="65">
        <v>108</v>
      </c>
      <c r="EJ169" s="311">
        <f>IFERROR(VLOOKUP(EI169,INPUT!$C$11:$L$281,2,0),"-")</f>
        <v>3</v>
      </c>
      <c r="EK169" s="311" t="str">
        <f>IFERROR(VLOOKUP(EI169,INPUT!$C$11:$L$281,3,0),"-")</f>
        <v>CSC373</v>
      </c>
      <c r="EL169" s="386" t="str">
        <f>IFERROR(VLOOKUP(EI169,INPUT!$C$11:$L$281,4,0),"-")</f>
        <v>COMPILER CONSTRUCTION</v>
      </c>
      <c r="EM169" s="311">
        <f>IFERROR(VLOOKUP(EI169,INPUT!$C$11:$L$281,5,0),"-")</f>
        <v>51.5</v>
      </c>
      <c r="EN169" s="311">
        <f>IFERROR(VLOOKUP(EI169,INPUT!$C$11:$L$281,6,0),"-")</f>
        <v>3</v>
      </c>
      <c r="EO169" s="311" t="str">
        <f>IFERROR(VLOOKUP(EI169,INPUT!$C$11:$L$281,7,0),"-")</f>
        <v>C</v>
      </c>
      <c r="EP169" s="311">
        <f>IFERROR(VLOOKUP(EI169,INPUT!$C$11:$L$281,8,0),"-")</f>
        <v>2</v>
      </c>
      <c r="EQ169" s="311">
        <f>IFERROR(VLOOKUP(EI169,INPUT!$C$11:$L$281,9,0),"-")</f>
        <v>6</v>
      </c>
      <c r="ER169" s="311">
        <f t="shared" si="145"/>
        <v>8</v>
      </c>
      <c r="ES169" s="65" t="str">
        <f>IFERROR(VLOOKUP(EI169,INPUT!$C$11:$L$281,10,0),"-")</f>
        <v>SPRING 2024</v>
      </c>
      <c r="ET169" s="144"/>
      <c r="EY169" s="144"/>
    </row>
    <row r="170" spans="1:159" s="188" customFormat="1" ht="15.75" customHeight="1" x14ac:dyDescent="0.2">
      <c r="A170" s="431"/>
      <c r="B170" s="431"/>
      <c r="D170" s="432"/>
      <c r="E170" s="433"/>
      <c r="F170" s="433"/>
      <c r="G170" s="433"/>
      <c r="H170" s="433"/>
      <c r="I170" s="433"/>
      <c r="J170" s="433"/>
      <c r="K170" s="433"/>
      <c r="L170" s="433"/>
      <c r="M170" s="433"/>
      <c r="N170" s="433"/>
      <c r="O170" s="433"/>
      <c r="P170" s="433"/>
      <c r="Q170" s="433"/>
      <c r="R170" s="433"/>
      <c r="S170" s="433"/>
      <c r="T170" s="433"/>
      <c r="U170" s="433"/>
      <c r="V170" s="433"/>
      <c r="W170" s="433"/>
      <c r="X170" s="433"/>
      <c r="Y170" s="433"/>
      <c r="AA170" s="433"/>
      <c r="AB170" s="433"/>
      <c r="AC170" s="433"/>
      <c r="AD170" s="433"/>
      <c r="AE170" s="433"/>
      <c r="AG170" s="198"/>
      <c r="AH170" s="198"/>
      <c r="AI170" s="198"/>
      <c r="AJ170" s="198"/>
      <c r="AK170" s="198"/>
      <c r="AL170" s="198"/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8"/>
      <c r="BB170" s="433"/>
      <c r="BC170" s="198"/>
      <c r="BD170" s="198"/>
      <c r="BE170" s="198"/>
      <c r="BF170" s="198"/>
      <c r="BG170" s="199"/>
      <c r="BH170" s="199"/>
      <c r="BI170" s="199"/>
      <c r="BJ170" s="196"/>
      <c r="BK170" s="196"/>
      <c r="BL170" s="362"/>
      <c r="BM170" s="362"/>
      <c r="BN170" s="431"/>
      <c r="BO170" s="431"/>
      <c r="BP170" s="196"/>
      <c r="BQ170" s="196"/>
      <c r="BR170" s="199"/>
      <c r="BS170" s="199"/>
      <c r="BT170" s="199"/>
      <c r="BU170" s="199"/>
      <c r="BV170" s="196"/>
      <c r="BW170" s="433"/>
      <c r="BX170" s="433"/>
      <c r="BY170" s="198"/>
      <c r="BZ170" s="198"/>
      <c r="CA170" s="433"/>
      <c r="CB170" s="433"/>
      <c r="CC170" s="433"/>
      <c r="CD170" s="433"/>
      <c r="CE170" s="433"/>
      <c r="CF170" s="433"/>
      <c r="CG170" s="433"/>
      <c r="CH170" s="433"/>
      <c r="CI170" s="433"/>
      <c r="CJ170" s="433"/>
      <c r="CK170" s="433"/>
      <c r="CL170" s="433"/>
      <c r="CM170" s="433"/>
      <c r="CN170" s="433"/>
      <c r="CO170" s="433"/>
      <c r="CP170" s="433"/>
      <c r="CQ170" s="433"/>
      <c r="CR170" s="433"/>
      <c r="CS170" s="433"/>
      <c r="CT170" s="433"/>
      <c r="CV170" s="433"/>
      <c r="CW170" s="433"/>
      <c r="CX170" s="433"/>
      <c r="CY170" s="433"/>
      <c r="CZ170" s="433"/>
      <c r="DB170" s="198"/>
      <c r="DC170" s="198"/>
      <c r="DD170" s="198"/>
      <c r="DE170" s="198"/>
      <c r="DF170" s="198"/>
      <c r="DG170" s="198"/>
      <c r="DH170" s="198"/>
      <c r="DI170" s="198"/>
      <c r="DJ170" s="198"/>
      <c r="DK170" s="198"/>
      <c r="DL170" s="198"/>
      <c r="DM170" s="198"/>
      <c r="DN170" s="198"/>
      <c r="DO170" s="198"/>
      <c r="DP170" s="198"/>
      <c r="DQ170" s="198"/>
      <c r="DR170" s="198"/>
      <c r="DS170" s="198"/>
      <c r="DT170" s="198"/>
      <c r="DU170" s="198"/>
      <c r="EI170" s="65">
        <v>109</v>
      </c>
      <c r="EJ170" s="311">
        <f>IFERROR(VLOOKUP(EI170,INPUT!$C$11:$L$281,2,0),"-")</f>
        <v>4</v>
      </c>
      <c r="EK170" s="311" t="str">
        <f>IFERROR(VLOOKUP(EI170,INPUT!$C$11:$L$281,3,0),"-")</f>
        <v>CSC374</v>
      </c>
      <c r="EL170" s="386" t="str">
        <f>IFERROR(VLOOKUP(EI170,INPUT!$C$11:$L$281,4,0),"-")</f>
        <v>INFORMATION SECURITY</v>
      </c>
      <c r="EM170" s="311">
        <f>IFERROR(VLOOKUP(EI170,INPUT!$C$11:$L$281,5,0),"-")</f>
        <v>77</v>
      </c>
      <c r="EN170" s="311">
        <f>IFERROR(VLOOKUP(EI170,INPUT!$C$11:$L$281,6,0),"-")</f>
        <v>3</v>
      </c>
      <c r="EO170" s="311" t="str">
        <f>IFERROR(VLOOKUP(EI170,INPUT!$C$11:$L$281,7,0),"-")</f>
        <v>B+</v>
      </c>
      <c r="EP170" s="311">
        <f>IFERROR(VLOOKUP(EI170,INPUT!$C$11:$L$281,8,0),"-")</f>
        <v>3.3</v>
      </c>
      <c r="EQ170" s="311">
        <f>IFERROR(VLOOKUP(EI170,INPUT!$C$11:$L$281,9,0),"-")</f>
        <v>9.8999999999999986</v>
      </c>
      <c r="ER170" s="311">
        <f t="shared" si="145"/>
        <v>8</v>
      </c>
      <c r="ES170" s="65" t="str">
        <f>IFERROR(VLOOKUP(EI170,INPUT!$C$11:$L$281,10,0),"-")</f>
        <v>SPRING 2024</v>
      </c>
      <c r="ET170" s="144"/>
      <c r="EY170" s="144"/>
    </row>
    <row r="171" spans="1:159" s="188" customFormat="1" ht="15.75" customHeight="1" x14ac:dyDescent="0.2">
      <c r="A171" s="431"/>
      <c r="B171" s="431"/>
      <c r="D171" s="432"/>
      <c r="E171" s="433"/>
      <c r="F171" s="433"/>
      <c r="G171" s="433"/>
      <c r="H171" s="433"/>
      <c r="I171" s="433"/>
      <c r="J171" s="433"/>
      <c r="K171" s="433"/>
      <c r="L171" s="433"/>
      <c r="M171" s="433"/>
      <c r="N171" s="433"/>
      <c r="O171" s="433"/>
      <c r="P171" s="433"/>
      <c r="Q171" s="433"/>
      <c r="R171" s="433"/>
      <c r="S171" s="433"/>
      <c r="T171" s="433"/>
      <c r="U171" s="433"/>
      <c r="V171" s="433"/>
      <c r="W171" s="433"/>
      <c r="X171" s="433"/>
      <c r="Y171" s="433"/>
      <c r="AA171" s="433"/>
      <c r="AB171" s="433"/>
      <c r="AC171" s="433"/>
      <c r="AD171" s="433"/>
      <c r="AE171" s="433"/>
      <c r="AG171" s="198"/>
      <c r="AH171" s="198"/>
      <c r="AI171" s="198"/>
      <c r="AJ171" s="198"/>
      <c r="AK171" s="198"/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8"/>
      <c r="BB171" s="433"/>
      <c r="BC171" s="198"/>
      <c r="BD171" s="198"/>
      <c r="BE171" s="198"/>
      <c r="BF171" s="198"/>
      <c r="BG171" s="199"/>
      <c r="BH171" s="199"/>
      <c r="BI171" s="199"/>
      <c r="BJ171" s="196"/>
      <c r="BK171" s="196"/>
      <c r="BL171" s="362"/>
      <c r="BM171" s="362"/>
      <c r="BN171" s="431"/>
      <c r="BO171" s="431"/>
      <c r="BP171" s="196"/>
      <c r="BQ171" s="196"/>
      <c r="BR171" s="199"/>
      <c r="BS171" s="199"/>
      <c r="BT171" s="199"/>
      <c r="BU171" s="199"/>
      <c r="BV171" s="196"/>
      <c r="BW171" s="433"/>
      <c r="BX171" s="433"/>
      <c r="BY171" s="198"/>
      <c r="BZ171" s="198"/>
      <c r="CA171" s="433"/>
      <c r="CB171" s="433"/>
      <c r="CC171" s="433"/>
      <c r="CD171" s="433"/>
      <c r="CE171" s="433"/>
      <c r="CF171" s="433"/>
      <c r="CG171" s="433"/>
      <c r="CH171" s="433"/>
      <c r="CI171" s="433"/>
      <c r="CJ171" s="433"/>
      <c r="CK171" s="433"/>
      <c r="CL171" s="433"/>
      <c r="CM171" s="433"/>
      <c r="CN171" s="433"/>
      <c r="CO171" s="433"/>
      <c r="CP171" s="433"/>
      <c r="CQ171" s="433"/>
      <c r="CR171" s="433"/>
      <c r="CS171" s="433"/>
      <c r="CT171" s="433"/>
      <c r="CV171" s="433"/>
      <c r="CW171" s="433"/>
      <c r="CX171" s="433"/>
      <c r="CY171" s="433"/>
      <c r="CZ171" s="433"/>
      <c r="DB171" s="198"/>
      <c r="DC171" s="198"/>
      <c r="DD171" s="198"/>
      <c r="DE171" s="198"/>
      <c r="DF171" s="198"/>
      <c r="DG171" s="198"/>
      <c r="DH171" s="198"/>
      <c r="DI171" s="198"/>
      <c r="DJ171" s="198"/>
      <c r="DK171" s="198"/>
      <c r="DL171" s="198"/>
      <c r="DM171" s="198"/>
      <c r="DN171" s="198"/>
      <c r="DO171" s="198"/>
      <c r="DP171" s="198"/>
      <c r="DQ171" s="198"/>
      <c r="DR171" s="198"/>
      <c r="DS171" s="198"/>
      <c r="DT171" s="198"/>
      <c r="DU171" s="198"/>
      <c r="EI171" s="65">
        <v>110</v>
      </c>
      <c r="EJ171" s="311">
        <f>IFERROR(VLOOKUP(EI171,INPUT!$C$11:$L$281,2,0),"-")</f>
        <v>5</v>
      </c>
      <c r="EK171" s="311" t="str">
        <f>IFERROR(VLOOKUP(EI171,INPUT!$C$11:$L$281,3,0),"-")</f>
        <v>CSC376</v>
      </c>
      <c r="EL171" s="386" t="str">
        <f>IFERROR(VLOOKUP(EI171,INPUT!$C$11:$L$281,4,0),"-")</f>
        <v>FINAL YEAR PROJECT</v>
      </c>
      <c r="EM171" s="311">
        <f>IFERROR(VLOOKUP(EI171,INPUT!$C$11:$L$281,5,0),"-")</f>
        <v>165</v>
      </c>
      <c r="EN171" s="311">
        <f>IFERROR(VLOOKUP(EI171,INPUT!$C$11:$L$281,6,0),"-")</f>
        <v>6</v>
      </c>
      <c r="EO171" s="311" t="str">
        <f>IFERROR(VLOOKUP(EI171,INPUT!$C$11:$L$281,7,0),"-")</f>
        <v>A-</v>
      </c>
      <c r="EP171" s="311">
        <f>IFERROR(VLOOKUP(EI171,INPUT!$C$11:$L$281,8,0),"-")</f>
        <v>3.7</v>
      </c>
      <c r="EQ171" s="311">
        <f>IFERROR(VLOOKUP(EI171,INPUT!$C$11:$L$281,9,0),"-")</f>
        <v>22.200000000000003</v>
      </c>
      <c r="ER171" s="311">
        <f t="shared" si="145"/>
        <v>8</v>
      </c>
      <c r="ES171" s="65" t="str">
        <f>IFERROR(VLOOKUP(EI171,INPUT!$C$11:$L$281,10,0),"-")</f>
        <v>SPRING 2024</v>
      </c>
      <c r="ET171" s="144"/>
      <c r="EY171" s="144"/>
    </row>
    <row r="172" spans="1:159" s="188" customFormat="1" ht="15.75" customHeight="1" x14ac:dyDescent="0.2">
      <c r="A172" s="431"/>
      <c r="B172" s="431"/>
      <c r="D172" s="432"/>
      <c r="E172" s="433"/>
      <c r="F172" s="433"/>
      <c r="G172" s="433"/>
      <c r="H172" s="433"/>
      <c r="I172" s="433"/>
      <c r="J172" s="433"/>
      <c r="K172" s="433"/>
      <c r="L172" s="433"/>
      <c r="M172" s="433"/>
      <c r="N172" s="433"/>
      <c r="O172" s="433"/>
      <c r="P172" s="433"/>
      <c r="Q172" s="433"/>
      <c r="R172" s="433"/>
      <c r="S172" s="433"/>
      <c r="T172" s="433"/>
      <c r="U172" s="433"/>
      <c r="V172" s="433"/>
      <c r="W172" s="433"/>
      <c r="X172" s="433"/>
      <c r="Y172" s="433"/>
      <c r="AA172" s="433"/>
      <c r="AB172" s="433"/>
      <c r="AC172" s="433"/>
      <c r="AD172" s="433"/>
      <c r="AE172" s="433"/>
      <c r="AG172" s="198"/>
      <c r="AH172" s="198"/>
      <c r="AI172" s="198"/>
      <c r="AJ172" s="198"/>
      <c r="AK172" s="198"/>
      <c r="AL172" s="198"/>
      <c r="AM172" s="198"/>
      <c r="AN172" s="198"/>
      <c r="AO172" s="198"/>
      <c r="AP172" s="198"/>
      <c r="AQ172" s="198"/>
      <c r="AR172" s="198"/>
      <c r="AS172" s="198"/>
      <c r="AT172" s="198"/>
      <c r="AU172" s="198"/>
      <c r="AV172" s="198"/>
      <c r="AW172" s="198"/>
      <c r="AX172" s="198"/>
      <c r="AY172" s="198"/>
      <c r="AZ172" s="198"/>
      <c r="BA172" s="198"/>
      <c r="BB172" s="433"/>
      <c r="BC172" s="198"/>
      <c r="BD172" s="198"/>
      <c r="BE172" s="198"/>
      <c r="BF172" s="198"/>
      <c r="BG172" s="199"/>
      <c r="BH172" s="199"/>
      <c r="BI172" s="199"/>
      <c r="BJ172" s="196"/>
      <c r="BK172" s="196"/>
      <c r="BL172" s="362"/>
      <c r="BM172" s="362"/>
      <c r="BN172" s="431"/>
      <c r="BO172" s="431"/>
      <c r="BP172" s="196"/>
      <c r="BQ172" s="196"/>
      <c r="BR172" s="199"/>
      <c r="BS172" s="199"/>
      <c r="BT172" s="199"/>
      <c r="BU172" s="199"/>
      <c r="BV172" s="196"/>
      <c r="BW172" s="433"/>
      <c r="BX172" s="433"/>
      <c r="BY172" s="198"/>
      <c r="BZ172" s="198"/>
      <c r="CA172" s="433"/>
      <c r="CB172" s="433"/>
      <c r="CC172" s="433"/>
      <c r="CD172" s="433"/>
      <c r="CE172" s="433"/>
      <c r="CF172" s="433"/>
      <c r="CG172" s="433"/>
      <c r="CH172" s="433"/>
      <c r="CI172" s="433"/>
      <c r="CJ172" s="433"/>
      <c r="CK172" s="433"/>
      <c r="CL172" s="433"/>
      <c r="CM172" s="433"/>
      <c r="CN172" s="433"/>
      <c r="CO172" s="433"/>
      <c r="CP172" s="433"/>
      <c r="CQ172" s="433"/>
      <c r="CR172" s="433"/>
      <c r="CS172" s="433"/>
      <c r="CT172" s="433"/>
      <c r="CV172" s="433"/>
      <c r="CW172" s="433"/>
      <c r="CX172" s="433"/>
      <c r="CY172" s="433"/>
      <c r="CZ172" s="433"/>
      <c r="DB172" s="198"/>
      <c r="DC172" s="198"/>
      <c r="DD172" s="198"/>
      <c r="DE172" s="198"/>
      <c r="DF172" s="198"/>
      <c r="DG172" s="198"/>
      <c r="DH172" s="198"/>
      <c r="DI172" s="198"/>
      <c r="DJ172" s="198"/>
      <c r="DK172" s="198"/>
      <c r="DL172" s="198"/>
      <c r="DM172" s="198"/>
      <c r="DN172" s="198"/>
      <c r="DO172" s="198"/>
      <c r="DP172" s="198"/>
      <c r="DQ172" s="198"/>
      <c r="DR172" s="198"/>
      <c r="DS172" s="198"/>
      <c r="DT172" s="198"/>
      <c r="DU172" s="198"/>
      <c r="EI172" s="65">
        <v>111</v>
      </c>
      <c r="EJ172" s="311">
        <f>IFERROR(VLOOKUP(EI172,INPUT!$C$11:$L$281,2,0),"-")</f>
        <v>6</v>
      </c>
      <c r="EK172" s="311" t="str">
        <f>IFERROR(VLOOKUP(EI172,INPUT!$C$11:$L$281,3,0),"-")</f>
        <v>CSE6810</v>
      </c>
      <c r="EL172" s="386" t="str">
        <f>IFERROR(VLOOKUP(EI172,INPUT!$C$11:$L$281,4,0),"-")</f>
        <v>SOFTWARE QUALITY ASSURANCE</v>
      </c>
      <c r="EM172" s="311">
        <f>IFERROR(VLOOKUP(EI172,INPUT!$C$11:$L$281,5,0),"-")</f>
        <v>64</v>
      </c>
      <c r="EN172" s="311">
        <f>IFERROR(VLOOKUP(EI172,INPUT!$C$11:$L$281,6,0),"-")</f>
        <v>3</v>
      </c>
      <c r="EO172" s="311" t="str">
        <f>IFERROR(VLOOKUP(EI172,INPUT!$C$11:$L$281,7,0),"-")</f>
        <v>B+</v>
      </c>
      <c r="EP172" s="311">
        <f>IFERROR(VLOOKUP(EI172,INPUT!$C$11:$L$281,8,0),"-")</f>
        <v>3.3</v>
      </c>
      <c r="EQ172" s="311">
        <f>IFERROR(VLOOKUP(EI172,INPUT!$C$11:$L$281,9,0),"-")</f>
        <v>9.8999999999999986</v>
      </c>
      <c r="ER172" s="311">
        <f t="shared" si="145"/>
        <v>8</v>
      </c>
      <c r="ES172" s="65" t="str">
        <f>IFERROR(VLOOKUP(EI172,INPUT!$C$11:$L$281,10,0),"-")</f>
        <v>SPRING 2024</v>
      </c>
      <c r="ET172" s="144"/>
      <c r="EY172" s="144"/>
    </row>
    <row r="173" spans="1:159" s="188" customFormat="1" ht="15.75" customHeight="1" x14ac:dyDescent="0.2">
      <c r="A173" s="431"/>
      <c r="B173" s="431"/>
      <c r="D173" s="432"/>
      <c r="E173" s="433"/>
      <c r="F173" s="433"/>
      <c r="G173" s="433"/>
      <c r="H173" s="433"/>
      <c r="I173" s="433"/>
      <c r="J173" s="433"/>
      <c r="K173" s="433"/>
      <c r="L173" s="433"/>
      <c r="M173" s="433"/>
      <c r="N173" s="433"/>
      <c r="O173" s="433"/>
      <c r="P173" s="433"/>
      <c r="Q173" s="433"/>
      <c r="R173" s="433"/>
      <c r="S173" s="433"/>
      <c r="T173" s="433"/>
      <c r="U173" s="433"/>
      <c r="V173" s="433"/>
      <c r="W173" s="433"/>
      <c r="X173" s="433"/>
      <c r="Y173" s="433"/>
      <c r="AA173" s="433"/>
      <c r="AB173" s="433"/>
      <c r="AC173" s="433"/>
      <c r="AD173" s="433"/>
      <c r="AE173" s="433"/>
      <c r="AG173" s="198"/>
      <c r="AH173" s="198"/>
      <c r="AI173" s="198"/>
      <c r="AJ173" s="198"/>
      <c r="AK173" s="198"/>
      <c r="AL173" s="198"/>
      <c r="AM173" s="198"/>
      <c r="AN173" s="198"/>
      <c r="AO173" s="198"/>
      <c r="AP173" s="198"/>
      <c r="AQ173" s="198"/>
      <c r="AR173" s="198"/>
      <c r="AS173" s="198"/>
      <c r="AT173" s="198"/>
      <c r="AU173" s="198"/>
      <c r="AV173" s="198"/>
      <c r="AW173" s="198"/>
      <c r="AX173" s="198"/>
      <c r="AY173" s="198"/>
      <c r="AZ173" s="198"/>
      <c r="BA173" s="198"/>
      <c r="BB173" s="433"/>
      <c r="BC173" s="198"/>
      <c r="BD173" s="198"/>
      <c r="BE173" s="198"/>
      <c r="BF173" s="198"/>
      <c r="BG173" s="199"/>
      <c r="BH173" s="199"/>
      <c r="BI173" s="199"/>
      <c r="BJ173" s="196"/>
      <c r="BK173" s="196"/>
      <c r="BL173" s="362"/>
      <c r="BM173" s="362"/>
      <c r="BN173" s="431"/>
      <c r="BO173" s="431"/>
      <c r="BP173" s="196"/>
      <c r="BQ173" s="196"/>
      <c r="BR173" s="199"/>
      <c r="BS173" s="199"/>
      <c r="BT173" s="199"/>
      <c r="BU173" s="199"/>
      <c r="BV173" s="196"/>
      <c r="BW173" s="433"/>
      <c r="BX173" s="433"/>
      <c r="BY173" s="198"/>
      <c r="BZ173" s="198"/>
      <c r="CA173" s="433"/>
      <c r="CB173" s="433"/>
      <c r="CC173" s="433"/>
      <c r="CD173" s="433"/>
      <c r="CE173" s="433"/>
      <c r="CF173" s="433"/>
      <c r="CG173" s="433"/>
      <c r="CH173" s="433"/>
      <c r="CI173" s="433"/>
      <c r="CJ173" s="433"/>
      <c r="CK173" s="433"/>
      <c r="CL173" s="433"/>
      <c r="CM173" s="433"/>
      <c r="CN173" s="433"/>
      <c r="CO173" s="433"/>
      <c r="CP173" s="433"/>
      <c r="CQ173" s="433"/>
      <c r="CR173" s="433"/>
      <c r="CS173" s="433"/>
      <c r="CT173" s="433"/>
      <c r="CV173" s="433"/>
      <c r="CW173" s="433"/>
      <c r="CX173" s="433"/>
      <c r="CY173" s="433"/>
      <c r="CZ173" s="433"/>
      <c r="DB173" s="198"/>
      <c r="DC173" s="198"/>
      <c r="DD173" s="198"/>
      <c r="DE173" s="198"/>
      <c r="DF173" s="198"/>
      <c r="DG173" s="198"/>
      <c r="DH173" s="198"/>
      <c r="DI173" s="198"/>
      <c r="DJ173" s="198"/>
      <c r="DK173" s="198"/>
      <c r="DL173" s="198"/>
      <c r="DM173" s="198"/>
      <c r="DN173" s="198"/>
      <c r="DO173" s="198"/>
      <c r="DP173" s="198"/>
      <c r="DQ173" s="198"/>
      <c r="DR173" s="198"/>
      <c r="DS173" s="198"/>
      <c r="DT173" s="198"/>
      <c r="DU173" s="198"/>
      <c r="EI173" s="65">
        <v>112</v>
      </c>
      <c r="EJ173" s="311">
        <f>IFERROR(VLOOKUP(EI173,INPUT!$C$11:$L$281,2,0),"-")</f>
        <v>7</v>
      </c>
      <c r="EK173" s="311" t="str">
        <f>IFERROR(VLOOKUP(EI173,INPUT!$C$11:$L$281,3,0),"-")</f>
        <v>ISL101</v>
      </c>
      <c r="EL173" s="386" t="str">
        <f>IFERROR(VLOOKUP(EI173,INPUT!$C$11:$L$281,4,0),"-")</f>
        <v>ISLAMIC STUDIES</v>
      </c>
      <c r="EM173" s="311">
        <f>IFERROR(VLOOKUP(EI173,INPUT!$C$11:$L$281,5,0),"-")</f>
        <v>84</v>
      </c>
      <c r="EN173" s="311">
        <f>IFERROR(VLOOKUP(EI173,INPUT!$C$11:$L$281,6,0),"-")</f>
        <v>3</v>
      </c>
      <c r="EO173" s="311" t="str">
        <f>IFERROR(VLOOKUP(EI173,INPUT!$C$11:$L$281,7,0),"-")</f>
        <v>B+</v>
      </c>
      <c r="EP173" s="311">
        <f>IFERROR(VLOOKUP(EI173,INPUT!$C$11:$L$281,8,0),"-")</f>
        <v>3.3</v>
      </c>
      <c r="EQ173" s="311">
        <f>IFERROR(VLOOKUP(EI173,INPUT!$C$11:$L$281,9,0),"-")</f>
        <v>9.8999999999999986</v>
      </c>
      <c r="ER173" s="311">
        <f t="shared" si="145"/>
        <v>8</v>
      </c>
      <c r="ES173" s="65" t="str">
        <f>IFERROR(VLOOKUP(EI173,INPUT!$C$11:$L$281,10,0),"-")</f>
        <v>SPRING 2024</v>
      </c>
      <c r="ET173" s="144"/>
      <c r="EY173" s="144"/>
    </row>
    <row r="174" spans="1:159" s="188" customFormat="1" ht="15.75" customHeight="1" x14ac:dyDescent="0.2">
      <c r="A174" s="431"/>
      <c r="B174" s="431"/>
      <c r="D174" s="432"/>
      <c r="E174" s="433"/>
      <c r="F174" s="433"/>
      <c r="G174" s="433"/>
      <c r="H174" s="433"/>
      <c r="I174" s="433"/>
      <c r="J174" s="433"/>
      <c r="K174" s="433"/>
      <c r="L174" s="433"/>
      <c r="M174" s="433"/>
      <c r="N174" s="433"/>
      <c r="O174" s="433"/>
      <c r="P174" s="433"/>
      <c r="Q174" s="433"/>
      <c r="R174" s="433"/>
      <c r="S174" s="433"/>
      <c r="T174" s="433"/>
      <c r="U174" s="433"/>
      <c r="V174" s="433"/>
      <c r="W174" s="433"/>
      <c r="X174" s="433"/>
      <c r="Y174" s="433"/>
      <c r="AA174" s="433"/>
      <c r="AB174" s="433"/>
      <c r="AC174" s="433"/>
      <c r="AD174" s="433"/>
      <c r="AE174" s="433"/>
      <c r="AG174" s="198"/>
      <c r="AH174" s="198"/>
      <c r="AI174" s="198"/>
      <c r="AJ174" s="198"/>
      <c r="AK174" s="198"/>
      <c r="AL174" s="198"/>
      <c r="AM174" s="198"/>
      <c r="AN174" s="198"/>
      <c r="AO174" s="198"/>
      <c r="AP174" s="198"/>
      <c r="AQ174" s="198"/>
      <c r="AR174" s="198"/>
      <c r="AS174" s="198"/>
      <c r="AT174" s="198"/>
      <c r="AU174" s="198"/>
      <c r="AV174" s="198"/>
      <c r="AW174" s="198"/>
      <c r="AX174" s="198"/>
      <c r="AY174" s="198"/>
      <c r="AZ174" s="198"/>
      <c r="BA174" s="198"/>
      <c r="BB174" s="433"/>
      <c r="BC174" s="198"/>
      <c r="BD174" s="198"/>
      <c r="BE174" s="198"/>
      <c r="BF174" s="198"/>
      <c r="BG174" s="199"/>
      <c r="BH174" s="199"/>
      <c r="BI174" s="199"/>
      <c r="BJ174" s="196"/>
      <c r="BK174" s="196"/>
      <c r="BL174" s="362"/>
      <c r="BM174" s="362"/>
      <c r="BN174" s="431"/>
      <c r="BO174" s="431"/>
      <c r="BP174" s="196"/>
      <c r="BQ174" s="196"/>
      <c r="BR174" s="199"/>
      <c r="BS174" s="199"/>
      <c r="BT174" s="199"/>
      <c r="BU174" s="199"/>
      <c r="BV174" s="196"/>
      <c r="BW174" s="433"/>
      <c r="BX174" s="433"/>
      <c r="BY174" s="198"/>
      <c r="BZ174" s="198"/>
      <c r="CA174" s="433"/>
      <c r="CB174" s="433"/>
      <c r="CC174" s="433"/>
      <c r="CD174" s="433"/>
      <c r="CE174" s="433"/>
      <c r="CF174" s="433"/>
      <c r="CG174" s="433"/>
      <c r="CH174" s="433"/>
      <c r="CI174" s="433"/>
      <c r="CJ174" s="433"/>
      <c r="CK174" s="433"/>
      <c r="CL174" s="433"/>
      <c r="CM174" s="433"/>
      <c r="CN174" s="433"/>
      <c r="CO174" s="433"/>
      <c r="CP174" s="433"/>
      <c r="CQ174" s="433"/>
      <c r="CR174" s="433"/>
      <c r="CS174" s="433"/>
      <c r="CT174" s="433"/>
      <c r="CV174" s="433"/>
      <c r="CW174" s="433"/>
      <c r="CX174" s="433"/>
      <c r="CY174" s="433"/>
      <c r="CZ174" s="433"/>
      <c r="DB174" s="198"/>
      <c r="DC174" s="198"/>
      <c r="DD174" s="198"/>
      <c r="DE174" s="198"/>
      <c r="DF174" s="198"/>
      <c r="DG174" s="198"/>
      <c r="DH174" s="198"/>
      <c r="DI174" s="198"/>
      <c r="DJ174" s="198"/>
      <c r="DK174" s="198"/>
      <c r="DL174" s="198"/>
      <c r="DM174" s="198"/>
      <c r="DN174" s="198"/>
      <c r="DO174" s="198"/>
      <c r="DP174" s="198"/>
      <c r="DQ174" s="198"/>
      <c r="DR174" s="198"/>
      <c r="DS174" s="198"/>
      <c r="DT174" s="198"/>
      <c r="DU174" s="198"/>
      <c r="EI174" s="65">
        <v>113</v>
      </c>
      <c r="EJ174" s="311">
        <f>IFERROR(VLOOKUP(EI174,INPUT!$C$11:$L$281,2,0),"-")</f>
        <v>8</v>
      </c>
      <c r="EK174" s="311" t="str">
        <f>IFERROR(VLOOKUP(EI174,INPUT!$C$11:$L$281,3,0),"-")</f>
        <v>-</v>
      </c>
      <c r="EL174" s="386" t="str">
        <f>IFERROR(VLOOKUP(EI174,INPUT!$C$11:$L$281,4,0),"-")</f>
        <v>-</v>
      </c>
      <c r="EM174" s="311" t="str">
        <f>IFERROR(VLOOKUP(EI174,INPUT!$C$11:$L$281,5,0),"-")</f>
        <v>-</v>
      </c>
      <c r="EN174" s="311" t="str">
        <f>IFERROR(VLOOKUP(EI174,INPUT!$C$11:$L$281,6,0),"-")</f>
        <v>-</v>
      </c>
      <c r="EO174" s="311" t="str">
        <f>IFERROR(VLOOKUP(EI174,INPUT!$C$11:$L$281,7,0),"-")</f>
        <v>-</v>
      </c>
      <c r="EP174" s="311">
        <f>IFERROR(VLOOKUP(EI174,INPUT!$C$11:$L$281,8,0),"-")</f>
        <v>0</v>
      </c>
      <c r="EQ174" s="311" t="str">
        <f>IFERROR(VLOOKUP(EI174,INPUT!$C$11:$L$281,9,0),"-")</f>
        <v>-</v>
      </c>
      <c r="ER174" s="311">
        <f t="shared" si="145"/>
        <v>8</v>
      </c>
      <c r="ES174" s="65" t="str">
        <f>IFERROR(VLOOKUP(EI174,INPUT!$C$11:$L$281,10,0),"-")</f>
        <v>SPRING 2024</v>
      </c>
      <c r="ET174" s="144"/>
      <c r="EY174" s="144"/>
    </row>
    <row r="175" spans="1:159" s="188" customFormat="1" ht="15.75" customHeight="1" x14ac:dyDescent="0.2">
      <c r="A175" s="431"/>
      <c r="B175" s="431"/>
      <c r="D175" s="432"/>
      <c r="E175" s="433"/>
      <c r="F175" s="433"/>
      <c r="G175" s="433"/>
      <c r="H175" s="433"/>
      <c r="I175" s="433"/>
      <c r="J175" s="433"/>
      <c r="K175" s="433"/>
      <c r="L175" s="433"/>
      <c r="M175" s="433"/>
      <c r="N175" s="433"/>
      <c r="O175" s="433"/>
      <c r="P175" s="433"/>
      <c r="Q175" s="433"/>
      <c r="R175" s="433"/>
      <c r="S175" s="433"/>
      <c r="T175" s="433"/>
      <c r="U175" s="433"/>
      <c r="V175" s="433"/>
      <c r="W175" s="433"/>
      <c r="X175" s="433"/>
      <c r="Y175" s="433"/>
      <c r="AA175" s="433"/>
      <c r="AB175" s="433"/>
      <c r="AC175" s="433"/>
      <c r="AD175" s="433"/>
      <c r="AE175" s="433"/>
      <c r="AG175" s="198"/>
      <c r="AH175" s="198"/>
      <c r="AI175" s="198"/>
      <c r="AJ175" s="198"/>
      <c r="AK175" s="198"/>
      <c r="AL175" s="198"/>
      <c r="AM175" s="198"/>
      <c r="AN175" s="198"/>
      <c r="AO175" s="198"/>
      <c r="AP175" s="198"/>
      <c r="AQ175" s="198"/>
      <c r="AR175" s="198"/>
      <c r="AS175" s="198"/>
      <c r="AT175" s="198"/>
      <c r="AU175" s="198"/>
      <c r="AV175" s="198"/>
      <c r="AW175" s="198"/>
      <c r="AX175" s="198"/>
      <c r="AY175" s="198"/>
      <c r="AZ175" s="198"/>
      <c r="BA175" s="198"/>
      <c r="BB175" s="433"/>
      <c r="BC175" s="198"/>
      <c r="BD175" s="198"/>
      <c r="BE175" s="198"/>
      <c r="BF175" s="198"/>
      <c r="BG175" s="199"/>
      <c r="BH175" s="199"/>
      <c r="BI175" s="199"/>
      <c r="BJ175" s="196"/>
      <c r="BK175" s="196"/>
      <c r="BL175" s="362"/>
      <c r="BM175" s="362"/>
      <c r="BN175" s="431"/>
      <c r="BO175" s="431"/>
      <c r="BP175" s="196"/>
      <c r="BQ175" s="196"/>
      <c r="BR175" s="199"/>
      <c r="BS175" s="199"/>
      <c r="BT175" s="199"/>
      <c r="BU175" s="199"/>
      <c r="BV175" s="196"/>
      <c r="BW175" s="433"/>
      <c r="BX175" s="433"/>
      <c r="BY175" s="198"/>
      <c r="BZ175" s="198"/>
      <c r="CA175" s="433"/>
      <c r="CB175" s="433"/>
      <c r="CC175" s="433"/>
      <c r="CD175" s="433"/>
      <c r="CE175" s="433"/>
      <c r="CF175" s="433"/>
      <c r="CG175" s="433"/>
      <c r="CH175" s="433"/>
      <c r="CI175" s="433"/>
      <c r="CJ175" s="433"/>
      <c r="CK175" s="433"/>
      <c r="CL175" s="433"/>
      <c r="CM175" s="433"/>
      <c r="CN175" s="433"/>
      <c r="CO175" s="433"/>
      <c r="CP175" s="433"/>
      <c r="CQ175" s="433"/>
      <c r="CR175" s="433"/>
      <c r="CS175" s="433"/>
      <c r="CT175" s="433"/>
      <c r="CV175" s="433"/>
      <c r="CW175" s="433"/>
      <c r="CX175" s="433"/>
      <c r="CY175" s="433"/>
      <c r="CZ175" s="433"/>
      <c r="DB175" s="198"/>
      <c r="DC175" s="198"/>
      <c r="DD175" s="198"/>
      <c r="DE175" s="198"/>
      <c r="DF175" s="198"/>
      <c r="DG175" s="198"/>
      <c r="DH175" s="198"/>
      <c r="DI175" s="198"/>
      <c r="DJ175" s="198"/>
      <c r="DK175" s="198"/>
      <c r="DL175" s="198"/>
      <c r="DM175" s="198"/>
      <c r="DN175" s="198"/>
      <c r="DO175" s="198"/>
      <c r="DP175" s="198"/>
      <c r="DQ175" s="198"/>
      <c r="DR175" s="198"/>
      <c r="DS175" s="198"/>
      <c r="DT175" s="198"/>
      <c r="DU175" s="198"/>
      <c r="EI175" s="65">
        <v>114</v>
      </c>
      <c r="EJ175" s="311">
        <f>IFERROR(VLOOKUP(EI175,INPUT!$C$11:$L$281,2,0),"-")</f>
        <v>9</v>
      </c>
      <c r="EK175" s="311" t="str">
        <f>IFERROR(VLOOKUP(EI175,INPUT!$C$11:$L$281,3,0),"-")</f>
        <v>-</v>
      </c>
      <c r="EL175" s="386" t="str">
        <f>IFERROR(VLOOKUP(EI175,INPUT!$C$11:$L$281,4,0),"-")</f>
        <v>-</v>
      </c>
      <c r="EM175" s="311" t="str">
        <f>IFERROR(VLOOKUP(EI175,INPUT!$C$11:$L$281,5,0),"-")</f>
        <v>-</v>
      </c>
      <c r="EN175" s="311" t="str">
        <f>IFERROR(VLOOKUP(EI175,INPUT!$C$11:$L$281,6,0),"-")</f>
        <v>-</v>
      </c>
      <c r="EO175" s="311" t="str">
        <f>IFERROR(VLOOKUP(EI175,INPUT!$C$11:$L$281,7,0),"-")</f>
        <v>-</v>
      </c>
      <c r="EP175" s="311">
        <f>IFERROR(VLOOKUP(EI175,INPUT!$C$11:$L$281,8,0),"-")</f>
        <v>0</v>
      </c>
      <c r="EQ175" s="311" t="str">
        <f>IFERROR(VLOOKUP(EI175,INPUT!$C$11:$L$281,9,0),"-")</f>
        <v>-</v>
      </c>
      <c r="ER175" s="311">
        <f t="shared" si="145"/>
        <v>8</v>
      </c>
      <c r="ES175" s="65" t="str">
        <f>IFERROR(VLOOKUP(EI175,INPUT!$C$11:$L$281,10,0),"-")</f>
        <v>SPRING 2024</v>
      </c>
      <c r="ET175" s="144"/>
      <c r="EY175" s="144"/>
    </row>
    <row r="176" spans="1:159" s="188" customFormat="1" ht="15.75" customHeight="1" x14ac:dyDescent="0.2">
      <c r="A176" s="431"/>
      <c r="B176" s="431"/>
      <c r="D176" s="432"/>
      <c r="E176" s="433"/>
      <c r="F176" s="433"/>
      <c r="G176" s="433"/>
      <c r="H176" s="433"/>
      <c r="I176" s="433"/>
      <c r="J176" s="433"/>
      <c r="K176" s="433"/>
      <c r="L176" s="433"/>
      <c r="M176" s="433"/>
      <c r="N176" s="433"/>
      <c r="O176" s="433"/>
      <c r="P176" s="433"/>
      <c r="Q176" s="433"/>
      <c r="R176" s="433"/>
      <c r="S176" s="433"/>
      <c r="T176" s="433"/>
      <c r="U176" s="433"/>
      <c r="V176" s="433"/>
      <c r="W176" s="433"/>
      <c r="X176" s="433"/>
      <c r="Y176" s="433"/>
      <c r="AA176" s="433"/>
      <c r="AB176" s="433"/>
      <c r="AC176" s="433"/>
      <c r="AD176" s="433"/>
      <c r="AE176" s="433"/>
      <c r="AG176" s="198"/>
      <c r="AH176" s="198"/>
      <c r="AI176" s="198"/>
      <c r="AJ176" s="198"/>
      <c r="AK176" s="198"/>
      <c r="AL176" s="198"/>
      <c r="AM176" s="198"/>
      <c r="AN176" s="198"/>
      <c r="AO176" s="198"/>
      <c r="AP176" s="198"/>
      <c r="AQ176" s="198"/>
      <c r="AR176" s="198"/>
      <c r="AS176" s="198"/>
      <c r="AT176" s="198"/>
      <c r="AU176" s="198"/>
      <c r="AV176" s="198"/>
      <c r="AW176" s="198"/>
      <c r="AX176" s="198"/>
      <c r="AY176" s="198"/>
      <c r="AZ176" s="198"/>
      <c r="BA176" s="198"/>
      <c r="BB176" s="433"/>
      <c r="BC176" s="198"/>
      <c r="BD176" s="198"/>
      <c r="BE176" s="198"/>
      <c r="BF176" s="198"/>
      <c r="BG176" s="199"/>
      <c r="BH176" s="199"/>
      <c r="BI176" s="199"/>
      <c r="BJ176" s="196"/>
      <c r="BK176" s="196"/>
      <c r="BL176" s="362"/>
      <c r="BM176" s="362"/>
      <c r="BN176" s="431"/>
      <c r="BO176" s="431"/>
      <c r="BP176" s="196"/>
      <c r="BQ176" s="196"/>
      <c r="BR176" s="199"/>
      <c r="BS176" s="199"/>
      <c r="BT176" s="199"/>
      <c r="BU176" s="199"/>
      <c r="BV176" s="196"/>
      <c r="BW176" s="433"/>
      <c r="BX176" s="433"/>
      <c r="BY176" s="198"/>
      <c r="BZ176" s="198"/>
      <c r="CA176" s="433"/>
      <c r="CB176" s="433"/>
      <c r="CC176" s="433"/>
      <c r="CD176" s="433"/>
      <c r="CE176" s="433"/>
      <c r="CF176" s="433"/>
      <c r="CG176" s="433"/>
      <c r="CH176" s="433"/>
      <c r="CI176" s="433"/>
      <c r="CJ176" s="433"/>
      <c r="CK176" s="433"/>
      <c r="CL176" s="433"/>
      <c r="CM176" s="433"/>
      <c r="CN176" s="433"/>
      <c r="CO176" s="433"/>
      <c r="CP176" s="433"/>
      <c r="CQ176" s="433"/>
      <c r="CR176" s="433"/>
      <c r="CS176" s="433"/>
      <c r="CT176" s="433"/>
      <c r="CV176" s="433"/>
      <c r="CW176" s="433"/>
      <c r="CX176" s="433"/>
      <c r="CY176" s="433"/>
      <c r="CZ176" s="433"/>
      <c r="DB176" s="198"/>
      <c r="DC176" s="198"/>
      <c r="DD176" s="198"/>
      <c r="DE176" s="198"/>
      <c r="DF176" s="198"/>
      <c r="DG176" s="198"/>
      <c r="DH176" s="198"/>
      <c r="DI176" s="198"/>
      <c r="DJ176" s="198"/>
      <c r="DK176" s="198"/>
      <c r="DL176" s="198"/>
      <c r="DM176" s="198"/>
      <c r="DN176" s="198"/>
      <c r="DO176" s="198"/>
      <c r="DP176" s="198"/>
      <c r="DQ176" s="198"/>
      <c r="DR176" s="198"/>
      <c r="DS176" s="198"/>
      <c r="DT176" s="198"/>
      <c r="DU176" s="198"/>
      <c r="EI176" s="65">
        <v>115</v>
      </c>
      <c r="EJ176" s="311">
        <f>IFERROR(VLOOKUP(EI176,INPUT!$C$11:$L$281,2,0),"-")</f>
        <v>10</v>
      </c>
      <c r="EK176" s="311" t="str">
        <f>IFERROR(VLOOKUP(EI176,INPUT!$C$11:$L$281,3,0),"-")</f>
        <v>-</v>
      </c>
      <c r="EL176" s="386" t="str">
        <f>IFERROR(VLOOKUP(EI176,INPUT!$C$11:$L$281,4,0),"-")</f>
        <v>-</v>
      </c>
      <c r="EM176" s="311" t="str">
        <f>IFERROR(VLOOKUP(EI176,INPUT!$C$11:$L$281,5,0),"-")</f>
        <v>-</v>
      </c>
      <c r="EN176" s="311" t="str">
        <f>IFERROR(VLOOKUP(EI176,INPUT!$C$11:$L$281,6,0),"-")</f>
        <v>-</v>
      </c>
      <c r="EO176" s="311" t="str">
        <f>IFERROR(VLOOKUP(EI176,INPUT!$C$11:$L$281,7,0),"-")</f>
        <v>-</v>
      </c>
      <c r="EP176" s="311">
        <f>IFERROR(VLOOKUP(EI176,INPUT!$C$11:$L$281,8,0),"-")</f>
        <v>0</v>
      </c>
      <c r="EQ176" s="311" t="str">
        <f>IFERROR(VLOOKUP(EI176,INPUT!$C$11:$L$281,9,0),"-")</f>
        <v>-</v>
      </c>
      <c r="ER176" s="311">
        <f t="shared" si="145"/>
        <v>8</v>
      </c>
      <c r="ES176" s="65" t="str">
        <f>IFERROR(VLOOKUP(EI176,INPUT!$C$11:$L$281,10,0),"-")</f>
        <v>SPRING 2024</v>
      </c>
      <c r="ET176" s="144"/>
      <c r="EY176" s="144"/>
    </row>
    <row r="177" spans="1:155" s="188" customFormat="1" ht="15.75" customHeight="1" x14ac:dyDescent="0.2">
      <c r="A177" s="431"/>
      <c r="B177" s="431"/>
      <c r="D177" s="432"/>
      <c r="E177" s="433"/>
      <c r="F177" s="433"/>
      <c r="G177" s="433"/>
      <c r="H177" s="433"/>
      <c r="I177" s="433"/>
      <c r="J177" s="433"/>
      <c r="K177" s="433"/>
      <c r="L177" s="433"/>
      <c r="M177" s="433"/>
      <c r="N177" s="433"/>
      <c r="O177" s="433"/>
      <c r="P177" s="433"/>
      <c r="Q177" s="433"/>
      <c r="R177" s="433"/>
      <c r="S177" s="433"/>
      <c r="T177" s="433"/>
      <c r="U177" s="433"/>
      <c r="V177" s="433"/>
      <c r="W177" s="433"/>
      <c r="X177" s="433"/>
      <c r="Y177" s="433"/>
      <c r="AA177" s="433"/>
      <c r="AB177" s="433"/>
      <c r="AC177" s="433"/>
      <c r="AD177" s="433"/>
      <c r="AE177" s="433"/>
      <c r="AG177" s="198"/>
      <c r="AH177" s="198"/>
      <c r="AI177" s="198"/>
      <c r="AJ177" s="198"/>
      <c r="AK177" s="198"/>
      <c r="AL177" s="198"/>
      <c r="AM177" s="198"/>
      <c r="AN177" s="198"/>
      <c r="AO177" s="198"/>
      <c r="AP177" s="198"/>
      <c r="AQ177" s="198"/>
      <c r="AR177" s="198"/>
      <c r="AS177" s="198"/>
      <c r="AT177" s="198"/>
      <c r="AU177" s="198"/>
      <c r="AV177" s="198"/>
      <c r="AW177" s="198"/>
      <c r="AX177" s="198"/>
      <c r="AY177" s="198"/>
      <c r="AZ177" s="198"/>
      <c r="BA177" s="198"/>
      <c r="BB177" s="433"/>
      <c r="BC177" s="198"/>
      <c r="BD177" s="198"/>
      <c r="BE177" s="198"/>
      <c r="BF177" s="198"/>
      <c r="BG177" s="199"/>
      <c r="BH177" s="199"/>
      <c r="BI177" s="199"/>
      <c r="BJ177" s="196"/>
      <c r="BK177" s="196"/>
      <c r="BL177" s="362"/>
      <c r="BM177" s="362"/>
      <c r="BN177" s="431"/>
      <c r="BO177" s="431"/>
      <c r="BP177" s="196"/>
      <c r="BQ177" s="196"/>
      <c r="BR177" s="199"/>
      <c r="BS177" s="199"/>
      <c r="BT177" s="199"/>
      <c r="BU177" s="199"/>
      <c r="BV177" s="196"/>
      <c r="BW177" s="433"/>
      <c r="BX177" s="433"/>
      <c r="BY177" s="198"/>
      <c r="BZ177" s="198"/>
      <c r="CA177" s="433"/>
      <c r="CB177" s="433"/>
      <c r="CC177" s="433"/>
      <c r="CD177" s="433"/>
      <c r="CE177" s="433"/>
      <c r="CF177" s="433"/>
      <c r="CG177" s="433"/>
      <c r="CH177" s="433"/>
      <c r="CI177" s="433"/>
      <c r="CJ177" s="433"/>
      <c r="CK177" s="433"/>
      <c r="CL177" s="433"/>
      <c r="CM177" s="433"/>
      <c r="CN177" s="433"/>
      <c r="CO177" s="433"/>
      <c r="CP177" s="433"/>
      <c r="CQ177" s="433"/>
      <c r="CR177" s="433"/>
      <c r="CS177" s="433"/>
      <c r="CT177" s="433"/>
      <c r="CV177" s="433"/>
      <c r="CW177" s="433"/>
      <c r="CX177" s="433"/>
      <c r="CY177" s="433"/>
      <c r="CZ177" s="433"/>
      <c r="DB177" s="198"/>
      <c r="DC177" s="198"/>
      <c r="DD177" s="198"/>
      <c r="DE177" s="198"/>
      <c r="DF177" s="198"/>
      <c r="DG177" s="198"/>
      <c r="DH177" s="198"/>
      <c r="DI177" s="198"/>
      <c r="DJ177" s="198"/>
      <c r="DK177" s="198"/>
      <c r="DL177" s="198"/>
      <c r="DM177" s="198"/>
      <c r="DN177" s="198"/>
      <c r="DO177" s="198"/>
      <c r="DP177" s="198"/>
      <c r="DQ177" s="198"/>
      <c r="DR177" s="198"/>
      <c r="DS177" s="198"/>
      <c r="DT177" s="198"/>
      <c r="DU177" s="198"/>
      <c r="EI177" s="65">
        <v>116</v>
      </c>
      <c r="EJ177" s="311">
        <f>IFERROR(VLOOKUP(EI177,INPUT!$C$11:$L$281,2,0),"-")</f>
        <v>11</v>
      </c>
      <c r="EK177" s="311" t="str">
        <f>IFERROR(VLOOKUP(EI177,INPUT!$C$11:$L$281,3,0),"-")</f>
        <v>-</v>
      </c>
      <c r="EL177" s="386" t="str">
        <f>IFERROR(VLOOKUP(EI177,INPUT!$C$11:$L$281,4,0),"-")</f>
        <v>-</v>
      </c>
      <c r="EM177" s="311" t="str">
        <f>IFERROR(VLOOKUP(EI177,INPUT!$C$11:$L$281,5,0),"-")</f>
        <v>-</v>
      </c>
      <c r="EN177" s="311" t="str">
        <f>IFERROR(VLOOKUP(EI177,INPUT!$C$11:$L$281,6,0),"-")</f>
        <v>-</v>
      </c>
      <c r="EO177" s="311" t="str">
        <f>IFERROR(VLOOKUP(EI177,INPUT!$C$11:$L$281,7,0),"-")</f>
        <v>-</v>
      </c>
      <c r="EP177" s="311">
        <f>IFERROR(VLOOKUP(EI177,INPUT!$C$11:$L$281,8,0),"-")</f>
        <v>0</v>
      </c>
      <c r="EQ177" s="311" t="str">
        <f>IFERROR(VLOOKUP(EI177,INPUT!$C$11:$L$281,9,0),"-")</f>
        <v>-</v>
      </c>
      <c r="ER177" s="311">
        <f t="shared" si="145"/>
        <v>8</v>
      </c>
      <c r="ES177" s="65" t="str">
        <f>IFERROR(VLOOKUP(EI177,INPUT!$C$11:$L$281,10,0),"-")</f>
        <v>SPRING 2024</v>
      </c>
      <c r="ET177" s="144"/>
      <c r="EY177" s="144"/>
    </row>
    <row r="178" spans="1:155" s="188" customFormat="1" ht="15.75" customHeight="1" x14ac:dyDescent="0.2">
      <c r="A178" s="431"/>
      <c r="B178" s="431"/>
      <c r="D178" s="432"/>
      <c r="E178" s="433"/>
      <c r="F178" s="433"/>
      <c r="G178" s="433"/>
      <c r="H178" s="433"/>
      <c r="I178" s="433"/>
      <c r="J178" s="433"/>
      <c r="K178" s="433"/>
      <c r="L178" s="433"/>
      <c r="M178" s="433"/>
      <c r="N178" s="433"/>
      <c r="O178" s="433"/>
      <c r="P178" s="433"/>
      <c r="Q178" s="433"/>
      <c r="R178" s="433"/>
      <c r="S178" s="433"/>
      <c r="T178" s="433"/>
      <c r="U178" s="433"/>
      <c r="V178" s="433"/>
      <c r="W178" s="433"/>
      <c r="X178" s="433"/>
      <c r="Y178" s="433"/>
      <c r="AA178" s="433"/>
      <c r="AB178" s="433"/>
      <c r="AC178" s="433"/>
      <c r="AD178" s="433"/>
      <c r="AE178" s="433"/>
      <c r="AG178" s="198"/>
      <c r="AH178" s="198"/>
      <c r="AI178" s="198"/>
      <c r="AJ178" s="198"/>
      <c r="AK178" s="198"/>
      <c r="AL178" s="198"/>
      <c r="AM178" s="198"/>
      <c r="AN178" s="198"/>
      <c r="AO178" s="198"/>
      <c r="AP178" s="198"/>
      <c r="AQ178" s="198"/>
      <c r="AR178" s="198"/>
      <c r="AS178" s="198"/>
      <c r="AT178" s="198"/>
      <c r="AU178" s="198"/>
      <c r="AV178" s="198"/>
      <c r="AW178" s="198"/>
      <c r="AX178" s="198"/>
      <c r="AY178" s="198"/>
      <c r="AZ178" s="198"/>
      <c r="BA178" s="198"/>
      <c r="BB178" s="433"/>
      <c r="BC178" s="198"/>
      <c r="BD178" s="198"/>
      <c r="BE178" s="198"/>
      <c r="BF178" s="198"/>
      <c r="BG178" s="199"/>
      <c r="BH178" s="199"/>
      <c r="BI178" s="199"/>
      <c r="BJ178" s="196"/>
      <c r="BK178" s="196"/>
      <c r="BL178" s="362"/>
      <c r="BM178" s="362"/>
      <c r="BN178" s="431"/>
      <c r="BO178" s="431"/>
      <c r="BP178" s="196"/>
      <c r="BQ178" s="196"/>
      <c r="BR178" s="199"/>
      <c r="BS178" s="199"/>
      <c r="BT178" s="199"/>
      <c r="BU178" s="199"/>
      <c r="BV178" s="196"/>
      <c r="BW178" s="433"/>
      <c r="BX178" s="433"/>
      <c r="BY178" s="198"/>
      <c r="BZ178" s="198"/>
      <c r="CA178" s="433"/>
      <c r="CB178" s="433"/>
      <c r="CC178" s="433"/>
      <c r="CD178" s="433"/>
      <c r="CE178" s="433"/>
      <c r="CF178" s="433"/>
      <c r="CG178" s="433"/>
      <c r="CH178" s="433"/>
      <c r="CI178" s="433"/>
      <c r="CJ178" s="433"/>
      <c r="CK178" s="433"/>
      <c r="CL178" s="433"/>
      <c r="CM178" s="433"/>
      <c r="CN178" s="433"/>
      <c r="CO178" s="433"/>
      <c r="CP178" s="433"/>
      <c r="CQ178" s="433"/>
      <c r="CR178" s="433"/>
      <c r="CS178" s="433"/>
      <c r="CT178" s="433"/>
      <c r="CV178" s="433"/>
      <c r="CW178" s="433"/>
      <c r="CX178" s="433"/>
      <c r="CY178" s="433"/>
      <c r="CZ178" s="433"/>
      <c r="DB178" s="198"/>
      <c r="DC178" s="198"/>
      <c r="DD178" s="198"/>
      <c r="DE178" s="198"/>
      <c r="DF178" s="198"/>
      <c r="DG178" s="198"/>
      <c r="DH178" s="198"/>
      <c r="DI178" s="198"/>
      <c r="DJ178" s="198"/>
      <c r="DK178" s="198"/>
      <c r="DL178" s="198"/>
      <c r="DM178" s="198"/>
      <c r="DN178" s="198"/>
      <c r="DO178" s="198"/>
      <c r="DP178" s="198"/>
      <c r="DQ178" s="198"/>
      <c r="DR178" s="198"/>
      <c r="DS178" s="198"/>
      <c r="DT178" s="198"/>
      <c r="DU178" s="198"/>
      <c r="EI178" s="65">
        <v>117</v>
      </c>
      <c r="EJ178" s="311">
        <f>IFERROR(VLOOKUP(EI178,INPUT!$C$11:$L$281,2,0),"-")</f>
        <v>12</v>
      </c>
      <c r="EK178" s="311" t="str">
        <f>IFERROR(VLOOKUP(EI178,INPUT!$C$11:$L$281,3,0),"-")</f>
        <v>-</v>
      </c>
      <c r="EL178" s="386" t="str">
        <f>IFERROR(VLOOKUP(EI178,INPUT!$C$11:$L$281,4,0),"-")</f>
        <v>-</v>
      </c>
      <c r="EM178" s="311" t="str">
        <f>IFERROR(VLOOKUP(EI178,INPUT!$C$11:$L$281,5,0),"-")</f>
        <v>-</v>
      </c>
      <c r="EN178" s="311" t="str">
        <f>IFERROR(VLOOKUP(EI178,INPUT!$C$11:$L$281,6,0),"-")</f>
        <v>-</v>
      </c>
      <c r="EO178" s="311" t="str">
        <f>IFERROR(VLOOKUP(EI178,INPUT!$C$11:$L$281,7,0),"-")</f>
        <v>-</v>
      </c>
      <c r="EP178" s="311">
        <f>IFERROR(VLOOKUP(EI178,INPUT!$C$11:$L$281,8,0),"-")</f>
        <v>0</v>
      </c>
      <c r="EQ178" s="311" t="str">
        <f>IFERROR(VLOOKUP(EI178,INPUT!$C$11:$L$281,9,0),"-")</f>
        <v>-</v>
      </c>
      <c r="ER178" s="311">
        <f t="shared" si="145"/>
        <v>8</v>
      </c>
      <c r="ES178" s="65" t="str">
        <f>IFERROR(VLOOKUP(EI178,INPUT!$C$11:$L$281,10,0),"-")</f>
        <v>SPRING 2024</v>
      </c>
      <c r="ET178" s="144"/>
      <c r="EY178" s="144"/>
    </row>
    <row r="179" spans="1:155" s="188" customFormat="1" ht="15.75" customHeight="1" x14ac:dyDescent="0.2">
      <c r="A179" s="431"/>
      <c r="B179" s="431"/>
      <c r="D179" s="432"/>
      <c r="E179" s="433"/>
      <c r="F179" s="433"/>
      <c r="G179" s="433"/>
      <c r="H179" s="433"/>
      <c r="I179" s="433"/>
      <c r="J179" s="433"/>
      <c r="K179" s="433"/>
      <c r="L179" s="433"/>
      <c r="M179" s="433"/>
      <c r="N179" s="433"/>
      <c r="O179" s="433"/>
      <c r="P179" s="433"/>
      <c r="Q179" s="433"/>
      <c r="R179" s="433"/>
      <c r="S179" s="433"/>
      <c r="T179" s="433"/>
      <c r="U179" s="433"/>
      <c r="V179" s="433"/>
      <c r="W179" s="433"/>
      <c r="X179" s="433"/>
      <c r="Y179" s="433"/>
      <c r="AA179" s="433"/>
      <c r="AB179" s="433"/>
      <c r="AC179" s="433"/>
      <c r="AD179" s="433"/>
      <c r="AE179" s="433"/>
      <c r="AG179" s="198"/>
      <c r="AH179" s="198"/>
      <c r="AI179" s="198"/>
      <c r="AJ179" s="198"/>
      <c r="AK179" s="198"/>
      <c r="AL179" s="198"/>
      <c r="AM179" s="198"/>
      <c r="AN179" s="198"/>
      <c r="AO179" s="198"/>
      <c r="AP179" s="198"/>
      <c r="AQ179" s="198"/>
      <c r="AR179" s="198"/>
      <c r="AS179" s="198"/>
      <c r="AT179" s="198"/>
      <c r="AU179" s="198"/>
      <c r="AV179" s="198"/>
      <c r="AW179" s="198"/>
      <c r="AX179" s="198"/>
      <c r="AY179" s="198"/>
      <c r="AZ179" s="198"/>
      <c r="BA179" s="198"/>
      <c r="BB179" s="433"/>
      <c r="BC179" s="198"/>
      <c r="BD179" s="198"/>
      <c r="BE179" s="198"/>
      <c r="BF179" s="198"/>
      <c r="BG179" s="199"/>
      <c r="BH179" s="199"/>
      <c r="BI179" s="199"/>
      <c r="BJ179" s="196"/>
      <c r="BK179" s="196"/>
      <c r="BL179" s="362"/>
      <c r="BM179" s="362"/>
      <c r="BN179" s="431"/>
      <c r="BO179" s="431"/>
      <c r="BP179" s="196"/>
      <c r="BQ179" s="196"/>
      <c r="BR179" s="199"/>
      <c r="BS179" s="199"/>
      <c r="BT179" s="199"/>
      <c r="BU179" s="199"/>
      <c r="BV179" s="196"/>
      <c r="BW179" s="433"/>
      <c r="BX179" s="433"/>
      <c r="BY179" s="198"/>
      <c r="BZ179" s="198"/>
      <c r="CA179" s="433"/>
      <c r="CB179" s="433"/>
      <c r="CC179" s="433"/>
      <c r="CD179" s="433"/>
      <c r="CE179" s="433"/>
      <c r="CF179" s="433"/>
      <c r="CG179" s="433"/>
      <c r="CH179" s="433"/>
      <c r="CI179" s="433"/>
      <c r="CJ179" s="433"/>
      <c r="CK179" s="433"/>
      <c r="CL179" s="433"/>
      <c r="CM179" s="433"/>
      <c r="CN179" s="433"/>
      <c r="CO179" s="433"/>
      <c r="CP179" s="433"/>
      <c r="CQ179" s="433"/>
      <c r="CR179" s="433"/>
      <c r="CS179" s="433"/>
      <c r="CT179" s="433"/>
      <c r="CV179" s="433"/>
      <c r="CW179" s="433"/>
      <c r="CX179" s="433"/>
      <c r="CY179" s="433"/>
      <c r="CZ179" s="433"/>
      <c r="DB179" s="198"/>
      <c r="DC179" s="198"/>
      <c r="DD179" s="198"/>
      <c r="DE179" s="198"/>
      <c r="DF179" s="198"/>
      <c r="DG179" s="198"/>
      <c r="DH179" s="198"/>
      <c r="DI179" s="198"/>
      <c r="DJ179" s="198"/>
      <c r="DK179" s="198"/>
      <c r="DL179" s="198"/>
      <c r="DM179" s="198"/>
      <c r="DN179" s="198"/>
      <c r="DO179" s="198"/>
      <c r="DP179" s="198"/>
      <c r="DQ179" s="198"/>
      <c r="DR179" s="198"/>
      <c r="DS179" s="198"/>
      <c r="DT179" s="198"/>
      <c r="DU179" s="198"/>
      <c r="EI179" s="65">
        <v>118</v>
      </c>
      <c r="EJ179" s="311">
        <f>IFERROR(VLOOKUP(EI179,INPUT!$C$11:$L$281,2,0),"-")</f>
        <v>13</v>
      </c>
      <c r="EK179" s="311" t="str">
        <f>IFERROR(VLOOKUP(EI179,INPUT!$C$11:$L$281,3,0),"-")</f>
        <v>-</v>
      </c>
      <c r="EL179" s="386" t="str">
        <f>IFERROR(VLOOKUP(EI179,INPUT!$C$11:$L$281,4,0),"-")</f>
        <v>-</v>
      </c>
      <c r="EM179" s="311" t="str">
        <f>IFERROR(VLOOKUP(EI179,INPUT!$C$11:$L$281,5,0),"-")</f>
        <v>-</v>
      </c>
      <c r="EN179" s="311" t="str">
        <f>IFERROR(VLOOKUP(EI179,INPUT!$C$11:$L$281,6,0),"-")</f>
        <v>-</v>
      </c>
      <c r="EO179" s="311" t="str">
        <f>IFERROR(VLOOKUP(EI179,INPUT!$C$11:$L$281,7,0),"-")</f>
        <v>-</v>
      </c>
      <c r="EP179" s="311">
        <f>IFERROR(VLOOKUP(EI179,INPUT!$C$11:$L$281,8,0),"-")</f>
        <v>0</v>
      </c>
      <c r="EQ179" s="311" t="str">
        <f>IFERROR(VLOOKUP(EI179,INPUT!$C$11:$L$281,9,0),"-")</f>
        <v>-</v>
      </c>
      <c r="ER179" s="311">
        <f t="shared" si="145"/>
        <v>8</v>
      </c>
      <c r="ES179" s="65" t="str">
        <f>IFERROR(VLOOKUP(EI179,INPUT!$C$11:$L$281,10,0),"-")</f>
        <v>SPRING 2024</v>
      </c>
      <c r="ET179" s="144"/>
      <c r="EY179" s="144"/>
    </row>
    <row r="180" spans="1:155" s="188" customFormat="1" ht="15.75" customHeight="1" x14ac:dyDescent="0.2">
      <c r="A180" s="431"/>
      <c r="B180" s="431"/>
      <c r="D180" s="432"/>
      <c r="E180" s="433"/>
      <c r="F180" s="433"/>
      <c r="G180" s="433"/>
      <c r="H180" s="433"/>
      <c r="I180" s="433"/>
      <c r="J180" s="433"/>
      <c r="K180" s="433"/>
      <c r="L180" s="433"/>
      <c r="M180" s="433"/>
      <c r="N180" s="433"/>
      <c r="O180" s="433"/>
      <c r="P180" s="433"/>
      <c r="Q180" s="433"/>
      <c r="R180" s="433"/>
      <c r="S180" s="433"/>
      <c r="T180" s="433"/>
      <c r="U180" s="433"/>
      <c r="V180" s="433"/>
      <c r="W180" s="433"/>
      <c r="X180" s="433"/>
      <c r="Y180" s="433"/>
      <c r="AA180" s="433"/>
      <c r="AB180" s="433"/>
      <c r="AC180" s="433"/>
      <c r="AD180" s="433"/>
      <c r="AE180" s="433"/>
      <c r="AG180" s="198"/>
      <c r="AH180" s="198"/>
      <c r="AI180" s="198"/>
      <c r="AJ180" s="198"/>
      <c r="AK180" s="198"/>
      <c r="AL180" s="198"/>
      <c r="AM180" s="198"/>
      <c r="AN180" s="198"/>
      <c r="AO180" s="198"/>
      <c r="AP180" s="198"/>
      <c r="AQ180" s="198"/>
      <c r="AR180" s="198"/>
      <c r="AS180" s="198"/>
      <c r="AT180" s="198"/>
      <c r="AU180" s="198"/>
      <c r="AV180" s="198"/>
      <c r="AW180" s="198"/>
      <c r="AX180" s="198"/>
      <c r="AY180" s="198"/>
      <c r="AZ180" s="198"/>
      <c r="BA180" s="198"/>
      <c r="BB180" s="433"/>
      <c r="BC180" s="198"/>
      <c r="BD180" s="198"/>
      <c r="BE180" s="198"/>
      <c r="BF180" s="198"/>
      <c r="BG180" s="199"/>
      <c r="BH180" s="199"/>
      <c r="BI180" s="199"/>
      <c r="BJ180" s="196"/>
      <c r="BK180" s="196"/>
      <c r="BL180" s="362"/>
      <c r="BM180" s="362"/>
      <c r="BN180" s="431"/>
      <c r="BO180" s="431"/>
      <c r="BP180" s="196"/>
      <c r="BQ180" s="196"/>
      <c r="BR180" s="199"/>
      <c r="BS180" s="199"/>
      <c r="BT180" s="199"/>
      <c r="BU180" s="199"/>
      <c r="BV180" s="196"/>
      <c r="BW180" s="433"/>
      <c r="BX180" s="433"/>
      <c r="BY180" s="198"/>
      <c r="BZ180" s="198"/>
      <c r="CA180" s="433"/>
      <c r="CB180" s="433"/>
      <c r="CC180" s="433"/>
      <c r="CD180" s="433"/>
      <c r="CE180" s="433"/>
      <c r="CF180" s="433"/>
      <c r="CG180" s="433"/>
      <c r="CH180" s="433"/>
      <c r="CI180" s="433"/>
      <c r="CJ180" s="433"/>
      <c r="CK180" s="433"/>
      <c r="CL180" s="433"/>
      <c r="CM180" s="433"/>
      <c r="CN180" s="433"/>
      <c r="CO180" s="433"/>
      <c r="CP180" s="433"/>
      <c r="CQ180" s="433"/>
      <c r="CR180" s="433"/>
      <c r="CS180" s="433"/>
      <c r="CT180" s="433"/>
      <c r="CV180" s="433"/>
      <c r="CW180" s="433"/>
      <c r="CX180" s="433"/>
      <c r="CY180" s="433"/>
      <c r="CZ180" s="433"/>
      <c r="DB180" s="198"/>
      <c r="DC180" s="198"/>
      <c r="DD180" s="198"/>
      <c r="DE180" s="198"/>
      <c r="DF180" s="198"/>
      <c r="DG180" s="198"/>
      <c r="DH180" s="198"/>
      <c r="DI180" s="198"/>
      <c r="DJ180" s="198"/>
      <c r="DK180" s="198"/>
      <c r="DL180" s="198"/>
      <c r="DM180" s="198"/>
      <c r="DN180" s="198"/>
      <c r="DO180" s="198"/>
      <c r="DP180" s="198"/>
      <c r="DQ180" s="198"/>
      <c r="DR180" s="198"/>
      <c r="DS180" s="198"/>
      <c r="DT180" s="198"/>
      <c r="DU180" s="198"/>
      <c r="EI180" s="65">
        <v>119</v>
      </c>
      <c r="EJ180" s="311">
        <f>IFERROR(VLOOKUP(EI180,INPUT!$C$11:$L$281,2,0),"-")</f>
        <v>14</v>
      </c>
      <c r="EK180" s="311" t="str">
        <f>IFERROR(VLOOKUP(EI180,INPUT!$C$11:$L$281,3,0),"-")</f>
        <v>-</v>
      </c>
      <c r="EL180" s="386" t="str">
        <f>IFERROR(VLOOKUP(EI180,INPUT!$C$11:$L$281,4,0),"-")</f>
        <v>-</v>
      </c>
      <c r="EM180" s="311" t="str">
        <f>IFERROR(VLOOKUP(EI180,INPUT!$C$11:$L$281,5,0),"-")</f>
        <v>-</v>
      </c>
      <c r="EN180" s="311" t="str">
        <f>IFERROR(VLOOKUP(EI180,INPUT!$C$11:$L$281,6,0),"-")</f>
        <v>-</v>
      </c>
      <c r="EO180" s="311" t="str">
        <f>IFERROR(VLOOKUP(EI180,INPUT!$C$11:$L$281,7,0),"-")</f>
        <v>-</v>
      </c>
      <c r="EP180" s="311">
        <f>IFERROR(VLOOKUP(EI180,INPUT!$C$11:$L$281,8,0),"-")</f>
        <v>0</v>
      </c>
      <c r="EQ180" s="311" t="str">
        <f>IFERROR(VLOOKUP(EI180,INPUT!$C$11:$L$281,9,0),"-")</f>
        <v>-</v>
      </c>
      <c r="ER180" s="311">
        <f t="shared" si="145"/>
        <v>8</v>
      </c>
      <c r="ES180" s="65" t="str">
        <f>IFERROR(VLOOKUP(EI180,INPUT!$C$11:$L$281,10,0),"-")</f>
        <v>SPRING 2024</v>
      </c>
      <c r="ET180" s="144"/>
      <c r="EY180" s="144"/>
    </row>
    <row r="181" spans="1:155" s="188" customFormat="1" ht="15.75" customHeight="1" x14ac:dyDescent="0.2">
      <c r="A181" s="431"/>
      <c r="B181" s="431"/>
      <c r="D181" s="432"/>
      <c r="E181" s="433"/>
      <c r="F181" s="433"/>
      <c r="G181" s="433"/>
      <c r="H181" s="433"/>
      <c r="I181" s="433"/>
      <c r="J181" s="433"/>
      <c r="K181" s="433"/>
      <c r="L181" s="433"/>
      <c r="M181" s="433"/>
      <c r="N181" s="433"/>
      <c r="O181" s="433"/>
      <c r="P181" s="433"/>
      <c r="Q181" s="433"/>
      <c r="R181" s="433"/>
      <c r="S181" s="433"/>
      <c r="T181" s="433"/>
      <c r="U181" s="433"/>
      <c r="V181" s="433"/>
      <c r="W181" s="433"/>
      <c r="X181" s="433"/>
      <c r="Y181" s="433"/>
      <c r="AA181" s="433"/>
      <c r="AB181" s="433"/>
      <c r="AC181" s="433"/>
      <c r="AD181" s="433"/>
      <c r="AE181" s="433"/>
      <c r="AG181" s="198"/>
      <c r="AH181" s="198"/>
      <c r="AI181" s="198"/>
      <c r="AJ181" s="198"/>
      <c r="AK181" s="198"/>
      <c r="AL181" s="198"/>
      <c r="AM181" s="198"/>
      <c r="AN181" s="198"/>
      <c r="AO181" s="198"/>
      <c r="AP181" s="198"/>
      <c r="AQ181" s="198"/>
      <c r="AR181" s="198"/>
      <c r="AS181" s="198"/>
      <c r="AT181" s="198"/>
      <c r="AU181" s="198"/>
      <c r="AV181" s="198"/>
      <c r="AW181" s="198"/>
      <c r="AX181" s="198"/>
      <c r="AY181" s="198"/>
      <c r="AZ181" s="198"/>
      <c r="BA181" s="198"/>
      <c r="BB181" s="433"/>
      <c r="BC181" s="198"/>
      <c r="BD181" s="198"/>
      <c r="BE181" s="198"/>
      <c r="BF181" s="198"/>
      <c r="BG181" s="199"/>
      <c r="BH181" s="199"/>
      <c r="BI181" s="199"/>
      <c r="BJ181" s="196"/>
      <c r="BK181" s="196"/>
      <c r="BL181" s="362"/>
      <c r="BM181" s="362"/>
      <c r="BN181" s="431"/>
      <c r="BO181" s="431"/>
      <c r="BP181" s="196"/>
      <c r="BQ181" s="196"/>
      <c r="BR181" s="199"/>
      <c r="BS181" s="199"/>
      <c r="BT181" s="199"/>
      <c r="BU181" s="199"/>
      <c r="BV181" s="196"/>
      <c r="BW181" s="433"/>
      <c r="BX181" s="433"/>
      <c r="BY181" s="198"/>
      <c r="BZ181" s="198"/>
      <c r="CA181" s="433"/>
      <c r="CB181" s="433"/>
      <c r="CC181" s="433"/>
      <c r="CD181" s="433"/>
      <c r="CE181" s="433"/>
      <c r="CF181" s="433"/>
      <c r="CG181" s="433"/>
      <c r="CH181" s="433"/>
      <c r="CI181" s="433"/>
      <c r="CJ181" s="433"/>
      <c r="CK181" s="433"/>
      <c r="CL181" s="433"/>
      <c r="CM181" s="433"/>
      <c r="CN181" s="433"/>
      <c r="CO181" s="433"/>
      <c r="CP181" s="433"/>
      <c r="CQ181" s="433"/>
      <c r="CR181" s="433"/>
      <c r="CS181" s="433"/>
      <c r="CT181" s="433"/>
      <c r="CV181" s="433"/>
      <c r="CW181" s="433"/>
      <c r="CX181" s="433"/>
      <c r="CY181" s="433"/>
      <c r="CZ181" s="433"/>
      <c r="DB181" s="198"/>
      <c r="DC181" s="198"/>
      <c r="DD181" s="198"/>
      <c r="DE181" s="198"/>
      <c r="DF181" s="198"/>
      <c r="DG181" s="198"/>
      <c r="DH181" s="198"/>
      <c r="DI181" s="198"/>
      <c r="DJ181" s="198"/>
      <c r="DK181" s="198"/>
      <c r="DL181" s="198"/>
      <c r="DM181" s="198"/>
      <c r="DN181" s="198"/>
      <c r="DO181" s="198"/>
      <c r="DP181" s="198"/>
      <c r="DQ181" s="198"/>
      <c r="DR181" s="198"/>
      <c r="DS181" s="198"/>
      <c r="DT181" s="198"/>
      <c r="DU181" s="198"/>
      <c r="EI181" s="65">
        <v>120</v>
      </c>
      <c r="EJ181" s="311">
        <f>IFERROR(VLOOKUP(EI181,INPUT!$C$11:$L$281,2,0),"-")</f>
        <v>15</v>
      </c>
      <c r="EK181" s="311" t="str">
        <f>IFERROR(VLOOKUP(EI181,INPUT!$C$11:$L$281,3,0),"-")</f>
        <v>-</v>
      </c>
      <c r="EL181" s="386" t="str">
        <f>IFERROR(VLOOKUP(EI181,INPUT!$C$11:$L$281,4,0),"-")</f>
        <v>-</v>
      </c>
      <c r="EM181" s="311" t="str">
        <f>IFERROR(VLOOKUP(EI181,INPUT!$C$11:$L$281,5,0),"-")</f>
        <v>-</v>
      </c>
      <c r="EN181" s="311" t="str">
        <f>IFERROR(VLOOKUP(EI181,INPUT!$C$11:$L$281,6,0),"-")</f>
        <v>-</v>
      </c>
      <c r="EO181" s="311" t="str">
        <f>IFERROR(VLOOKUP(EI181,INPUT!$C$11:$L$281,7,0),"-")</f>
        <v>-</v>
      </c>
      <c r="EP181" s="311">
        <f>IFERROR(VLOOKUP(EI181,INPUT!$C$11:$L$281,8,0),"-")</f>
        <v>0</v>
      </c>
      <c r="EQ181" s="311" t="str">
        <f>IFERROR(VLOOKUP(EI181,INPUT!$C$11:$L$281,9,0),"-")</f>
        <v>-</v>
      </c>
      <c r="ER181" s="311">
        <f t="shared" si="145"/>
        <v>8</v>
      </c>
      <c r="ES181" s="65" t="str">
        <f>IFERROR(VLOOKUP(EI181,INPUT!$C$11:$L$281,10,0),"-")</f>
        <v>SPRING 2024</v>
      </c>
      <c r="ET181" s="144"/>
      <c r="EY181" s="144"/>
    </row>
    <row r="182" spans="1:155" s="188" customFormat="1" ht="15.75" customHeight="1" x14ac:dyDescent="0.2">
      <c r="A182" s="431"/>
      <c r="B182" s="431"/>
      <c r="D182" s="432"/>
      <c r="E182" s="433"/>
      <c r="F182" s="433"/>
      <c r="G182" s="433"/>
      <c r="H182" s="433"/>
      <c r="I182" s="433"/>
      <c r="J182" s="433"/>
      <c r="K182" s="433"/>
      <c r="L182" s="433"/>
      <c r="M182" s="433"/>
      <c r="N182" s="433"/>
      <c r="O182" s="433"/>
      <c r="P182" s="433"/>
      <c r="Q182" s="433"/>
      <c r="R182" s="433"/>
      <c r="S182" s="433"/>
      <c r="T182" s="433"/>
      <c r="U182" s="433"/>
      <c r="V182" s="433"/>
      <c r="W182" s="433"/>
      <c r="X182" s="433"/>
      <c r="Y182" s="433"/>
      <c r="AA182" s="433"/>
      <c r="AB182" s="433"/>
      <c r="AC182" s="433"/>
      <c r="AD182" s="433"/>
      <c r="AE182" s="433"/>
      <c r="AG182" s="198"/>
      <c r="AH182" s="198"/>
      <c r="AI182" s="198"/>
      <c r="AJ182" s="198"/>
      <c r="AK182" s="198"/>
      <c r="AL182" s="198"/>
      <c r="AM182" s="198"/>
      <c r="AN182" s="198"/>
      <c r="AO182" s="198"/>
      <c r="AP182" s="198"/>
      <c r="AQ182" s="198"/>
      <c r="AR182" s="198"/>
      <c r="AS182" s="198"/>
      <c r="AT182" s="198"/>
      <c r="AU182" s="198"/>
      <c r="AV182" s="198"/>
      <c r="AW182" s="198"/>
      <c r="AX182" s="198"/>
      <c r="AY182" s="198"/>
      <c r="AZ182" s="198"/>
      <c r="BA182" s="198"/>
      <c r="BB182" s="433"/>
      <c r="BC182" s="198"/>
      <c r="BD182" s="198"/>
      <c r="BE182" s="198"/>
      <c r="BF182" s="198"/>
      <c r="BG182" s="199"/>
      <c r="BH182" s="199"/>
      <c r="BI182" s="199"/>
      <c r="BJ182" s="196"/>
      <c r="BK182" s="196"/>
      <c r="BL182" s="362"/>
      <c r="BM182" s="362"/>
      <c r="BN182" s="431"/>
      <c r="BO182" s="431"/>
      <c r="BP182" s="196"/>
      <c r="BQ182" s="196"/>
      <c r="BR182" s="199"/>
      <c r="BS182" s="199"/>
      <c r="BT182" s="199"/>
      <c r="BU182" s="199"/>
      <c r="BV182" s="196"/>
      <c r="BW182" s="433"/>
      <c r="BX182" s="433"/>
      <c r="BY182" s="198"/>
      <c r="BZ182" s="198"/>
      <c r="CA182" s="433"/>
      <c r="CB182" s="433"/>
      <c r="CC182" s="433"/>
      <c r="CD182" s="433"/>
      <c r="CE182" s="433"/>
      <c r="CF182" s="433"/>
      <c r="CG182" s="433"/>
      <c r="CH182" s="433"/>
      <c r="CI182" s="433"/>
      <c r="CJ182" s="433"/>
      <c r="CK182" s="433"/>
      <c r="CL182" s="433"/>
      <c r="CM182" s="433"/>
      <c r="CN182" s="433"/>
      <c r="CO182" s="433"/>
      <c r="CP182" s="433"/>
      <c r="CQ182" s="433"/>
      <c r="CR182" s="433"/>
      <c r="CS182" s="433"/>
      <c r="CT182" s="433"/>
      <c r="CV182" s="433"/>
      <c r="CW182" s="433"/>
      <c r="CX182" s="433"/>
      <c r="CY182" s="433"/>
      <c r="CZ182" s="433"/>
      <c r="DB182" s="198"/>
      <c r="DC182" s="198"/>
      <c r="DD182" s="198"/>
      <c r="DE182" s="198"/>
      <c r="DF182" s="198"/>
      <c r="DG182" s="198"/>
      <c r="DH182" s="198"/>
      <c r="DI182" s="198"/>
      <c r="DJ182" s="198"/>
      <c r="DK182" s="198"/>
      <c r="DL182" s="198"/>
      <c r="DM182" s="198"/>
      <c r="DN182" s="198"/>
      <c r="DO182" s="198"/>
      <c r="DP182" s="198"/>
      <c r="DQ182" s="198"/>
      <c r="DR182" s="198"/>
      <c r="DS182" s="198"/>
      <c r="DT182" s="198"/>
      <c r="DU182" s="198"/>
      <c r="EI182" s="65">
        <v>121</v>
      </c>
      <c r="EJ182" s="311">
        <f>IFERROR(VLOOKUP(EI182,INPUT!$C$11:$L$281,2,0),"-")</f>
        <v>1</v>
      </c>
      <c r="EK182" s="311" t="str">
        <f>IFERROR(VLOOKUP(EI182,INPUT!$C$11:$L$281,3,0),"-")</f>
        <v>-</v>
      </c>
      <c r="EL182" s="386" t="str">
        <f>IFERROR(VLOOKUP(EI182,INPUT!$C$11:$L$281,4,0),"-")</f>
        <v>-</v>
      </c>
      <c r="EM182" s="311" t="str">
        <f>IFERROR(VLOOKUP(EI182,INPUT!$C$11:$L$281,5,0),"-")</f>
        <v>-</v>
      </c>
      <c r="EN182" s="311" t="str">
        <f>IFERROR(VLOOKUP(EI182,INPUT!$C$11:$L$281,6,0),"-")</f>
        <v>-</v>
      </c>
      <c r="EO182" s="311" t="str">
        <f>IFERROR(VLOOKUP(EI182,INPUT!$C$11:$L$281,7,0),"-")</f>
        <v>-</v>
      </c>
      <c r="EP182" s="311">
        <f>IFERROR(VLOOKUP(EI182,INPUT!$C$11:$L$281,8,0),"-")</f>
        <v>0</v>
      </c>
      <c r="EQ182" s="311" t="str">
        <f>IFERROR(VLOOKUP(EI182,INPUT!$C$11:$L$281,9,0),"-")</f>
        <v>-</v>
      </c>
      <c r="ER182" s="311">
        <v>9</v>
      </c>
      <c r="ES182" s="65" t="str">
        <f>IFERROR(VLOOKUP(EI182,INPUT!$C$11:$L$281,10,0),"-")</f>
        <v xml:space="preserve"> </v>
      </c>
      <c r="ET182" s="144"/>
      <c r="EY182" s="144"/>
    </row>
    <row r="183" spans="1:155" s="188" customFormat="1" ht="15.75" customHeight="1" x14ac:dyDescent="0.2">
      <c r="A183" s="431"/>
      <c r="B183" s="431"/>
      <c r="D183" s="432"/>
      <c r="E183" s="433"/>
      <c r="F183" s="433"/>
      <c r="G183" s="433"/>
      <c r="H183" s="433"/>
      <c r="I183" s="433"/>
      <c r="J183" s="433"/>
      <c r="K183" s="433"/>
      <c r="L183" s="433"/>
      <c r="M183" s="433"/>
      <c r="N183" s="433"/>
      <c r="O183" s="433"/>
      <c r="P183" s="433"/>
      <c r="Q183" s="433"/>
      <c r="R183" s="433"/>
      <c r="S183" s="433"/>
      <c r="T183" s="433"/>
      <c r="U183" s="433"/>
      <c r="V183" s="433"/>
      <c r="W183" s="433"/>
      <c r="X183" s="433"/>
      <c r="Y183" s="433"/>
      <c r="AA183" s="433"/>
      <c r="AB183" s="433"/>
      <c r="AC183" s="433"/>
      <c r="AD183" s="433"/>
      <c r="AE183" s="433"/>
      <c r="AG183" s="198"/>
      <c r="AH183" s="198"/>
      <c r="AI183" s="198"/>
      <c r="AJ183" s="198"/>
      <c r="AK183" s="198"/>
      <c r="AL183" s="198"/>
      <c r="AM183" s="198"/>
      <c r="AN183" s="198"/>
      <c r="AO183" s="198"/>
      <c r="AP183" s="198"/>
      <c r="AQ183" s="198"/>
      <c r="AR183" s="198"/>
      <c r="AS183" s="198"/>
      <c r="AT183" s="198"/>
      <c r="AU183" s="198"/>
      <c r="AV183" s="198"/>
      <c r="AW183" s="198"/>
      <c r="AX183" s="198"/>
      <c r="AY183" s="198"/>
      <c r="AZ183" s="198"/>
      <c r="BA183" s="198"/>
      <c r="BB183" s="433"/>
      <c r="BC183" s="198"/>
      <c r="BD183" s="198"/>
      <c r="BE183" s="198"/>
      <c r="BF183" s="198"/>
      <c r="BG183" s="199"/>
      <c r="BH183" s="199"/>
      <c r="BI183" s="199"/>
      <c r="BJ183" s="196"/>
      <c r="BK183" s="196"/>
      <c r="BL183" s="362"/>
      <c r="BM183" s="362"/>
      <c r="BN183" s="431"/>
      <c r="BO183" s="431"/>
      <c r="BP183" s="196"/>
      <c r="BQ183" s="196"/>
      <c r="BR183" s="199"/>
      <c r="BS183" s="199"/>
      <c r="BT183" s="199"/>
      <c r="BU183" s="199"/>
      <c r="BV183" s="196"/>
      <c r="BW183" s="433"/>
      <c r="BX183" s="433"/>
      <c r="BY183" s="198"/>
      <c r="BZ183" s="198"/>
      <c r="CA183" s="433"/>
      <c r="CB183" s="433"/>
      <c r="CC183" s="433"/>
      <c r="CD183" s="433"/>
      <c r="CE183" s="433"/>
      <c r="CF183" s="433"/>
      <c r="CG183" s="433"/>
      <c r="CH183" s="433"/>
      <c r="CI183" s="433"/>
      <c r="CJ183" s="433"/>
      <c r="CK183" s="433"/>
      <c r="CL183" s="433"/>
      <c r="CM183" s="433"/>
      <c r="CN183" s="433"/>
      <c r="CO183" s="433"/>
      <c r="CP183" s="433"/>
      <c r="CQ183" s="433"/>
      <c r="CR183" s="433"/>
      <c r="CS183" s="433"/>
      <c r="CT183" s="433"/>
      <c r="CV183" s="433"/>
      <c r="CW183" s="433"/>
      <c r="CX183" s="433"/>
      <c r="CY183" s="433"/>
      <c r="CZ183" s="433"/>
      <c r="DB183" s="198"/>
      <c r="DC183" s="198"/>
      <c r="DD183" s="198"/>
      <c r="DE183" s="198"/>
      <c r="DF183" s="198"/>
      <c r="DG183" s="198"/>
      <c r="DH183" s="198"/>
      <c r="DI183" s="198"/>
      <c r="DJ183" s="198"/>
      <c r="DK183" s="198"/>
      <c r="DL183" s="198"/>
      <c r="DM183" s="198"/>
      <c r="DN183" s="198"/>
      <c r="DO183" s="198"/>
      <c r="DP183" s="198"/>
      <c r="DQ183" s="198"/>
      <c r="DR183" s="198"/>
      <c r="DS183" s="198"/>
      <c r="DT183" s="198"/>
      <c r="DU183" s="198"/>
      <c r="EI183" s="65">
        <v>122</v>
      </c>
      <c r="EJ183" s="311">
        <f>IFERROR(VLOOKUP(EI183,INPUT!$C$11:$L$281,2,0),"-")</f>
        <v>2</v>
      </c>
      <c r="EK183" s="311" t="str">
        <f>IFERROR(VLOOKUP(EI183,INPUT!$C$11:$L$281,3,0),"-")</f>
        <v>-</v>
      </c>
      <c r="EL183" s="386" t="str">
        <f>IFERROR(VLOOKUP(EI183,INPUT!$C$11:$L$281,4,0),"-")</f>
        <v>-</v>
      </c>
      <c r="EM183" s="311" t="str">
        <f>IFERROR(VLOOKUP(EI183,INPUT!$C$11:$L$281,5,0),"-")</f>
        <v>-</v>
      </c>
      <c r="EN183" s="311" t="str">
        <f>IFERROR(VLOOKUP(EI183,INPUT!$C$11:$L$281,6,0),"-")</f>
        <v>-</v>
      </c>
      <c r="EO183" s="311" t="str">
        <f>IFERROR(VLOOKUP(EI183,INPUT!$C$11:$L$281,7,0),"-")</f>
        <v>-</v>
      </c>
      <c r="EP183" s="311">
        <f>IFERROR(VLOOKUP(EI183,INPUT!$C$11:$L$281,8,0),"-")</f>
        <v>0</v>
      </c>
      <c r="EQ183" s="311" t="str">
        <f>IFERROR(VLOOKUP(EI183,INPUT!$C$11:$L$281,9,0),"-")</f>
        <v>-</v>
      </c>
      <c r="ER183" s="311">
        <f t="shared" si="145"/>
        <v>9</v>
      </c>
      <c r="ES183" s="65" t="str">
        <f>IFERROR(VLOOKUP(EI183,INPUT!$C$11:$L$281,10,0),"-")</f>
        <v xml:space="preserve"> </v>
      </c>
      <c r="ET183" s="144"/>
      <c r="EY183" s="144"/>
    </row>
    <row r="184" spans="1:155" s="188" customFormat="1" ht="15.75" customHeight="1" x14ac:dyDescent="0.2">
      <c r="A184" s="431"/>
      <c r="B184" s="431"/>
      <c r="D184" s="432"/>
      <c r="E184" s="433"/>
      <c r="F184" s="433"/>
      <c r="G184" s="433"/>
      <c r="H184" s="433"/>
      <c r="I184" s="433"/>
      <c r="J184" s="433"/>
      <c r="K184" s="433"/>
      <c r="L184" s="433"/>
      <c r="M184" s="433"/>
      <c r="N184" s="433"/>
      <c r="O184" s="433"/>
      <c r="P184" s="433"/>
      <c r="Q184" s="433"/>
      <c r="R184" s="433"/>
      <c r="S184" s="433"/>
      <c r="T184" s="433"/>
      <c r="U184" s="433"/>
      <c r="V184" s="433"/>
      <c r="W184" s="433"/>
      <c r="X184" s="433"/>
      <c r="Y184" s="433"/>
      <c r="AA184" s="433"/>
      <c r="AB184" s="433"/>
      <c r="AC184" s="433"/>
      <c r="AD184" s="433"/>
      <c r="AE184" s="433"/>
      <c r="AG184" s="198"/>
      <c r="AH184" s="198"/>
      <c r="AI184" s="198"/>
      <c r="AJ184" s="198"/>
      <c r="AK184" s="198"/>
      <c r="AL184" s="198"/>
      <c r="AM184" s="198"/>
      <c r="AN184" s="198"/>
      <c r="AO184" s="198"/>
      <c r="AP184" s="198"/>
      <c r="AQ184" s="198"/>
      <c r="AR184" s="198"/>
      <c r="AS184" s="198"/>
      <c r="AT184" s="198"/>
      <c r="AU184" s="198"/>
      <c r="AV184" s="198"/>
      <c r="AW184" s="198"/>
      <c r="AX184" s="198"/>
      <c r="AY184" s="198"/>
      <c r="AZ184" s="198"/>
      <c r="BA184" s="198"/>
      <c r="BB184" s="433"/>
      <c r="BC184" s="198"/>
      <c r="BD184" s="198"/>
      <c r="BE184" s="198"/>
      <c r="BF184" s="198"/>
      <c r="BG184" s="199"/>
      <c r="BH184" s="199"/>
      <c r="BI184" s="199"/>
      <c r="BJ184" s="196"/>
      <c r="BK184" s="196"/>
      <c r="BL184" s="362"/>
      <c r="BM184" s="362"/>
      <c r="BN184" s="431"/>
      <c r="BO184" s="431"/>
      <c r="BP184" s="196"/>
      <c r="BQ184" s="196"/>
      <c r="BR184" s="199"/>
      <c r="BS184" s="199"/>
      <c r="BT184" s="199"/>
      <c r="BU184" s="199"/>
      <c r="BV184" s="196"/>
      <c r="BW184" s="433"/>
      <c r="BX184" s="433"/>
      <c r="BY184" s="198"/>
      <c r="BZ184" s="198"/>
      <c r="CA184" s="433"/>
      <c r="CB184" s="433"/>
      <c r="CC184" s="433"/>
      <c r="CD184" s="433"/>
      <c r="CE184" s="433"/>
      <c r="CF184" s="433"/>
      <c r="CG184" s="433"/>
      <c r="CH184" s="433"/>
      <c r="CI184" s="433"/>
      <c r="CJ184" s="433"/>
      <c r="CK184" s="433"/>
      <c r="CL184" s="433"/>
      <c r="CM184" s="433"/>
      <c r="CN184" s="433"/>
      <c r="CO184" s="433"/>
      <c r="CP184" s="433"/>
      <c r="CQ184" s="433"/>
      <c r="CR184" s="433"/>
      <c r="CS184" s="433"/>
      <c r="CT184" s="433"/>
      <c r="CV184" s="433"/>
      <c r="CW184" s="433"/>
      <c r="CX184" s="433"/>
      <c r="CY184" s="433"/>
      <c r="CZ184" s="433"/>
      <c r="DB184" s="198"/>
      <c r="DC184" s="198"/>
      <c r="DD184" s="198"/>
      <c r="DE184" s="198"/>
      <c r="DF184" s="198"/>
      <c r="DG184" s="198"/>
      <c r="DH184" s="198"/>
      <c r="DI184" s="198"/>
      <c r="DJ184" s="198"/>
      <c r="DK184" s="198"/>
      <c r="DL184" s="198"/>
      <c r="DM184" s="198"/>
      <c r="DN184" s="198"/>
      <c r="DO184" s="198"/>
      <c r="DP184" s="198"/>
      <c r="DQ184" s="198"/>
      <c r="DR184" s="198"/>
      <c r="DS184" s="198"/>
      <c r="DT184" s="198"/>
      <c r="DU184" s="198"/>
      <c r="EI184" s="65">
        <v>123</v>
      </c>
      <c r="EJ184" s="311">
        <f>IFERROR(VLOOKUP(EI184,INPUT!$C$11:$L$281,2,0),"-")</f>
        <v>3</v>
      </c>
      <c r="EK184" s="311" t="str">
        <f>IFERROR(VLOOKUP(EI184,INPUT!$C$11:$L$281,3,0),"-")</f>
        <v>-</v>
      </c>
      <c r="EL184" s="386" t="str">
        <f>IFERROR(VLOOKUP(EI184,INPUT!$C$11:$L$281,4,0),"-")</f>
        <v>-</v>
      </c>
      <c r="EM184" s="311" t="str">
        <f>IFERROR(VLOOKUP(EI184,INPUT!$C$11:$L$281,5,0),"-")</f>
        <v>-</v>
      </c>
      <c r="EN184" s="311" t="str">
        <f>IFERROR(VLOOKUP(EI184,INPUT!$C$11:$L$281,6,0),"-")</f>
        <v>-</v>
      </c>
      <c r="EO184" s="311" t="str">
        <f>IFERROR(VLOOKUP(EI184,INPUT!$C$11:$L$281,7,0),"-")</f>
        <v>-</v>
      </c>
      <c r="EP184" s="311">
        <f>IFERROR(VLOOKUP(EI184,INPUT!$C$11:$L$281,8,0),"-")</f>
        <v>0</v>
      </c>
      <c r="EQ184" s="311" t="str">
        <f>IFERROR(VLOOKUP(EI184,INPUT!$C$11:$L$281,9,0),"-")</f>
        <v>-</v>
      </c>
      <c r="ER184" s="311">
        <f t="shared" si="145"/>
        <v>9</v>
      </c>
      <c r="ES184" s="65" t="str">
        <f>IFERROR(VLOOKUP(EI184,INPUT!$C$11:$L$281,10,0),"-")</f>
        <v xml:space="preserve"> </v>
      </c>
      <c r="ET184" s="144"/>
      <c r="EY184" s="144"/>
    </row>
    <row r="185" spans="1:155" s="188" customFormat="1" ht="15.75" customHeight="1" x14ac:dyDescent="0.2">
      <c r="A185" s="431"/>
      <c r="B185" s="431"/>
      <c r="D185" s="432"/>
      <c r="E185" s="433"/>
      <c r="F185" s="433"/>
      <c r="G185" s="433"/>
      <c r="H185" s="433"/>
      <c r="I185" s="433"/>
      <c r="J185" s="433"/>
      <c r="K185" s="433"/>
      <c r="L185" s="433"/>
      <c r="M185" s="433"/>
      <c r="N185" s="433"/>
      <c r="O185" s="433"/>
      <c r="P185" s="433"/>
      <c r="Q185" s="433"/>
      <c r="R185" s="433"/>
      <c r="S185" s="433"/>
      <c r="T185" s="433"/>
      <c r="U185" s="433"/>
      <c r="V185" s="433"/>
      <c r="W185" s="433"/>
      <c r="X185" s="433"/>
      <c r="Y185" s="433"/>
      <c r="AA185" s="433"/>
      <c r="AB185" s="433"/>
      <c r="AC185" s="433"/>
      <c r="AD185" s="433"/>
      <c r="AE185" s="433"/>
      <c r="AG185" s="198"/>
      <c r="AH185" s="198"/>
      <c r="AI185" s="198"/>
      <c r="AJ185" s="198"/>
      <c r="AK185" s="198"/>
      <c r="AL185" s="198"/>
      <c r="AM185" s="198"/>
      <c r="AN185" s="198"/>
      <c r="AO185" s="198"/>
      <c r="AP185" s="198"/>
      <c r="AQ185" s="198"/>
      <c r="AR185" s="198"/>
      <c r="AS185" s="198"/>
      <c r="AT185" s="198"/>
      <c r="AU185" s="198"/>
      <c r="AV185" s="198"/>
      <c r="AW185" s="198"/>
      <c r="AX185" s="198"/>
      <c r="AY185" s="198"/>
      <c r="AZ185" s="198"/>
      <c r="BA185" s="198"/>
      <c r="BB185" s="433"/>
      <c r="BC185" s="198"/>
      <c r="BD185" s="198"/>
      <c r="BE185" s="198"/>
      <c r="BF185" s="198"/>
      <c r="BG185" s="199"/>
      <c r="BH185" s="199"/>
      <c r="BI185" s="199"/>
      <c r="BJ185" s="196"/>
      <c r="BK185" s="196"/>
      <c r="BL185" s="362"/>
      <c r="BM185" s="362"/>
      <c r="BN185" s="431"/>
      <c r="BO185" s="431"/>
      <c r="BP185" s="196"/>
      <c r="BQ185" s="196"/>
      <c r="BR185" s="199"/>
      <c r="BS185" s="199"/>
      <c r="BT185" s="199"/>
      <c r="BU185" s="199"/>
      <c r="BV185" s="196"/>
      <c r="BW185" s="433"/>
      <c r="BX185" s="433"/>
      <c r="BY185" s="198"/>
      <c r="BZ185" s="198"/>
      <c r="CA185" s="433"/>
      <c r="CB185" s="433"/>
      <c r="CC185" s="433"/>
      <c r="CD185" s="433"/>
      <c r="CE185" s="433"/>
      <c r="CF185" s="433"/>
      <c r="CG185" s="433"/>
      <c r="CH185" s="433"/>
      <c r="CI185" s="433"/>
      <c r="CJ185" s="433"/>
      <c r="CK185" s="433"/>
      <c r="CL185" s="433"/>
      <c r="CM185" s="433"/>
      <c r="CN185" s="433"/>
      <c r="CO185" s="433"/>
      <c r="CP185" s="433"/>
      <c r="CQ185" s="433"/>
      <c r="CR185" s="433"/>
      <c r="CS185" s="433"/>
      <c r="CT185" s="433"/>
      <c r="CV185" s="433"/>
      <c r="CW185" s="433"/>
      <c r="CX185" s="433"/>
      <c r="CY185" s="433"/>
      <c r="CZ185" s="433"/>
      <c r="DB185" s="198"/>
      <c r="DC185" s="198"/>
      <c r="DD185" s="198"/>
      <c r="DE185" s="198"/>
      <c r="DF185" s="198"/>
      <c r="DG185" s="198"/>
      <c r="DH185" s="198"/>
      <c r="DI185" s="198"/>
      <c r="DJ185" s="198"/>
      <c r="DK185" s="198"/>
      <c r="DL185" s="198"/>
      <c r="DM185" s="198"/>
      <c r="DN185" s="198"/>
      <c r="DO185" s="198"/>
      <c r="DP185" s="198"/>
      <c r="DQ185" s="198"/>
      <c r="DR185" s="198"/>
      <c r="DS185" s="198"/>
      <c r="DT185" s="198"/>
      <c r="DU185" s="198"/>
      <c r="EI185" s="65">
        <v>124</v>
      </c>
      <c r="EJ185" s="311">
        <f>IFERROR(VLOOKUP(EI185,INPUT!$C$11:$L$281,2,0),"-")</f>
        <v>4</v>
      </c>
      <c r="EK185" s="311" t="str">
        <f>IFERROR(VLOOKUP(EI185,INPUT!$C$11:$L$281,3,0),"-")</f>
        <v>-</v>
      </c>
      <c r="EL185" s="386" t="str">
        <f>IFERROR(VLOOKUP(EI185,INPUT!$C$11:$L$281,4,0),"-")</f>
        <v>-</v>
      </c>
      <c r="EM185" s="311" t="str">
        <f>IFERROR(VLOOKUP(EI185,INPUT!$C$11:$L$281,5,0),"-")</f>
        <v>-</v>
      </c>
      <c r="EN185" s="311" t="str">
        <f>IFERROR(VLOOKUP(EI185,INPUT!$C$11:$L$281,6,0),"-")</f>
        <v>-</v>
      </c>
      <c r="EO185" s="311" t="str">
        <f>IFERROR(VLOOKUP(EI185,INPUT!$C$11:$L$281,7,0),"-")</f>
        <v>-</v>
      </c>
      <c r="EP185" s="311">
        <f>IFERROR(VLOOKUP(EI185,INPUT!$C$11:$L$281,8,0),"-")</f>
        <v>0</v>
      </c>
      <c r="EQ185" s="311" t="str">
        <f>IFERROR(VLOOKUP(EI185,INPUT!$C$11:$L$281,9,0),"-")</f>
        <v>-</v>
      </c>
      <c r="ER185" s="311">
        <f t="shared" si="145"/>
        <v>9</v>
      </c>
      <c r="ES185" s="65" t="str">
        <f>IFERROR(VLOOKUP(EI185,INPUT!$C$11:$L$281,10,0),"-")</f>
        <v xml:space="preserve"> </v>
      </c>
      <c r="ET185" s="144"/>
      <c r="EY185" s="144"/>
    </row>
    <row r="186" spans="1:155" s="188" customFormat="1" ht="15.75" customHeight="1" x14ac:dyDescent="0.2">
      <c r="A186" s="431"/>
      <c r="B186" s="431"/>
      <c r="D186" s="432"/>
      <c r="E186" s="433"/>
      <c r="F186" s="433"/>
      <c r="G186" s="433"/>
      <c r="H186" s="433"/>
      <c r="I186" s="433"/>
      <c r="J186" s="433"/>
      <c r="K186" s="433"/>
      <c r="L186" s="433"/>
      <c r="M186" s="433"/>
      <c r="N186" s="433"/>
      <c r="O186" s="433"/>
      <c r="P186" s="433"/>
      <c r="Q186" s="433"/>
      <c r="R186" s="433"/>
      <c r="S186" s="433"/>
      <c r="T186" s="433"/>
      <c r="U186" s="433"/>
      <c r="V186" s="433"/>
      <c r="W186" s="433"/>
      <c r="X186" s="433"/>
      <c r="Y186" s="433"/>
      <c r="AA186" s="433"/>
      <c r="AB186" s="433"/>
      <c r="AC186" s="433"/>
      <c r="AD186" s="433"/>
      <c r="AE186" s="433"/>
      <c r="AG186" s="198"/>
      <c r="AH186" s="198"/>
      <c r="AI186" s="198"/>
      <c r="AJ186" s="198"/>
      <c r="AK186" s="198"/>
      <c r="AL186" s="198"/>
      <c r="AM186" s="198"/>
      <c r="AN186" s="198"/>
      <c r="AO186" s="198"/>
      <c r="AP186" s="198"/>
      <c r="AQ186" s="198"/>
      <c r="AR186" s="198"/>
      <c r="AS186" s="198"/>
      <c r="AT186" s="198"/>
      <c r="AU186" s="198"/>
      <c r="AV186" s="198"/>
      <c r="AW186" s="198"/>
      <c r="AX186" s="198"/>
      <c r="AY186" s="198"/>
      <c r="AZ186" s="198"/>
      <c r="BA186" s="198"/>
      <c r="BB186" s="433"/>
      <c r="BC186" s="198"/>
      <c r="BD186" s="198"/>
      <c r="BE186" s="198"/>
      <c r="BF186" s="198"/>
      <c r="BG186" s="199"/>
      <c r="BH186" s="199"/>
      <c r="BI186" s="199"/>
      <c r="BJ186" s="196"/>
      <c r="BK186" s="196"/>
      <c r="BL186" s="362"/>
      <c r="BM186" s="362"/>
      <c r="BN186" s="431"/>
      <c r="BO186" s="431"/>
      <c r="BP186" s="196"/>
      <c r="BQ186" s="196"/>
      <c r="BR186" s="199"/>
      <c r="BS186" s="199"/>
      <c r="BT186" s="199"/>
      <c r="BU186" s="199"/>
      <c r="BV186" s="196"/>
      <c r="BW186" s="433"/>
      <c r="BX186" s="433"/>
      <c r="BY186" s="198"/>
      <c r="BZ186" s="198"/>
      <c r="CA186" s="433"/>
      <c r="CB186" s="433"/>
      <c r="CC186" s="433"/>
      <c r="CD186" s="433"/>
      <c r="CE186" s="433"/>
      <c r="CF186" s="433"/>
      <c r="CG186" s="433"/>
      <c r="CH186" s="433"/>
      <c r="CI186" s="433"/>
      <c r="CJ186" s="433"/>
      <c r="CK186" s="433"/>
      <c r="CL186" s="433"/>
      <c r="CM186" s="433"/>
      <c r="CN186" s="433"/>
      <c r="CO186" s="433"/>
      <c r="CP186" s="433"/>
      <c r="CQ186" s="433"/>
      <c r="CR186" s="433"/>
      <c r="CS186" s="433"/>
      <c r="CT186" s="433"/>
      <c r="CV186" s="433"/>
      <c r="CW186" s="433"/>
      <c r="CX186" s="433"/>
      <c r="CY186" s="433"/>
      <c r="CZ186" s="433"/>
      <c r="DB186" s="198"/>
      <c r="DC186" s="198"/>
      <c r="DD186" s="198"/>
      <c r="DE186" s="198"/>
      <c r="DF186" s="198"/>
      <c r="DG186" s="198"/>
      <c r="DH186" s="198"/>
      <c r="DI186" s="198"/>
      <c r="DJ186" s="198"/>
      <c r="DK186" s="198"/>
      <c r="DL186" s="198"/>
      <c r="DM186" s="198"/>
      <c r="DN186" s="198"/>
      <c r="DO186" s="198"/>
      <c r="DP186" s="198"/>
      <c r="DQ186" s="198"/>
      <c r="DR186" s="198"/>
      <c r="DS186" s="198"/>
      <c r="DT186" s="198"/>
      <c r="DU186" s="198"/>
      <c r="EI186" s="65">
        <v>125</v>
      </c>
      <c r="EJ186" s="311">
        <f>IFERROR(VLOOKUP(EI186,INPUT!$C$11:$L$281,2,0),"-")</f>
        <v>5</v>
      </c>
      <c r="EK186" s="311" t="str">
        <f>IFERROR(VLOOKUP(EI186,INPUT!$C$11:$L$281,3,0),"-")</f>
        <v>-</v>
      </c>
      <c r="EL186" s="386" t="str">
        <f>IFERROR(VLOOKUP(EI186,INPUT!$C$11:$L$281,4,0),"-")</f>
        <v>-</v>
      </c>
      <c r="EM186" s="311" t="str">
        <f>IFERROR(VLOOKUP(EI186,INPUT!$C$11:$L$281,5,0),"-")</f>
        <v>-</v>
      </c>
      <c r="EN186" s="311" t="str">
        <f>IFERROR(VLOOKUP(EI186,INPUT!$C$11:$L$281,6,0),"-")</f>
        <v>-</v>
      </c>
      <c r="EO186" s="311" t="str">
        <f>IFERROR(VLOOKUP(EI186,INPUT!$C$11:$L$281,7,0),"-")</f>
        <v>-</v>
      </c>
      <c r="EP186" s="311">
        <f>IFERROR(VLOOKUP(EI186,INPUT!$C$11:$L$281,8,0),"-")</f>
        <v>0</v>
      </c>
      <c r="EQ186" s="311" t="str">
        <f>IFERROR(VLOOKUP(EI186,INPUT!$C$11:$L$281,9,0),"-")</f>
        <v>-</v>
      </c>
      <c r="ER186" s="311">
        <f t="shared" si="145"/>
        <v>9</v>
      </c>
      <c r="ES186" s="65" t="str">
        <f>IFERROR(VLOOKUP(EI186,INPUT!$C$11:$L$281,10,0),"-")</f>
        <v xml:space="preserve"> </v>
      </c>
      <c r="ET186" s="144"/>
      <c r="EY186" s="144"/>
    </row>
    <row r="187" spans="1:155" s="188" customFormat="1" ht="15.75" customHeight="1" x14ac:dyDescent="0.2">
      <c r="A187" s="431"/>
      <c r="B187" s="431"/>
      <c r="D187" s="432"/>
      <c r="E187" s="433"/>
      <c r="F187" s="433"/>
      <c r="G187" s="433"/>
      <c r="H187" s="433"/>
      <c r="I187" s="433"/>
      <c r="J187" s="433"/>
      <c r="K187" s="433"/>
      <c r="L187" s="433"/>
      <c r="M187" s="433"/>
      <c r="N187" s="433"/>
      <c r="O187" s="433"/>
      <c r="P187" s="433"/>
      <c r="Q187" s="433"/>
      <c r="R187" s="433"/>
      <c r="S187" s="433"/>
      <c r="T187" s="433"/>
      <c r="U187" s="433"/>
      <c r="V187" s="433"/>
      <c r="W187" s="433"/>
      <c r="X187" s="433"/>
      <c r="Y187" s="433"/>
      <c r="AA187" s="433"/>
      <c r="AB187" s="433"/>
      <c r="AC187" s="433"/>
      <c r="AD187" s="433"/>
      <c r="AE187" s="433"/>
      <c r="AG187" s="198"/>
      <c r="AH187" s="198"/>
      <c r="AI187" s="198"/>
      <c r="AJ187" s="198"/>
      <c r="AK187" s="198"/>
      <c r="AL187" s="198"/>
      <c r="AM187" s="198"/>
      <c r="AN187" s="198"/>
      <c r="AO187" s="198"/>
      <c r="AP187" s="198"/>
      <c r="AQ187" s="198"/>
      <c r="AR187" s="198"/>
      <c r="AS187" s="198"/>
      <c r="AT187" s="198"/>
      <c r="AU187" s="198"/>
      <c r="AV187" s="198"/>
      <c r="AW187" s="198"/>
      <c r="AX187" s="198"/>
      <c r="AY187" s="198"/>
      <c r="AZ187" s="198"/>
      <c r="BA187" s="198"/>
      <c r="BB187" s="433"/>
      <c r="BC187" s="198"/>
      <c r="BD187" s="198"/>
      <c r="BE187" s="198"/>
      <c r="BF187" s="198"/>
      <c r="BG187" s="199"/>
      <c r="BH187" s="199"/>
      <c r="BI187" s="199"/>
      <c r="BJ187" s="196"/>
      <c r="BK187" s="196"/>
      <c r="BL187" s="362"/>
      <c r="BM187" s="362"/>
      <c r="BN187" s="431"/>
      <c r="BO187" s="431"/>
      <c r="BP187" s="196"/>
      <c r="BQ187" s="196"/>
      <c r="BR187" s="199"/>
      <c r="BS187" s="199"/>
      <c r="BT187" s="199"/>
      <c r="BU187" s="199"/>
      <c r="BV187" s="196"/>
      <c r="BW187" s="433"/>
      <c r="BX187" s="433"/>
      <c r="BY187" s="198"/>
      <c r="BZ187" s="198"/>
      <c r="CA187" s="433"/>
      <c r="CB187" s="433"/>
      <c r="CC187" s="433"/>
      <c r="CD187" s="433"/>
      <c r="CE187" s="433"/>
      <c r="CF187" s="433"/>
      <c r="CG187" s="433"/>
      <c r="CH187" s="433"/>
      <c r="CI187" s="433"/>
      <c r="CJ187" s="433"/>
      <c r="CK187" s="433"/>
      <c r="CL187" s="433"/>
      <c r="CM187" s="433"/>
      <c r="CN187" s="433"/>
      <c r="CO187" s="433"/>
      <c r="CP187" s="433"/>
      <c r="CQ187" s="433"/>
      <c r="CR187" s="433"/>
      <c r="CS187" s="433"/>
      <c r="CT187" s="433"/>
      <c r="CV187" s="433"/>
      <c r="CW187" s="433"/>
      <c r="CX187" s="433"/>
      <c r="CY187" s="433"/>
      <c r="CZ187" s="433"/>
      <c r="DB187" s="198"/>
      <c r="DC187" s="198"/>
      <c r="DD187" s="198"/>
      <c r="DE187" s="198"/>
      <c r="DF187" s="198"/>
      <c r="DG187" s="198"/>
      <c r="DH187" s="198"/>
      <c r="DI187" s="198"/>
      <c r="DJ187" s="198"/>
      <c r="DK187" s="198"/>
      <c r="DL187" s="198"/>
      <c r="DM187" s="198"/>
      <c r="DN187" s="198"/>
      <c r="DO187" s="198"/>
      <c r="DP187" s="198"/>
      <c r="DQ187" s="198"/>
      <c r="DR187" s="198"/>
      <c r="DS187" s="198"/>
      <c r="DT187" s="198"/>
      <c r="DU187" s="198"/>
      <c r="EI187" s="65">
        <v>126</v>
      </c>
      <c r="EJ187" s="311">
        <f>IFERROR(VLOOKUP(EI187,INPUT!$C$11:$L$281,2,0),"-")</f>
        <v>6</v>
      </c>
      <c r="EK187" s="311" t="str">
        <f>IFERROR(VLOOKUP(EI187,INPUT!$C$11:$L$281,3,0),"-")</f>
        <v>-</v>
      </c>
      <c r="EL187" s="386" t="str">
        <f>IFERROR(VLOOKUP(EI187,INPUT!$C$11:$L$281,4,0),"-")</f>
        <v>-</v>
      </c>
      <c r="EM187" s="311" t="str">
        <f>IFERROR(VLOOKUP(EI187,INPUT!$C$11:$L$281,5,0),"-")</f>
        <v>-</v>
      </c>
      <c r="EN187" s="311" t="str">
        <f>IFERROR(VLOOKUP(EI187,INPUT!$C$11:$L$281,6,0),"-")</f>
        <v>-</v>
      </c>
      <c r="EO187" s="311" t="str">
        <f>IFERROR(VLOOKUP(EI187,INPUT!$C$11:$L$281,7,0),"-")</f>
        <v>-</v>
      </c>
      <c r="EP187" s="311">
        <f>IFERROR(VLOOKUP(EI187,INPUT!$C$11:$L$281,8,0),"-")</f>
        <v>0</v>
      </c>
      <c r="EQ187" s="311" t="str">
        <f>IFERROR(VLOOKUP(EI187,INPUT!$C$11:$L$281,9,0),"-")</f>
        <v>-</v>
      </c>
      <c r="ER187" s="311">
        <f t="shared" si="145"/>
        <v>9</v>
      </c>
      <c r="ES187" s="65" t="str">
        <f>IFERROR(VLOOKUP(EI187,INPUT!$C$11:$L$281,10,0),"-")</f>
        <v xml:space="preserve"> </v>
      </c>
      <c r="ET187" s="144"/>
      <c r="EY187" s="144"/>
    </row>
    <row r="188" spans="1:155" s="188" customFormat="1" ht="15.75" customHeight="1" x14ac:dyDescent="0.2">
      <c r="A188" s="431"/>
      <c r="B188" s="431"/>
      <c r="D188" s="432"/>
      <c r="E188" s="433"/>
      <c r="F188" s="433"/>
      <c r="G188" s="433"/>
      <c r="H188" s="433"/>
      <c r="I188" s="433"/>
      <c r="J188" s="433"/>
      <c r="K188" s="433"/>
      <c r="L188" s="433"/>
      <c r="M188" s="433"/>
      <c r="N188" s="433"/>
      <c r="O188" s="433"/>
      <c r="P188" s="433"/>
      <c r="Q188" s="433"/>
      <c r="R188" s="433"/>
      <c r="S188" s="433"/>
      <c r="T188" s="433"/>
      <c r="U188" s="433"/>
      <c r="V188" s="433"/>
      <c r="W188" s="433"/>
      <c r="X188" s="433"/>
      <c r="Y188" s="433"/>
      <c r="AA188" s="433"/>
      <c r="AB188" s="433"/>
      <c r="AC188" s="433"/>
      <c r="AD188" s="433"/>
      <c r="AE188" s="433"/>
      <c r="AG188" s="198"/>
      <c r="AH188" s="198"/>
      <c r="AI188" s="198"/>
      <c r="AJ188" s="198"/>
      <c r="AK188" s="198"/>
      <c r="AL188" s="198"/>
      <c r="AM188" s="198"/>
      <c r="AN188" s="198"/>
      <c r="AO188" s="198"/>
      <c r="AP188" s="198"/>
      <c r="AQ188" s="198"/>
      <c r="AR188" s="198"/>
      <c r="AS188" s="198"/>
      <c r="AT188" s="198"/>
      <c r="AU188" s="198"/>
      <c r="AV188" s="198"/>
      <c r="AW188" s="198"/>
      <c r="AX188" s="198"/>
      <c r="AY188" s="198"/>
      <c r="AZ188" s="198"/>
      <c r="BA188" s="198"/>
      <c r="BB188" s="433"/>
      <c r="BC188" s="198"/>
      <c r="BD188" s="198"/>
      <c r="BE188" s="198"/>
      <c r="BF188" s="198"/>
      <c r="BG188" s="199"/>
      <c r="BH188" s="199"/>
      <c r="BI188" s="199"/>
      <c r="BJ188" s="196"/>
      <c r="BK188" s="196"/>
      <c r="BL188" s="362"/>
      <c r="BM188" s="362"/>
      <c r="BN188" s="431"/>
      <c r="BO188" s="431"/>
      <c r="BP188" s="196"/>
      <c r="BQ188" s="196"/>
      <c r="BR188" s="199"/>
      <c r="BS188" s="199"/>
      <c r="BT188" s="199"/>
      <c r="BU188" s="199"/>
      <c r="BV188" s="196"/>
      <c r="BW188" s="433"/>
      <c r="BX188" s="433"/>
      <c r="BY188" s="198"/>
      <c r="BZ188" s="198"/>
      <c r="CA188" s="433"/>
      <c r="CB188" s="433"/>
      <c r="CC188" s="433"/>
      <c r="CD188" s="433"/>
      <c r="CE188" s="433"/>
      <c r="CF188" s="433"/>
      <c r="CG188" s="433"/>
      <c r="CH188" s="433"/>
      <c r="CI188" s="433"/>
      <c r="CJ188" s="433"/>
      <c r="CK188" s="433"/>
      <c r="CL188" s="433"/>
      <c r="CM188" s="433"/>
      <c r="CN188" s="433"/>
      <c r="CO188" s="433"/>
      <c r="CP188" s="433"/>
      <c r="CQ188" s="433"/>
      <c r="CR188" s="433"/>
      <c r="CS188" s="433"/>
      <c r="CT188" s="433"/>
      <c r="CV188" s="433"/>
      <c r="CW188" s="433"/>
      <c r="CX188" s="433"/>
      <c r="CY188" s="433"/>
      <c r="CZ188" s="433"/>
      <c r="DB188" s="198"/>
      <c r="DC188" s="198"/>
      <c r="DD188" s="198"/>
      <c r="DE188" s="198"/>
      <c r="DF188" s="198"/>
      <c r="DG188" s="198"/>
      <c r="DH188" s="198"/>
      <c r="DI188" s="198"/>
      <c r="DJ188" s="198"/>
      <c r="DK188" s="198"/>
      <c r="DL188" s="198"/>
      <c r="DM188" s="198"/>
      <c r="DN188" s="198"/>
      <c r="DO188" s="198"/>
      <c r="DP188" s="198"/>
      <c r="DQ188" s="198"/>
      <c r="DR188" s="198"/>
      <c r="DS188" s="198"/>
      <c r="DT188" s="198"/>
      <c r="DU188" s="198"/>
      <c r="EI188" s="65">
        <v>127</v>
      </c>
      <c r="EJ188" s="311">
        <f>IFERROR(VLOOKUP(EI188,INPUT!$C$11:$L$281,2,0),"-")</f>
        <v>7</v>
      </c>
      <c r="EK188" s="311" t="str">
        <f>IFERROR(VLOOKUP(EI188,INPUT!$C$11:$L$281,3,0),"-")</f>
        <v>-</v>
      </c>
      <c r="EL188" s="386" t="str">
        <f>IFERROR(VLOOKUP(EI188,INPUT!$C$11:$L$281,4,0),"-")</f>
        <v>-</v>
      </c>
      <c r="EM188" s="311" t="str">
        <f>IFERROR(VLOOKUP(EI188,INPUT!$C$11:$L$281,5,0),"-")</f>
        <v>-</v>
      </c>
      <c r="EN188" s="311" t="str">
        <f>IFERROR(VLOOKUP(EI188,INPUT!$C$11:$L$281,6,0),"-")</f>
        <v>-</v>
      </c>
      <c r="EO188" s="311" t="str">
        <f>IFERROR(VLOOKUP(EI188,INPUT!$C$11:$L$281,7,0),"-")</f>
        <v>-</v>
      </c>
      <c r="EP188" s="311">
        <f>IFERROR(VLOOKUP(EI188,INPUT!$C$11:$L$281,8,0),"-")</f>
        <v>0</v>
      </c>
      <c r="EQ188" s="311" t="str">
        <f>IFERROR(VLOOKUP(EI188,INPUT!$C$11:$L$281,9,0),"-")</f>
        <v>-</v>
      </c>
      <c r="ER188" s="311">
        <f t="shared" si="145"/>
        <v>9</v>
      </c>
      <c r="ES188" s="65" t="str">
        <f>IFERROR(VLOOKUP(EI188,INPUT!$C$11:$L$281,10,0),"-")</f>
        <v xml:space="preserve"> </v>
      </c>
      <c r="ET188" s="144"/>
      <c r="EY188" s="144"/>
    </row>
    <row r="189" spans="1:155" s="188" customFormat="1" ht="15.75" customHeight="1" x14ac:dyDescent="0.2">
      <c r="A189" s="431"/>
      <c r="B189" s="431"/>
      <c r="D189" s="432"/>
      <c r="E189" s="433"/>
      <c r="F189" s="433"/>
      <c r="G189" s="433"/>
      <c r="H189" s="433"/>
      <c r="I189" s="433"/>
      <c r="J189" s="433"/>
      <c r="K189" s="433"/>
      <c r="L189" s="433"/>
      <c r="M189" s="433"/>
      <c r="N189" s="433"/>
      <c r="O189" s="433"/>
      <c r="P189" s="433"/>
      <c r="Q189" s="433"/>
      <c r="R189" s="433"/>
      <c r="S189" s="433"/>
      <c r="T189" s="433"/>
      <c r="U189" s="433"/>
      <c r="V189" s="433"/>
      <c r="W189" s="433"/>
      <c r="X189" s="433"/>
      <c r="Y189" s="433"/>
      <c r="AA189" s="433"/>
      <c r="AB189" s="433"/>
      <c r="AC189" s="433"/>
      <c r="AD189" s="433"/>
      <c r="AE189" s="433"/>
      <c r="AG189" s="198"/>
      <c r="AH189" s="198"/>
      <c r="AI189" s="198"/>
      <c r="AJ189" s="198"/>
      <c r="AK189" s="198"/>
      <c r="AL189" s="198"/>
      <c r="AM189" s="198"/>
      <c r="AN189" s="198"/>
      <c r="AO189" s="198"/>
      <c r="AP189" s="198"/>
      <c r="AQ189" s="198"/>
      <c r="AR189" s="198"/>
      <c r="AS189" s="198"/>
      <c r="AT189" s="198"/>
      <c r="AU189" s="198"/>
      <c r="AV189" s="198"/>
      <c r="AW189" s="198"/>
      <c r="AX189" s="198"/>
      <c r="AY189" s="198"/>
      <c r="AZ189" s="198"/>
      <c r="BA189" s="198"/>
      <c r="BB189" s="433"/>
      <c r="BC189" s="198"/>
      <c r="BD189" s="198"/>
      <c r="BE189" s="198"/>
      <c r="BF189" s="198"/>
      <c r="BG189" s="199"/>
      <c r="BH189" s="199"/>
      <c r="BI189" s="199"/>
      <c r="BJ189" s="196"/>
      <c r="BK189" s="196"/>
      <c r="BL189" s="362"/>
      <c r="BM189" s="362"/>
      <c r="BN189" s="431"/>
      <c r="BO189" s="431"/>
      <c r="BP189" s="196"/>
      <c r="BQ189" s="196"/>
      <c r="BR189" s="199"/>
      <c r="BS189" s="199"/>
      <c r="BT189" s="199"/>
      <c r="BU189" s="199"/>
      <c r="BV189" s="196"/>
      <c r="BW189" s="433"/>
      <c r="BX189" s="433"/>
      <c r="BY189" s="198"/>
      <c r="BZ189" s="198"/>
      <c r="CA189" s="433"/>
      <c r="CB189" s="433"/>
      <c r="CC189" s="433"/>
      <c r="CD189" s="433"/>
      <c r="CE189" s="433"/>
      <c r="CF189" s="433"/>
      <c r="CG189" s="433"/>
      <c r="CH189" s="433"/>
      <c r="CI189" s="433"/>
      <c r="CJ189" s="433"/>
      <c r="CK189" s="433"/>
      <c r="CL189" s="433"/>
      <c r="CM189" s="433"/>
      <c r="CN189" s="433"/>
      <c r="CO189" s="433"/>
      <c r="CP189" s="433"/>
      <c r="CQ189" s="433"/>
      <c r="CR189" s="433"/>
      <c r="CS189" s="433"/>
      <c r="CT189" s="433"/>
      <c r="CV189" s="433"/>
      <c r="CW189" s="433"/>
      <c r="CX189" s="433"/>
      <c r="CY189" s="433"/>
      <c r="CZ189" s="433"/>
      <c r="DB189" s="198"/>
      <c r="DC189" s="198"/>
      <c r="DD189" s="198"/>
      <c r="DE189" s="198"/>
      <c r="DF189" s="198"/>
      <c r="DG189" s="198"/>
      <c r="DH189" s="198"/>
      <c r="DI189" s="198"/>
      <c r="DJ189" s="198"/>
      <c r="DK189" s="198"/>
      <c r="DL189" s="198"/>
      <c r="DM189" s="198"/>
      <c r="DN189" s="198"/>
      <c r="DO189" s="198"/>
      <c r="DP189" s="198"/>
      <c r="DQ189" s="198"/>
      <c r="DR189" s="198"/>
      <c r="DS189" s="198"/>
      <c r="DT189" s="198"/>
      <c r="DU189" s="198"/>
      <c r="EI189" s="65">
        <v>128</v>
      </c>
      <c r="EJ189" s="311">
        <f>IFERROR(VLOOKUP(EI189,INPUT!$C$11:$L$281,2,0),"-")</f>
        <v>8</v>
      </c>
      <c r="EK189" s="311" t="str">
        <f>IFERROR(VLOOKUP(EI189,INPUT!$C$11:$L$281,3,0),"-")</f>
        <v>-</v>
      </c>
      <c r="EL189" s="386" t="str">
        <f>IFERROR(VLOOKUP(EI189,INPUT!$C$11:$L$281,4,0),"-")</f>
        <v>-</v>
      </c>
      <c r="EM189" s="311" t="str">
        <f>IFERROR(VLOOKUP(EI189,INPUT!$C$11:$L$281,5,0),"-")</f>
        <v>-</v>
      </c>
      <c r="EN189" s="311" t="str">
        <f>IFERROR(VLOOKUP(EI189,INPUT!$C$11:$L$281,6,0),"-")</f>
        <v>-</v>
      </c>
      <c r="EO189" s="311" t="str">
        <f>IFERROR(VLOOKUP(EI189,INPUT!$C$11:$L$281,7,0),"-")</f>
        <v>-</v>
      </c>
      <c r="EP189" s="311">
        <f>IFERROR(VLOOKUP(EI189,INPUT!$C$11:$L$281,8,0),"-")</f>
        <v>0</v>
      </c>
      <c r="EQ189" s="311" t="str">
        <f>IFERROR(VLOOKUP(EI189,INPUT!$C$11:$L$281,9,0),"-")</f>
        <v>-</v>
      </c>
      <c r="ER189" s="311">
        <f t="shared" si="145"/>
        <v>9</v>
      </c>
      <c r="ES189" s="65" t="str">
        <f>IFERROR(VLOOKUP(EI189,INPUT!$C$11:$L$281,10,0),"-")</f>
        <v xml:space="preserve"> </v>
      </c>
      <c r="ET189" s="144"/>
      <c r="EY189" s="144"/>
    </row>
    <row r="190" spans="1:155" s="188" customFormat="1" ht="15.75" customHeight="1" x14ac:dyDescent="0.2">
      <c r="A190" s="431"/>
      <c r="B190" s="431"/>
      <c r="D190" s="432"/>
      <c r="E190" s="433"/>
      <c r="F190" s="433"/>
      <c r="G190" s="433"/>
      <c r="H190" s="433"/>
      <c r="I190" s="433"/>
      <c r="J190" s="433"/>
      <c r="K190" s="433"/>
      <c r="L190" s="433"/>
      <c r="M190" s="433"/>
      <c r="N190" s="433"/>
      <c r="O190" s="433"/>
      <c r="P190" s="433"/>
      <c r="Q190" s="433"/>
      <c r="R190" s="433"/>
      <c r="S190" s="433"/>
      <c r="T190" s="433"/>
      <c r="U190" s="433"/>
      <c r="V190" s="433"/>
      <c r="W190" s="433"/>
      <c r="X190" s="433"/>
      <c r="Y190" s="433"/>
      <c r="AA190" s="433"/>
      <c r="AB190" s="433"/>
      <c r="AC190" s="433"/>
      <c r="AD190" s="433"/>
      <c r="AE190" s="433"/>
      <c r="AG190" s="198"/>
      <c r="AH190" s="198"/>
      <c r="AI190" s="198"/>
      <c r="AJ190" s="198"/>
      <c r="AK190" s="198"/>
      <c r="AL190" s="198"/>
      <c r="AM190" s="198"/>
      <c r="AN190" s="198"/>
      <c r="AO190" s="198"/>
      <c r="AP190" s="198"/>
      <c r="AQ190" s="198"/>
      <c r="AR190" s="198"/>
      <c r="AS190" s="198"/>
      <c r="AT190" s="198"/>
      <c r="AU190" s="198"/>
      <c r="AV190" s="198"/>
      <c r="AW190" s="198"/>
      <c r="AX190" s="198"/>
      <c r="AY190" s="198"/>
      <c r="AZ190" s="198"/>
      <c r="BA190" s="198"/>
      <c r="BB190" s="433"/>
      <c r="BC190" s="198"/>
      <c r="BD190" s="198"/>
      <c r="BE190" s="198"/>
      <c r="BF190" s="198"/>
      <c r="BG190" s="199"/>
      <c r="BH190" s="199"/>
      <c r="BI190" s="199"/>
      <c r="BJ190" s="196"/>
      <c r="BK190" s="196"/>
      <c r="BL190" s="362"/>
      <c r="BM190" s="362"/>
      <c r="BN190" s="431"/>
      <c r="BO190" s="431"/>
      <c r="BP190" s="196"/>
      <c r="BQ190" s="196"/>
      <c r="BR190" s="199"/>
      <c r="BS190" s="199"/>
      <c r="BT190" s="199"/>
      <c r="BU190" s="199"/>
      <c r="BV190" s="196"/>
      <c r="BW190" s="433"/>
      <c r="BX190" s="433"/>
      <c r="BY190" s="198"/>
      <c r="BZ190" s="198"/>
      <c r="CA190" s="433"/>
      <c r="CB190" s="433"/>
      <c r="CC190" s="433"/>
      <c r="CD190" s="433"/>
      <c r="CE190" s="433"/>
      <c r="CF190" s="433"/>
      <c r="CG190" s="433"/>
      <c r="CH190" s="433"/>
      <c r="CI190" s="433"/>
      <c r="CJ190" s="433"/>
      <c r="CK190" s="433"/>
      <c r="CL190" s="433"/>
      <c r="CM190" s="433"/>
      <c r="CN190" s="433"/>
      <c r="CO190" s="433"/>
      <c r="CP190" s="433"/>
      <c r="CQ190" s="433"/>
      <c r="CR190" s="433"/>
      <c r="CS190" s="433"/>
      <c r="CT190" s="433"/>
      <c r="CV190" s="433"/>
      <c r="CW190" s="433"/>
      <c r="CX190" s="433"/>
      <c r="CY190" s="433"/>
      <c r="CZ190" s="433"/>
      <c r="DB190" s="198"/>
      <c r="DC190" s="198"/>
      <c r="DD190" s="198"/>
      <c r="DE190" s="198"/>
      <c r="DF190" s="198"/>
      <c r="DG190" s="198"/>
      <c r="DH190" s="198"/>
      <c r="DI190" s="198"/>
      <c r="DJ190" s="198"/>
      <c r="DK190" s="198"/>
      <c r="DL190" s="198"/>
      <c r="DM190" s="198"/>
      <c r="DN190" s="198"/>
      <c r="DO190" s="198"/>
      <c r="DP190" s="198"/>
      <c r="DQ190" s="198"/>
      <c r="DR190" s="198"/>
      <c r="DS190" s="198"/>
      <c r="DT190" s="198"/>
      <c r="DU190" s="198"/>
      <c r="EI190" s="65">
        <v>129</v>
      </c>
      <c r="EJ190" s="311">
        <f>IFERROR(VLOOKUP(EI190,INPUT!$C$11:$L$281,2,0),"-")</f>
        <v>9</v>
      </c>
      <c r="EK190" s="311" t="str">
        <f>IFERROR(VLOOKUP(EI190,INPUT!$C$11:$L$281,3,0),"-")</f>
        <v>-</v>
      </c>
      <c r="EL190" s="386" t="str">
        <f>IFERROR(VLOOKUP(EI190,INPUT!$C$11:$L$281,4,0),"-")</f>
        <v>-</v>
      </c>
      <c r="EM190" s="311" t="str">
        <f>IFERROR(VLOOKUP(EI190,INPUT!$C$11:$L$281,5,0),"-")</f>
        <v>-</v>
      </c>
      <c r="EN190" s="311" t="str">
        <f>IFERROR(VLOOKUP(EI190,INPUT!$C$11:$L$281,6,0),"-")</f>
        <v>-</v>
      </c>
      <c r="EO190" s="311" t="str">
        <f>IFERROR(VLOOKUP(EI190,INPUT!$C$11:$L$281,7,0),"-")</f>
        <v>-</v>
      </c>
      <c r="EP190" s="311">
        <f>IFERROR(VLOOKUP(EI190,INPUT!$C$11:$L$281,8,0),"-")</f>
        <v>0</v>
      </c>
      <c r="EQ190" s="311" t="str">
        <f>IFERROR(VLOOKUP(EI190,INPUT!$C$11:$L$281,9,0),"-")</f>
        <v>-</v>
      </c>
      <c r="ER190" s="311">
        <f t="shared" si="145"/>
        <v>9</v>
      </c>
      <c r="ES190" s="65" t="str">
        <f>IFERROR(VLOOKUP(EI190,INPUT!$C$11:$L$281,10,0),"-")</f>
        <v xml:space="preserve"> </v>
      </c>
      <c r="ET190" s="144"/>
      <c r="EY190" s="144"/>
    </row>
    <row r="191" spans="1:155" s="188" customFormat="1" ht="15.75" customHeight="1" x14ac:dyDescent="0.2">
      <c r="A191" s="431"/>
      <c r="B191" s="431"/>
      <c r="D191" s="432"/>
      <c r="E191" s="433"/>
      <c r="F191" s="433"/>
      <c r="G191" s="433"/>
      <c r="H191" s="433"/>
      <c r="I191" s="433"/>
      <c r="J191" s="433"/>
      <c r="K191" s="433"/>
      <c r="L191" s="433"/>
      <c r="M191" s="433"/>
      <c r="N191" s="433"/>
      <c r="O191" s="433"/>
      <c r="P191" s="433"/>
      <c r="Q191" s="433"/>
      <c r="R191" s="433"/>
      <c r="S191" s="433"/>
      <c r="T191" s="433"/>
      <c r="U191" s="433"/>
      <c r="V191" s="433"/>
      <c r="W191" s="433"/>
      <c r="X191" s="433"/>
      <c r="Y191" s="433"/>
      <c r="AA191" s="433"/>
      <c r="AB191" s="433"/>
      <c r="AC191" s="433"/>
      <c r="AD191" s="433"/>
      <c r="AE191" s="433"/>
      <c r="AG191" s="198"/>
      <c r="AH191" s="198"/>
      <c r="AI191" s="198"/>
      <c r="AJ191" s="198"/>
      <c r="AK191" s="198"/>
      <c r="AL191" s="198"/>
      <c r="AM191" s="198"/>
      <c r="AN191" s="198"/>
      <c r="AO191" s="198"/>
      <c r="AP191" s="198"/>
      <c r="AQ191" s="198"/>
      <c r="AR191" s="198"/>
      <c r="AS191" s="198"/>
      <c r="AT191" s="198"/>
      <c r="AU191" s="198"/>
      <c r="AV191" s="198"/>
      <c r="AW191" s="198"/>
      <c r="AX191" s="198"/>
      <c r="AY191" s="198"/>
      <c r="AZ191" s="198"/>
      <c r="BA191" s="198"/>
      <c r="BB191" s="433"/>
      <c r="BC191" s="198"/>
      <c r="BD191" s="198"/>
      <c r="BE191" s="198"/>
      <c r="BF191" s="198"/>
      <c r="BG191" s="199"/>
      <c r="BH191" s="199"/>
      <c r="BI191" s="199"/>
      <c r="BJ191" s="196"/>
      <c r="BK191" s="196"/>
      <c r="BL191" s="362"/>
      <c r="BM191" s="362"/>
      <c r="BN191" s="431"/>
      <c r="BO191" s="431"/>
      <c r="BP191" s="196"/>
      <c r="BQ191" s="196"/>
      <c r="BR191" s="199"/>
      <c r="BS191" s="199"/>
      <c r="BT191" s="199"/>
      <c r="BU191" s="199"/>
      <c r="BV191" s="196"/>
      <c r="BW191" s="433"/>
      <c r="BX191" s="433"/>
      <c r="BY191" s="198"/>
      <c r="BZ191" s="198"/>
      <c r="CA191" s="433"/>
      <c r="CB191" s="433"/>
      <c r="CC191" s="433"/>
      <c r="CD191" s="433"/>
      <c r="CE191" s="433"/>
      <c r="CF191" s="433"/>
      <c r="CG191" s="433"/>
      <c r="CH191" s="433"/>
      <c r="CI191" s="433"/>
      <c r="CJ191" s="433"/>
      <c r="CK191" s="433"/>
      <c r="CL191" s="433"/>
      <c r="CM191" s="433"/>
      <c r="CN191" s="433"/>
      <c r="CO191" s="433"/>
      <c r="CP191" s="433"/>
      <c r="CQ191" s="433"/>
      <c r="CR191" s="433"/>
      <c r="CS191" s="433"/>
      <c r="CT191" s="433"/>
      <c r="CV191" s="433"/>
      <c r="CW191" s="433"/>
      <c r="CX191" s="433"/>
      <c r="CY191" s="433"/>
      <c r="CZ191" s="433"/>
      <c r="DB191" s="198"/>
      <c r="DC191" s="198"/>
      <c r="DD191" s="198"/>
      <c r="DE191" s="198"/>
      <c r="DF191" s="198"/>
      <c r="DG191" s="198"/>
      <c r="DH191" s="198"/>
      <c r="DI191" s="198"/>
      <c r="DJ191" s="198"/>
      <c r="DK191" s="198"/>
      <c r="DL191" s="198"/>
      <c r="DM191" s="198"/>
      <c r="DN191" s="198"/>
      <c r="DO191" s="198"/>
      <c r="DP191" s="198"/>
      <c r="DQ191" s="198"/>
      <c r="DR191" s="198"/>
      <c r="DS191" s="198"/>
      <c r="DT191" s="198"/>
      <c r="DU191" s="198"/>
      <c r="EI191" s="65">
        <v>130</v>
      </c>
      <c r="EJ191" s="311">
        <f>IFERROR(VLOOKUP(EI191,INPUT!$C$11:$L$281,2,0),"-")</f>
        <v>10</v>
      </c>
      <c r="EK191" s="311" t="str">
        <f>IFERROR(VLOOKUP(EI191,INPUT!$C$11:$L$281,3,0),"-")</f>
        <v>-</v>
      </c>
      <c r="EL191" s="386" t="str">
        <f>IFERROR(VLOOKUP(EI191,INPUT!$C$11:$L$281,4,0),"-")</f>
        <v>-</v>
      </c>
      <c r="EM191" s="311" t="str">
        <f>IFERROR(VLOOKUP(EI191,INPUT!$C$11:$L$281,5,0),"-")</f>
        <v>-</v>
      </c>
      <c r="EN191" s="311" t="str">
        <f>IFERROR(VLOOKUP(EI191,INPUT!$C$11:$L$281,6,0),"-")</f>
        <v>-</v>
      </c>
      <c r="EO191" s="311" t="str">
        <f>IFERROR(VLOOKUP(EI191,INPUT!$C$11:$L$281,7,0),"-")</f>
        <v>-</v>
      </c>
      <c r="EP191" s="311">
        <f>IFERROR(VLOOKUP(EI191,INPUT!$C$11:$L$281,8,0),"-")</f>
        <v>0</v>
      </c>
      <c r="EQ191" s="311" t="str">
        <f>IFERROR(VLOOKUP(EI191,INPUT!$C$11:$L$281,9,0),"-")</f>
        <v>-</v>
      </c>
      <c r="ER191" s="311">
        <f t="shared" si="145"/>
        <v>9</v>
      </c>
      <c r="ES191" s="65" t="str">
        <f>IFERROR(VLOOKUP(EI191,INPUT!$C$11:$L$281,10,0),"-")</f>
        <v xml:space="preserve"> </v>
      </c>
      <c r="ET191" s="144"/>
      <c r="EY191" s="144"/>
    </row>
    <row r="192" spans="1:155" s="188" customFormat="1" ht="15.75" customHeight="1" x14ac:dyDescent="0.2">
      <c r="A192" s="431"/>
      <c r="B192" s="431"/>
      <c r="D192" s="432"/>
      <c r="E192" s="433"/>
      <c r="F192" s="433"/>
      <c r="G192" s="433"/>
      <c r="H192" s="433"/>
      <c r="I192" s="433"/>
      <c r="J192" s="433"/>
      <c r="K192" s="433"/>
      <c r="L192" s="433"/>
      <c r="M192" s="433"/>
      <c r="N192" s="433"/>
      <c r="O192" s="433"/>
      <c r="P192" s="433"/>
      <c r="Q192" s="433"/>
      <c r="R192" s="433"/>
      <c r="S192" s="433"/>
      <c r="T192" s="433"/>
      <c r="U192" s="433"/>
      <c r="V192" s="433"/>
      <c r="W192" s="433"/>
      <c r="X192" s="433"/>
      <c r="Y192" s="433"/>
      <c r="AA192" s="433"/>
      <c r="AB192" s="433"/>
      <c r="AC192" s="433"/>
      <c r="AD192" s="433"/>
      <c r="AE192" s="433"/>
      <c r="AG192" s="198"/>
      <c r="AH192" s="198"/>
      <c r="AI192" s="198"/>
      <c r="AJ192" s="198"/>
      <c r="AK192" s="198"/>
      <c r="AL192" s="198"/>
      <c r="AM192" s="198"/>
      <c r="AN192" s="198"/>
      <c r="AO192" s="198"/>
      <c r="AP192" s="198"/>
      <c r="AQ192" s="198"/>
      <c r="AR192" s="198"/>
      <c r="AS192" s="198"/>
      <c r="AT192" s="198"/>
      <c r="AU192" s="198"/>
      <c r="AV192" s="198"/>
      <c r="AW192" s="198"/>
      <c r="AX192" s="198"/>
      <c r="AY192" s="198"/>
      <c r="AZ192" s="198"/>
      <c r="BA192" s="198"/>
      <c r="BB192" s="433"/>
      <c r="BC192" s="198"/>
      <c r="BD192" s="198"/>
      <c r="BE192" s="198"/>
      <c r="BF192" s="198"/>
      <c r="BG192" s="199"/>
      <c r="BH192" s="199"/>
      <c r="BI192" s="199"/>
      <c r="BJ192" s="196"/>
      <c r="BK192" s="196"/>
      <c r="BL192" s="362"/>
      <c r="BM192" s="362"/>
      <c r="BN192" s="431"/>
      <c r="BO192" s="431"/>
      <c r="BP192" s="196"/>
      <c r="BQ192" s="196"/>
      <c r="BR192" s="199"/>
      <c r="BS192" s="199"/>
      <c r="BT192" s="199"/>
      <c r="BU192" s="199"/>
      <c r="BV192" s="196"/>
      <c r="BW192" s="433"/>
      <c r="BX192" s="433"/>
      <c r="BY192" s="198"/>
      <c r="BZ192" s="198"/>
      <c r="CA192" s="433"/>
      <c r="CB192" s="433"/>
      <c r="CC192" s="433"/>
      <c r="CD192" s="433"/>
      <c r="CE192" s="433"/>
      <c r="CF192" s="433"/>
      <c r="CG192" s="433"/>
      <c r="CH192" s="433"/>
      <c r="CI192" s="433"/>
      <c r="CJ192" s="433"/>
      <c r="CK192" s="433"/>
      <c r="CL192" s="433"/>
      <c r="CM192" s="433"/>
      <c r="CN192" s="433"/>
      <c r="CO192" s="433"/>
      <c r="CP192" s="433"/>
      <c r="CQ192" s="433"/>
      <c r="CR192" s="433"/>
      <c r="CS192" s="433"/>
      <c r="CT192" s="433"/>
      <c r="CV192" s="433"/>
      <c r="CW192" s="433"/>
      <c r="CX192" s="433"/>
      <c r="CY192" s="433"/>
      <c r="CZ192" s="433"/>
      <c r="DB192" s="198"/>
      <c r="DC192" s="198"/>
      <c r="DD192" s="198"/>
      <c r="DE192" s="198"/>
      <c r="DF192" s="198"/>
      <c r="DG192" s="198"/>
      <c r="DH192" s="198"/>
      <c r="DI192" s="198"/>
      <c r="DJ192" s="198"/>
      <c r="DK192" s="198"/>
      <c r="DL192" s="198"/>
      <c r="DM192" s="198"/>
      <c r="DN192" s="198"/>
      <c r="DO192" s="198"/>
      <c r="DP192" s="198"/>
      <c r="DQ192" s="198"/>
      <c r="DR192" s="198"/>
      <c r="DS192" s="198"/>
      <c r="DT192" s="198"/>
      <c r="DU192" s="198"/>
      <c r="EI192" s="65">
        <v>131</v>
      </c>
      <c r="EJ192" s="311">
        <f>IFERROR(VLOOKUP(EI192,INPUT!$C$11:$L$281,2,0),"-")</f>
        <v>11</v>
      </c>
      <c r="EK192" s="311" t="str">
        <f>IFERROR(VLOOKUP(EI192,INPUT!$C$11:$L$281,3,0),"-")</f>
        <v>-</v>
      </c>
      <c r="EL192" s="386" t="str">
        <f>IFERROR(VLOOKUP(EI192,INPUT!$C$11:$L$281,4,0),"-")</f>
        <v>-</v>
      </c>
      <c r="EM192" s="311" t="str">
        <f>IFERROR(VLOOKUP(EI192,INPUT!$C$11:$L$281,5,0),"-")</f>
        <v>-</v>
      </c>
      <c r="EN192" s="311" t="str">
        <f>IFERROR(VLOOKUP(EI192,INPUT!$C$11:$L$281,6,0),"-")</f>
        <v>-</v>
      </c>
      <c r="EO192" s="311" t="str">
        <f>IFERROR(VLOOKUP(EI192,INPUT!$C$11:$L$281,7,0),"-")</f>
        <v>-</v>
      </c>
      <c r="EP192" s="311">
        <f>IFERROR(VLOOKUP(EI192,INPUT!$C$11:$L$281,8,0),"-")</f>
        <v>0</v>
      </c>
      <c r="EQ192" s="311" t="str">
        <f>IFERROR(VLOOKUP(EI192,INPUT!$C$11:$L$281,9,0),"-")</f>
        <v>-</v>
      </c>
      <c r="ER192" s="311">
        <f t="shared" ref="ER192:ER255" si="146">+ER191</f>
        <v>9</v>
      </c>
      <c r="ES192" s="65" t="str">
        <f>IFERROR(VLOOKUP(EI192,INPUT!$C$11:$L$281,10,0),"-")</f>
        <v xml:space="preserve"> </v>
      </c>
      <c r="ET192" s="144"/>
      <c r="EY192" s="144"/>
    </row>
    <row r="193" spans="1:155" s="188" customFormat="1" ht="15.75" customHeight="1" x14ac:dyDescent="0.2">
      <c r="A193" s="431"/>
      <c r="B193" s="431"/>
      <c r="D193" s="432"/>
      <c r="E193" s="433"/>
      <c r="F193" s="433"/>
      <c r="G193" s="433"/>
      <c r="H193" s="433"/>
      <c r="I193" s="433"/>
      <c r="J193" s="433"/>
      <c r="K193" s="433"/>
      <c r="L193" s="433"/>
      <c r="M193" s="433"/>
      <c r="N193" s="433"/>
      <c r="O193" s="433"/>
      <c r="P193" s="433"/>
      <c r="Q193" s="433"/>
      <c r="R193" s="433"/>
      <c r="S193" s="433"/>
      <c r="T193" s="433"/>
      <c r="U193" s="433"/>
      <c r="V193" s="433"/>
      <c r="W193" s="433"/>
      <c r="X193" s="433"/>
      <c r="Y193" s="433"/>
      <c r="AA193" s="433"/>
      <c r="AB193" s="433"/>
      <c r="AC193" s="433"/>
      <c r="AD193" s="433"/>
      <c r="AE193" s="433"/>
      <c r="AG193" s="198"/>
      <c r="AH193" s="198"/>
      <c r="AI193" s="198"/>
      <c r="AJ193" s="198"/>
      <c r="AK193" s="198"/>
      <c r="AL193" s="198"/>
      <c r="AM193" s="198"/>
      <c r="AN193" s="198"/>
      <c r="AO193" s="198"/>
      <c r="AP193" s="198"/>
      <c r="AQ193" s="198"/>
      <c r="AR193" s="198"/>
      <c r="AS193" s="198"/>
      <c r="AT193" s="198"/>
      <c r="AU193" s="198"/>
      <c r="AV193" s="198"/>
      <c r="AW193" s="198"/>
      <c r="AX193" s="198"/>
      <c r="AY193" s="198"/>
      <c r="AZ193" s="198"/>
      <c r="BA193" s="198"/>
      <c r="BB193" s="433"/>
      <c r="BC193" s="198"/>
      <c r="BD193" s="198"/>
      <c r="BE193" s="198"/>
      <c r="BF193" s="198"/>
      <c r="BG193" s="199"/>
      <c r="BH193" s="199"/>
      <c r="BI193" s="199"/>
      <c r="BJ193" s="196"/>
      <c r="BK193" s="196"/>
      <c r="BL193" s="362"/>
      <c r="BM193" s="362"/>
      <c r="BN193" s="431"/>
      <c r="BO193" s="431"/>
      <c r="BP193" s="196"/>
      <c r="BQ193" s="196"/>
      <c r="BR193" s="199"/>
      <c r="BS193" s="199"/>
      <c r="BT193" s="199"/>
      <c r="BU193" s="199"/>
      <c r="BV193" s="196"/>
      <c r="BW193" s="433"/>
      <c r="BX193" s="433"/>
      <c r="BY193" s="198"/>
      <c r="BZ193" s="198"/>
      <c r="CA193" s="433"/>
      <c r="CB193" s="433"/>
      <c r="CC193" s="433"/>
      <c r="CD193" s="433"/>
      <c r="CE193" s="433"/>
      <c r="CF193" s="433"/>
      <c r="CG193" s="433"/>
      <c r="CH193" s="433"/>
      <c r="CI193" s="433"/>
      <c r="CJ193" s="433"/>
      <c r="CK193" s="433"/>
      <c r="CL193" s="433"/>
      <c r="CM193" s="433"/>
      <c r="CN193" s="433"/>
      <c r="CO193" s="433"/>
      <c r="CP193" s="433"/>
      <c r="CQ193" s="433"/>
      <c r="CR193" s="433"/>
      <c r="CS193" s="433"/>
      <c r="CT193" s="433"/>
      <c r="CV193" s="433"/>
      <c r="CW193" s="433"/>
      <c r="CX193" s="433"/>
      <c r="CY193" s="433"/>
      <c r="CZ193" s="433"/>
      <c r="DB193" s="198"/>
      <c r="DC193" s="198"/>
      <c r="DD193" s="198"/>
      <c r="DE193" s="198"/>
      <c r="DF193" s="198"/>
      <c r="DG193" s="198"/>
      <c r="DH193" s="198"/>
      <c r="DI193" s="198"/>
      <c r="DJ193" s="198"/>
      <c r="DK193" s="198"/>
      <c r="DL193" s="198"/>
      <c r="DM193" s="198"/>
      <c r="DN193" s="198"/>
      <c r="DO193" s="198"/>
      <c r="DP193" s="198"/>
      <c r="DQ193" s="198"/>
      <c r="DR193" s="198"/>
      <c r="DS193" s="198"/>
      <c r="DT193" s="198"/>
      <c r="DU193" s="198"/>
      <c r="EI193" s="65">
        <v>132</v>
      </c>
      <c r="EJ193" s="311">
        <f>IFERROR(VLOOKUP(EI193,INPUT!$C$11:$L$281,2,0),"-")</f>
        <v>12</v>
      </c>
      <c r="EK193" s="311" t="str">
        <f>IFERROR(VLOOKUP(EI193,INPUT!$C$11:$L$281,3,0),"-")</f>
        <v>-</v>
      </c>
      <c r="EL193" s="386" t="str">
        <f>IFERROR(VLOOKUP(EI193,INPUT!$C$11:$L$281,4,0),"-")</f>
        <v>-</v>
      </c>
      <c r="EM193" s="311" t="str">
        <f>IFERROR(VLOOKUP(EI193,INPUT!$C$11:$L$281,5,0),"-")</f>
        <v>-</v>
      </c>
      <c r="EN193" s="311" t="str">
        <f>IFERROR(VLOOKUP(EI193,INPUT!$C$11:$L$281,6,0),"-")</f>
        <v>-</v>
      </c>
      <c r="EO193" s="311" t="str">
        <f>IFERROR(VLOOKUP(EI193,INPUT!$C$11:$L$281,7,0),"-")</f>
        <v>-</v>
      </c>
      <c r="EP193" s="311">
        <f>IFERROR(VLOOKUP(EI193,INPUT!$C$11:$L$281,8,0),"-")</f>
        <v>0</v>
      </c>
      <c r="EQ193" s="311" t="str">
        <f>IFERROR(VLOOKUP(EI193,INPUT!$C$11:$L$281,9,0),"-")</f>
        <v>-</v>
      </c>
      <c r="ER193" s="311">
        <f t="shared" si="146"/>
        <v>9</v>
      </c>
      <c r="ES193" s="65" t="str">
        <f>IFERROR(VLOOKUP(EI193,INPUT!$C$11:$L$281,10,0),"-")</f>
        <v xml:space="preserve"> </v>
      </c>
      <c r="ET193" s="144"/>
      <c r="EY193" s="144"/>
    </row>
    <row r="194" spans="1:155" s="188" customFormat="1" ht="15.75" customHeight="1" x14ac:dyDescent="0.2">
      <c r="A194" s="431"/>
      <c r="B194" s="431"/>
      <c r="D194" s="432"/>
      <c r="E194" s="433"/>
      <c r="F194" s="433"/>
      <c r="G194" s="433"/>
      <c r="H194" s="433"/>
      <c r="I194" s="433"/>
      <c r="J194" s="433"/>
      <c r="K194" s="433"/>
      <c r="L194" s="433"/>
      <c r="M194" s="433"/>
      <c r="N194" s="433"/>
      <c r="O194" s="433"/>
      <c r="P194" s="433"/>
      <c r="Q194" s="433"/>
      <c r="R194" s="433"/>
      <c r="S194" s="433"/>
      <c r="T194" s="433"/>
      <c r="U194" s="433"/>
      <c r="V194" s="433"/>
      <c r="W194" s="433"/>
      <c r="X194" s="433"/>
      <c r="Y194" s="433"/>
      <c r="AA194" s="433"/>
      <c r="AB194" s="433"/>
      <c r="AC194" s="433"/>
      <c r="AD194" s="433"/>
      <c r="AE194" s="433"/>
      <c r="AG194" s="198"/>
      <c r="AH194" s="198"/>
      <c r="AI194" s="198"/>
      <c r="AJ194" s="198"/>
      <c r="AK194" s="198"/>
      <c r="AL194" s="198"/>
      <c r="AM194" s="198"/>
      <c r="AN194" s="198"/>
      <c r="AO194" s="198"/>
      <c r="AP194" s="198"/>
      <c r="AQ194" s="198"/>
      <c r="AR194" s="198"/>
      <c r="AS194" s="198"/>
      <c r="AT194" s="198"/>
      <c r="AU194" s="198"/>
      <c r="AV194" s="198"/>
      <c r="AW194" s="198"/>
      <c r="AX194" s="198"/>
      <c r="AY194" s="198"/>
      <c r="AZ194" s="198"/>
      <c r="BA194" s="198"/>
      <c r="BB194" s="433"/>
      <c r="BC194" s="198"/>
      <c r="BD194" s="198"/>
      <c r="BE194" s="198"/>
      <c r="BF194" s="198"/>
      <c r="BG194" s="199"/>
      <c r="BH194" s="199"/>
      <c r="BI194" s="199"/>
      <c r="BJ194" s="196"/>
      <c r="BK194" s="196"/>
      <c r="BL194" s="362"/>
      <c r="BM194" s="362"/>
      <c r="BN194" s="431"/>
      <c r="BO194" s="431"/>
      <c r="BP194" s="196"/>
      <c r="BQ194" s="196"/>
      <c r="BR194" s="199"/>
      <c r="BS194" s="199"/>
      <c r="BT194" s="199"/>
      <c r="BU194" s="199"/>
      <c r="BV194" s="196"/>
      <c r="BW194" s="433"/>
      <c r="BX194" s="433"/>
      <c r="BY194" s="198"/>
      <c r="BZ194" s="198"/>
      <c r="CA194" s="433"/>
      <c r="CB194" s="433"/>
      <c r="CC194" s="433"/>
      <c r="CD194" s="433"/>
      <c r="CE194" s="433"/>
      <c r="CF194" s="433"/>
      <c r="CG194" s="433"/>
      <c r="CH194" s="433"/>
      <c r="CI194" s="433"/>
      <c r="CJ194" s="433"/>
      <c r="CK194" s="433"/>
      <c r="CL194" s="433"/>
      <c r="CM194" s="433"/>
      <c r="CN194" s="433"/>
      <c r="CO194" s="433"/>
      <c r="CP194" s="433"/>
      <c r="CQ194" s="433"/>
      <c r="CR194" s="433"/>
      <c r="CS194" s="433"/>
      <c r="CT194" s="433"/>
      <c r="CV194" s="433"/>
      <c r="CW194" s="433"/>
      <c r="CX194" s="433"/>
      <c r="CY194" s="433"/>
      <c r="CZ194" s="433"/>
      <c r="DB194" s="198"/>
      <c r="DC194" s="198"/>
      <c r="DD194" s="198"/>
      <c r="DE194" s="198"/>
      <c r="DF194" s="198"/>
      <c r="DG194" s="198"/>
      <c r="DH194" s="198"/>
      <c r="DI194" s="198"/>
      <c r="DJ194" s="198"/>
      <c r="DK194" s="198"/>
      <c r="DL194" s="198"/>
      <c r="DM194" s="198"/>
      <c r="DN194" s="198"/>
      <c r="DO194" s="198"/>
      <c r="DP194" s="198"/>
      <c r="DQ194" s="198"/>
      <c r="DR194" s="198"/>
      <c r="DS194" s="198"/>
      <c r="DT194" s="198"/>
      <c r="DU194" s="198"/>
      <c r="EI194" s="65">
        <v>133</v>
      </c>
      <c r="EJ194" s="311">
        <f>IFERROR(VLOOKUP(EI194,INPUT!$C$11:$L$281,2,0),"-")</f>
        <v>13</v>
      </c>
      <c r="EK194" s="311" t="str">
        <f>IFERROR(VLOOKUP(EI194,INPUT!$C$11:$L$281,3,0),"-")</f>
        <v>-</v>
      </c>
      <c r="EL194" s="386" t="str">
        <f>IFERROR(VLOOKUP(EI194,INPUT!$C$11:$L$281,4,0),"-")</f>
        <v>-</v>
      </c>
      <c r="EM194" s="311" t="str">
        <f>IFERROR(VLOOKUP(EI194,INPUT!$C$11:$L$281,5,0),"-")</f>
        <v>-</v>
      </c>
      <c r="EN194" s="311" t="str">
        <f>IFERROR(VLOOKUP(EI194,INPUT!$C$11:$L$281,6,0),"-")</f>
        <v>-</v>
      </c>
      <c r="EO194" s="311" t="str">
        <f>IFERROR(VLOOKUP(EI194,INPUT!$C$11:$L$281,7,0),"-")</f>
        <v>-</v>
      </c>
      <c r="EP194" s="311">
        <f>IFERROR(VLOOKUP(EI194,INPUT!$C$11:$L$281,8,0),"-")</f>
        <v>0</v>
      </c>
      <c r="EQ194" s="311" t="str">
        <f>IFERROR(VLOOKUP(EI194,INPUT!$C$11:$L$281,9,0),"-")</f>
        <v>-</v>
      </c>
      <c r="ER194" s="311">
        <f t="shared" si="146"/>
        <v>9</v>
      </c>
      <c r="ES194" s="65" t="str">
        <f>IFERROR(VLOOKUP(EI194,INPUT!$C$11:$L$281,10,0),"-")</f>
        <v xml:space="preserve"> </v>
      </c>
      <c r="ET194" s="144"/>
      <c r="EY194" s="144"/>
    </row>
    <row r="195" spans="1:155" s="188" customFormat="1" ht="15.75" customHeight="1" x14ac:dyDescent="0.2">
      <c r="A195" s="431"/>
      <c r="B195" s="431"/>
      <c r="D195" s="432"/>
      <c r="E195" s="433"/>
      <c r="F195" s="433"/>
      <c r="G195" s="433"/>
      <c r="H195" s="433"/>
      <c r="I195" s="433"/>
      <c r="J195" s="433"/>
      <c r="K195" s="433"/>
      <c r="L195" s="433"/>
      <c r="M195" s="433"/>
      <c r="N195" s="433"/>
      <c r="O195" s="433"/>
      <c r="P195" s="433"/>
      <c r="Q195" s="433"/>
      <c r="R195" s="433"/>
      <c r="S195" s="433"/>
      <c r="T195" s="433"/>
      <c r="U195" s="433"/>
      <c r="V195" s="433"/>
      <c r="W195" s="433"/>
      <c r="X195" s="433"/>
      <c r="Y195" s="433"/>
      <c r="AA195" s="433"/>
      <c r="AB195" s="433"/>
      <c r="AC195" s="433"/>
      <c r="AD195" s="433"/>
      <c r="AE195" s="433"/>
      <c r="AG195" s="198"/>
      <c r="AH195" s="198"/>
      <c r="AI195" s="198"/>
      <c r="AJ195" s="198"/>
      <c r="AK195" s="198"/>
      <c r="AL195" s="198"/>
      <c r="AM195" s="198"/>
      <c r="AN195" s="198"/>
      <c r="AO195" s="198"/>
      <c r="AP195" s="198"/>
      <c r="AQ195" s="198"/>
      <c r="AR195" s="198"/>
      <c r="AS195" s="198"/>
      <c r="AT195" s="198"/>
      <c r="AU195" s="198"/>
      <c r="AV195" s="198"/>
      <c r="AW195" s="198"/>
      <c r="AX195" s="198"/>
      <c r="AY195" s="198"/>
      <c r="AZ195" s="198"/>
      <c r="BA195" s="198"/>
      <c r="BB195" s="433"/>
      <c r="BC195" s="198"/>
      <c r="BD195" s="198"/>
      <c r="BE195" s="198"/>
      <c r="BF195" s="198"/>
      <c r="BG195" s="199"/>
      <c r="BH195" s="199"/>
      <c r="BI195" s="199"/>
      <c r="BJ195" s="196"/>
      <c r="BK195" s="196"/>
      <c r="BL195" s="362"/>
      <c r="BM195" s="362"/>
      <c r="BN195" s="431"/>
      <c r="BO195" s="431"/>
      <c r="BP195" s="196"/>
      <c r="BQ195" s="196"/>
      <c r="BR195" s="199"/>
      <c r="BS195" s="199"/>
      <c r="BT195" s="199"/>
      <c r="BU195" s="199"/>
      <c r="BV195" s="196"/>
      <c r="BW195" s="433"/>
      <c r="BX195" s="433"/>
      <c r="BY195" s="198"/>
      <c r="BZ195" s="198"/>
      <c r="CA195" s="433"/>
      <c r="CB195" s="433"/>
      <c r="CC195" s="433"/>
      <c r="CD195" s="433"/>
      <c r="CE195" s="433"/>
      <c r="CF195" s="433"/>
      <c r="CG195" s="433"/>
      <c r="CH195" s="433"/>
      <c r="CI195" s="433"/>
      <c r="CJ195" s="433"/>
      <c r="CK195" s="433"/>
      <c r="CL195" s="433"/>
      <c r="CM195" s="433"/>
      <c r="CN195" s="433"/>
      <c r="CO195" s="433"/>
      <c r="CP195" s="433"/>
      <c r="CQ195" s="433"/>
      <c r="CR195" s="433"/>
      <c r="CS195" s="433"/>
      <c r="CT195" s="433"/>
      <c r="CV195" s="433"/>
      <c r="CW195" s="433"/>
      <c r="CX195" s="433"/>
      <c r="CY195" s="433"/>
      <c r="CZ195" s="433"/>
      <c r="DB195" s="198"/>
      <c r="DC195" s="198"/>
      <c r="DD195" s="198"/>
      <c r="DE195" s="198"/>
      <c r="DF195" s="198"/>
      <c r="DG195" s="198"/>
      <c r="DH195" s="198"/>
      <c r="DI195" s="198"/>
      <c r="DJ195" s="198"/>
      <c r="DK195" s="198"/>
      <c r="DL195" s="198"/>
      <c r="DM195" s="198"/>
      <c r="DN195" s="198"/>
      <c r="DO195" s="198"/>
      <c r="DP195" s="198"/>
      <c r="DQ195" s="198"/>
      <c r="DR195" s="198"/>
      <c r="DS195" s="198"/>
      <c r="DT195" s="198"/>
      <c r="DU195" s="198"/>
      <c r="EI195" s="65">
        <v>134</v>
      </c>
      <c r="EJ195" s="311">
        <f>IFERROR(VLOOKUP(EI195,INPUT!$C$11:$L$281,2,0),"-")</f>
        <v>14</v>
      </c>
      <c r="EK195" s="311" t="str">
        <f>IFERROR(VLOOKUP(EI195,INPUT!$C$11:$L$281,3,0),"-")</f>
        <v>-</v>
      </c>
      <c r="EL195" s="386" t="str">
        <f>IFERROR(VLOOKUP(EI195,INPUT!$C$11:$L$281,4,0),"-")</f>
        <v>-</v>
      </c>
      <c r="EM195" s="311" t="str">
        <f>IFERROR(VLOOKUP(EI195,INPUT!$C$11:$L$281,5,0),"-")</f>
        <v>-</v>
      </c>
      <c r="EN195" s="311" t="str">
        <f>IFERROR(VLOOKUP(EI195,INPUT!$C$11:$L$281,6,0),"-")</f>
        <v>-</v>
      </c>
      <c r="EO195" s="311" t="str">
        <f>IFERROR(VLOOKUP(EI195,INPUT!$C$11:$L$281,7,0),"-")</f>
        <v>-</v>
      </c>
      <c r="EP195" s="311">
        <f>IFERROR(VLOOKUP(EI195,INPUT!$C$11:$L$281,8,0),"-")</f>
        <v>0</v>
      </c>
      <c r="EQ195" s="311" t="str">
        <f>IFERROR(VLOOKUP(EI195,INPUT!$C$11:$L$281,9,0),"-")</f>
        <v>-</v>
      </c>
      <c r="ER195" s="311">
        <f t="shared" si="146"/>
        <v>9</v>
      </c>
      <c r="ES195" s="65" t="str">
        <f>IFERROR(VLOOKUP(EI195,INPUT!$C$11:$L$281,10,0),"-")</f>
        <v xml:space="preserve"> </v>
      </c>
      <c r="ET195" s="144"/>
      <c r="EY195" s="144"/>
    </row>
    <row r="196" spans="1:155" s="188" customFormat="1" ht="15.75" customHeight="1" x14ac:dyDescent="0.2">
      <c r="A196" s="431"/>
      <c r="B196" s="431"/>
      <c r="D196" s="432"/>
      <c r="E196" s="433"/>
      <c r="F196" s="433"/>
      <c r="G196" s="433"/>
      <c r="H196" s="433"/>
      <c r="I196" s="433"/>
      <c r="J196" s="433"/>
      <c r="K196" s="433"/>
      <c r="L196" s="433"/>
      <c r="M196" s="433"/>
      <c r="N196" s="433"/>
      <c r="O196" s="433"/>
      <c r="P196" s="433"/>
      <c r="Q196" s="433"/>
      <c r="R196" s="433"/>
      <c r="S196" s="433"/>
      <c r="T196" s="433"/>
      <c r="U196" s="433"/>
      <c r="V196" s="433"/>
      <c r="W196" s="433"/>
      <c r="X196" s="433"/>
      <c r="Y196" s="433"/>
      <c r="AA196" s="433"/>
      <c r="AB196" s="433"/>
      <c r="AC196" s="433"/>
      <c r="AD196" s="433"/>
      <c r="AE196" s="433"/>
      <c r="AG196" s="198"/>
      <c r="AH196" s="198"/>
      <c r="AI196" s="198"/>
      <c r="AJ196" s="198"/>
      <c r="AK196" s="198"/>
      <c r="AL196" s="198"/>
      <c r="AM196" s="198"/>
      <c r="AN196" s="198"/>
      <c r="AO196" s="198"/>
      <c r="AP196" s="198"/>
      <c r="AQ196" s="198"/>
      <c r="AR196" s="198"/>
      <c r="AS196" s="198"/>
      <c r="AT196" s="198"/>
      <c r="AU196" s="198"/>
      <c r="AV196" s="198"/>
      <c r="AW196" s="198"/>
      <c r="AX196" s="198"/>
      <c r="AY196" s="198"/>
      <c r="AZ196" s="198"/>
      <c r="BA196" s="198"/>
      <c r="BB196" s="433"/>
      <c r="BC196" s="198"/>
      <c r="BD196" s="198"/>
      <c r="BE196" s="198"/>
      <c r="BF196" s="198"/>
      <c r="BG196" s="199"/>
      <c r="BH196" s="199"/>
      <c r="BI196" s="199"/>
      <c r="BJ196" s="196"/>
      <c r="BK196" s="196"/>
      <c r="BL196" s="362"/>
      <c r="BM196" s="362"/>
      <c r="BN196" s="431"/>
      <c r="BO196" s="431"/>
      <c r="BP196" s="196"/>
      <c r="BQ196" s="196"/>
      <c r="BR196" s="199"/>
      <c r="BS196" s="199"/>
      <c r="BT196" s="199"/>
      <c r="BU196" s="199"/>
      <c r="BV196" s="196"/>
      <c r="BW196" s="433"/>
      <c r="BX196" s="433"/>
      <c r="BY196" s="198"/>
      <c r="BZ196" s="198"/>
      <c r="CA196" s="433"/>
      <c r="CB196" s="433"/>
      <c r="CC196" s="433"/>
      <c r="CD196" s="433"/>
      <c r="CE196" s="433"/>
      <c r="CF196" s="433"/>
      <c r="CG196" s="433"/>
      <c r="CH196" s="433"/>
      <c r="CI196" s="433"/>
      <c r="CJ196" s="433"/>
      <c r="CK196" s="433"/>
      <c r="CL196" s="433"/>
      <c r="CM196" s="433"/>
      <c r="CN196" s="433"/>
      <c r="CO196" s="433"/>
      <c r="CP196" s="433"/>
      <c r="CQ196" s="433"/>
      <c r="CR196" s="433"/>
      <c r="CS196" s="433"/>
      <c r="CT196" s="433"/>
      <c r="CV196" s="433"/>
      <c r="CW196" s="433"/>
      <c r="CX196" s="433"/>
      <c r="CY196" s="433"/>
      <c r="CZ196" s="433"/>
      <c r="DB196" s="198"/>
      <c r="DC196" s="198"/>
      <c r="DD196" s="198"/>
      <c r="DE196" s="198"/>
      <c r="DF196" s="198"/>
      <c r="DG196" s="198"/>
      <c r="DH196" s="198"/>
      <c r="DI196" s="198"/>
      <c r="DJ196" s="198"/>
      <c r="DK196" s="198"/>
      <c r="DL196" s="198"/>
      <c r="DM196" s="198"/>
      <c r="DN196" s="198"/>
      <c r="DO196" s="198"/>
      <c r="DP196" s="198"/>
      <c r="DQ196" s="198"/>
      <c r="DR196" s="198"/>
      <c r="DS196" s="198"/>
      <c r="DT196" s="198"/>
      <c r="DU196" s="198"/>
      <c r="EI196" s="65">
        <v>135</v>
      </c>
      <c r="EJ196" s="311">
        <f>IFERROR(VLOOKUP(EI196,INPUT!$C$11:$L$281,2,0),"-")</f>
        <v>15</v>
      </c>
      <c r="EK196" s="311" t="str">
        <f>IFERROR(VLOOKUP(EI196,INPUT!$C$11:$L$281,3,0),"-")</f>
        <v>-</v>
      </c>
      <c r="EL196" s="386" t="str">
        <f>IFERROR(VLOOKUP(EI196,INPUT!$C$11:$L$281,4,0),"-")</f>
        <v>-</v>
      </c>
      <c r="EM196" s="311" t="str">
        <f>IFERROR(VLOOKUP(EI196,INPUT!$C$11:$L$281,5,0),"-")</f>
        <v>-</v>
      </c>
      <c r="EN196" s="311" t="str">
        <f>IFERROR(VLOOKUP(EI196,INPUT!$C$11:$L$281,6,0),"-")</f>
        <v>-</v>
      </c>
      <c r="EO196" s="311" t="str">
        <f>IFERROR(VLOOKUP(EI196,INPUT!$C$11:$L$281,7,0),"-")</f>
        <v>-</v>
      </c>
      <c r="EP196" s="311">
        <f>IFERROR(VLOOKUP(EI196,INPUT!$C$11:$L$281,8,0),"-")</f>
        <v>0</v>
      </c>
      <c r="EQ196" s="311" t="str">
        <f>IFERROR(VLOOKUP(EI196,INPUT!$C$11:$L$281,9,0),"-")</f>
        <v>-</v>
      </c>
      <c r="ER196" s="311">
        <f t="shared" si="146"/>
        <v>9</v>
      </c>
      <c r="ES196" s="65" t="str">
        <f>IFERROR(VLOOKUP(EI196,INPUT!$C$11:$L$281,10,0),"-")</f>
        <v xml:space="preserve"> </v>
      </c>
      <c r="ET196" s="144"/>
      <c r="EY196" s="144"/>
    </row>
    <row r="197" spans="1:155" s="188" customFormat="1" ht="15.75" customHeight="1" x14ac:dyDescent="0.2">
      <c r="A197" s="431"/>
      <c r="B197" s="431"/>
      <c r="D197" s="432"/>
      <c r="E197" s="433"/>
      <c r="F197" s="433"/>
      <c r="G197" s="433"/>
      <c r="H197" s="433"/>
      <c r="I197" s="433"/>
      <c r="J197" s="433"/>
      <c r="K197" s="433"/>
      <c r="L197" s="433"/>
      <c r="M197" s="433"/>
      <c r="N197" s="433"/>
      <c r="O197" s="433"/>
      <c r="P197" s="433"/>
      <c r="Q197" s="433"/>
      <c r="R197" s="433"/>
      <c r="S197" s="433"/>
      <c r="T197" s="433"/>
      <c r="U197" s="433"/>
      <c r="V197" s="433"/>
      <c r="W197" s="433"/>
      <c r="X197" s="433"/>
      <c r="Y197" s="433"/>
      <c r="AA197" s="433"/>
      <c r="AB197" s="433"/>
      <c r="AC197" s="433"/>
      <c r="AD197" s="433"/>
      <c r="AE197" s="433"/>
      <c r="AG197" s="198"/>
      <c r="AH197" s="198"/>
      <c r="AI197" s="198"/>
      <c r="AJ197" s="198"/>
      <c r="AK197" s="198"/>
      <c r="AL197" s="198"/>
      <c r="AM197" s="198"/>
      <c r="AN197" s="198"/>
      <c r="AO197" s="198"/>
      <c r="AP197" s="198"/>
      <c r="AQ197" s="198"/>
      <c r="AR197" s="198"/>
      <c r="AS197" s="198"/>
      <c r="AT197" s="198"/>
      <c r="AU197" s="198"/>
      <c r="AV197" s="198"/>
      <c r="AW197" s="198"/>
      <c r="AX197" s="198"/>
      <c r="AY197" s="198"/>
      <c r="AZ197" s="198"/>
      <c r="BA197" s="198"/>
      <c r="BB197" s="433"/>
      <c r="BC197" s="198"/>
      <c r="BD197" s="198"/>
      <c r="BE197" s="198"/>
      <c r="BF197" s="198"/>
      <c r="BG197" s="199"/>
      <c r="BH197" s="199"/>
      <c r="BI197" s="199"/>
      <c r="BJ197" s="196"/>
      <c r="BK197" s="196"/>
      <c r="BL197" s="362"/>
      <c r="BM197" s="362"/>
      <c r="BN197" s="431"/>
      <c r="BO197" s="431"/>
      <c r="BP197" s="196"/>
      <c r="BQ197" s="196"/>
      <c r="BR197" s="199"/>
      <c r="BS197" s="199"/>
      <c r="BT197" s="199"/>
      <c r="BU197" s="199"/>
      <c r="BV197" s="196"/>
      <c r="BW197" s="433"/>
      <c r="BX197" s="433"/>
      <c r="BY197" s="198"/>
      <c r="BZ197" s="198"/>
      <c r="CA197" s="433"/>
      <c r="CB197" s="433"/>
      <c r="CC197" s="433"/>
      <c r="CD197" s="433"/>
      <c r="CE197" s="433"/>
      <c r="CF197" s="433"/>
      <c r="CG197" s="433"/>
      <c r="CH197" s="433"/>
      <c r="CI197" s="433"/>
      <c r="CJ197" s="433"/>
      <c r="CK197" s="433"/>
      <c r="CL197" s="433"/>
      <c r="CM197" s="433"/>
      <c r="CN197" s="433"/>
      <c r="CO197" s="433"/>
      <c r="CP197" s="433"/>
      <c r="CQ197" s="433"/>
      <c r="CR197" s="433"/>
      <c r="CS197" s="433"/>
      <c r="CT197" s="433"/>
      <c r="CV197" s="433"/>
      <c r="CW197" s="433"/>
      <c r="CX197" s="433"/>
      <c r="CY197" s="433"/>
      <c r="CZ197" s="433"/>
      <c r="DB197" s="198"/>
      <c r="DC197" s="198"/>
      <c r="DD197" s="198"/>
      <c r="DE197" s="198"/>
      <c r="DF197" s="198"/>
      <c r="DG197" s="198"/>
      <c r="DH197" s="198"/>
      <c r="DI197" s="198"/>
      <c r="DJ197" s="198"/>
      <c r="DK197" s="198"/>
      <c r="DL197" s="198"/>
      <c r="DM197" s="198"/>
      <c r="DN197" s="198"/>
      <c r="DO197" s="198"/>
      <c r="DP197" s="198"/>
      <c r="DQ197" s="198"/>
      <c r="DR197" s="198"/>
      <c r="DS197" s="198"/>
      <c r="DT197" s="198"/>
      <c r="DU197" s="198"/>
      <c r="EI197" s="65">
        <v>136</v>
      </c>
      <c r="EJ197" s="311">
        <f>IFERROR(VLOOKUP(EI197,INPUT!$C$11:$L$281,2,0),"-")</f>
        <v>1</v>
      </c>
      <c r="EK197" s="311" t="str">
        <f>IFERROR(VLOOKUP(EI197,INPUT!$C$11:$L$281,3,0),"-")</f>
        <v>-</v>
      </c>
      <c r="EL197" s="386" t="str">
        <f>IFERROR(VLOOKUP(EI197,INPUT!$C$11:$L$281,4,0),"-")</f>
        <v>-</v>
      </c>
      <c r="EM197" s="311" t="str">
        <f>IFERROR(VLOOKUP(EI197,INPUT!$C$11:$L$281,5,0),"-")</f>
        <v>-</v>
      </c>
      <c r="EN197" s="311" t="str">
        <f>IFERROR(VLOOKUP(EI197,INPUT!$C$11:$L$281,6,0),"-")</f>
        <v>-</v>
      </c>
      <c r="EO197" s="311" t="str">
        <f>IFERROR(VLOOKUP(EI197,INPUT!$C$11:$L$281,7,0),"-")</f>
        <v>-</v>
      </c>
      <c r="EP197" s="311">
        <f>IFERROR(VLOOKUP(EI197,INPUT!$C$11:$L$281,8,0),"-")</f>
        <v>0</v>
      </c>
      <c r="EQ197" s="311" t="str">
        <f>IFERROR(VLOOKUP(EI197,INPUT!$C$11:$L$281,9,0),"-")</f>
        <v>-</v>
      </c>
      <c r="ER197" s="311">
        <v>10</v>
      </c>
      <c r="ES197" s="65" t="str">
        <f>IFERROR(VLOOKUP(EI197,INPUT!$C$11:$L$281,10,0),"-")</f>
        <v xml:space="preserve"> </v>
      </c>
      <c r="ET197" s="144"/>
      <c r="EY197" s="144"/>
    </row>
    <row r="198" spans="1:155" s="188" customFormat="1" ht="15.75" customHeight="1" x14ac:dyDescent="0.2">
      <c r="A198" s="431"/>
      <c r="B198" s="431"/>
      <c r="D198" s="432"/>
      <c r="E198" s="433"/>
      <c r="F198" s="433"/>
      <c r="G198" s="433"/>
      <c r="H198" s="433"/>
      <c r="I198" s="433"/>
      <c r="J198" s="433"/>
      <c r="K198" s="433"/>
      <c r="L198" s="433"/>
      <c r="M198" s="433"/>
      <c r="N198" s="433"/>
      <c r="O198" s="433"/>
      <c r="P198" s="433"/>
      <c r="Q198" s="433"/>
      <c r="R198" s="433"/>
      <c r="S198" s="433"/>
      <c r="T198" s="433"/>
      <c r="U198" s="433"/>
      <c r="V198" s="433"/>
      <c r="W198" s="433"/>
      <c r="X198" s="433"/>
      <c r="Y198" s="433"/>
      <c r="AA198" s="433"/>
      <c r="AB198" s="433"/>
      <c r="AC198" s="433"/>
      <c r="AD198" s="433"/>
      <c r="AE198" s="433"/>
      <c r="AG198" s="198"/>
      <c r="AH198" s="198"/>
      <c r="AI198" s="198"/>
      <c r="AJ198" s="198"/>
      <c r="AK198" s="198"/>
      <c r="AL198" s="198"/>
      <c r="AM198" s="198"/>
      <c r="AN198" s="198"/>
      <c r="AO198" s="198"/>
      <c r="AP198" s="198"/>
      <c r="AQ198" s="198"/>
      <c r="AR198" s="198"/>
      <c r="AS198" s="198"/>
      <c r="AT198" s="198"/>
      <c r="AU198" s="198"/>
      <c r="AV198" s="198"/>
      <c r="AW198" s="198"/>
      <c r="AX198" s="198"/>
      <c r="AY198" s="198"/>
      <c r="AZ198" s="198"/>
      <c r="BA198" s="198"/>
      <c r="BB198" s="433"/>
      <c r="BC198" s="198"/>
      <c r="BD198" s="198"/>
      <c r="BE198" s="198"/>
      <c r="BF198" s="198"/>
      <c r="BG198" s="199"/>
      <c r="BH198" s="199"/>
      <c r="BI198" s="199"/>
      <c r="BJ198" s="196"/>
      <c r="BK198" s="196"/>
      <c r="BL198" s="362"/>
      <c r="BM198" s="362"/>
      <c r="BN198" s="431"/>
      <c r="BO198" s="431"/>
      <c r="BP198" s="196"/>
      <c r="BQ198" s="196"/>
      <c r="BR198" s="199"/>
      <c r="BS198" s="199"/>
      <c r="BT198" s="199"/>
      <c r="BU198" s="199"/>
      <c r="BV198" s="196"/>
      <c r="BW198" s="433"/>
      <c r="BX198" s="433"/>
      <c r="BY198" s="198"/>
      <c r="BZ198" s="198"/>
      <c r="CA198" s="433"/>
      <c r="CB198" s="433"/>
      <c r="CC198" s="433"/>
      <c r="CD198" s="433"/>
      <c r="CE198" s="433"/>
      <c r="CF198" s="433"/>
      <c r="CG198" s="433"/>
      <c r="CH198" s="433"/>
      <c r="CI198" s="433"/>
      <c r="CJ198" s="433"/>
      <c r="CK198" s="433"/>
      <c r="CL198" s="433"/>
      <c r="CM198" s="433"/>
      <c r="CN198" s="433"/>
      <c r="CO198" s="433"/>
      <c r="CP198" s="433"/>
      <c r="CQ198" s="433"/>
      <c r="CR198" s="433"/>
      <c r="CS198" s="433"/>
      <c r="CT198" s="433"/>
      <c r="CV198" s="433"/>
      <c r="CW198" s="433"/>
      <c r="CX198" s="433"/>
      <c r="CY198" s="433"/>
      <c r="CZ198" s="433"/>
      <c r="DB198" s="198"/>
      <c r="DC198" s="198"/>
      <c r="DD198" s="198"/>
      <c r="DE198" s="198"/>
      <c r="DF198" s="198"/>
      <c r="DG198" s="198"/>
      <c r="DH198" s="198"/>
      <c r="DI198" s="198"/>
      <c r="DJ198" s="198"/>
      <c r="DK198" s="198"/>
      <c r="DL198" s="198"/>
      <c r="DM198" s="198"/>
      <c r="DN198" s="198"/>
      <c r="DO198" s="198"/>
      <c r="DP198" s="198"/>
      <c r="DQ198" s="198"/>
      <c r="DR198" s="198"/>
      <c r="DS198" s="198"/>
      <c r="DT198" s="198"/>
      <c r="DU198" s="198"/>
      <c r="EI198" s="65">
        <v>137</v>
      </c>
      <c r="EJ198" s="311">
        <f>IFERROR(VLOOKUP(EI198,INPUT!$C$11:$L$281,2,0),"-")</f>
        <v>2</v>
      </c>
      <c r="EK198" s="311" t="str">
        <f>IFERROR(VLOOKUP(EI198,INPUT!$C$11:$L$281,3,0),"-")</f>
        <v>-</v>
      </c>
      <c r="EL198" s="386" t="str">
        <f>IFERROR(VLOOKUP(EI198,INPUT!$C$11:$L$281,4,0),"-")</f>
        <v>-</v>
      </c>
      <c r="EM198" s="311" t="str">
        <f>IFERROR(VLOOKUP(EI198,INPUT!$C$11:$L$281,5,0),"-")</f>
        <v>-</v>
      </c>
      <c r="EN198" s="311" t="str">
        <f>IFERROR(VLOOKUP(EI198,INPUT!$C$11:$L$281,6,0),"-")</f>
        <v>-</v>
      </c>
      <c r="EO198" s="311" t="str">
        <f>IFERROR(VLOOKUP(EI198,INPUT!$C$11:$L$281,7,0),"-")</f>
        <v>-</v>
      </c>
      <c r="EP198" s="311">
        <f>IFERROR(VLOOKUP(EI198,INPUT!$C$11:$L$281,8,0),"-")</f>
        <v>0</v>
      </c>
      <c r="EQ198" s="311" t="str">
        <f>IFERROR(VLOOKUP(EI198,INPUT!$C$11:$L$281,9,0),"-")</f>
        <v>-</v>
      </c>
      <c r="ER198" s="311">
        <f t="shared" si="146"/>
        <v>10</v>
      </c>
      <c r="ES198" s="65" t="str">
        <f>IFERROR(VLOOKUP(EI198,INPUT!$C$11:$L$281,10,0),"-")</f>
        <v xml:space="preserve"> </v>
      </c>
      <c r="ET198" s="144"/>
      <c r="EY198" s="144"/>
    </row>
    <row r="199" spans="1:155" s="188" customFormat="1" ht="15.75" customHeight="1" x14ac:dyDescent="0.2">
      <c r="A199" s="431"/>
      <c r="B199" s="431"/>
      <c r="D199" s="432"/>
      <c r="E199" s="433"/>
      <c r="F199" s="433"/>
      <c r="G199" s="433"/>
      <c r="H199" s="433"/>
      <c r="I199" s="433"/>
      <c r="J199" s="433"/>
      <c r="K199" s="433"/>
      <c r="L199" s="433"/>
      <c r="M199" s="433"/>
      <c r="N199" s="433"/>
      <c r="O199" s="433"/>
      <c r="P199" s="433"/>
      <c r="Q199" s="433"/>
      <c r="R199" s="433"/>
      <c r="S199" s="433"/>
      <c r="T199" s="433"/>
      <c r="U199" s="433"/>
      <c r="V199" s="433"/>
      <c r="W199" s="433"/>
      <c r="X199" s="433"/>
      <c r="Y199" s="433"/>
      <c r="AA199" s="433"/>
      <c r="AB199" s="433"/>
      <c r="AC199" s="433"/>
      <c r="AD199" s="433"/>
      <c r="AE199" s="433"/>
      <c r="AG199" s="198"/>
      <c r="AH199" s="198"/>
      <c r="AI199" s="198"/>
      <c r="AJ199" s="198"/>
      <c r="AK199" s="198"/>
      <c r="AL199" s="198"/>
      <c r="AM199" s="198"/>
      <c r="AN199" s="198"/>
      <c r="AO199" s="198"/>
      <c r="AP199" s="198"/>
      <c r="AQ199" s="198"/>
      <c r="AR199" s="198"/>
      <c r="AS199" s="198"/>
      <c r="AT199" s="198"/>
      <c r="AU199" s="198"/>
      <c r="AV199" s="198"/>
      <c r="AW199" s="198"/>
      <c r="AX199" s="198"/>
      <c r="AY199" s="198"/>
      <c r="AZ199" s="198"/>
      <c r="BA199" s="198"/>
      <c r="BB199" s="433"/>
      <c r="BC199" s="198"/>
      <c r="BD199" s="198"/>
      <c r="BE199" s="198"/>
      <c r="BF199" s="198"/>
      <c r="BG199" s="199"/>
      <c r="BH199" s="199"/>
      <c r="BI199" s="199"/>
      <c r="BJ199" s="196"/>
      <c r="BK199" s="196"/>
      <c r="BL199" s="362"/>
      <c r="BM199" s="362"/>
      <c r="BN199" s="431"/>
      <c r="BO199" s="431"/>
      <c r="BP199" s="196"/>
      <c r="BQ199" s="196"/>
      <c r="BR199" s="199"/>
      <c r="BS199" s="199"/>
      <c r="BT199" s="199"/>
      <c r="BU199" s="199"/>
      <c r="BV199" s="196"/>
      <c r="BW199" s="433"/>
      <c r="BX199" s="433"/>
      <c r="BY199" s="198"/>
      <c r="BZ199" s="198"/>
      <c r="CA199" s="433"/>
      <c r="CB199" s="433"/>
      <c r="CC199" s="433"/>
      <c r="CD199" s="433"/>
      <c r="CE199" s="433"/>
      <c r="CF199" s="433"/>
      <c r="CG199" s="433"/>
      <c r="CH199" s="433"/>
      <c r="CI199" s="433"/>
      <c r="CJ199" s="433"/>
      <c r="CK199" s="433"/>
      <c r="CL199" s="433"/>
      <c r="CM199" s="433"/>
      <c r="CN199" s="433"/>
      <c r="CO199" s="433"/>
      <c r="CP199" s="433"/>
      <c r="CQ199" s="433"/>
      <c r="CR199" s="433"/>
      <c r="CS199" s="433"/>
      <c r="CT199" s="433"/>
      <c r="CV199" s="433"/>
      <c r="CW199" s="433"/>
      <c r="CX199" s="433"/>
      <c r="CY199" s="433"/>
      <c r="CZ199" s="433"/>
      <c r="DB199" s="198"/>
      <c r="DC199" s="198"/>
      <c r="DD199" s="198"/>
      <c r="DE199" s="198"/>
      <c r="DF199" s="198"/>
      <c r="DG199" s="198"/>
      <c r="DH199" s="198"/>
      <c r="DI199" s="198"/>
      <c r="DJ199" s="198"/>
      <c r="DK199" s="198"/>
      <c r="DL199" s="198"/>
      <c r="DM199" s="198"/>
      <c r="DN199" s="198"/>
      <c r="DO199" s="198"/>
      <c r="DP199" s="198"/>
      <c r="DQ199" s="198"/>
      <c r="DR199" s="198"/>
      <c r="DS199" s="198"/>
      <c r="DT199" s="198"/>
      <c r="DU199" s="198"/>
      <c r="EI199" s="65">
        <v>138</v>
      </c>
      <c r="EJ199" s="311">
        <f>IFERROR(VLOOKUP(EI199,INPUT!$C$11:$L$281,2,0),"-")</f>
        <v>3</v>
      </c>
      <c r="EK199" s="311" t="str">
        <f>IFERROR(VLOOKUP(EI199,INPUT!$C$11:$L$281,3,0),"-")</f>
        <v>-</v>
      </c>
      <c r="EL199" s="386" t="str">
        <f>IFERROR(VLOOKUP(EI199,INPUT!$C$11:$L$281,4,0),"-")</f>
        <v>-</v>
      </c>
      <c r="EM199" s="311" t="str">
        <f>IFERROR(VLOOKUP(EI199,INPUT!$C$11:$L$281,5,0),"-")</f>
        <v>-</v>
      </c>
      <c r="EN199" s="311" t="str">
        <f>IFERROR(VLOOKUP(EI199,INPUT!$C$11:$L$281,6,0),"-")</f>
        <v>-</v>
      </c>
      <c r="EO199" s="311" t="str">
        <f>IFERROR(VLOOKUP(EI199,INPUT!$C$11:$L$281,7,0),"-")</f>
        <v>-</v>
      </c>
      <c r="EP199" s="311">
        <f>IFERROR(VLOOKUP(EI199,INPUT!$C$11:$L$281,8,0),"-")</f>
        <v>0</v>
      </c>
      <c r="EQ199" s="311" t="str">
        <f>IFERROR(VLOOKUP(EI199,INPUT!$C$11:$L$281,9,0),"-")</f>
        <v>-</v>
      </c>
      <c r="ER199" s="311">
        <f t="shared" si="146"/>
        <v>10</v>
      </c>
      <c r="ES199" s="65" t="str">
        <f>IFERROR(VLOOKUP(EI199,INPUT!$C$11:$L$281,10,0),"-")</f>
        <v xml:space="preserve"> </v>
      </c>
      <c r="ET199" s="144"/>
      <c r="EY199" s="144"/>
    </row>
    <row r="200" spans="1:155" s="188" customFormat="1" ht="15.75" customHeight="1" x14ac:dyDescent="0.2">
      <c r="A200" s="431"/>
      <c r="B200" s="431"/>
      <c r="D200" s="432"/>
      <c r="E200" s="433"/>
      <c r="F200" s="433"/>
      <c r="G200" s="433"/>
      <c r="H200" s="433"/>
      <c r="I200" s="433"/>
      <c r="J200" s="433"/>
      <c r="K200" s="433"/>
      <c r="L200" s="433"/>
      <c r="M200" s="433"/>
      <c r="N200" s="433"/>
      <c r="O200" s="433"/>
      <c r="P200" s="433"/>
      <c r="Q200" s="433"/>
      <c r="R200" s="433"/>
      <c r="S200" s="433"/>
      <c r="T200" s="433"/>
      <c r="U200" s="433"/>
      <c r="V200" s="433"/>
      <c r="W200" s="433"/>
      <c r="X200" s="433"/>
      <c r="Y200" s="433"/>
      <c r="AA200" s="433"/>
      <c r="AB200" s="433"/>
      <c r="AC200" s="433"/>
      <c r="AD200" s="433"/>
      <c r="AE200" s="433"/>
      <c r="AG200" s="198"/>
      <c r="AH200" s="198"/>
      <c r="AI200" s="198"/>
      <c r="AJ200" s="198"/>
      <c r="AK200" s="198"/>
      <c r="AL200" s="198"/>
      <c r="AM200" s="198"/>
      <c r="AN200" s="198"/>
      <c r="AO200" s="198"/>
      <c r="AP200" s="198"/>
      <c r="AQ200" s="198"/>
      <c r="AR200" s="198"/>
      <c r="AS200" s="198"/>
      <c r="AT200" s="198"/>
      <c r="AU200" s="198"/>
      <c r="AV200" s="198"/>
      <c r="AW200" s="198"/>
      <c r="AX200" s="198"/>
      <c r="AY200" s="198"/>
      <c r="AZ200" s="198"/>
      <c r="BA200" s="198"/>
      <c r="BB200" s="433"/>
      <c r="BC200" s="198"/>
      <c r="BD200" s="198"/>
      <c r="BE200" s="198"/>
      <c r="BF200" s="198"/>
      <c r="BG200" s="199"/>
      <c r="BH200" s="199"/>
      <c r="BI200" s="199"/>
      <c r="BJ200" s="196"/>
      <c r="BK200" s="196"/>
      <c r="BL200" s="362"/>
      <c r="BM200" s="362"/>
      <c r="BN200" s="431"/>
      <c r="BO200" s="431"/>
      <c r="BP200" s="196"/>
      <c r="BQ200" s="196"/>
      <c r="BR200" s="199"/>
      <c r="BS200" s="199"/>
      <c r="BT200" s="199"/>
      <c r="BU200" s="199"/>
      <c r="BV200" s="196"/>
      <c r="BW200" s="433"/>
      <c r="BX200" s="433"/>
      <c r="BY200" s="198"/>
      <c r="BZ200" s="198"/>
      <c r="CA200" s="433"/>
      <c r="CB200" s="433"/>
      <c r="CC200" s="433"/>
      <c r="CD200" s="433"/>
      <c r="CE200" s="433"/>
      <c r="CF200" s="433"/>
      <c r="CG200" s="433"/>
      <c r="CH200" s="433"/>
      <c r="CI200" s="433"/>
      <c r="CJ200" s="433"/>
      <c r="CK200" s="433"/>
      <c r="CL200" s="433"/>
      <c r="CM200" s="433"/>
      <c r="CN200" s="433"/>
      <c r="CO200" s="433"/>
      <c r="CP200" s="433"/>
      <c r="CQ200" s="433"/>
      <c r="CR200" s="433"/>
      <c r="CS200" s="433"/>
      <c r="CT200" s="433"/>
      <c r="CV200" s="433"/>
      <c r="CW200" s="433"/>
      <c r="CX200" s="433"/>
      <c r="CY200" s="433"/>
      <c r="CZ200" s="433"/>
      <c r="DB200" s="198"/>
      <c r="DC200" s="198"/>
      <c r="DD200" s="198"/>
      <c r="DE200" s="198"/>
      <c r="DF200" s="198"/>
      <c r="DG200" s="198"/>
      <c r="DH200" s="198"/>
      <c r="DI200" s="198"/>
      <c r="DJ200" s="198"/>
      <c r="DK200" s="198"/>
      <c r="DL200" s="198"/>
      <c r="DM200" s="198"/>
      <c r="DN200" s="198"/>
      <c r="DO200" s="198"/>
      <c r="DP200" s="198"/>
      <c r="DQ200" s="198"/>
      <c r="DR200" s="198"/>
      <c r="DS200" s="198"/>
      <c r="DT200" s="198"/>
      <c r="DU200" s="198"/>
      <c r="EI200" s="65">
        <v>139</v>
      </c>
      <c r="EJ200" s="311">
        <f>IFERROR(VLOOKUP(EI200,INPUT!$C$11:$L$281,2,0),"-")</f>
        <v>4</v>
      </c>
      <c r="EK200" s="311" t="str">
        <f>IFERROR(VLOOKUP(EI200,INPUT!$C$11:$L$281,3,0),"-")</f>
        <v>-</v>
      </c>
      <c r="EL200" s="386" t="str">
        <f>IFERROR(VLOOKUP(EI200,INPUT!$C$11:$L$281,4,0),"-")</f>
        <v>-</v>
      </c>
      <c r="EM200" s="311" t="str">
        <f>IFERROR(VLOOKUP(EI200,INPUT!$C$11:$L$281,5,0),"-")</f>
        <v>-</v>
      </c>
      <c r="EN200" s="311" t="str">
        <f>IFERROR(VLOOKUP(EI200,INPUT!$C$11:$L$281,6,0),"-")</f>
        <v>-</v>
      </c>
      <c r="EO200" s="311" t="str">
        <f>IFERROR(VLOOKUP(EI200,INPUT!$C$11:$L$281,7,0),"-")</f>
        <v>-</v>
      </c>
      <c r="EP200" s="311">
        <f>IFERROR(VLOOKUP(EI200,INPUT!$C$11:$L$281,8,0),"-")</f>
        <v>0</v>
      </c>
      <c r="EQ200" s="311" t="str">
        <f>IFERROR(VLOOKUP(EI200,INPUT!$C$11:$L$281,9,0),"-")</f>
        <v>-</v>
      </c>
      <c r="ER200" s="311">
        <f t="shared" si="146"/>
        <v>10</v>
      </c>
      <c r="ES200" s="65" t="str">
        <f>IFERROR(VLOOKUP(EI200,INPUT!$C$11:$L$281,10,0),"-")</f>
        <v xml:space="preserve"> </v>
      </c>
      <c r="ET200" s="144"/>
      <c r="EY200" s="144"/>
    </row>
    <row r="201" spans="1:155" s="188" customFormat="1" ht="15.75" customHeight="1" x14ac:dyDescent="0.2">
      <c r="A201" s="431"/>
      <c r="B201" s="431"/>
      <c r="D201" s="432"/>
      <c r="E201" s="433"/>
      <c r="F201" s="433"/>
      <c r="G201" s="433"/>
      <c r="H201" s="433"/>
      <c r="I201" s="433"/>
      <c r="J201" s="433"/>
      <c r="K201" s="433"/>
      <c r="L201" s="433"/>
      <c r="M201" s="433"/>
      <c r="N201" s="433"/>
      <c r="O201" s="433"/>
      <c r="P201" s="433"/>
      <c r="Q201" s="433"/>
      <c r="R201" s="433"/>
      <c r="S201" s="433"/>
      <c r="T201" s="433"/>
      <c r="U201" s="433"/>
      <c r="V201" s="433"/>
      <c r="W201" s="433"/>
      <c r="X201" s="433"/>
      <c r="Y201" s="433"/>
      <c r="AA201" s="433"/>
      <c r="AB201" s="433"/>
      <c r="AC201" s="433"/>
      <c r="AD201" s="433"/>
      <c r="AE201" s="433"/>
      <c r="AG201" s="198"/>
      <c r="AH201" s="198"/>
      <c r="AI201" s="198"/>
      <c r="AJ201" s="198"/>
      <c r="AK201" s="198"/>
      <c r="AL201" s="198"/>
      <c r="AM201" s="198"/>
      <c r="AN201" s="198"/>
      <c r="AO201" s="198"/>
      <c r="AP201" s="198"/>
      <c r="AQ201" s="198"/>
      <c r="AR201" s="198"/>
      <c r="AS201" s="198"/>
      <c r="AT201" s="198"/>
      <c r="AU201" s="198"/>
      <c r="AV201" s="198"/>
      <c r="AW201" s="198"/>
      <c r="AX201" s="198"/>
      <c r="AY201" s="198"/>
      <c r="AZ201" s="198"/>
      <c r="BA201" s="198"/>
      <c r="BB201" s="433"/>
      <c r="BC201" s="198"/>
      <c r="BD201" s="198"/>
      <c r="BE201" s="198"/>
      <c r="BF201" s="198"/>
      <c r="BG201" s="199"/>
      <c r="BH201" s="199"/>
      <c r="BI201" s="199"/>
      <c r="BJ201" s="196"/>
      <c r="BK201" s="196"/>
      <c r="BL201" s="362"/>
      <c r="BM201" s="362"/>
      <c r="BN201" s="431"/>
      <c r="BO201" s="431"/>
      <c r="BP201" s="196"/>
      <c r="BQ201" s="196"/>
      <c r="BR201" s="199"/>
      <c r="BS201" s="199"/>
      <c r="BT201" s="199"/>
      <c r="BU201" s="199"/>
      <c r="BV201" s="196"/>
      <c r="BW201" s="433"/>
      <c r="BX201" s="433"/>
      <c r="BY201" s="198"/>
      <c r="BZ201" s="198"/>
      <c r="CA201" s="433"/>
      <c r="CB201" s="433"/>
      <c r="CC201" s="433"/>
      <c r="CD201" s="433"/>
      <c r="CE201" s="433"/>
      <c r="CF201" s="433"/>
      <c r="CG201" s="433"/>
      <c r="CH201" s="433"/>
      <c r="CI201" s="433"/>
      <c r="CJ201" s="433"/>
      <c r="CK201" s="433"/>
      <c r="CL201" s="433"/>
      <c r="CM201" s="433"/>
      <c r="CN201" s="433"/>
      <c r="CO201" s="433"/>
      <c r="CP201" s="433"/>
      <c r="CQ201" s="433"/>
      <c r="CR201" s="433"/>
      <c r="CS201" s="433"/>
      <c r="CT201" s="433"/>
      <c r="CV201" s="433"/>
      <c r="CW201" s="433"/>
      <c r="CX201" s="433"/>
      <c r="CY201" s="433"/>
      <c r="CZ201" s="433"/>
      <c r="DB201" s="198"/>
      <c r="DC201" s="198"/>
      <c r="DD201" s="198"/>
      <c r="DE201" s="198"/>
      <c r="DF201" s="198"/>
      <c r="DG201" s="198"/>
      <c r="DH201" s="198"/>
      <c r="DI201" s="198"/>
      <c r="DJ201" s="198"/>
      <c r="DK201" s="198"/>
      <c r="DL201" s="198"/>
      <c r="DM201" s="198"/>
      <c r="DN201" s="198"/>
      <c r="DO201" s="198"/>
      <c r="DP201" s="198"/>
      <c r="DQ201" s="198"/>
      <c r="DR201" s="198"/>
      <c r="DS201" s="198"/>
      <c r="DT201" s="198"/>
      <c r="DU201" s="198"/>
      <c r="EI201" s="65">
        <v>140</v>
      </c>
      <c r="EJ201" s="311">
        <f>IFERROR(VLOOKUP(EI201,INPUT!$C$11:$L$281,2,0),"-")</f>
        <v>5</v>
      </c>
      <c r="EK201" s="311" t="str">
        <f>IFERROR(VLOOKUP(EI201,INPUT!$C$11:$L$281,3,0),"-")</f>
        <v>-</v>
      </c>
      <c r="EL201" s="386" t="str">
        <f>IFERROR(VLOOKUP(EI201,INPUT!$C$11:$L$281,4,0),"-")</f>
        <v>-</v>
      </c>
      <c r="EM201" s="311" t="str">
        <f>IFERROR(VLOOKUP(EI201,INPUT!$C$11:$L$281,5,0),"-")</f>
        <v>-</v>
      </c>
      <c r="EN201" s="311" t="str">
        <f>IFERROR(VLOOKUP(EI201,INPUT!$C$11:$L$281,6,0),"-")</f>
        <v>-</v>
      </c>
      <c r="EO201" s="311" t="str">
        <f>IFERROR(VLOOKUP(EI201,INPUT!$C$11:$L$281,7,0),"-")</f>
        <v>-</v>
      </c>
      <c r="EP201" s="311">
        <f>IFERROR(VLOOKUP(EI201,INPUT!$C$11:$L$281,8,0),"-")</f>
        <v>0</v>
      </c>
      <c r="EQ201" s="311" t="str">
        <f>IFERROR(VLOOKUP(EI201,INPUT!$C$11:$L$281,9,0),"-")</f>
        <v>-</v>
      </c>
      <c r="ER201" s="311">
        <f t="shared" si="146"/>
        <v>10</v>
      </c>
      <c r="ES201" s="65" t="str">
        <f>IFERROR(VLOOKUP(EI201,INPUT!$C$11:$L$281,10,0),"-")</f>
        <v xml:space="preserve"> </v>
      </c>
      <c r="ET201" s="144"/>
      <c r="EY201" s="144"/>
    </row>
    <row r="202" spans="1:155" x14ac:dyDescent="0.25">
      <c r="Z202" s="434"/>
      <c r="AF202" s="434"/>
      <c r="EI202" s="65">
        <v>141</v>
      </c>
      <c r="EJ202" s="311">
        <f>IFERROR(VLOOKUP(EI202,INPUT!$C$11:$L$281,2,0),"-")</f>
        <v>6</v>
      </c>
      <c r="EK202" s="311" t="str">
        <f>IFERROR(VLOOKUP(EI202,INPUT!$C$11:$L$281,3,0),"-")</f>
        <v>-</v>
      </c>
      <c r="EL202" s="386" t="str">
        <f>IFERROR(VLOOKUP(EI202,INPUT!$C$11:$L$281,4,0),"-")</f>
        <v>-</v>
      </c>
      <c r="EM202" s="311" t="str">
        <f>IFERROR(VLOOKUP(EI202,INPUT!$C$11:$L$281,5,0),"-")</f>
        <v>-</v>
      </c>
      <c r="EN202" s="311" t="str">
        <f>IFERROR(VLOOKUP(EI202,INPUT!$C$11:$L$281,6,0),"-")</f>
        <v>-</v>
      </c>
      <c r="EO202" s="311" t="str">
        <f>IFERROR(VLOOKUP(EI202,INPUT!$C$11:$L$281,7,0),"-")</f>
        <v>-</v>
      </c>
      <c r="EP202" s="311">
        <f>IFERROR(VLOOKUP(EI202,INPUT!$C$11:$L$281,8,0),"-")</f>
        <v>0</v>
      </c>
      <c r="EQ202" s="311" t="str">
        <f>IFERROR(VLOOKUP(EI202,INPUT!$C$11:$L$281,9,0),"-")</f>
        <v>-</v>
      </c>
      <c r="ER202" s="311">
        <f t="shared" si="146"/>
        <v>10</v>
      </c>
      <c r="ES202" s="65" t="str">
        <f>IFERROR(VLOOKUP(EI202,INPUT!$C$11:$L$281,10,0),"-")</f>
        <v xml:space="preserve"> </v>
      </c>
    </row>
    <row r="203" spans="1:155" x14ac:dyDescent="0.25">
      <c r="Z203" s="434"/>
      <c r="AF203" s="434"/>
      <c r="EI203" s="65">
        <v>142</v>
      </c>
      <c r="EJ203" s="311">
        <f>IFERROR(VLOOKUP(EI203,INPUT!$C$11:$L$281,2,0),"-")</f>
        <v>7</v>
      </c>
      <c r="EK203" s="311" t="str">
        <f>IFERROR(VLOOKUP(EI203,INPUT!$C$11:$L$281,3,0),"-")</f>
        <v>-</v>
      </c>
      <c r="EL203" s="386" t="str">
        <f>IFERROR(VLOOKUP(EI203,INPUT!$C$11:$L$281,4,0),"-")</f>
        <v>-</v>
      </c>
      <c r="EM203" s="311" t="str">
        <f>IFERROR(VLOOKUP(EI203,INPUT!$C$11:$L$281,5,0),"-")</f>
        <v>-</v>
      </c>
      <c r="EN203" s="311" t="str">
        <f>IFERROR(VLOOKUP(EI203,INPUT!$C$11:$L$281,6,0),"-")</f>
        <v>-</v>
      </c>
      <c r="EO203" s="311" t="str">
        <f>IFERROR(VLOOKUP(EI203,INPUT!$C$11:$L$281,7,0),"-")</f>
        <v>-</v>
      </c>
      <c r="EP203" s="311">
        <f>IFERROR(VLOOKUP(EI203,INPUT!$C$11:$L$281,8,0),"-")</f>
        <v>0</v>
      </c>
      <c r="EQ203" s="311" t="str">
        <f>IFERROR(VLOOKUP(EI203,INPUT!$C$11:$L$281,9,0),"-")</f>
        <v>-</v>
      </c>
      <c r="ER203" s="311">
        <f t="shared" si="146"/>
        <v>10</v>
      </c>
      <c r="ES203" s="65" t="str">
        <f>IFERROR(VLOOKUP(EI203,INPUT!$C$11:$L$281,10,0),"-")</f>
        <v xml:space="preserve"> </v>
      </c>
    </row>
    <row r="204" spans="1:155" x14ac:dyDescent="0.25">
      <c r="Z204" s="434"/>
      <c r="AF204" s="434"/>
      <c r="EI204" s="65">
        <v>143</v>
      </c>
      <c r="EJ204" s="311">
        <f>IFERROR(VLOOKUP(EI204,INPUT!$C$11:$L$281,2,0),"-")</f>
        <v>8</v>
      </c>
      <c r="EK204" s="311" t="str">
        <f>IFERROR(VLOOKUP(EI204,INPUT!$C$11:$L$281,3,0),"-")</f>
        <v>-</v>
      </c>
      <c r="EL204" s="386" t="str">
        <f>IFERROR(VLOOKUP(EI204,INPUT!$C$11:$L$281,4,0),"-")</f>
        <v>-</v>
      </c>
      <c r="EM204" s="311" t="str">
        <f>IFERROR(VLOOKUP(EI204,INPUT!$C$11:$L$281,5,0),"-")</f>
        <v>-</v>
      </c>
      <c r="EN204" s="311" t="str">
        <f>IFERROR(VLOOKUP(EI204,INPUT!$C$11:$L$281,6,0),"-")</f>
        <v>-</v>
      </c>
      <c r="EO204" s="311" t="str">
        <f>IFERROR(VLOOKUP(EI204,INPUT!$C$11:$L$281,7,0),"-")</f>
        <v>-</v>
      </c>
      <c r="EP204" s="311">
        <f>IFERROR(VLOOKUP(EI204,INPUT!$C$11:$L$281,8,0),"-")</f>
        <v>0</v>
      </c>
      <c r="EQ204" s="311" t="str">
        <f>IFERROR(VLOOKUP(EI204,INPUT!$C$11:$L$281,9,0),"-")</f>
        <v>-</v>
      </c>
      <c r="ER204" s="311">
        <f t="shared" si="146"/>
        <v>10</v>
      </c>
      <c r="ES204" s="65" t="str">
        <f>IFERROR(VLOOKUP(EI204,INPUT!$C$11:$L$281,10,0),"-")</f>
        <v xml:space="preserve"> </v>
      </c>
    </row>
    <row r="205" spans="1:155" x14ac:dyDescent="0.25">
      <c r="Z205" s="434"/>
      <c r="AF205" s="434"/>
      <c r="EI205" s="65">
        <v>144</v>
      </c>
      <c r="EJ205" s="311">
        <f>IFERROR(VLOOKUP(EI205,INPUT!$C$11:$L$281,2,0),"-")</f>
        <v>9</v>
      </c>
      <c r="EK205" s="311" t="str">
        <f>IFERROR(VLOOKUP(EI205,INPUT!$C$11:$L$281,3,0),"-")</f>
        <v>-</v>
      </c>
      <c r="EL205" s="386" t="str">
        <f>IFERROR(VLOOKUP(EI205,INPUT!$C$11:$L$281,4,0),"-")</f>
        <v>-</v>
      </c>
      <c r="EM205" s="311" t="str">
        <f>IFERROR(VLOOKUP(EI205,INPUT!$C$11:$L$281,5,0),"-")</f>
        <v>-</v>
      </c>
      <c r="EN205" s="311" t="str">
        <f>IFERROR(VLOOKUP(EI205,INPUT!$C$11:$L$281,6,0),"-")</f>
        <v>-</v>
      </c>
      <c r="EO205" s="311" t="str">
        <f>IFERROR(VLOOKUP(EI205,INPUT!$C$11:$L$281,7,0),"-")</f>
        <v>-</v>
      </c>
      <c r="EP205" s="311">
        <f>IFERROR(VLOOKUP(EI205,INPUT!$C$11:$L$281,8,0),"-")</f>
        <v>0</v>
      </c>
      <c r="EQ205" s="311" t="str">
        <f>IFERROR(VLOOKUP(EI205,INPUT!$C$11:$L$281,9,0),"-")</f>
        <v>-</v>
      </c>
      <c r="ER205" s="311">
        <f t="shared" si="146"/>
        <v>10</v>
      </c>
      <c r="ES205" s="65" t="str">
        <f>IFERROR(VLOOKUP(EI205,INPUT!$C$11:$L$281,10,0),"-")</f>
        <v xml:space="preserve"> </v>
      </c>
    </row>
    <row r="206" spans="1:155" x14ac:dyDescent="0.25">
      <c r="Z206" s="434"/>
      <c r="AF206" s="434"/>
      <c r="EI206" s="65">
        <v>145</v>
      </c>
      <c r="EJ206" s="311">
        <f>IFERROR(VLOOKUP(EI206,INPUT!$C$11:$L$281,2,0),"-")</f>
        <v>10</v>
      </c>
      <c r="EK206" s="311" t="str">
        <f>IFERROR(VLOOKUP(EI206,INPUT!$C$11:$L$281,3,0),"-")</f>
        <v>-</v>
      </c>
      <c r="EL206" s="386" t="str">
        <f>IFERROR(VLOOKUP(EI206,INPUT!$C$11:$L$281,4,0),"-")</f>
        <v>-</v>
      </c>
      <c r="EM206" s="311" t="str">
        <f>IFERROR(VLOOKUP(EI206,INPUT!$C$11:$L$281,5,0),"-")</f>
        <v>-</v>
      </c>
      <c r="EN206" s="311" t="str">
        <f>IFERROR(VLOOKUP(EI206,INPUT!$C$11:$L$281,6,0),"-")</f>
        <v>-</v>
      </c>
      <c r="EO206" s="311" t="str">
        <f>IFERROR(VLOOKUP(EI206,INPUT!$C$11:$L$281,7,0),"-")</f>
        <v>-</v>
      </c>
      <c r="EP206" s="311">
        <f>IFERROR(VLOOKUP(EI206,INPUT!$C$11:$L$281,8,0),"-")</f>
        <v>0</v>
      </c>
      <c r="EQ206" s="311" t="str">
        <f>IFERROR(VLOOKUP(EI206,INPUT!$C$11:$L$281,9,0),"-")</f>
        <v>-</v>
      </c>
      <c r="ER206" s="311">
        <f t="shared" si="146"/>
        <v>10</v>
      </c>
      <c r="ES206" s="65" t="str">
        <f>IFERROR(VLOOKUP(EI206,INPUT!$C$11:$L$281,10,0),"-")</f>
        <v xml:space="preserve"> </v>
      </c>
    </row>
    <row r="207" spans="1:155" x14ac:dyDescent="0.25">
      <c r="Z207" s="434"/>
      <c r="AF207" s="434"/>
      <c r="EI207" s="65">
        <v>146</v>
      </c>
      <c r="EJ207" s="311">
        <f>IFERROR(VLOOKUP(EI207,INPUT!$C$11:$L$281,2,0),"-")</f>
        <v>11</v>
      </c>
      <c r="EK207" s="311" t="str">
        <f>IFERROR(VLOOKUP(EI207,INPUT!$C$11:$L$281,3,0),"-")</f>
        <v>-</v>
      </c>
      <c r="EL207" s="386" t="str">
        <f>IFERROR(VLOOKUP(EI207,INPUT!$C$11:$L$281,4,0),"-")</f>
        <v>-</v>
      </c>
      <c r="EM207" s="311" t="str">
        <f>IFERROR(VLOOKUP(EI207,INPUT!$C$11:$L$281,5,0),"-")</f>
        <v>-</v>
      </c>
      <c r="EN207" s="311" t="str">
        <f>IFERROR(VLOOKUP(EI207,INPUT!$C$11:$L$281,6,0),"-")</f>
        <v>-</v>
      </c>
      <c r="EO207" s="311" t="str">
        <f>IFERROR(VLOOKUP(EI207,INPUT!$C$11:$L$281,7,0),"-")</f>
        <v>-</v>
      </c>
      <c r="EP207" s="311">
        <f>IFERROR(VLOOKUP(EI207,INPUT!$C$11:$L$281,8,0),"-")</f>
        <v>0</v>
      </c>
      <c r="EQ207" s="311" t="str">
        <f>IFERROR(VLOOKUP(EI207,INPUT!$C$11:$L$281,9,0),"-")</f>
        <v>-</v>
      </c>
      <c r="ER207" s="311">
        <f t="shared" si="146"/>
        <v>10</v>
      </c>
      <c r="ES207" s="65" t="str">
        <f>IFERROR(VLOOKUP(EI207,INPUT!$C$11:$L$281,10,0),"-")</f>
        <v xml:space="preserve"> </v>
      </c>
    </row>
    <row r="208" spans="1:155" x14ac:dyDescent="0.25">
      <c r="Z208" s="434"/>
      <c r="AF208" s="434"/>
      <c r="EI208" s="65">
        <v>147</v>
      </c>
      <c r="EJ208" s="311">
        <f>IFERROR(VLOOKUP(EI208,INPUT!$C$11:$L$281,2,0),"-")</f>
        <v>12</v>
      </c>
      <c r="EK208" s="311" t="str">
        <f>IFERROR(VLOOKUP(EI208,INPUT!$C$11:$L$281,3,0),"-")</f>
        <v>-</v>
      </c>
      <c r="EL208" s="386" t="str">
        <f>IFERROR(VLOOKUP(EI208,INPUT!$C$11:$L$281,4,0),"-")</f>
        <v>-</v>
      </c>
      <c r="EM208" s="311" t="str">
        <f>IFERROR(VLOOKUP(EI208,INPUT!$C$11:$L$281,5,0),"-")</f>
        <v>-</v>
      </c>
      <c r="EN208" s="311" t="str">
        <f>IFERROR(VLOOKUP(EI208,INPUT!$C$11:$L$281,6,0),"-")</f>
        <v>-</v>
      </c>
      <c r="EO208" s="311" t="str">
        <f>IFERROR(VLOOKUP(EI208,INPUT!$C$11:$L$281,7,0),"-")</f>
        <v>-</v>
      </c>
      <c r="EP208" s="311">
        <f>IFERROR(VLOOKUP(EI208,INPUT!$C$11:$L$281,8,0),"-")</f>
        <v>0</v>
      </c>
      <c r="EQ208" s="311" t="str">
        <f>IFERROR(VLOOKUP(EI208,INPUT!$C$11:$L$281,9,0),"-")</f>
        <v>-</v>
      </c>
      <c r="ER208" s="311">
        <f t="shared" si="146"/>
        <v>10</v>
      </c>
      <c r="ES208" s="65" t="str">
        <f>IFERROR(VLOOKUP(EI208,INPUT!$C$11:$L$281,10,0),"-")</f>
        <v xml:space="preserve"> </v>
      </c>
    </row>
    <row r="209" spans="26:159" x14ac:dyDescent="0.25">
      <c r="Z209" s="434"/>
      <c r="AF209" s="434"/>
      <c r="EI209" s="65">
        <v>148</v>
      </c>
      <c r="EJ209" s="311">
        <f>IFERROR(VLOOKUP(EI209,INPUT!$C$11:$L$281,2,0),"-")</f>
        <v>13</v>
      </c>
      <c r="EK209" s="311" t="str">
        <f>IFERROR(VLOOKUP(EI209,INPUT!$C$11:$L$281,3,0),"-")</f>
        <v>-</v>
      </c>
      <c r="EL209" s="386" t="str">
        <f>IFERROR(VLOOKUP(EI209,INPUT!$C$11:$L$281,4,0),"-")</f>
        <v>-</v>
      </c>
      <c r="EM209" s="311" t="str">
        <f>IFERROR(VLOOKUP(EI209,INPUT!$C$11:$L$281,5,0),"-")</f>
        <v>-</v>
      </c>
      <c r="EN209" s="311" t="str">
        <f>IFERROR(VLOOKUP(EI209,INPUT!$C$11:$L$281,6,0),"-")</f>
        <v>-</v>
      </c>
      <c r="EO209" s="311" t="str">
        <f>IFERROR(VLOOKUP(EI209,INPUT!$C$11:$L$281,7,0),"-")</f>
        <v>-</v>
      </c>
      <c r="EP209" s="311">
        <f>IFERROR(VLOOKUP(EI209,INPUT!$C$11:$L$281,8,0),"-")</f>
        <v>0</v>
      </c>
      <c r="EQ209" s="311" t="str">
        <f>IFERROR(VLOOKUP(EI209,INPUT!$C$11:$L$281,9,0),"-")</f>
        <v>-</v>
      </c>
      <c r="ER209" s="311">
        <f t="shared" si="146"/>
        <v>10</v>
      </c>
      <c r="ES209" s="65" t="str">
        <f>IFERROR(VLOOKUP(EI209,INPUT!$C$11:$L$281,10,0),"-")</f>
        <v xml:space="preserve"> </v>
      </c>
    </row>
    <row r="210" spans="26:159" x14ac:dyDescent="0.25">
      <c r="Z210" s="434"/>
      <c r="AF210" s="434"/>
      <c r="EI210" s="65">
        <v>149</v>
      </c>
      <c r="EJ210" s="311">
        <f>IFERROR(VLOOKUP(EI210,INPUT!$C$11:$L$281,2,0),"-")</f>
        <v>14</v>
      </c>
      <c r="EK210" s="311" t="str">
        <f>IFERROR(VLOOKUP(EI210,INPUT!$C$11:$L$281,3,0),"-")</f>
        <v>-</v>
      </c>
      <c r="EL210" s="386" t="str">
        <f>IFERROR(VLOOKUP(EI210,INPUT!$C$11:$L$281,4,0),"-")</f>
        <v>-</v>
      </c>
      <c r="EM210" s="311" t="str">
        <f>IFERROR(VLOOKUP(EI210,INPUT!$C$11:$L$281,5,0),"-")</f>
        <v>-</v>
      </c>
      <c r="EN210" s="311" t="str">
        <f>IFERROR(VLOOKUP(EI210,INPUT!$C$11:$L$281,6,0),"-")</f>
        <v>-</v>
      </c>
      <c r="EO210" s="311" t="str">
        <f>IFERROR(VLOOKUP(EI210,INPUT!$C$11:$L$281,7,0),"-")</f>
        <v>-</v>
      </c>
      <c r="EP210" s="311">
        <f>IFERROR(VLOOKUP(EI210,INPUT!$C$11:$L$281,8,0),"-")</f>
        <v>0</v>
      </c>
      <c r="EQ210" s="311" t="str">
        <f>IFERROR(VLOOKUP(EI210,INPUT!$C$11:$L$281,9,0),"-")</f>
        <v>-</v>
      </c>
      <c r="ER210" s="311">
        <f t="shared" si="146"/>
        <v>10</v>
      </c>
      <c r="ES210" s="65" t="str">
        <f>IFERROR(VLOOKUP(EI210,INPUT!$C$11:$L$281,10,0),"-")</f>
        <v xml:space="preserve"> </v>
      </c>
    </row>
    <row r="211" spans="26:159" x14ac:dyDescent="0.25">
      <c r="Z211" s="434"/>
      <c r="AF211" s="434"/>
      <c r="EI211" s="65">
        <v>150</v>
      </c>
      <c r="EJ211" s="311">
        <f>IFERROR(VLOOKUP(EI211,INPUT!$C$11:$L$281,2,0),"-")</f>
        <v>15</v>
      </c>
      <c r="EK211" s="311" t="str">
        <f>IFERROR(VLOOKUP(EI211,INPUT!$C$11:$L$281,3,0),"-")</f>
        <v>-</v>
      </c>
      <c r="EL211" s="386" t="str">
        <f>IFERROR(VLOOKUP(EI211,INPUT!$C$11:$L$281,4,0),"-")</f>
        <v>-</v>
      </c>
      <c r="EM211" s="311" t="str">
        <f>IFERROR(VLOOKUP(EI211,INPUT!$C$11:$L$281,5,0),"-")</f>
        <v>-</v>
      </c>
      <c r="EN211" s="311" t="str">
        <f>IFERROR(VLOOKUP(EI211,INPUT!$C$11:$L$281,6,0),"-")</f>
        <v>-</v>
      </c>
      <c r="EO211" s="311" t="str">
        <f>IFERROR(VLOOKUP(EI211,INPUT!$C$11:$L$281,7,0),"-")</f>
        <v>-</v>
      </c>
      <c r="EP211" s="311">
        <f>IFERROR(VLOOKUP(EI211,INPUT!$C$11:$L$281,8,0),"-")</f>
        <v>0</v>
      </c>
      <c r="EQ211" s="311" t="str">
        <f>IFERROR(VLOOKUP(EI211,INPUT!$C$11:$L$281,9,0),"-")</f>
        <v>-</v>
      </c>
      <c r="ER211" s="311">
        <f t="shared" si="146"/>
        <v>10</v>
      </c>
      <c r="ES211" s="65" t="str">
        <f>IFERROR(VLOOKUP(EI211,INPUT!$C$11:$L$281,10,0),"-")</f>
        <v xml:space="preserve"> </v>
      </c>
    </row>
    <row r="212" spans="26:159" x14ac:dyDescent="0.25">
      <c r="Z212" s="434"/>
      <c r="AF212" s="434"/>
      <c r="EI212" s="65">
        <v>151</v>
      </c>
      <c r="EJ212" s="311">
        <f>IFERROR(VLOOKUP(EI212,INPUT!$C$11:$L$281,2,0),"-")</f>
        <v>1</v>
      </c>
      <c r="EK212" s="311" t="str">
        <f>IFERROR(VLOOKUP(EI212,INPUT!$C$11:$L$281,3,0),"-")</f>
        <v>-</v>
      </c>
      <c r="EL212" s="386" t="str">
        <f>IFERROR(VLOOKUP(EI212,INPUT!$C$11:$L$281,4,0),"-")</f>
        <v>-</v>
      </c>
      <c r="EM212" s="311" t="str">
        <f>IFERROR(VLOOKUP(EI212,INPUT!$C$11:$L$281,5,0),"-")</f>
        <v>-</v>
      </c>
      <c r="EN212" s="311" t="str">
        <f>IFERROR(VLOOKUP(EI212,INPUT!$C$11:$L$281,6,0),"-")</f>
        <v>-</v>
      </c>
      <c r="EO212" s="311" t="str">
        <f>IFERROR(VLOOKUP(EI212,INPUT!$C$11:$L$281,7,0),"-")</f>
        <v>-</v>
      </c>
      <c r="EP212" s="311">
        <f>IFERROR(VLOOKUP(EI212,INPUT!$C$11:$L$281,8,0),"-")</f>
        <v>0</v>
      </c>
      <c r="EQ212" s="311" t="str">
        <f>IFERROR(VLOOKUP(EI212,INPUT!$C$11:$L$281,9,0),"-")</f>
        <v>-</v>
      </c>
      <c r="ER212" s="311">
        <v>11</v>
      </c>
      <c r="ES212" s="65" t="str">
        <f>IFERROR(VLOOKUP(EI212,INPUT!$C$11:$L$281,10,0),"-")</f>
        <v xml:space="preserve"> </v>
      </c>
    </row>
    <row r="213" spans="26:159" x14ac:dyDescent="0.25">
      <c r="Z213" s="434"/>
      <c r="AF213" s="434"/>
      <c r="EI213" s="65">
        <v>152</v>
      </c>
      <c r="EJ213" s="311">
        <f>IFERROR(VLOOKUP(EI213,INPUT!$C$11:$L$281,2,0),"-")</f>
        <v>2</v>
      </c>
      <c r="EK213" s="311" t="str">
        <f>IFERROR(VLOOKUP(EI213,INPUT!$C$11:$L$281,3,0),"-")</f>
        <v>-</v>
      </c>
      <c r="EL213" s="386" t="str">
        <f>IFERROR(VLOOKUP(EI213,INPUT!$C$11:$L$281,4,0),"-")</f>
        <v>-</v>
      </c>
      <c r="EM213" s="311" t="str">
        <f>IFERROR(VLOOKUP(EI213,INPUT!$C$11:$L$281,5,0),"-")</f>
        <v>-</v>
      </c>
      <c r="EN213" s="311" t="str">
        <f>IFERROR(VLOOKUP(EI213,INPUT!$C$11:$L$281,6,0),"-")</f>
        <v>-</v>
      </c>
      <c r="EO213" s="311" t="str">
        <f>IFERROR(VLOOKUP(EI213,INPUT!$C$11:$L$281,7,0),"-")</f>
        <v>-</v>
      </c>
      <c r="EP213" s="311">
        <f>IFERROR(VLOOKUP(EI213,INPUT!$C$11:$L$281,8,0),"-")</f>
        <v>0</v>
      </c>
      <c r="EQ213" s="311" t="str">
        <f>IFERROR(VLOOKUP(EI213,INPUT!$C$11:$L$281,9,0),"-")</f>
        <v>-</v>
      </c>
      <c r="ER213" s="311">
        <f t="shared" si="146"/>
        <v>11</v>
      </c>
      <c r="ES213" s="65" t="str">
        <f>IFERROR(VLOOKUP(EI213,INPUT!$C$11:$L$281,10,0),"-")</f>
        <v xml:space="preserve"> </v>
      </c>
      <c r="EU213" s="435"/>
      <c r="EV213" s="435"/>
      <c r="EW213" s="435"/>
      <c r="EX213" s="435"/>
      <c r="EZ213" s="435"/>
      <c r="FA213" s="435"/>
      <c r="FB213" s="435"/>
      <c r="FC213" s="435"/>
    </row>
    <row r="214" spans="26:159" x14ac:dyDescent="0.25">
      <c r="Z214" s="434"/>
      <c r="AF214" s="434"/>
      <c r="EI214" s="65">
        <v>153</v>
      </c>
      <c r="EJ214" s="311">
        <f>IFERROR(VLOOKUP(EI214,INPUT!$C$11:$L$281,2,0),"-")</f>
        <v>3</v>
      </c>
      <c r="EK214" s="311" t="str">
        <f>IFERROR(VLOOKUP(EI214,INPUT!$C$11:$L$281,3,0),"-")</f>
        <v>-</v>
      </c>
      <c r="EL214" s="386" t="str">
        <f>IFERROR(VLOOKUP(EI214,INPUT!$C$11:$L$281,4,0),"-")</f>
        <v>-</v>
      </c>
      <c r="EM214" s="311" t="str">
        <f>IFERROR(VLOOKUP(EI214,INPUT!$C$11:$L$281,5,0),"-")</f>
        <v>-</v>
      </c>
      <c r="EN214" s="311" t="str">
        <f>IFERROR(VLOOKUP(EI214,INPUT!$C$11:$L$281,6,0),"-")</f>
        <v>-</v>
      </c>
      <c r="EO214" s="311" t="str">
        <f>IFERROR(VLOOKUP(EI214,INPUT!$C$11:$L$281,7,0),"-")</f>
        <v>-</v>
      </c>
      <c r="EP214" s="311">
        <f>IFERROR(VLOOKUP(EI214,INPUT!$C$11:$L$281,8,0),"-")</f>
        <v>0</v>
      </c>
      <c r="EQ214" s="311" t="str">
        <f>IFERROR(VLOOKUP(EI214,INPUT!$C$11:$L$281,9,0),"-")</f>
        <v>-</v>
      </c>
      <c r="ER214" s="311">
        <f t="shared" si="146"/>
        <v>11</v>
      </c>
      <c r="ES214" s="65" t="str">
        <f>IFERROR(VLOOKUP(EI214,INPUT!$C$11:$L$281,10,0),"-")</f>
        <v xml:space="preserve"> </v>
      </c>
      <c r="EU214" s="435"/>
      <c r="EV214" s="435"/>
      <c r="EW214" s="435"/>
      <c r="EX214" s="435"/>
      <c r="EZ214" s="435"/>
      <c r="FA214" s="435"/>
      <c r="FB214" s="435"/>
      <c r="FC214" s="435"/>
    </row>
    <row r="215" spans="26:159" x14ac:dyDescent="0.25">
      <c r="Z215" s="434"/>
      <c r="AF215" s="434"/>
      <c r="EI215" s="65">
        <v>154</v>
      </c>
      <c r="EJ215" s="311">
        <f>IFERROR(VLOOKUP(EI215,INPUT!$C$11:$L$281,2,0),"-")</f>
        <v>4</v>
      </c>
      <c r="EK215" s="311" t="str">
        <f>IFERROR(VLOOKUP(EI215,INPUT!$C$11:$L$281,3,0),"-")</f>
        <v>-</v>
      </c>
      <c r="EL215" s="386" t="str">
        <f>IFERROR(VLOOKUP(EI215,INPUT!$C$11:$L$281,4,0),"-")</f>
        <v>-</v>
      </c>
      <c r="EM215" s="311" t="str">
        <f>IFERROR(VLOOKUP(EI215,INPUT!$C$11:$L$281,5,0),"-")</f>
        <v>-</v>
      </c>
      <c r="EN215" s="311" t="str">
        <f>IFERROR(VLOOKUP(EI215,INPUT!$C$11:$L$281,6,0),"-")</f>
        <v>-</v>
      </c>
      <c r="EO215" s="311" t="str">
        <f>IFERROR(VLOOKUP(EI215,INPUT!$C$11:$L$281,7,0),"-")</f>
        <v>-</v>
      </c>
      <c r="EP215" s="311">
        <f>IFERROR(VLOOKUP(EI215,INPUT!$C$11:$L$281,8,0),"-")</f>
        <v>0</v>
      </c>
      <c r="EQ215" s="311" t="str">
        <f>IFERROR(VLOOKUP(EI215,INPUT!$C$11:$L$281,9,0),"-")</f>
        <v>-</v>
      </c>
      <c r="ER215" s="311">
        <f t="shared" si="146"/>
        <v>11</v>
      </c>
      <c r="ES215" s="65" t="str">
        <f>IFERROR(VLOOKUP(EI215,INPUT!$C$11:$L$281,10,0),"-")</f>
        <v xml:space="preserve"> </v>
      </c>
      <c r="EU215" s="435"/>
      <c r="EV215" s="435"/>
      <c r="EW215" s="435"/>
      <c r="EX215" s="435"/>
      <c r="EZ215" s="435"/>
      <c r="FA215" s="435"/>
      <c r="FB215" s="435"/>
      <c r="FC215" s="435"/>
    </row>
    <row r="216" spans="26:159" x14ac:dyDescent="0.25">
      <c r="Z216" s="434"/>
      <c r="AF216" s="434"/>
      <c r="EI216" s="65">
        <v>155</v>
      </c>
      <c r="EJ216" s="311">
        <f>IFERROR(VLOOKUP(EI216,INPUT!$C$11:$L$281,2,0),"-")</f>
        <v>5</v>
      </c>
      <c r="EK216" s="311" t="str">
        <f>IFERROR(VLOOKUP(EI216,INPUT!$C$11:$L$281,3,0),"-")</f>
        <v>-</v>
      </c>
      <c r="EL216" s="386" t="str">
        <f>IFERROR(VLOOKUP(EI216,INPUT!$C$11:$L$281,4,0),"-")</f>
        <v>-</v>
      </c>
      <c r="EM216" s="311" t="str">
        <f>IFERROR(VLOOKUP(EI216,INPUT!$C$11:$L$281,5,0),"-")</f>
        <v>-</v>
      </c>
      <c r="EN216" s="311" t="str">
        <f>IFERROR(VLOOKUP(EI216,INPUT!$C$11:$L$281,6,0),"-")</f>
        <v>-</v>
      </c>
      <c r="EO216" s="311" t="str">
        <f>IFERROR(VLOOKUP(EI216,INPUT!$C$11:$L$281,7,0),"-")</f>
        <v>-</v>
      </c>
      <c r="EP216" s="311">
        <f>IFERROR(VLOOKUP(EI216,INPUT!$C$11:$L$281,8,0),"-")</f>
        <v>0</v>
      </c>
      <c r="EQ216" s="311" t="str">
        <f>IFERROR(VLOOKUP(EI216,INPUT!$C$11:$L$281,9,0),"-")</f>
        <v>-</v>
      </c>
      <c r="ER216" s="311">
        <f t="shared" si="146"/>
        <v>11</v>
      </c>
      <c r="ES216" s="65" t="str">
        <f>IFERROR(VLOOKUP(EI216,INPUT!$C$11:$L$281,10,0),"-")</f>
        <v xml:space="preserve"> </v>
      </c>
      <c r="EU216" s="435"/>
      <c r="EV216" s="435"/>
      <c r="EW216" s="435"/>
      <c r="EX216" s="435"/>
      <c r="EZ216" s="435"/>
      <c r="FA216" s="435"/>
      <c r="FB216" s="435"/>
      <c r="FC216" s="435"/>
    </row>
    <row r="217" spans="26:159" x14ac:dyDescent="0.25">
      <c r="Z217" s="434"/>
      <c r="AF217" s="434"/>
      <c r="EI217" s="65">
        <v>156</v>
      </c>
      <c r="EJ217" s="311">
        <f>IFERROR(VLOOKUP(EI217,INPUT!$C$11:$L$281,2,0),"-")</f>
        <v>6</v>
      </c>
      <c r="EK217" s="311" t="str">
        <f>IFERROR(VLOOKUP(EI217,INPUT!$C$11:$L$281,3,0),"-")</f>
        <v>-</v>
      </c>
      <c r="EL217" s="386" t="str">
        <f>IFERROR(VLOOKUP(EI217,INPUT!$C$11:$L$281,4,0),"-")</f>
        <v>-</v>
      </c>
      <c r="EM217" s="311" t="str">
        <f>IFERROR(VLOOKUP(EI217,INPUT!$C$11:$L$281,5,0),"-")</f>
        <v>-</v>
      </c>
      <c r="EN217" s="311" t="str">
        <f>IFERROR(VLOOKUP(EI217,INPUT!$C$11:$L$281,6,0),"-")</f>
        <v>-</v>
      </c>
      <c r="EO217" s="311" t="str">
        <f>IFERROR(VLOOKUP(EI217,INPUT!$C$11:$L$281,7,0),"-")</f>
        <v>-</v>
      </c>
      <c r="EP217" s="311">
        <f>IFERROR(VLOOKUP(EI217,INPUT!$C$11:$L$281,8,0),"-")</f>
        <v>0</v>
      </c>
      <c r="EQ217" s="311" t="str">
        <f>IFERROR(VLOOKUP(EI217,INPUT!$C$11:$L$281,9,0),"-")</f>
        <v>-</v>
      </c>
      <c r="ER217" s="311">
        <f t="shared" si="146"/>
        <v>11</v>
      </c>
      <c r="ES217" s="65" t="str">
        <f>IFERROR(VLOOKUP(EI217,INPUT!$C$11:$L$281,10,0),"-")</f>
        <v xml:space="preserve"> </v>
      </c>
      <c r="EU217" s="435"/>
      <c r="EV217" s="435"/>
      <c r="EW217" s="435"/>
      <c r="EX217" s="435"/>
      <c r="EZ217" s="435"/>
      <c r="FA217" s="435"/>
      <c r="FB217" s="435"/>
      <c r="FC217" s="435"/>
    </row>
    <row r="218" spans="26:159" x14ac:dyDescent="0.25">
      <c r="Z218" s="434"/>
      <c r="AF218" s="434"/>
      <c r="EI218" s="65">
        <v>157</v>
      </c>
      <c r="EJ218" s="311">
        <f>IFERROR(VLOOKUP(EI218,INPUT!$C$11:$L$281,2,0),"-")</f>
        <v>7</v>
      </c>
      <c r="EK218" s="311" t="str">
        <f>IFERROR(VLOOKUP(EI218,INPUT!$C$11:$L$281,3,0),"-")</f>
        <v>-</v>
      </c>
      <c r="EL218" s="386" t="str">
        <f>IFERROR(VLOOKUP(EI218,INPUT!$C$11:$L$281,4,0),"-")</f>
        <v>-</v>
      </c>
      <c r="EM218" s="311" t="str">
        <f>IFERROR(VLOOKUP(EI218,INPUT!$C$11:$L$281,5,0),"-")</f>
        <v>-</v>
      </c>
      <c r="EN218" s="311" t="str">
        <f>IFERROR(VLOOKUP(EI218,INPUT!$C$11:$L$281,6,0),"-")</f>
        <v>-</v>
      </c>
      <c r="EO218" s="311" t="str">
        <f>IFERROR(VLOOKUP(EI218,INPUT!$C$11:$L$281,7,0),"-")</f>
        <v>-</v>
      </c>
      <c r="EP218" s="311">
        <f>IFERROR(VLOOKUP(EI218,INPUT!$C$11:$L$281,8,0),"-")</f>
        <v>0</v>
      </c>
      <c r="EQ218" s="311" t="str">
        <f>IFERROR(VLOOKUP(EI218,INPUT!$C$11:$L$281,9,0),"-")</f>
        <v>-</v>
      </c>
      <c r="ER218" s="311">
        <f t="shared" si="146"/>
        <v>11</v>
      </c>
      <c r="ES218" s="65" t="str">
        <f>IFERROR(VLOOKUP(EI218,INPUT!$C$11:$L$281,10,0),"-")</f>
        <v xml:space="preserve"> </v>
      </c>
      <c r="EU218" s="435"/>
      <c r="EV218" s="435"/>
      <c r="EW218" s="435"/>
      <c r="EX218" s="435"/>
      <c r="EZ218" s="435"/>
      <c r="FA218" s="435"/>
      <c r="FB218" s="435"/>
      <c r="FC218" s="435"/>
    </row>
    <row r="219" spans="26:159" x14ac:dyDescent="0.25">
      <c r="Z219" s="434"/>
      <c r="AF219" s="434"/>
      <c r="EI219" s="65">
        <v>158</v>
      </c>
      <c r="EJ219" s="311">
        <f>IFERROR(VLOOKUP(EI219,INPUT!$C$11:$L$281,2,0),"-")</f>
        <v>8</v>
      </c>
      <c r="EK219" s="311" t="str">
        <f>IFERROR(VLOOKUP(EI219,INPUT!$C$11:$L$281,3,0),"-")</f>
        <v>-</v>
      </c>
      <c r="EL219" s="386" t="str">
        <f>IFERROR(VLOOKUP(EI219,INPUT!$C$11:$L$281,4,0),"-")</f>
        <v>-</v>
      </c>
      <c r="EM219" s="311" t="str">
        <f>IFERROR(VLOOKUP(EI219,INPUT!$C$11:$L$281,5,0),"-")</f>
        <v>-</v>
      </c>
      <c r="EN219" s="311" t="str">
        <f>IFERROR(VLOOKUP(EI219,INPUT!$C$11:$L$281,6,0),"-")</f>
        <v>-</v>
      </c>
      <c r="EO219" s="311" t="str">
        <f>IFERROR(VLOOKUP(EI219,INPUT!$C$11:$L$281,7,0),"-")</f>
        <v>-</v>
      </c>
      <c r="EP219" s="311">
        <f>IFERROR(VLOOKUP(EI219,INPUT!$C$11:$L$281,8,0),"-")</f>
        <v>0</v>
      </c>
      <c r="EQ219" s="311" t="str">
        <f>IFERROR(VLOOKUP(EI219,INPUT!$C$11:$L$281,9,0),"-")</f>
        <v>-</v>
      </c>
      <c r="ER219" s="311">
        <f t="shared" si="146"/>
        <v>11</v>
      </c>
      <c r="ES219" s="65" t="str">
        <f>IFERROR(VLOOKUP(EI219,INPUT!$C$11:$L$281,10,0),"-")</f>
        <v xml:space="preserve"> </v>
      </c>
      <c r="EU219" s="435"/>
      <c r="EV219" s="435"/>
      <c r="EW219" s="435"/>
      <c r="EX219" s="435"/>
      <c r="EZ219" s="435"/>
      <c r="FA219" s="435"/>
      <c r="FB219" s="435"/>
      <c r="FC219" s="435"/>
    </row>
    <row r="220" spans="26:159" x14ac:dyDescent="0.25">
      <c r="Z220" s="434"/>
      <c r="AF220" s="434"/>
      <c r="EI220" s="65">
        <v>159</v>
      </c>
      <c r="EJ220" s="311">
        <f>IFERROR(VLOOKUP(EI220,INPUT!$C$11:$L$281,2,0),"-")</f>
        <v>9</v>
      </c>
      <c r="EK220" s="311" t="str">
        <f>IFERROR(VLOOKUP(EI220,INPUT!$C$11:$L$281,3,0),"-")</f>
        <v>-</v>
      </c>
      <c r="EL220" s="386" t="str">
        <f>IFERROR(VLOOKUP(EI220,INPUT!$C$11:$L$281,4,0),"-")</f>
        <v>-</v>
      </c>
      <c r="EM220" s="311" t="str">
        <f>IFERROR(VLOOKUP(EI220,INPUT!$C$11:$L$281,5,0),"-")</f>
        <v>-</v>
      </c>
      <c r="EN220" s="311" t="str">
        <f>IFERROR(VLOOKUP(EI220,INPUT!$C$11:$L$281,6,0),"-")</f>
        <v>-</v>
      </c>
      <c r="EO220" s="311" t="str">
        <f>IFERROR(VLOOKUP(EI220,INPUT!$C$11:$L$281,7,0),"-")</f>
        <v>-</v>
      </c>
      <c r="EP220" s="311">
        <f>IFERROR(VLOOKUP(EI220,INPUT!$C$11:$L$281,8,0),"-")</f>
        <v>0</v>
      </c>
      <c r="EQ220" s="311" t="str">
        <f>IFERROR(VLOOKUP(EI220,INPUT!$C$11:$L$281,9,0),"-")</f>
        <v>-</v>
      </c>
      <c r="ER220" s="311">
        <f t="shared" si="146"/>
        <v>11</v>
      </c>
      <c r="ES220" s="65" t="str">
        <f>IFERROR(VLOOKUP(EI220,INPUT!$C$11:$L$281,10,0),"-")</f>
        <v xml:space="preserve"> </v>
      </c>
      <c r="EU220" s="435"/>
      <c r="EV220" s="435"/>
      <c r="EW220" s="435"/>
      <c r="EX220" s="435"/>
      <c r="EZ220" s="435"/>
      <c r="FA220" s="435"/>
      <c r="FB220" s="435"/>
      <c r="FC220" s="435"/>
    </row>
    <row r="221" spans="26:159" x14ac:dyDescent="0.25">
      <c r="Z221" s="434"/>
      <c r="AF221" s="434"/>
      <c r="EI221" s="65">
        <v>160</v>
      </c>
      <c r="EJ221" s="311">
        <f>IFERROR(VLOOKUP(EI221,INPUT!$C$11:$L$281,2,0),"-")</f>
        <v>10</v>
      </c>
      <c r="EK221" s="311" t="str">
        <f>IFERROR(VLOOKUP(EI221,INPUT!$C$11:$L$281,3,0),"-")</f>
        <v>-</v>
      </c>
      <c r="EL221" s="386" t="str">
        <f>IFERROR(VLOOKUP(EI221,INPUT!$C$11:$L$281,4,0),"-")</f>
        <v>-</v>
      </c>
      <c r="EM221" s="311" t="str">
        <f>IFERROR(VLOOKUP(EI221,INPUT!$C$11:$L$281,5,0),"-")</f>
        <v>-</v>
      </c>
      <c r="EN221" s="311" t="str">
        <f>IFERROR(VLOOKUP(EI221,INPUT!$C$11:$L$281,6,0),"-")</f>
        <v>-</v>
      </c>
      <c r="EO221" s="311" t="str">
        <f>IFERROR(VLOOKUP(EI221,INPUT!$C$11:$L$281,7,0),"-")</f>
        <v>-</v>
      </c>
      <c r="EP221" s="311">
        <f>IFERROR(VLOOKUP(EI221,INPUT!$C$11:$L$281,8,0),"-")</f>
        <v>0</v>
      </c>
      <c r="EQ221" s="311" t="str">
        <f>IFERROR(VLOOKUP(EI221,INPUT!$C$11:$L$281,9,0),"-")</f>
        <v>-</v>
      </c>
      <c r="ER221" s="311">
        <f t="shared" si="146"/>
        <v>11</v>
      </c>
      <c r="ES221" s="65" t="str">
        <f>IFERROR(VLOOKUP(EI221,INPUT!$C$11:$L$281,10,0),"-")</f>
        <v xml:space="preserve"> </v>
      </c>
      <c r="EU221" s="435"/>
      <c r="EV221" s="435"/>
      <c r="EW221" s="435"/>
      <c r="EX221" s="435"/>
      <c r="EZ221" s="435"/>
      <c r="FA221" s="435"/>
      <c r="FB221" s="435"/>
      <c r="FC221" s="435"/>
    </row>
    <row r="222" spans="26:159" x14ac:dyDescent="0.25">
      <c r="Z222" s="434"/>
      <c r="AF222" s="434"/>
      <c r="EI222" s="65">
        <v>161</v>
      </c>
      <c r="EJ222" s="311">
        <f>IFERROR(VLOOKUP(EI222,INPUT!$C$11:$L$281,2,0),"-")</f>
        <v>11</v>
      </c>
      <c r="EK222" s="311" t="str">
        <f>IFERROR(VLOOKUP(EI222,INPUT!$C$11:$L$281,3,0),"-")</f>
        <v>-</v>
      </c>
      <c r="EL222" s="386" t="str">
        <f>IFERROR(VLOOKUP(EI222,INPUT!$C$11:$L$281,4,0),"-")</f>
        <v>-</v>
      </c>
      <c r="EM222" s="311" t="str">
        <f>IFERROR(VLOOKUP(EI222,INPUT!$C$11:$L$281,5,0),"-")</f>
        <v>-</v>
      </c>
      <c r="EN222" s="311" t="str">
        <f>IFERROR(VLOOKUP(EI222,INPUT!$C$11:$L$281,6,0),"-")</f>
        <v>-</v>
      </c>
      <c r="EO222" s="311" t="str">
        <f>IFERROR(VLOOKUP(EI222,INPUT!$C$11:$L$281,7,0),"-")</f>
        <v>-</v>
      </c>
      <c r="EP222" s="311">
        <f>IFERROR(VLOOKUP(EI222,INPUT!$C$11:$L$281,8,0),"-")</f>
        <v>0</v>
      </c>
      <c r="EQ222" s="311" t="str">
        <f>IFERROR(VLOOKUP(EI222,INPUT!$C$11:$L$281,9,0),"-")</f>
        <v>-</v>
      </c>
      <c r="ER222" s="311">
        <f t="shared" si="146"/>
        <v>11</v>
      </c>
      <c r="ES222" s="65" t="str">
        <f>IFERROR(VLOOKUP(EI222,INPUT!$C$11:$L$281,10,0),"-")</f>
        <v xml:space="preserve"> </v>
      </c>
      <c r="EU222" s="435"/>
      <c r="EV222" s="435"/>
      <c r="EW222" s="435"/>
      <c r="EX222" s="435"/>
      <c r="EZ222" s="435"/>
      <c r="FA222" s="435"/>
      <c r="FB222" s="435"/>
      <c r="FC222" s="435"/>
    </row>
    <row r="223" spans="26:159" x14ac:dyDescent="0.25">
      <c r="Z223" s="434"/>
      <c r="AF223" s="434"/>
      <c r="EI223" s="65">
        <v>162</v>
      </c>
      <c r="EJ223" s="311">
        <f>IFERROR(VLOOKUP(EI223,INPUT!$C$11:$L$281,2,0),"-")</f>
        <v>12</v>
      </c>
      <c r="EK223" s="311" t="str">
        <f>IFERROR(VLOOKUP(EI223,INPUT!$C$11:$L$281,3,0),"-")</f>
        <v>-</v>
      </c>
      <c r="EL223" s="386" t="str">
        <f>IFERROR(VLOOKUP(EI223,INPUT!$C$11:$L$281,4,0),"-")</f>
        <v>-</v>
      </c>
      <c r="EM223" s="311" t="str">
        <f>IFERROR(VLOOKUP(EI223,INPUT!$C$11:$L$281,5,0),"-")</f>
        <v>-</v>
      </c>
      <c r="EN223" s="311" t="str">
        <f>IFERROR(VLOOKUP(EI223,INPUT!$C$11:$L$281,6,0),"-")</f>
        <v>-</v>
      </c>
      <c r="EO223" s="311" t="str">
        <f>IFERROR(VLOOKUP(EI223,INPUT!$C$11:$L$281,7,0),"-")</f>
        <v>-</v>
      </c>
      <c r="EP223" s="311">
        <f>IFERROR(VLOOKUP(EI223,INPUT!$C$11:$L$281,8,0),"-")</f>
        <v>0</v>
      </c>
      <c r="EQ223" s="311" t="str">
        <f>IFERROR(VLOOKUP(EI223,INPUT!$C$11:$L$281,9,0),"-")</f>
        <v>-</v>
      </c>
      <c r="ER223" s="311">
        <f t="shared" si="146"/>
        <v>11</v>
      </c>
      <c r="ES223" s="65" t="str">
        <f>IFERROR(VLOOKUP(EI223,INPUT!$C$11:$L$281,10,0),"-")</f>
        <v xml:space="preserve"> </v>
      </c>
      <c r="EU223" s="435"/>
      <c r="EV223" s="435"/>
      <c r="EW223" s="435"/>
      <c r="EX223" s="435"/>
      <c r="EZ223" s="435"/>
      <c r="FA223" s="435"/>
      <c r="FB223" s="435"/>
      <c r="FC223" s="435"/>
    </row>
    <row r="224" spans="26:159" x14ac:dyDescent="0.25">
      <c r="Z224" s="434"/>
      <c r="AF224" s="434"/>
      <c r="EI224" s="65">
        <v>163</v>
      </c>
      <c r="EJ224" s="311">
        <f>IFERROR(VLOOKUP(EI224,INPUT!$C$11:$L$281,2,0),"-")</f>
        <v>13</v>
      </c>
      <c r="EK224" s="311" t="str">
        <f>IFERROR(VLOOKUP(EI224,INPUT!$C$11:$L$281,3,0),"-")</f>
        <v>-</v>
      </c>
      <c r="EL224" s="386" t="str">
        <f>IFERROR(VLOOKUP(EI224,INPUT!$C$11:$L$281,4,0),"-")</f>
        <v>-</v>
      </c>
      <c r="EM224" s="311" t="str">
        <f>IFERROR(VLOOKUP(EI224,INPUT!$C$11:$L$281,5,0),"-")</f>
        <v>-</v>
      </c>
      <c r="EN224" s="311" t="str">
        <f>IFERROR(VLOOKUP(EI224,INPUT!$C$11:$L$281,6,0),"-")</f>
        <v>-</v>
      </c>
      <c r="EO224" s="311" t="str">
        <f>IFERROR(VLOOKUP(EI224,INPUT!$C$11:$L$281,7,0),"-")</f>
        <v>-</v>
      </c>
      <c r="EP224" s="311">
        <f>IFERROR(VLOOKUP(EI224,INPUT!$C$11:$L$281,8,0),"-")</f>
        <v>0</v>
      </c>
      <c r="EQ224" s="311" t="str">
        <f>IFERROR(VLOOKUP(EI224,INPUT!$C$11:$L$281,9,0),"-")</f>
        <v>-</v>
      </c>
      <c r="ER224" s="311">
        <f t="shared" si="146"/>
        <v>11</v>
      </c>
      <c r="ES224" s="65" t="str">
        <f>IFERROR(VLOOKUP(EI224,INPUT!$C$11:$L$281,10,0),"-")</f>
        <v xml:space="preserve"> </v>
      </c>
      <c r="EU224" s="435"/>
      <c r="EV224" s="435"/>
      <c r="EW224" s="435"/>
      <c r="EX224" s="435"/>
      <c r="EZ224" s="435"/>
      <c r="FA224" s="435"/>
      <c r="FB224" s="435"/>
      <c r="FC224" s="435"/>
    </row>
    <row r="225" spans="26:159" x14ac:dyDescent="0.25">
      <c r="Z225" s="434"/>
      <c r="AF225" s="434"/>
      <c r="EI225" s="65">
        <v>164</v>
      </c>
      <c r="EJ225" s="311">
        <f>IFERROR(VLOOKUP(EI225,INPUT!$C$11:$L$281,2,0),"-")</f>
        <v>14</v>
      </c>
      <c r="EK225" s="311" t="str">
        <f>IFERROR(VLOOKUP(EI225,INPUT!$C$11:$L$281,3,0),"-")</f>
        <v>-</v>
      </c>
      <c r="EL225" s="386" t="str">
        <f>IFERROR(VLOOKUP(EI225,INPUT!$C$11:$L$281,4,0),"-")</f>
        <v>-</v>
      </c>
      <c r="EM225" s="311" t="str">
        <f>IFERROR(VLOOKUP(EI225,INPUT!$C$11:$L$281,5,0),"-")</f>
        <v>-</v>
      </c>
      <c r="EN225" s="311" t="str">
        <f>IFERROR(VLOOKUP(EI225,INPUT!$C$11:$L$281,6,0),"-")</f>
        <v>-</v>
      </c>
      <c r="EO225" s="311" t="str">
        <f>IFERROR(VLOOKUP(EI225,INPUT!$C$11:$L$281,7,0),"-")</f>
        <v>-</v>
      </c>
      <c r="EP225" s="311">
        <f>IFERROR(VLOOKUP(EI225,INPUT!$C$11:$L$281,8,0),"-")</f>
        <v>0</v>
      </c>
      <c r="EQ225" s="311" t="str">
        <f>IFERROR(VLOOKUP(EI225,INPUT!$C$11:$L$281,9,0),"-")</f>
        <v>-</v>
      </c>
      <c r="ER225" s="311">
        <f t="shared" si="146"/>
        <v>11</v>
      </c>
      <c r="ES225" s="65" t="str">
        <f>IFERROR(VLOOKUP(EI225,INPUT!$C$11:$L$281,10,0),"-")</f>
        <v xml:space="preserve"> </v>
      </c>
      <c r="EU225" s="435"/>
      <c r="EV225" s="435"/>
      <c r="EW225" s="435"/>
      <c r="EX225" s="435"/>
      <c r="EZ225" s="435"/>
      <c r="FA225" s="435"/>
      <c r="FB225" s="435"/>
      <c r="FC225" s="435"/>
    </row>
    <row r="226" spans="26:159" x14ac:dyDescent="0.25">
      <c r="Z226" s="434"/>
      <c r="AF226" s="434"/>
      <c r="EI226" s="65">
        <v>165</v>
      </c>
      <c r="EJ226" s="311">
        <f>IFERROR(VLOOKUP(EI226,INPUT!$C$11:$L$281,2,0),"-")</f>
        <v>15</v>
      </c>
      <c r="EK226" s="311" t="str">
        <f>IFERROR(VLOOKUP(EI226,INPUT!$C$11:$L$281,3,0),"-")</f>
        <v>-</v>
      </c>
      <c r="EL226" s="386" t="str">
        <f>IFERROR(VLOOKUP(EI226,INPUT!$C$11:$L$281,4,0),"-")</f>
        <v>-</v>
      </c>
      <c r="EM226" s="311" t="str">
        <f>IFERROR(VLOOKUP(EI226,INPUT!$C$11:$L$281,5,0),"-")</f>
        <v>-</v>
      </c>
      <c r="EN226" s="311" t="str">
        <f>IFERROR(VLOOKUP(EI226,INPUT!$C$11:$L$281,6,0),"-")</f>
        <v>-</v>
      </c>
      <c r="EO226" s="311" t="str">
        <f>IFERROR(VLOOKUP(EI226,INPUT!$C$11:$L$281,7,0),"-")</f>
        <v>-</v>
      </c>
      <c r="EP226" s="311">
        <f>IFERROR(VLOOKUP(EI226,INPUT!$C$11:$L$281,8,0),"-")</f>
        <v>0</v>
      </c>
      <c r="EQ226" s="311" t="str">
        <f>IFERROR(VLOOKUP(EI226,INPUT!$C$11:$L$281,9,0),"-")</f>
        <v>-</v>
      </c>
      <c r="ER226" s="311">
        <f t="shared" si="146"/>
        <v>11</v>
      </c>
      <c r="ES226" s="65" t="str">
        <f>IFERROR(VLOOKUP(EI226,INPUT!$C$11:$L$281,10,0),"-")</f>
        <v xml:space="preserve"> </v>
      </c>
      <c r="EU226" s="435"/>
      <c r="EV226" s="435"/>
      <c r="EW226" s="435"/>
      <c r="EX226" s="435"/>
      <c r="EZ226" s="435"/>
      <c r="FA226" s="435"/>
      <c r="FB226" s="435"/>
      <c r="FC226" s="435"/>
    </row>
    <row r="227" spans="26:159" x14ac:dyDescent="0.25">
      <c r="Z227" s="434"/>
      <c r="AF227" s="434"/>
      <c r="EI227" s="65">
        <v>166</v>
      </c>
      <c r="EJ227" s="311">
        <f>IFERROR(VLOOKUP(EI227,INPUT!$C$11:$L$281,2,0),"-")</f>
        <v>1</v>
      </c>
      <c r="EK227" s="311" t="str">
        <f>IFERROR(VLOOKUP(EI227,INPUT!$C$11:$L$281,3,0),"-")</f>
        <v>-</v>
      </c>
      <c r="EL227" s="386" t="str">
        <f>IFERROR(VLOOKUP(EI227,INPUT!$C$11:$L$281,4,0),"-")</f>
        <v>-</v>
      </c>
      <c r="EM227" s="311" t="str">
        <f>IFERROR(VLOOKUP(EI227,INPUT!$C$11:$L$281,5,0),"-")</f>
        <v>-</v>
      </c>
      <c r="EN227" s="311" t="str">
        <f>IFERROR(VLOOKUP(EI227,INPUT!$C$11:$L$281,6,0),"-")</f>
        <v>-</v>
      </c>
      <c r="EO227" s="311" t="str">
        <f>IFERROR(VLOOKUP(EI227,INPUT!$C$11:$L$281,7,0),"-")</f>
        <v>-</v>
      </c>
      <c r="EP227" s="311">
        <f>IFERROR(VLOOKUP(EI227,INPUT!$C$11:$L$281,8,0),"-")</f>
        <v>0</v>
      </c>
      <c r="EQ227" s="311" t="str">
        <f>IFERROR(VLOOKUP(EI227,INPUT!$C$11:$L$281,9,0),"-")</f>
        <v>-</v>
      </c>
      <c r="ER227" s="311">
        <v>12</v>
      </c>
      <c r="ES227" s="65" t="str">
        <f>IFERROR(VLOOKUP(EI227,INPUT!$C$11:$L$281,10,0),"-")</f>
        <v xml:space="preserve"> </v>
      </c>
      <c r="EU227" s="435"/>
      <c r="EV227" s="435"/>
      <c r="EW227" s="435"/>
      <c r="EX227" s="435"/>
      <c r="EZ227" s="435"/>
      <c r="FA227" s="435"/>
      <c r="FB227" s="435"/>
      <c r="FC227" s="435"/>
    </row>
    <row r="228" spans="26:159" x14ac:dyDescent="0.25">
      <c r="Z228" s="434"/>
      <c r="AF228" s="434"/>
      <c r="EI228" s="65">
        <v>167</v>
      </c>
      <c r="EJ228" s="311">
        <f>IFERROR(VLOOKUP(EI228,INPUT!$C$11:$L$281,2,0),"-")</f>
        <v>2</v>
      </c>
      <c r="EK228" s="311" t="str">
        <f>IFERROR(VLOOKUP(EI228,INPUT!$C$11:$L$281,3,0),"-")</f>
        <v>-</v>
      </c>
      <c r="EL228" s="386" t="str">
        <f>IFERROR(VLOOKUP(EI228,INPUT!$C$11:$L$281,4,0),"-")</f>
        <v>-</v>
      </c>
      <c r="EM228" s="311" t="str">
        <f>IFERROR(VLOOKUP(EI228,INPUT!$C$11:$L$281,5,0),"-")</f>
        <v>-</v>
      </c>
      <c r="EN228" s="311" t="str">
        <f>IFERROR(VLOOKUP(EI228,INPUT!$C$11:$L$281,6,0),"-")</f>
        <v>-</v>
      </c>
      <c r="EO228" s="311" t="str">
        <f>IFERROR(VLOOKUP(EI228,INPUT!$C$11:$L$281,7,0),"-")</f>
        <v>-</v>
      </c>
      <c r="EP228" s="311">
        <f>IFERROR(VLOOKUP(EI228,INPUT!$C$11:$L$281,8,0),"-")</f>
        <v>0</v>
      </c>
      <c r="EQ228" s="311" t="str">
        <f>IFERROR(VLOOKUP(EI228,INPUT!$C$11:$L$281,9,0),"-")</f>
        <v>-</v>
      </c>
      <c r="ER228" s="311">
        <f t="shared" si="146"/>
        <v>12</v>
      </c>
      <c r="ES228" s="65" t="str">
        <f>IFERROR(VLOOKUP(EI228,INPUT!$C$11:$L$281,10,0),"-")</f>
        <v xml:space="preserve"> </v>
      </c>
      <c r="EU228" s="435"/>
      <c r="EV228" s="435"/>
      <c r="EW228" s="435"/>
      <c r="EX228" s="435"/>
      <c r="EZ228" s="435"/>
      <c r="FA228" s="435"/>
      <c r="FB228" s="435"/>
      <c r="FC228" s="435"/>
    </row>
    <row r="229" spans="26:159" x14ac:dyDescent="0.25">
      <c r="Z229" s="434"/>
      <c r="AF229" s="434"/>
      <c r="EI229" s="65">
        <v>168</v>
      </c>
      <c r="EJ229" s="311">
        <f>IFERROR(VLOOKUP(EI229,INPUT!$C$11:$L$281,2,0),"-")</f>
        <v>3</v>
      </c>
      <c r="EK229" s="311" t="str">
        <f>IFERROR(VLOOKUP(EI229,INPUT!$C$11:$L$281,3,0),"-")</f>
        <v>-</v>
      </c>
      <c r="EL229" s="386" t="str">
        <f>IFERROR(VLOOKUP(EI229,INPUT!$C$11:$L$281,4,0),"-")</f>
        <v>-</v>
      </c>
      <c r="EM229" s="311" t="str">
        <f>IFERROR(VLOOKUP(EI229,INPUT!$C$11:$L$281,5,0),"-")</f>
        <v>-</v>
      </c>
      <c r="EN229" s="311" t="str">
        <f>IFERROR(VLOOKUP(EI229,INPUT!$C$11:$L$281,6,0),"-")</f>
        <v>-</v>
      </c>
      <c r="EO229" s="311" t="str">
        <f>IFERROR(VLOOKUP(EI229,INPUT!$C$11:$L$281,7,0),"-")</f>
        <v>-</v>
      </c>
      <c r="EP229" s="311">
        <f>IFERROR(VLOOKUP(EI229,INPUT!$C$11:$L$281,8,0),"-")</f>
        <v>0</v>
      </c>
      <c r="EQ229" s="311" t="str">
        <f>IFERROR(VLOOKUP(EI229,INPUT!$C$11:$L$281,9,0),"-")</f>
        <v>-</v>
      </c>
      <c r="ER229" s="311">
        <f t="shared" si="146"/>
        <v>12</v>
      </c>
      <c r="ES229" s="65" t="str">
        <f>IFERROR(VLOOKUP(EI229,INPUT!$C$11:$L$281,10,0),"-")</f>
        <v xml:space="preserve"> </v>
      </c>
      <c r="EU229" s="435"/>
      <c r="EV229" s="435"/>
      <c r="EW229" s="435"/>
      <c r="EX229" s="435"/>
      <c r="EZ229" s="435"/>
      <c r="FA229" s="435"/>
      <c r="FB229" s="435"/>
      <c r="FC229" s="435"/>
    </row>
    <row r="230" spans="26:159" x14ac:dyDescent="0.25">
      <c r="Z230" s="434"/>
      <c r="AF230" s="434"/>
      <c r="EI230" s="65">
        <v>169</v>
      </c>
      <c r="EJ230" s="311">
        <f>IFERROR(VLOOKUP(EI230,INPUT!$C$11:$L$281,2,0),"-")</f>
        <v>4</v>
      </c>
      <c r="EK230" s="311" t="str">
        <f>IFERROR(VLOOKUP(EI230,INPUT!$C$11:$L$281,3,0),"-")</f>
        <v>-</v>
      </c>
      <c r="EL230" s="386" t="str">
        <f>IFERROR(VLOOKUP(EI230,INPUT!$C$11:$L$281,4,0),"-")</f>
        <v>-</v>
      </c>
      <c r="EM230" s="311" t="str">
        <f>IFERROR(VLOOKUP(EI230,INPUT!$C$11:$L$281,5,0),"-")</f>
        <v>-</v>
      </c>
      <c r="EN230" s="311" t="str">
        <f>IFERROR(VLOOKUP(EI230,INPUT!$C$11:$L$281,6,0),"-")</f>
        <v>-</v>
      </c>
      <c r="EO230" s="311" t="str">
        <f>IFERROR(VLOOKUP(EI230,INPUT!$C$11:$L$281,7,0),"-")</f>
        <v>-</v>
      </c>
      <c r="EP230" s="311">
        <f>IFERROR(VLOOKUP(EI230,INPUT!$C$11:$L$281,8,0),"-")</f>
        <v>0</v>
      </c>
      <c r="EQ230" s="311" t="str">
        <f>IFERROR(VLOOKUP(EI230,INPUT!$C$11:$L$281,9,0),"-")</f>
        <v>-</v>
      </c>
      <c r="ER230" s="311">
        <f t="shared" si="146"/>
        <v>12</v>
      </c>
      <c r="ES230" s="65" t="str">
        <f>IFERROR(VLOOKUP(EI230,INPUT!$C$11:$L$281,10,0),"-")</f>
        <v xml:space="preserve"> </v>
      </c>
      <c r="EU230" s="435"/>
      <c r="EV230" s="435"/>
      <c r="EW230" s="435"/>
      <c r="EX230" s="435"/>
      <c r="EZ230" s="435"/>
      <c r="FA230" s="435"/>
      <c r="FB230" s="435"/>
      <c r="FC230" s="435"/>
    </row>
    <row r="231" spans="26:159" x14ac:dyDescent="0.25">
      <c r="Z231" s="434"/>
      <c r="AF231" s="434"/>
      <c r="EI231" s="65">
        <v>170</v>
      </c>
      <c r="EJ231" s="311">
        <f>IFERROR(VLOOKUP(EI231,INPUT!$C$11:$L$281,2,0),"-")</f>
        <v>5</v>
      </c>
      <c r="EK231" s="311" t="str">
        <f>IFERROR(VLOOKUP(EI231,INPUT!$C$11:$L$281,3,0),"-")</f>
        <v>-</v>
      </c>
      <c r="EL231" s="386" t="str">
        <f>IFERROR(VLOOKUP(EI231,INPUT!$C$11:$L$281,4,0),"-")</f>
        <v>-</v>
      </c>
      <c r="EM231" s="311" t="str">
        <f>IFERROR(VLOOKUP(EI231,INPUT!$C$11:$L$281,5,0),"-")</f>
        <v>-</v>
      </c>
      <c r="EN231" s="311" t="str">
        <f>IFERROR(VLOOKUP(EI231,INPUT!$C$11:$L$281,6,0),"-")</f>
        <v>-</v>
      </c>
      <c r="EO231" s="311" t="str">
        <f>IFERROR(VLOOKUP(EI231,INPUT!$C$11:$L$281,7,0),"-")</f>
        <v>-</v>
      </c>
      <c r="EP231" s="311">
        <f>IFERROR(VLOOKUP(EI231,INPUT!$C$11:$L$281,8,0),"-")</f>
        <v>0</v>
      </c>
      <c r="EQ231" s="311" t="str">
        <f>IFERROR(VLOOKUP(EI231,INPUT!$C$11:$L$281,9,0),"-")</f>
        <v>-</v>
      </c>
      <c r="ER231" s="311">
        <f t="shared" si="146"/>
        <v>12</v>
      </c>
      <c r="ES231" s="65" t="str">
        <f>IFERROR(VLOOKUP(EI231,INPUT!$C$11:$L$281,10,0),"-")</f>
        <v xml:space="preserve"> </v>
      </c>
      <c r="EU231" s="435"/>
      <c r="EV231" s="435"/>
      <c r="EW231" s="435"/>
      <c r="EX231" s="435"/>
      <c r="EZ231" s="435"/>
      <c r="FA231" s="435"/>
      <c r="FB231" s="435"/>
      <c r="FC231" s="435"/>
    </row>
    <row r="232" spans="26:159" x14ac:dyDescent="0.25">
      <c r="Z232" s="434"/>
      <c r="AF232" s="434"/>
      <c r="EI232" s="65">
        <v>171</v>
      </c>
      <c r="EJ232" s="311">
        <f>IFERROR(VLOOKUP(EI232,INPUT!$C$11:$L$281,2,0),"-")</f>
        <v>6</v>
      </c>
      <c r="EK232" s="311" t="str">
        <f>IFERROR(VLOOKUP(EI232,INPUT!$C$11:$L$281,3,0),"-")</f>
        <v>-</v>
      </c>
      <c r="EL232" s="386" t="str">
        <f>IFERROR(VLOOKUP(EI232,INPUT!$C$11:$L$281,4,0),"-")</f>
        <v>-</v>
      </c>
      <c r="EM232" s="311" t="str">
        <f>IFERROR(VLOOKUP(EI232,INPUT!$C$11:$L$281,5,0),"-")</f>
        <v>-</v>
      </c>
      <c r="EN232" s="311" t="str">
        <f>IFERROR(VLOOKUP(EI232,INPUT!$C$11:$L$281,6,0),"-")</f>
        <v>-</v>
      </c>
      <c r="EO232" s="311" t="str">
        <f>IFERROR(VLOOKUP(EI232,INPUT!$C$11:$L$281,7,0),"-")</f>
        <v>-</v>
      </c>
      <c r="EP232" s="311">
        <f>IFERROR(VLOOKUP(EI232,INPUT!$C$11:$L$281,8,0),"-")</f>
        <v>0</v>
      </c>
      <c r="EQ232" s="311" t="str">
        <f>IFERROR(VLOOKUP(EI232,INPUT!$C$11:$L$281,9,0),"-")</f>
        <v>-</v>
      </c>
      <c r="ER232" s="311">
        <f t="shared" si="146"/>
        <v>12</v>
      </c>
      <c r="ES232" s="65" t="str">
        <f>IFERROR(VLOOKUP(EI232,INPUT!$C$11:$L$281,10,0),"-")</f>
        <v xml:space="preserve"> </v>
      </c>
      <c r="EU232" s="435"/>
      <c r="EV232" s="435"/>
      <c r="EW232" s="435"/>
      <c r="EX232" s="435"/>
      <c r="EZ232" s="435"/>
      <c r="FA232" s="435"/>
      <c r="FB232" s="435"/>
      <c r="FC232" s="435"/>
    </row>
    <row r="233" spans="26:159" x14ac:dyDescent="0.25">
      <c r="Z233" s="434"/>
      <c r="AF233" s="434"/>
      <c r="EI233" s="65">
        <v>172</v>
      </c>
      <c r="EJ233" s="311">
        <f>IFERROR(VLOOKUP(EI233,INPUT!$C$11:$L$281,2,0),"-")</f>
        <v>7</v>
      </c>
      <c r="EK233" s="311" t="str">
        <f>IFERROR(VLOOKUP(EI233,INPUT!$C$11:$L$281,3,0),"-")</f>
        <v>-</v>
      </c>
      <c r="EL233" s="386" t="str">
        <f>IFERROR(VLOOKUP(EI233,INPUT!$C$11:$L$281,4,0),"-")</f>
        <v>-</v>
      </c>
      <c r="EM233" s="311" t="str">
        <f>IFERROR(VLOOKUP(EI233,INPUT!$C$11:$L$281,5,0),"-")</f>
        <v>-</v>
      </c>
      <c r="EN233" s="311" t="str">
        <f>IFERROR(VLOOKUP(EI233,INPUT!$C$11:$L$281,6,0),"-")</f>
        <v>-</v>
      </c>
      <c r="EO233" s="311" t="str">
        <f>IFERROR(VLOOKUP(EI233,INPUT!$C$11:$L$281,7,0),"-")</f>
        <v>-</v>
      </c>
      <c r="EP233" s="311">
        <f>IFERROR(VLOOKUP(EI233,INPUT!$C$11:$L$281,8,0),"-")</f>
        <v>0</v>
      </c>
      <c r="EQ233" s="311" t="str">
        <f>IFERROR(VLOOKUP(EI233,INPUT!$C$11:$L$281,9,0),"-")</f>
        <v>-</v>
      </c>
      <c r="ER233" s="311">
        <f t="shared" si="146"/>
        <v>12</v>
      </c>
      <c r="ES233" s="65" t="str">
        <f>IFERROR(VLOOKUP(EI233,INPUT!$C$11:$L$281,10,0),"-")</f>
        <v xml:space="preserve"> </v>
      </c>
      <c r="EU233" s="435"/>
      <c r="EV233" s="435"/>
      <c r="EW233" s="435"/>
      <c r="EX233" s="435"/>
      <c r="EZ233" s="435"/>
      <c r="FA233" s="435"/>
      <c r="FB233" s="435"/>
      <c r="FC233" s="435"/>
    </row>
    <row r="234" spans="26:159" x14ac:dyDescent="0.25">
      <c r="Z234" s="434"/>
      <c r="AF234" s="434"/>
      <c r="EI234" s="65">
        <v>173</v>
      </c>
      <c r="EJ234" s="311">
        <f>IFERROR(VLOOKUP(EI234,INPUT!$C$11:$L$281,2,0),"-")</f>
        <v>8</v>
      </c>
      <c r="EK234" s="311" t="str">
        <f>IFERROR(VLOOKUP(EI234,INPUT!$C$11:$L$281,3,0),"-")</f>
        <v>-</v>
      </c>
      <c r="EL234" s="386" t="str">
        <f>IFERROR(VLOOKUP(EI234,INPUT!$C$11:$L$281,4,0),"-")</f>
        <v>-</v>
      </c>
      <c r="EM234" s="311" t="str">
        <f>IFERROR(VLOOKUP(EI234,INPUT!$C$11:$L$281,5,0),"-")</f>
        <v>-</v>
      </c>
      <c r="EN234" s="311" t="str">
        <f>IFERROR(VLOOKUP(EI234,INPUT!$C$11:$L$281,6,0),"-")</f>
        <v>-</v>
      </c>
      <c r="EO234" s="311" t="str">
        <f>IFERROR(VLOOKUP(EI234,INPUT!$C$11:$L$281,7,0),"-")</f>
        <v>-</v>
      </c>
      <c r="EP234" s="311">
        <f>IFERROR(VLOOKUP(EI234,INPUT!$C$11:$L$281,8,0),"-")</f>
        <v>0</v>
      </c>
      <c r="EQ234" s="311" t="str">
        <f>IFERROR(VLOOKUP(EI234,INPUT!$C$11:$L$281,9,0),"-")</f>
        <v>-</v>
      </c>
      <c r="ER234" s="311">
        <f t="shared" si="146"/>
        <v>12</v>
      </c>
      <c r="ES234" s="65" t="str">
        <f>IFERROR(VLOOKUP(EI234,INPUT!$C$11:$L$281,10,0),"-")</f>
        <v xml:space="preserve"> </v>
      </c>
      <c r="EU234" s="435"/>
      <c r="EV234" s="435"/>
      <c r="EW234" s="435"/>
      <c r="EX234" s="435"/>
      <c r="EZ234" s="435"/>
      <c r="FA234" s="435"/>
      <c r="FB234" s="435"/>
      <c r="FC234" s="435"/>
    </row>
    <row r="235" spans="26:159" x14ac:dyDescent="0.25">
      <c r="Z235" s="434"/>
      <c r="AF235" s="434"/>
      <c r="EI235" s="65">
        <v>174</v>
      </c>
      <c r="EJ235" s="311">
        <f>IFERROR(VLOOKUP(EI235,INPUT!$C$11:$L$281,2,0),"-")</f>
        <v>9</v>
      </c>
      <c r="EK235" s="311" t="str">
        <f>IFERROR(VLOOKUP(EI235,INPUT!$C$11:$L$281,3,0),"-")</f>
        <v>-</v>
      </c>
      <c r="EL235" s="386" t="str">
        <f>IFERROR(VLOOKUP(EI235,INPUT!$C$11:$L$281,4,0),"-")</f>
        <v>-</v>
      </c>
      <c r="EM235" s="311" t="str">
        <f>IFERROR(VLOOKUP(EI235,INPUT!$C$11:$L$281,5,0),"-")</f>
        <v>-</v>
      </c>
      <c r="EN235" s="311" t="str">
        <f>IFERROR(VLOOKUP(EI235,INPUT!$C$11:$L$281,6,0),"-")</f>
        <v>-</v>
      </c>
      <c r="EO235" s="311" t="str">
        <f>IFERROR(VLOOKUP(EI235,INPUT!$C$11:$L$281,7,0),"-")</f>
        <v>-</v>
      </c>
      <c r="EP235" s="311">
        <f>IFERROR(VLOOKUP(EI235,INPUT!$C$11:$L$281,8,0),"-")</f>
        <v>0</v>
      </c>
      <c r="EQ235" s="311" t="str">
        <f>IFERROR(VLOOKUP(EI235,INPUT!$C$11:$L$281,9,0),"-")</f>
        <v>-</v>
      </c>
      <c r="ER235" s="311">
        <f t="shared" si="146"/>
        <v>12</v>
      </c>
      <c r="ES235" s="65" t="str">
        <f>IFERROR(VLOOKUP(EI235,INPUT!$C$11:$L$281,10,0),"-")</f>
        <v xml:space="preserve"> </v>
      </c>
      <c r="EU235" s="435"/>
      <c r="EV235" s="435"/>
      <c r="EW235" s="435"/>
      <c r="EX235" s="435"/>
      <c r="EZ235" s="435"/>
      <c r="FA235" s="435"/>
      <c r="FB235" s="435"/>
      <c r="FC235" s="435"/>
    </row>
    <row r="236" spans="26:159" x14ac:dyDescent="0.25">
      <c r="Z236" s="434"/>
      <c r="AF236" s="434"/>
      <c r="EI236" s="65">
        <v>175</v>
      </c>
      <c r="EJ236" s="311">
        <f>IFERROR(VLOOKUP(EI236,INPUT!$C$11:$L$281,2,0),"-")</f>
        <v>10</v>
      </c>
      <c r="EK236" s="311" t="str">
        <f>IFERROR(VLOOKUP(EI236,INPUT!$C$11:$L$281,3,0),"-")</f>
        <v>-</v>
      </c>
      <c r="EL236" s="386" t="str">
        <f>IFERROR(VLOOKUP(EI236,INPUT!$C$11:$L$281,4,0),"-")</f>
        <v>-</v>
      </c>
      <c r="EM236" s="311" t="str">
        <f>IFERROR(VLOOKUP(EI236,INPUT!$C$11:$L$281,5,0),"-")</f>
        <v>-</v>
      </c>
      <c r="EN236" s="311" t="str">
        <f>IFERROR(VLOOKUP(EI236,INPUT!$C$11:$L$281,6,0),"-")</f>
        <v>-</v>
      </c>
      <c r="EO236" s="311" t="str">
        <f>IFERROR(VLOOKUP(EI236,INPUT!$C$11:$L$281,7,0),"-")</f>
        <v>-</v>
      </c>
      <c r="EP236" s="311">
        <f>IFERROR(VLOOKUP(EI236,INPUT!$C$11:$L$281,8,0),"-")</f>
        <v>0</v>
      </c>
      <c r="EQ236" s="311" t="str">
        <f>IFERROR(VLOOKUP(EI236,INPUT!$C$11:$L$281,9,0),"-")</f>
        <v>-</v>
      </c>
      <c r="ER236" s="311">
        <f t="shared" si="146"/>
        <v>12</v>
      </c>
      <c r="ES236" s="65" t="str">
        <f>IFERROR(VLOOKUP(EI236,INPUT!$C$11:$L$281,10,0),"-")</f>
        <v xml:space="preserve"> </v>
      </c>
      <c r="EU236" s="435"/>
      <c r="EV236" s="435"/>
      <c r="EW236" s="435"/>
      <c r="EX236" s="435"/>
      <c r="EZ236" s="435"/>
      <c r="FA236" s="435"/>
      <c r="FB236" s="435"/>
      <c r="FC236" s="435"/>
    </row>
    <row r="237" spans="26:159" x14ac:dyDescent="0.25">
      <c r="Z237" s="434"/>
      <c r="AF237" s="434"/>
      <c r="EI237" s="65">
        <v>176</v>
      </c>
      <c r="EJ237" s="311">
        <f>IFERROR(VLOOKUP(EI237,INPUT!$C$11:$L$281,2,0),"-")</f>
        <v>11</v>
      </c>
      <c r="EK237" s="311" t="str">
        <f>IFERROR(VLOOKUP(EI237,INPUT!$C$11:$L$281,3,0),"-")</f>
        <v>-</v>
      </c>
      <c r="EL237" s="386" t="str">
        <f>IFERROR(VLOOKUP(EI237,INPUT!$C$11:$L$281,4,0),"-")</f>
        <v>-</v>
      </c>
      <c r="EM237" s="311" t="str">
        <f>IFERROR(VLOOKUP(EI237,INPUT!$C$11:$L$281,5,0),"-")</f>
        <v>-</v>
      </c>
      <c r="EN237" s="311" t="str">
        <f>IFERROR(VLOOKUP(EI237,INPUT!$C$11:$L$281,6,0),"-")</f>
        <v>-</v>
      </c>
      <c r="EO237" s="311" t="str">
        <f>IFERROR(VLOOKUP(EI237,INPUT!$C$11:$L$281,7,0),"-")</f>
        <v>-</v>
      </c>
      <c r="EP237" s="311">
        <f>IFERROR(VLOOKUP(EI237,INPUT!$C$11:$L$281,8,0),"-")</f>
        <v>0</v>
      </c>
      <c r="EQ237" s="311" t="str">
        <f>IFERROR(VLOOKUP(EI237,INPUT!$C$11:$L$281,9,0),"-")</f>
        <v>-</v>
      </c>
      <c r="ER237" s="311">
        <f t="shared" si="146"/>
        <v>12</v>
      </c>
      <c r="ES237" s="65" t="str">
        <f>IFERROR(VLOOKUP(EI237,INPUT!$C$11:$L$281,10,0),"-")</f>
        <v xml:space="preserve"> </v>
      </c>
      <c r="EU237" s="435"/>
      <c r="EV237" s="435"/>
      <c r="EW237" s="435"/>
      <c r="EX237" s="435"/>
      <c r="EZ237" s="435"/>
      <c r="FA237" s="435"/>
      <c r="FB237" s="435"/>
      <c r="FC237" s="435"/>
    </row>
    <row r="238" spans="26:159" x14ac:dyDescent="0.25">
      <c r="Z238" s="434"/>
      <c r="AF238" s="434"/>
      <c r="EI238" s="65">
        <v>177</v>
      </c>
      <c r="EJ238" s="311">
        <f>IFERROR(VLOOKUP(EI238,INPUT!$C$11:$L$281,2,0),"-")</f>
        <v>12</v>
      </c>
      <c r="EK238" s="311" t="str">
        <f>IFERROR(VLOOKUP(EI238,INPUT!$C$11:$L$281,3,0),"-")</f>
        <v>-</v>
      </c>
      <c r="EL238" s="386" t="str">
        <f>IFERROR(VLOOKUP(EI238,INPUT!$C$11:$L$281,4,0),"-")</f>
        <v>-</v>
      </c>
      <c r="EM238" s="311" t="str">
        <f>IFERROR(VLOOKUP(EI238,INPUT!$C$11:$L$281,5,0),"-")</f>
        <v>-</v>
      </c>
      <c r="EN238" s="311" t="str">
        <f>IFERROR(VLOOKUP(EI238,INPUT!$C$11:$L$281,6,0),"-")</f>
        <v>-</v>
      </c>
      <c r="EO238" s="311" t="str">
        <f>IFERROR(VLOOKUP(EI238,INPUT!$C$11:$L$281,7,0),"-")</f>
        <v>-</v>
      </c>
      <c r="EP238" s="311">
        <f>IFERROR(VLOOKUP(EI238,INPUT!$C$11:$L$281,8,0),"-")</f>
        <v>0</v>
      </c>
      <c r="EQ238" s="311" t="str">
        <f>IFERROR(VLOOKUP(EI238,INPUT!$C$11:$L$281,9,0),"-")</f>
        <v>-</v>
      </c>
      <c r="ER238" s="311">
        <f t="shared" si="146"/>
        <v>12</v>
      </c>
      <c r="ES238" s="65" t="str">
        <f>IFERROR(VLOOKUP(EI238,INPUT!$C$11:$L$281,10,0),"-")</f>
        <v xml:space="preserve"> </v>
      </c>
      <c r="EU238" s="435"/>
      <c r="EV238" s="435"/>
      <c r="EW238" s="435"/>
      <c r="EX238" s="435"/>
      <c r="EZ238" s="435"/>
      <c r="FA238" s="435"/>
      <c r="FB238" s="435"/>
      <c r="FC238" s="435"/>
    </row>
    <row r="239" spans="26:159" x14ac:dyDescent="0.25">
      <c r="Z239" s="434"/>
      <c r="AF239" s="434"/>
      <c r="EI239" s="65">
        <v>178</v>
      </c>
      <c r="EJ239" s="311">
        <f>IFERROR(VLOOKUP(EI239,INPUT!$C$11:$L$281,2,0),"-")</f>
        <v>13</v>
      </c>
      <c r="EK239" s="311" t="str">
        <f>IFERROR(VLOOKUP(EI239,INPUT!$C$11:$L$281,3,0),"-")</f>
        <v>-</v>
      </c>
      <c r="EL239" s="386" t="str">
        <f>IFERROR(VLOOKUP(EI239,INPUT!$C$11:$L$281,4,0),"-")</f>
        <v>-</v>
      </c>
      <c r="EM239" s="311" t="str">
        <f>IFERROR(VLOOKUP(EI239,INPUT!$C$11:$L$281,5,0),"-")</f>
        <v>-</v>
      </c>
      <c r="EN239" s="311" t="str">
        <f>IFERROR(VLOOKUP(EI239,INPUT!$C$11:$L$281,6,0),"-")</f>
        <v>-</v>
      </c>
      <c r="EO239" s="311" t="str">
        <f>IFERROR(VLOOKUP(EI239,INPUT!$C$11:$L$281,7,0),"-")</f>
        <v>-</v>
      </c>
      <c r="EP239" s="311">
        <f>IFERROR(VLOOKUP(EI239,INPUT!$C$11:$L$281,8,0),"-")</f>
        <v>0</v>
      </c>
      <c r="EQ239" s="311" t="str">
        <f>IFERROR(VLOOKUP(EI239,INPUT!$C$11:$L$281,9,0),"-")</f>
        <v>-</v>
      </c>
      <c r="ER239" s="311">
        <f t="shared" si="146"/>
        <v>12</v>
      </c>
      <c r="ES239" s="65" t="str">
        <f>IFERROR(VLOOKUP(EI239,INPUT!$C$11:$L$281,10,0),"-")</f>
        <v xml:space="preserve"> </v>
      </c>
      <c r="EU239" s="435"/>
      <c r="EV239" s="435"/>
      <c r="EW239" s="435"/>
      <c r="EX239" s="435"/>
      <c r="EZ239" s="435"/>
      <c r="FA239" s="435"/>
      <c r="FB239" s="435"/>
      <c r="FC239" s="435"/>
    </row>
    <row r="240" spans="26:159" x14ac:dyDescent="0.25">
      <c r="Z240" s="434"/>
      <c r="AF240" s="434"/>
      <c r="EI240" s="65">
        <v>179</v>
      </c>
      <c r="EJ240" s="311">
        <f>IFERROR(VLOOKUP(EI240,INPUT!$C$11:$L$281,2,0),"-")</f>
        <v>14</v>
      </c>
      <c r="EK240" s="311" t="str">
        <f>IFERROR(VLOOKUP(EI240,INPUT!$C$11:$L$281,3,0),"-")</f>
        <v>-</v>
      </c>
      <c r="EL240" s="386" t="str">
        <f>IFERROR(VLOOKUP(EI240,INPUT!$C$11:$L$281,4,0),"-")</f>
        <v>-</v>
      </c>
      <c r="EM240" s="311" t="str">
        <f>IFERROR(VLOOKUP(EI240,INPUT!$C$11:$L$281,5,0),"-")</f>
        <v>-</v>
      </c>
      <c r="EN240" s="311" t="str">
        <f>IFERROR(VLOOKUP(EI240,INPUT!$C$11:$L$281,6,0),"-")</f>
        <v>-</v>
      </c>
      <c r="EO240" s="311" t="str">
        <f>IFERROR(VLOOKUP(EI240,INPUT!$C$11:$L$281,7,0),"-")</f>
        <v>-</v>
      </c>
      <c r="EP240" s="311">
        <f>IFERROR(VLOOKUP(EI240,INPUT!$C$11:$L$281,8,0),"-")</f>
        <v>0</v>
      </c>
      <c r="EQ240" s="311" t="str">
        <f>IFERROR(VLOOKUP(EI240,INPUT!$C$11:$L$281,9,0),"-")</f>
        <v>-</v>
      </c>
      <c r="ER240" s="311">
        <f t="shared" si="146"/>
        <v>12</v>
      </c>
      <c r="ES240" s="65" t="str">
        <f>IFERROR(VLOOKUP(EI240,INPUT!$C$11:$L$281,10,0),"-")</f>
        <v xml:space="preserve"> </v>
      </c>
      <c r="EU240" s="435"/>
      <c r="EV240" s="435"/>
      <c r="EW240" s="435"/>
      <c r="EX240" s="435"/>
      <c r="EZ240" s="435"/>
      <c r="FA240" s="435"/>
      <c r="FB240" s="435"/>
      <c r="FC240" s="435"/>
    </row>
    <row r="241" spans="26:159" x14ac:dyDescent="0.25">
      <c r="Z241" s="434"/>
      <c r="AF241" s="434"/>
      <c r="EI241" s="65">
        <v>180</v>
      </c>
      <c r="EJ241" s="311">
        <f>IFERROR(VLOOKUP(EI241,INPUT!$C$11:$L$281,2,0),"-")</f>
        <v>15</v>
      </c>
      <c r="EK241" s="311" t="str">
        <f>IFERROR(VLOOKUP(EI241,INPUT!$C$11:$L$281,3,0),"-")</f>
        <v>-</v>
      </c>
      <c r="EL241" s="386" t="str">
        <f>IFERROR(VLOOKUP(EI241,INPUT!$C$11:$L$281,4,0),"-")</f>
        <v>-</v>
      </c>
      <c r="EM241" s="311" t="str">
        <f>IFERROR(VLOOKUP(EI241,INPUT!$C$11:$L$281,5,0),"-")</f>
        <v>-</v>
      </c>
      <c r="EN241" s="311" t="str">
        <f>IFERROR(VLOOKUP(EI241,INPUT!$C$11:$L$281,6,0),"-")</f>
        <v>-</v>
      </c>
      <c r="EO241" s="311" t="str">
        <f>IFERROR(VLOOKUP(EI241,INPUT!$C$11:$L$281,7,0),"-")</f>
        <v>-</v>
      </c>
      <c r="EP241" s="311">
        <f>IFERROR(VLOOKUP(EI241,INPUT!$C$11:$L$281,8,0),"-")</f>
        <v>0</v>
      </c>
      <c r="EQ241" s="311" t="str">
        <f>IFERROR(VLOOKUP(EI241,INPUT!$C$11:$L$281,9,0),"-")</f>
        <v>-</v>
      </c>
      <c r="ER241" s="311">
        <f t="shared" si="146"/>
        <v>12</v>
      </c>
      <c r="ES241" s="65" t="str">
        <f>IFERROR(VLOOKUP(EI241,INPUT!$C$11:$L$281,10,0),"-")</f>
        <v xml:space="preserve"> </v>
      </c>
      <c r="EU241" s="435"/>
      <c r="EV241" s="435"/>
      <c r="EW241" s="435"/>
      <c r="EX241" s="435"/>
      <c r="EZ241" s="435"/>
      <c r="FA241" s="435"/>
      <c r="FB241" s="435"/>
      <c r="FC241" s="435"/>
    </row>
    <row r="242" spans="26:159" x14ac:dyDescent="0.25">
      <c r="Z242" s="434"/>
      <c r="AF242" s="434"/>
      <c r="EI242" s="65">
        <v>181</v>
      </c>
      <c r="EJ242" s="311">
        <f>IFERROR(VLOOKUP(EI242,INPUT!$C$11:$L$281,2,0),"-")</f>
        <v>1</v>
      </c>
      <c r="EK242" s="311" t="str">
        <f>IFERROR(VLOOKUP(EI242,INPUT!$C$11:$L$281,3,0),"-")</f>
        <v>-</v>
      </c>
      <c r="EL242" s="386" t="str">
        <f>IFERROR(VLOOKUP(EI242,INPUT!$C$11:$L$281,4,0),"-")</f>
        <v>-</v>
      </c>
      <c r="EM242" s="311" t="str">
        <f>IFERROR(VLOOKUP(EI242,INPUT!$C$11:$L$281,5,0),"-")</f>
        <v>-</v>
      </c>
      <c r="EN242" s="311" t="str">
        <f>IFERROR(VLOOKUP(EI242,INPUT!$C$11:$L$281,6,0),"-")</f>
        <v>-</v>
      </c>
      <c r="EO242" s="311" t="str">
        <f>IFERROR(VLOOKUP(EI242,INPUT!$C$11:$L$281,7,0),"-")</f>
        <v>-</v>
      </c>
      <c r="EP242" s="311">
        <f>IFERROR(VLOOKUP(EI242,INPUT!$C$11:$L$281,8,0),"-")</f>
        <v>0</v>
      </c>
      <c r="EQ242" s="311" t="str">
        <f>IFERROR(VLOOKUP(EI242,INPUT!$C$11:$L$281,9,0),"-")</f>
        <v>-</v>
      </c>
      <c r="ER242" s="311">
        <v>13</v>
      </c>
      <c r="ES242" s="65" t="str">
        <f>IFERROR(VLOOKUP(EI242,INPUT!$C$11:$L$281,10,0),"-")</f>
        <v xml:space="preserve"> </v>
      </c>
      <c r="EU242" s="435"/>
      <c r="EV242" s="435"/>
      <c r="EW242" s="435"/>
      <c r="EX242" s="435"/>
      <c r="EZ242" s="435"/>
      <c r="FA242" s="435"/>
      <c r="FB242" s="435"/>
      <c r="FC242" s="435"/>
    </row>
    <row r="243" spans="26:159" x14ac:dyDescent="0.25">
      <c r="Z243" s="434"/>
      <c r="AF243" s="434"/>
      <c r="EI243" s="65">
        <v>182</v>
      </c>
      <c r="EJ243" s="311">
        <f>IFERROR(VLOOKUP(EI243,INPUT!$C$11:$L$281,2,0),"-")</f>
        <v>2</v>
      </c>
      <c r="EK243" s="311" t="str">
        <f>IFERROR(VLOOKUP(EI243,INPUT!$C$11:$L$281,3,0),"-")</f>
        <v>-</v>
      </c>
      <c r="EL243" s="386" t="str">
        <f>IFERROR(VLOOKUP(EI243,INPUT!$C$11:$L$281,4,0),"-")</f>
        <v>-</v>
      </c>
      <c r="EM243" s="311" t="str">
        <f>IFERROR(VLOOKUP(EI243,INPUT!$C$11:$L$281,5,0),"-")</f>
        <v>-</v>
      </c>
      <c r="EN243" s="311" t="str">
        <f>IFERROR(VLOOKUP(EI243,INPUT!$C$11:$L$281,6,0),"-")</f>
        <v>-</v>
      </c>
      <c r="EO243" s="311" t="str">
        <f>IFERROR(VLOOKUP(EI243,INPUT!$C$11:$L$281,7,0),"-")</f>
        <v>-</v>
      </c>
      <c r="EP243" s="311">
        <f>IFERROR(VLOOKUP(EI243,INPUT!$C$11:$L$281,8,0),"-")</f>
        <v>0</v>
      </c>
      <c r="EQ243" s="311" t="str">
        <f>IFERROR(VLOOKUP(EI243,INPUT!$C$11:$L$281,9,0),"-")</f>
        <v>-</v>
      </c>
      <c r="ER243" s="311">
        <f t="shared" si="146"/>
        <v>13</v>
      </c>
      <c r="ES243" s="65" t="str">
        <f>IFERROR(VLOOKUP(EI243,INPUT!$C$11:$L$281,10,0),"-")</f>
        <v xml:space="preserve"> </v>
      </c>
      <c r="EU243" s="435"/>
      <c r="EV243" s="435"/>
      <c r="EW243" s="435"/>
      <c r="EX243" s="435"/>
      <c r="EZ243" s="435"/>
      <c r="FA243" s="435"/>
      <c r="FB243" s="435"/>
      <c r="FC243" s="435"/>
    </row>
    <row r="244" spans="26:159" x14ac:dyDescent="0.25">
      <c r="Z244" s="434"/>
      <c r="AF244" s="434"/>
      <c r="EI244" s="65">
        <v>183</v>
      </c>
      <c r="EJ244" s="311">
        <f>IFERROR(VLOOKUP(EI244,INPUT!$C$11:$L$281,2,0),"-")</f>
        <v>3</v>
      </c>
      <c r="EK244" s="311" t="str">
        <f>IFERROR(VLOOKUP(EI244,INPUT!$C$11:$L$281,3,0),"-")</f>
        <v>-</v>
      </c>
      <c r="EL244" s="386" t="str">
        <f>IFERROR(VLOOKUP(EI244,INPUT!$C$11:$L$281,4,0),"-")</f>
        <v>-</v>
      </c>
      <c r="EM244" s="311" t="str">
        <f>IFERROR(VLOOKUP(EI244,INPUT!$C$11:$L$281,5,0),"-")</f>
        <v>-</v>
      </c>
      <c r="EN244" s="311" t="str">
        <f>IFERROR(VLOOKUP(EI244,INPUT!$C$11:$L$281,6,0),"-")</f>
        <v>-</v>
      </c>
      <c r="EO244" s="311" t="str">
        <f>IFERROR(VLOOKUP(EI244,INPUT!$C$11:$L$281,7,0),"-")</f>
        <v>-</v>
      </c>
      <c r="EP244" s="311">
        <f>IFERROR(VLOOKUP(EI244,INPUT!$C$11:$L$281,8,0),"-")</f>
        <v>0</v>
      </c>
      <c r="EQ244" s="311" t="str">
        <f>IFERROR(VLOOKUP(EI244,INPUT!$C$11:$L$281,9,0),"-")</f>
        <v>-</v>
      </c>
      <c r="ER244" s="311">
        <f t="shared" si="146"/>
        <v>13</v>
      </c>
      <c r="ES244" s="65" t="str">
        <f>IFERROR(VLOOKUP(EI244,INPUT!$C$11:$L$281,10,0),"-")</f>
        <v xml:space="preserve"> </v>
      </c>
      <c r="EU244" s="435"/>
      <c r="EV244" s="435"/>
      <c r="EW244" s="435"/>
      <c r="EX244" s="435"/>
      <c r="EZ244" s="435"/>
      <c r="FA244" s="435"/>
      <c r="FB244" s="435"/>
      <c r="FC244" s="435"/>
    </row>
    <row r="245" spans="26:159" x14ac:dyDescent="0.25">
      <c r="Z245" s="434"/>
      <c r="AF245" s="434"/>
      <c r="EI245" s="65">
        <v>184</v>
      </c>
      <c r="EJ245" s="311">
        <f>IFERROR(VLOOKUP(EI245,INPUT!$C$11:$L$281,2,0),"-")</f>
        <v>4</v>
      </c>
      <c r="EK245" s="311" t="str">
        <f>IFERROR(VLOOKUP(EI245,INPUT!$C$11:$L$281,3,0),"-")</f>
        <v>-</v>
      </c>
      <c r="EL245" s="386" t="str">
        <f>IFERROR(VLOOKUP(EI245,INPUT!$C$11:$L$281,4,0),"-")</f>
        <v>-</v>
      </c>
      <c r="EM245" s="311" t="str">
        <f>IFERROR(VLOOKUP(EI245,INPUT!$C$11:$L$281,5,0),"-")</f>
        <v>-</v>
      </c>
      <c r="EN245" s="311" t="str">
        <f>IFERROR(VLOOKUP(EI245,INPUT!$C$11:$L$281,6,0),"-")</f>
        <v>-</v>
      </c>
      <c r="EO245" s="311" t="str">
        <f>IFERROR(VLOOKUP(EI245,INPUT!$C$11:$L$281,7,0),"-")</f>
        <v>-</v>
      </c>
      <c r="EP245" s="311">
        <f>IFERROR(VLOOKUP(EI245,INPUT!$C$11:$L$281,8,0),"-")</f>
        <v>0</v>
      </c>
      <c r="EQ245" s="311" t="str">
        <f>IFERROR(VLOOKUP(EI245,INPUT!$C$11:$L$281,9,0),"-")</f>
        <v>-</v>
      </c>
      <c r="ER245" s="311">
        <f t="shared" si="146"/>
        <v>13</v>
      </c>
      <c r="ES245" s="65" t="str">
        <f>IFERROR(VLOOKUP(EI245,INPUT!$C$11:$L$281,10,0),"-")</f>
        <v xml:space="preserve"> </v>
      </c>
      <c r="EU245" s="435"/>
      <c r="EV245" s="435"/>
      <c r="EW245" s="435"/>
      <c r="EX245" s="435"/>
      <c r="EZ245" s="435"/>
      <c r="FA245" s="435"/>
      <c r="FB245" s="435"/>
      <c r="FC245" s="435"/>
    </row>
    <row r="246" spans="26:159" x14ac:dyDescent="0.25">
      <c r="Z246" s="434"/>
      <c r="AF246" s="434"/>
      <c r="EI246" s="65">
        <v>185</v>
      </c>
      <c r="EJ246" s="311">
        <f>IFERROR(VLOOKUP(EI246,INPUT!$C$11:$L$281,2,0),"-")</f>
        <v>5</v>
      </c>
      <c r="EK246" s="311" t="str">
        <f>IFERROR(VLOOKUP(EI246,INPUT!$C$11:$L$281,3,0),"-")</f>
        <v>-</v>
      </c>
      <c r="EL246" s="386" t="str">
        <f>IFERROR(VLOOKUP(EI246,INPUT!$C$11:$L$281,4,0),"-")</f>
        <v>-</v>
      </c>
      <c r="EM246" s="311" t="str">
        <f>IFERROR(VLOOKUP(EI246,INPUT!$C$11:$L$281,5,0),"-")</f>
        <v>-</v>
      </c>
      <c r="EN246" s="311" t="str">
        <f>IFERROR(VLOOKUP(EI246,INPUT!$C$11:$L$281,6,0),"-")</f>
        <v>-</v>
      </c>
      <c r="EO246" s="311" t="str">
        <f>IFERROR(VLOOKUP(EI246,INPUT!$C$11:$L$281,7,0),"-")</f>
        <v>-</v>
      </c>
      <c r="EP246" s="311">
        <f>IFERROR(VLOOKUP(EI246,INPUT!$C$11:$L$281,8,0),"-")</f>
        <v>0</v>
      </c>
      <c r="EQ246" s="311" t="str">
        <f>IFERROR(VLOOKUP(EI246,INPUT!$C$11:$L$281,9,0),"-")</f>
        <v>-</v>
      </c>
      <c r="ER246" s="311">
        <f t="shared" si="146"/>
        <v>13</v>
      </c>
      <c r="ES246" s="65" t="str">
        <f>IFERROR(VLOOKUP(EI246,INPUT!$C$11:$L$281,10,0),"-")</f>
        <v xml:space="preserve"> </v>
      </c>
      <c r="EU246" s="435"/>
      <c r="EV246" s="435"/>
      <c r="EW246" s="435"/>
      <c r="EX246" s="435"/>
      <c r="EZ246" s="435"/>
      <c r="FA246" s="435"/>
      <c r="FB246" s="435"/>
      <c r="FC246" s="435"/>
    </row>
    <row r="247" spans="26:159" x14ac:dyDescent="0.25">
      <c r="Z247" s="434"/>
      <c r="AF247" s="434"/>
      <c r="EI247" s="65">
        <v>186</v>
      </c>
      <c r="EJ247" s="311">
        <f>IFERROR(VLOOKUP(EI247,INPUT!$C$11:$L$281,2,0),"-")</f>
        <v>6</v>
      </c>
      <c r="EK247" s="311" t="str">
        <f>IFERROR(VLOOKUP(EI247,INPUT!$C$11:$L$281,3,0),"-")</f>
        <v>-</v>
      </c>
      <c r="EL247" s="386" t="str">
        <f>IFERROR(VLOOKUP(EI247,INPUT!$C$11:$L$281,4,0),"-")</f>
        <v>-</v>
      </c>
      <c r="EM247" s="311" t="str">
        <f>IFERROR(VLOOKUP(EI247,INPUT!$C$11:$L$281,5,0),"-")</f>
        <v>-</v>
      </c>
      <c r="EN247" s="311" t="str">
        <f>IFERROR(VLOOKUP(EI247,INPUT!$C$11:$L$281,6,0),"-")</f>
        <v>-</v>
      </c>
      <c r="EO247" s="311" t="str">
        <f>IFERROR(VLOOKUP(EI247,INPUT!$C$11:$L$281,7,0),"-")</f>
        <v>-</v>
      </c>
      <c r="EP247" s="311">
        <f>IFERROR(VLOOKUP(EI247,INPUT!$C$11:$L$281,8,0),"-")</f>
        <v>0</v>
      </c>
      <c r="EQ247" s="311" t="str">
        <f>IFERROR(VLOOKUP(EI247,INPUT!$C$11:$L$281,9,0),"-")</f>
        <v>-</v>
      </c>
      <c r="ER247" s="311">
        <f t="shared" si="146"/>
        <v>13</v>
      </c>
      <c r="ES247" s="65" t="str">
        <f>IFERROR(VLOOKUP(EI247,INPUT!$C$11:$L$281,10,0),"-")</f>
        <v xml:space="preserve"> </v>
      </c>
      <c r="EU247" s="435"/>
      <c r="EV247" s="435"/>
      <c r="EW247" s="435"/>
      <c r="EX247" s="435"/>
      <c r="EZ247" s="435"/>
      <c r="FA247" s="435"/>
      <c r="FB247" s="435"/>
      <c r="FC247" s="435"/>
    </row>
    <row r="248" spans="26:159" x14ac:dyDescent="0.25">
      <c r="Z248" s="434"/>
      <c r="AF248" s="434"/>
      <c r="EI248" s="65">
        <v>187</v>
      </c>
      <c r="EJ248" s="311">
        <f>IFERROR(VLOOKUP(EI248,INPUT!$C$11:$L$281,2,0),"-")</f>
        <v>7</v>
      </c>
      <c r="EK248" s="311" t="str">
        <f>IFERROR(VLOOKUP(EI248,INPUT!$C$11:$L$281,3,0),"-")</f>
        <v>-</v>
      </c>
      <c r="EL248" s="386" t="str">
        <f>IFERROR(VLOOKUP(EI248,INPUT!$C$11:$L$281,4,0),"-")</f>
        <v>-</v>
      </c>
      <c r="EM248" s="311" t="str">
        <f>IFERROR(VLOOKUP(EI248,INPUT!$C$11:$L$281,5,0),"-")</f>
        <v>-</v>
      </c>
      <c r="EN248" s="311" t="str">
        <f>IFERROR(VLOOKUP(EI248,INPUT!$C$11:$L$281,6,0),"-")</f>
        <v>-</v>
      </c>
      <c r="EO248" s="311" t="str">
        <f>IFERROR(VLOOKUP(EI248,INPUT!$C$11:$L$281,7,0),"-")</f>
        <v>-</v>
      </c>
      <c r="EP248" s="311">
        <f>IFERROR(VLOOKUP(EI248,INPUT!$C$11:$L$281,8,0),"-")</f>
        <v>0</v>
      </c>
      <c r="EQ248" s="311" t="str">
        <f>IFERROR(VLOOKUP(EI248,INPUT!$C$11:$L$281,9,0),"-")</f>
        <v>-</v>
      </c>
      <c r="ER248" s="311">
        <f t="shared" si="146"/>
        <v>13</v>
      </c>
      <c r="ES248" s="65" t="str">
        <f>IFERROR(VLOOKUP(EI248,INPUT!$C$11:$L$281,10,0),"-")</f>
        <v xml:space="preserve"> </v>
      </c>
      <c r="EU248" s="435"/>
      <c r="EV248" s="435"/>
      <c r="EW248" s="435"/>
      <c r="EX248" s="435"/>
      <c r="EZ248" s="435"/>
      <c r="FA248" s="435"/>
      <c r="FB248" s="435"/>
      <c r="FC248" s="435"/>
    </row>
    <row r="249" spans="26:159" x14ac:dyDescent="0.25">
      <c r="Z249" s="434"/>
      <c r="AF249" s="434"/>
      <c r="EI249" s="65">
        <v>188</v>
      </c>
      <c r="EJ249" s="311">
        <f>IFERROR(VLOOKUP(EI249,INPUT!$C$11:$L$281,2,0),"-")</f>
        <v>8</v>
      </c>
      <c r="EK249" s="311" t="str">
        <f>IFERROR(VLOOKUP(EI249,INPUT!$C$11:$L$281,3,0),"-")</f>
        <v>-</v>
      </c>
      <c r="EL249" s="386" t="str">
        <f>IFERROR(VLOOKUP(EI249,INPUT!$C$11:$L$281,4,0),"-")</f>
        <v>-</v>
      </c>
      <c r="EM249" s="311" t="str">
        <f>IFERROR(VLOOKUP(EI249,INPUT!$C$11:$L$281,5,0),"-")</f>
        <v>-</v>
      </c>
      <c r="EN249" s="311" t="str">
        <f>IFERROR(VLOOKUP(EI249,INPUT!$C$11:$L$281,6,0),"-")</f>
        <v>-</v>
      </c>
      <c r="EO249" s="311" t="str">
        <f>IFERROR(VLOOKUP(EI249,INPUT!$C$11:$L$281,7,0),"-")</f>
        <v>-</v>
      </c>
      <c r="EP249" s="311">
        <f>IFERROR(VLOOKUP(EI249,INPUT!$C$11:$L$281,8,0),"-")</f>
        <v>0</v>
      </c>
      <c r="EQ249" s="311" t="str">
        <f>IFERROR(VLOOKUP(EI249,INPUT!$C$11:$L$281,9,0),"-")</f>
        <v>-</v>
      </c>
      <c r="ER249" s="311">
        <f t="shared" si="146"/>
        <v>13</v>
      </c>
      <c r="ES249" s="65" t="str">
        <f>IFERROR(VLOOKUP(EI249,INPUT!$C$11:$L$281,10,0),"-")</f>
        <v xml:space="preserve"> </v>
      </c>
      <c r="EU249" s="435"/>
      <c r="EV249" s="435"/>
      <c r="EW249" s="435"/>
      <c r="EX249" s="435"/>
      <c r="EZ249" s="435"/>
      <c r="FA249" s="435"/>
      <c r="FB249" s="435"/>
      <c r="FC249" s="435"/>
    </row>
    <row r="250" spans="26:159" x14ac:dyDescent="0.25">
      <c r="Z250" s="434"/>
      <c r="AF250" s="434"/>
      <c r="EI250" s="65">
        <v>189</v>
      </c>
      <c r="EJ250" s="311">
        <f>IFERROR(VLOOKUP(EI250,INPUT!$C$11:$L$281,2,0),"-")</f>
        <v>9</v>
      </c>
      <c r="EK250" s="311" t="str">
        <f>IFERROR(VLOOKUP(EI250,INPUT!$C$11:$L$281,3,0),"-")</f>
        <v>-</v>
      </c>
      <c r="EL250" s="386" t="str">
        <f>IFERROR(VLOOKUP(EI250,INPUT!$C$11:$L$281,4,0),"-")</f>
        <v>-</v>
      </c>
      <c r="EM250" s="311" t="str">
        <f>IFERROR(VLOOKUP(EI250,INPUT!$C$11:$L$281,5,0),"-")</f>
        <v>-</v>
      </c>
      <c r="EN250" s="311" t="str">
        <f>IFERROR(VLOOKUP(EI250,INPUT!$C$11:$L$281,6,0),"-")</f>
        <v>-</v>
      </c>
      <c r="EO250" s="311" t="str">
        <f>IFERROR(VLOOKUP(EI250,INPUT!$C$11:$L$281,7,0),"-")</f>
        <v>-</v>
      </c>
      <c r="EP250" s="311">
        <f>IFERROR(VLOOKUP(EI250,INPUT!$C$11:$L$281,8,0),"-")</f>
        <v>0</v>
      </c>
      <c r="EQ250" s="311" t="str">
        <f>IFERROR(VLOOKUP(EI250,INPUT!$C$11:$L$281,9,0),"-")</f>
        <v>-</v>
      </c>
      <c r="ER250" s="311">
        <f t="shared" si="146"/>
        <v>13</v>
      </c>
      <c r="ES250" s="65" t="str">
        <f>IFERROR(VLOOKUP(EI250,INPUT!$C$11:$L$281,10,0),"-")</f>
        <v xml:space="preserve"> </v>
      </c>
      <c r="EU250" s="435"/>
      <c r="EV250" s="435"/>
      <c r="EW250" s="435"/>
      <c r="EX250" s="435"/>
      <c r="EZ250" s="435"/>
      <c r="FA250" s="435"/>
      <c r="FB250" s="435"/>
      <c r="FC250" s="435"/>
    </row>
    <row r="251" spans="26:159" x14ac:dyDescent="0.25">
      <c r="Z251" s="434"/>
      <c r="AF251" s="434"/>
      <c r="EI251" s="65">
        <v>190</v>
      </c>
      <c r="EJ251" s="311">
        <f>IFERROR(VLOOKUP(EI251,INPUT!$C$11:$L$281,2,0),"-")</f>
        <v>10</v>
      </c>
      <c r="EK251" s="311" t="str">
        <f>IFERROR(VLOOKUP(EI251,INPUT!$C$11:$L$281,3,0),"-")</f>
        <v>-</v>
      </c>
      <c r="EL251" s="386" t="str">
        <f>IFERROR(VLOOKUP(EI251,INPUT!$C$11:$L$281,4,0),"-")</f>
        <v>-</v>
      </c>
      <c r="EM251" s="311" t="str">
        <f>IFERROR(VLOOKUP(EI251,INPUT!$C$11:$L$281,5,0),"-")</f>
        <v>-</v>
      </c>
      <c r="EN251" s="311" t="str">
        <f>IFERROR(VLOOKUP(EI251,INPUT!$C$11:$L$281,6,0),"-")</f>
        <v>-</v>
      </c>
      <c r="EO251" s="311" t="str">
        <f>IFERROR(VLOOKUP(EI251,INPUT!$C$11:$L$281,7,0),"-")</f>
        <v>-</v>
      </c>
      <c r="EP251" s="311">
        <f>IFERROR(VLOOKUP(EI251,INPUT!$C$11:$L$281,8,0),"-")</f>
        <v>0</v>
      </c>
      <c r="EQ251" s="311" t="str">
        <f>IFERROR(VLOOKUP(EI251,INPUT!$C$11:$L$281,9,0),"-")</f>
        <v>-</v>
      </c>
      <c r="ER251" s="311">
        <f t="shared" si="146"/>
        <v>13</v>
      </c>
      <c r="ES251" s="65" t="str">
        <f>IFERROR(VLOOKUP(EI251,INPUT!$C$11:$L$281,10,0),"-")</f>
        <v xml:space="preserve"> </v>
      </c>
      <c r="EU251" s="435"/>
      <c r="EV251" s="435"/>
      <c r="EW251" s="435"/>
      <c r="EX251" s="435"/>
      <c r="EZ251" s="435"/>
      <c r="FA251" s="435"/>
      <c r="FB251" s="435"/>
      <c r="FC251" s="435"/>
    </row>
    <row r="252" spans="26:159" x14ac:dyDescent="0.25">
      <c r="Z252" s="434"/>
      <c r="AF252" s="434"/>
      <c r="EI252" s="65">
        <v>191</v>
      </c>
      <c r="EJ252" s="311">
        <f>IFERROR(VLOOKUP(EI252,INPUT!$C$11:$L$281,2,0),"-")</f>
        <v>11</v>
      </c>
      <c r="EK252" s="311" t="str">
        <f>IFERROR(VLOOKUP(EI252,INPUT!$C$11:$L$281,3,0),"-")</f>
        <v>-</v>
      </c>
      <c r="EL252" s="386" t="str">
        <f>IFERROR(VLOOKUP(EI252,INPUT!$C$11:$L$281,4,0),"-")</f>
        <v>-</v>
      </c>
      <c r="EM252" s="311" t="str">
        <f>IFERROR(VLOOKUP(EI252,INPUT!$C$11:$L$281,5,0),"-")</f>
        <v>-</v>
      </c>
      <c r="EN252" s="311" t="str">
        <f>IFERROR(VLOOKUP(EI252,INPUT!$C$11:$L$281,6,0),"-")</f>
        <v>-</v>
      </c>
      <c r="EO252" s="311" t="str">
        <f>IFERROR(VLOOKUP(EI252,INPUT!$C$11:$L$281,7,0),"-")</f>
        <v>-</v>
      </c>
      <c r="EP252" s="311">
        <f>IFERROR(VLOOKUP(EI252,INPUT!$C$11:$L$281,8,0),"-")</f>
        <v>0</v>
      </c>
      <c r="EQ252" s="311" t="str">
        <f>IFERROR(VLOOKUP(EI252,INPUT!$C$11:$L$281,9,0),"-")</f>
        <v>-</v>
      </c>
      <c r="ER252" s="311">
        <f t="shared" si="146"/>
        <v>13</v>
      </c>
      <c r="ES252" s="65" t="str">
        <f>IFERROR(VLOOKUP(EI252,INPUT!$C$11:$L$281,10,0),"-")</f>
        <v xml:space="preserve"> </v>
      </c>
      <c r="EU252" s="435"/>
      <c r="EV252" s="435"/>
      <c r="EW252" s="435"/>
      <c r="EX252" s="435"/>
      <c r="EZ252" s="435"/>
      <c r="FA252" s="435"/>
      <c r="FB252" s="435"/>
      <c r="FC252" s="435"/>
    </row>
    <row r="253" spans="26:159" x14ac:dyDescent="0.25">
      <c r="Z253" s="434"/>
      <c r="AF253" s="434"/>
      <c r="EI253" s="65">
        <v>192</v>
      </c>
      <c r="EJ253" s="311">
        <f>IFERROR(VLOOKUP(EI253,INPUT!$C$11:$L$281,2,0),"-")</f>
        <v>12</v>
      </c>
      <c r="EK253" s="311" t="str">
        <f>IFERROR(VLOOKUP(EI253,INPUT!$C$11:$L$281,3,0),"-")</f>
        <v>-</v>
      </c>
      <c r="EL253" s="386" t="str">
        <f>IFERROR(VLOOKUP(EI253,INPUT!$C$11:$L$281,4,0),"-")</f>
        <v>-</v>
      </c>
      <c r="EM253" s="311" t="str">
        <f>IFERROR(VLOOKUP(EI253,INPUT!$C$11:$L$281,5,0),"-")</f>
        <v>-</v>
      </c>
      <c r="EN253" s="311" t="str">
        <f>IFERROR(VLOOKUP(EI253,INPUT!$C$11:$L$281,6,0),"-")</f>
        <v>-</v>
      </c>
      <c r="EO253" s="311" t="str">
        <f>IFERROR(VLOOKUP(EI253,INPUT!$C$11:$L$281,7,0),"-")</f>
        <v>-</v>
      </c>
      <c r="EP253" s="311">
        <f>IFERROR(VLOOKUP(EI253,INPUT!$C$11:$L$281,8,0),"-")</f>
        <v>0</v>
      </c>
      <c r="EQ253" s="311" t="str">
        <f>IFERROR(VLOOKUP(EI253,INPUT!$C$11:$L$281,9,0),"-")</f>
        <v>-</v>
      </c>
      <c r="ER253" s="311">
        <f t="shared" si="146"/>
        <v>13</v>
      </c>
      <c r="ES253" s="65" t="str">
        <f>IFERROR(VLOOKUP(EI253,INPUT!$C$11:$L$281,10,0),"-")</f>
        <v xml:space="preserve"> </v>
      </c>
      <c r="EU253" s="435"/>
      <c r="EV253" s="435"/>
      <c r="EW253" s="435"/>
      <c r="EX253" s="435"/>
      <c r="EZ253" s="435"/>
      <c r="FA253" s="435"/>
      <c r="FB253" s="435"/>
      <c r="FC253" s="435"/>
    </row>
    <row r="254" spans="26:159" x14ac:dyDescent="0.25">
      <c r="Z254" s="434"/>
      <c r="AF254" s="434"/>
      <c r="EI254" s="65">
        <v>193</v>
      </c>
      <c r="EJ254" s="311">
        <f>IFERROR(VLOOKUP(EI254,INPUT!$C$11:$L$281,2,0),"-")</f>
        <v>13</v>
      </c>
      <c r="EK254" s="311" t="str">
        <f>IFERROR(VLOOKUP(EI254,INPUT!$C$11:$L$281,3,0),"-")</f>
        <v>-</v>
      </c>
      <c r="EL254" s="386" t="str">
        <f>IFERROR(VLOOKUP(EI254,INPUT!$C$11:$L$281,4,0),"-")</f>
        <v>-</v>
      </c>
      <c r="EM254" s="311" t="str">
        <f>IFERROR(VLOOKUP(EI254,INPUT!$C$11:$L$281,5,0),"-")</f>
        <v>-</v>
      </c>
      <c r="EN254" s="311" t="str">
        <f>IFERROR(VLOOKUP(EI254,INPUT!$C$11:$L$281,6,0),"-")</f>
        <v>-</v>
      </c>
      <c r="EO254" s="311" t="str">
        <f>IFERROR(VLOOKUP(EI254,INPUT!$C$11:$L$281,7,0),"-")</f>
        <v>-</v>
      </c>
      <c r="EP254" s="311">
        <f>IFERROR(VLOOKUP(EI254,INPUT!$C$11:$L$281,8,0),"-")</f>
        <v>0</v>
      </c>
      <c r="EQ254" s="311" t="str">
        <f>IFERROR(VLOOKUP(EI254,INPUT!$C$11:$L$281,9,0),"-")</f>
        <v>-</v>
      </c>
      <c r="ER254" s="311">
        <f t="shared" si="146"/>
        <v>13</v>
      </c>
      <c r="ES254" s="65" t="str">
        <f>IFERROR(VLOOKUP(EI254,INPUT!$C$11:$L$281,10,0),"-")</f>
        <v xml:space="preserve"> </v>
      </c>
      <c r="EU254" s="435"/>
      <c r="EV254" s="435"/>
      <c r="EW254" s="435"/>
      <c r="EX254" s="435"/>
      <c r="EZ254" s="435"/>
      <c r="FA254" s="435"/>
      <c r="FB254" s="435"/>
      <c r="FC254" s="435"/>
    </row>
    <row r="255" spans="26:159" x14ac:dyDescent="0.25">
      <c r="EI255" s="65">
        <v>194</v>
      </c>
      <c r="EJ255" s="311">
        <f>IFERROR(VLOOKUP(EI255,INPUT!$C$11:$L$281,2,0),"-")</f>
        <v>14</v>
      </c>
      <c r="EK255" s="311" t="str">
        <f>IFERROR(VLOOKUP(EI255,INPUT!$C$11:$L$281,3,0),"-")</f>
        <v>-</v>
      </c>
      <c r="EL255" s="386" t="str">
        <f>IFERROR(VLOOKUP(EI255,INPUT!$C$11:$L$281,4,0),"-")</f>
        <v>-</v>
      </c>
      <c r="EM255" s="311" t="str">
        <f>IFERROR(VLOOKUP(EI255,INPUT!$C$11:$L$281,5,0),"-")</f>
        <v>-</v>
      </c>
      <c r="EN255" s="311" t="str">
        <f>IFERROR(VLOOKUP(EI255,INPUT!$C$11:$L$281,6,0),"-")</f>
        <v>-</v>
      </c>
      <c r="EO255" s="311" t="str">
        <f>IFERROR(VLOOKUP(EI255,INPUT!$C$11:$L$281,7,0),"-")</f>
        <v>-</v>
      </c>
      <c r="EP255" s="311">
        <f>IFERROR(VLOOKUP(EI255,INPUT!$C$11:$L$281,8,0),"-")</f>
        <v>0</v>
      </c>
      <c r="EQ255" s="311" t="str">
        <f>IFERROR(VLOOKUP(EI255,INPUT!$C$11:$L$281,9,0),"-")</f>
        <v>-</v>
      </c>
      <c r="ER255" s="311">
        <f t="shared" si="146"/>
        <v>13</v>
      </c>
      <c r="ES255" s="65" t="str">
        <f>IFERROR(VLOOKUP(EI255,INPUT!$C$11:$L$281,10,0),"-")</f>
        <v xml:space="preserve"> </v>
      </c>
      <c r="EU255" s="435"/>
      <c r="EV255" s="435"/>
      <c r="EW255" s="435"/>
      <c r="EX255" s="435"/>
      <c r="EZ255" s="435"/>
      <c r="FA255" s="435"/>
      <c r="FB255" s="435"/>
      <c r="FC255" s="435"/>
    </row>
    <row r="256" spans="26:159" x14ac:dyDescent="0.25">
      <c r="EI256" s="65">
        <v>195</v>
      </c>
      <c r="EJ256" s="311">
        <f>IFERROR(VLOOKUP(EI256,INPUT!$C$11:$L$281,2,0),"-")</f>
        <v>15</v>
      </c>
      <c r="EK256" s="311" t="str">
        <f>IFERROR(VLOOKUP(EI256,INPUT!$C$11:$L$281,3,0),"-")</f>
        <v>-</v>
      </c>
      <c r="EL256" s="386" t="str">
        <f>IFERROR(VLOOKUP(EI256,INPUT!$C$11:$L$281,4,0),"-")</f>
        <v>-</v>
      </c>
      <c r="EM256" s="311" t="str">
        <f>IFERROR(VLOOKUP(EI256,INPUT!$C$11:$L$281,5,0),"-")</f>
        <v>-</v>
      </c>
      <c r="EN256" s="311" t="str">
        <f>IFERROR(VLOOKUP(EI256,INPUT!$C$11:$L$281,6,0),"-")</f>
        <v>-</v>
      </c>
      <c r="EO256" s="311" t="str">
        <f>IFERROR(VLOOKUP(EI256,INPUT!$C$11:$L$281,7,0),"-")</f>
        <v>-</v>
      </c>
      <c r="EP256" s="311">
        <f>IFERROR(VLOOKUP(EI256,INPUT!$C$11:$L$281,8,0),"-")</f>
        <v>0</v>
      </c>
      <c r="EQ256" s="311" t="str">
        <f>IFERROR(VLOOKUP(EI256,INPUT!$C$11:$L$281,9,0),"-")</f>
        <v>-</v>
      </c>
      <c r="ER256" s="311">
        <f t="shared" ref="ER256:ER319" si="147">+ER255</f>
        <v>13</v>
      </c>
      <c r="ES256" s="65" t="str">
        <f>IFERROR(VLOOKUP(EI256,INPUT!$C$11:$L$281,10,0),"-")</f>
        <v xml:space="preserve"> </v>
      </c>
      <c r="EU256" s="435"/>
      <c r="EV256" s="435"/>
      <c r="EW256" s="435"/>
      <c r="EX256" s="435"/>
      <c r="EZ256" s="435"/>
      <c r="FA256" s="435"/>
      <c r="FB256" s="435"/>
      <c r="FC256" s="435"/>
    </row>
    <row r="257" spans="139:159" x14ac:dyDescent="0.25">
      <c r="EI257" s="65">
        <v>196</v>
      </c>
      <c r="EJ257" s="311">
        <f>IFERROR(VLOOKUP(EI257,INPUT!$C$11:$L$281,2,0),"-")</f>
        <v>1</v>
      </c>
      <c r="EK257" s="311" t="str">
        <f>IFERROR(VLOOKUP(EI257,INPUT!$C$11:$L$281,3,0),"-")</f>
        <v>-</v>
      </c>
      <c r="EL257" s="386" t="str">
        <f>IFERROR(VLOOKUP(EI257,INPUT!$C$11:$L$281,4,0),"-")</f>
        <v>-</v>
      </c>
      <c r="EM257" s="311" t="str">
        <f>IFERROR(VLOOKUP(EI257,INPUT!$C$11:$L$281,5,0),"-")</f>
        <v>-</v>
      </c>
      <c r="EN257" s="311" t="str">
        <f>IFERROR(VLOOKUP(EI257,INPUT!$C$11:$L$281,6,0),"-")</f>
        <v>-</v>
      </c>
      <c r="EO257" s="311" t="str">
        <f>IFERROR(VLOOKUP(EI257,INPUT!$C$11:$L$281,7,0),"-")</f>
        <v>-</v>
      </c>
      <c r="EP257" s="311">
        <f>IFERROR(VLOOKUP(EI257,INPUT!$C$11:$L$281,8,0),"-")</f>
        <v>0</v>
      </c>
      <c r="EQ257" s="311" t="str">
        <f>IFERROR(VLOOKUP(EI257,INPUT!$C$11:$L$281,9,0),"-")</f>
        <v>-</v>
      </c>
      <c r="ER257" s="311">
        <v>14</v>
      </c>
      <c r="ES257" s="65" t="str">
        <f>IFERROR(VLOOKUP(EI257,INPUT!$C$11:$L$281,10,0),"-")</f>
        <v xml:space="preserve"> </v>
      </c>
      <c r="EU257" s="435"/>
      <c r="EV257" s="435"/>
      <c r="EW257" s="435"/>
      <c r="EX257" s="435"/>
      <c r="EZ257" s="435"/>
      <c r="FA257" s="435"/>
      <c r="FB257" s="435"/>
      <c r="FC257" s="435"/>
    </row>
    <row r="258" spans="139:159" x14ac:dyDescent="0.25">
      <c r="EI258" s="65">
        <v>197</v>
      </c>
      <c r="EJ258" s="311">
        <f>IFERROR(VLOOKUP(EI258,INPUT!$C$11:$L$281,2,0),"-")</f>
        <v>2</v>
      </c>
      <c r="EK258" s="311" t="str">
        <f>IFERROR(VLOOKUP(EI258,INPUT!$C$11:$L$281,3,0),"-")</f>
        <v>-</v>
      </c>
      <c r="EL258" s="386" t="str">
        <f>IFERROR(VLOOKUP(EI258,INPUT!$C$11:$L$281,4,0),"-")</f>
        <v>-</v>
      </c>
      <c r="EM258" s="311" t="str">
        <f>IFERROR(VLOOKUP(EI258,INPUT!$C$11:$L$281,5,0),"-")</f>
        <v>-</v>
      </c>
      <c r="EN258" s="311" t="str">
        <f>IFERROR(VLOOKUP(EI258,INPUT!$C$11:$L$281,6,0),"-")</f>
        <v>-</v>
      </c>
      <c r="EO258" s="311" t="str">
        <f>IFERROR(VLOOKUP(EI258,INPUT!$C$11:$L$281,7,0),"-")</f>
        <v>-</v>
      </c>
      <c r="EP258" s="311">
        <f>IFERROR(VLOOKUP(EI258,INPUT!$C$11:$L$281,8,0),"-")</f>
        <v>0</v>
      </c>
      <c r="EQ258" s="311" t="str">
        <f>IFERROR(VLOOKUP(EI258,INPUT!$C$11:$L$281,9,0),"-")</f>
        <v>-</v>
      </c>
      <c r="ER258" s="311">
        <f t="shared" si="147"/>
        <v>14</v>
      </c>
      <c r="ES258" s="65" t="str">
        <f>IFERROR(VLOOKUP(EI258,INPUT!$C$11:$L$281,10,0),"-")</f>
        <v xml:space="preserve"> </v>
      </c>
      <c r="EU258" s="435"/>
      <c r="EV258" s="435"/>
      <c r="EW258" s="435"/>
      <c r="EX258" s="435"/>
      <c r="EZ258" s="435"/>
      <c r="FA258" s="435"/>
      <c r="FB258" s="435"/>
      <c r="FC258" s="435"/>
    </row>
    <row r="259" spans="139:159" x14ac:dyDescent="0.25">
      <c r="EI259" s="65">
        <v>198</v>
      </c>
      <c r="EJ259" s="311">
        <f>IFERROR(VLOOKUP(EI259,INPUT!$C$11:$L$281,2,0),"-")</f>
        <v>3</v>
      </c>
      <c r="EK259" s="311" t="str">
        <f>IFERROR(VLOOKUP(EI259,INPUT!$C$11:$L$281,3,0),"-")</f>
        <v>-</v>
      </c>
      <c r="EL259" s="386" t="str">
        <f>IFERROR(VLOOKUP(EI259,INPUT!$C$11:$L$281,4,0),"-")</f>
        <v>-</v>
      </c>
      <c r="EM259" s="311" t="str">
        <f>IFERROR(VLOOKUP(EI259,INPUT!$C$11:$L$281,5,0),"-")</f>
        <v>-</v>
      </c>
      <c r="EN259" s="311" t="str">
        <f>IFERROR(VLOOKUP(EI259,INPUT!$C$11:$L$281,6,0),"-")</f>
        <v>-</v>
      </c>
      <c r="EO259" s="311" t="str">
        <f>IFERROR(VLOOKUP(EI259,INPUT!$C$11:$L$281,7,0),"-")</f>
        <v>-</v>
      </c>
      <c r="EP259" s="311">
        <f>IFERROR(VLOOKUP(EI259,INPUT!$C$11:$L$281,8,0),"-")</f>
        <v>0</v>
      </c>
      <c r="EQ259" s="311" t="str">
        <f>IFERROR(VLOOKUP(EI259,INPUT!$C$11:$L$281,9,0),"-")</f>
        <v>-</v>
      </c>
      <c r="ER259" s="311">
        <f t="shared" si="147"/>
        <v>14</v>
      </c>
      <c r="ES259" s="65" t="str">
        <f>IFERROR(VLOOKUP(EI259,INPUT!$C$11:$L$281,10,0),"-")</f>
        <v xml:space="preserve"> </v>
      </c>
      <c r="EU259" s="435"/>
      <c r="EV259" s="435"/>
      <c r="EW259" s="435"/>
      <c r="EX259" s="435"/>
      <c r="EZ259" s="435"/>
      <c r="FA259" s="435"/>
      <c r="FB259" s="435"/>
      <c r="FC259" s="435"/>
    </row>
    <row r="260" spans="139:159" x14ac:dyDescent="0.25">
      <c r="EI260" s="65">
        <v>199</v>
      </c>
      <c r="EJ260" s="311">
        <f>IFERROR(VLOOKUP(EI260,INPUT!$C$11:$L$281,2,0),"-")</f>
        <v>4</v>
      </c>
      <c r="EK260" s="311" t="str">
        <f>IFERROR(VLOOKUP(EI260,INPUT!$C$11:$L$281,3,0),"-")</f>
        <v>-</v>
      </c>
      <c r="EL260" s="386" t="str">
        <f>IFERROR(VLOOKUP(EI260,INPUT!$C$11:$L$281,4,0),"-")</f>
        <v>-</v>
      </c>
      <c r="EM260" s="311" t="str">
        <f>IFERROR(VLOOKUP(EI260,INPUT!$C$11:$L$281,5,0),"-")</f>
        <v>-</v>
      </c>
      <c r="EN260" s="311" t="str">
        <f>IFERROR(VLOOKUP(EI260,INPUT!$C$11:$L$281,6,0),"-")</f>
        <v>-</v>
      </c>
      <c r="EO260" s="311" t="str">
        <f>IFERROR(VLOOKUP(EI260,INPUT!$C$11:$L$281,7,0),"-")</f>
        <v>-</v>
      </c>
      <c r="EP260" s="311">
        <f>IFERROR(VLOOKUP(EI260,INPUT!$C$11:$L$281,8,0),"-")</f>
        <v>0</v>
      </c>
      <c r="EQ260" s="311" t="str">
        <f>IFERROR(VLOOKUP(EI260,INPUT!$C$11:$L$281,9,0),"-")</f>
        <v>-</v>
      </c>
      <c r="ER260" s="311">
        <f t="shared" si="147"/>
        <v>14</v>
      </c>
      <c r="ES260" s="65" t="str">
        <f>IFERROR(VLOOKUP(EI260,INPUT!$C$11:$L$281,10,0),"-")</f>
        <v xml:space="preserve"> </v>
      </c>
      <c r="EU260" s="435"/>
      <c r="EV260" s="435"/>
      <c r="EW260" s="435"/>
      <c r="EX260" s="435"/>
      <c r="EZ260" s="435"/>
      <c r="FA260" s="435"/>
      <c r="FB260" s="435"/>
      <c r="FC260" s="435"/>
    </row>
    <row r="261" spans="139:159" x14ac:dyDescent="0.25">
      <c r="EI261" s="65">
        <v>200</v>
      </c>
      <c r="EJ261" s="311">
        <f>IFERROR(VLOOKUP(EI261,INPUT!$C$11:$L$281,2,0),"-")</f>
        <v>5</v>
      </c>
      <c r="EK261" s="311" t="str">
        <f>IFERROR(VLOOKUP(EI261,INPUT!$C$11:$L$281,3,0),"-")</f>
        <v>-</v>
      </c>
      <c r="EL261" s="386" t="str">
        <f>IFERROR(VLOOKUP(EI261,INPUT!$C$11:$L$281,4,0),"-")</f>
        <v>-</v>
      </c>
      <c r="EM261" s="311" t="str">
        <f>IFERROR(VLOOKUP(EI261,INPUT!$C$11:$L$281,5,0),"-")</f>
        <v>-</v>
      </c>
      <c r="EN261" s="311" t="str">
        <f>IFERROR(VLOOKUP(EI261,INPUT!$C$11:$L$281,6,0),"-")</f>
        <v>-</v>
      </c>
      <c r="EO261" s="311" t="str">
        <f>IFERROR(VLOOKUP(EI261,INPUT!$C$11:$L$281,7,0),"-")</f>
        <v>-</v>
      </c>
      <c r="EP261" s="311">
        <f>IFERROR(VLOOKUP(EI261,INPUT!$C$11:$L$281,8,0),"-")</f>
        <v>0</v>
      </c>
      <c r="EQ261" s="311" t="str">
        <f>IFERROR(VLOOKUP(EI261,INPUT!$C$11:$L$281,9,0),"-")</f>
        <v>-</v>
      </c>
      <c r="ER261" s="311">
        <f t="shared" si="147"/>
        <v>14</v>
      </c>
      <c r="ES261" s="65" t="str">
        <f>IFERROR(VLOOKUP(EI261,INPUT!$C$11:$L$281,10,0),"-")</f>
        <v xml:space="preserve"> </v>
      </c>
      <c r="EU261" s="435"/>
      <c r="EV261" s="435"/>
      <c r="EW261" s="435"/>
      <c r="EX261" s="435"/>
      <c r="EZ261" s="435"/>
      <c r="FA261" s="435"/>
      <c r="FB261" s="435"/>
      <c r="FC261" s="435"/>
    </row>
    <row r="262" spans="139:159" x14ac:dyDescent="0.25">
      <c r="EI262" s="65">
        <v>201</v>
      </c>
      <c r="EJ262" s="311">
        <f>IFERROR(VLOOKUP(EI262,INPUT!$C$11:$L$281,2,0),"-")</f>
        <v>6</v>
      </c>
      <c r="EK262" s="311" t="str">
        <f>IFERROR(VLOOKUP(EI262,INPUT!$C$11:$L$281,3,0),"-")</f>
        <v>-</v>
      </c>
      <c r="EL262" s="386" t="str">
        <f>IFERROR(VLOOKUP(EI262,INPUT!$C$11:$L$281,4,0),"-")</f>
        <v>-</v>
      </c>
      <c r="EM262" s="311" t="str">
        <f>IFERROR(VLOOKUP(EI262,INPUT!$C$11:$L$281,5,0),"-")</f>
        <v>-</v>
      </c>
      <c r="EN262" s="311" t="str">
        <f>IFERROR(VLOOKUP(EI262,INPUT!$C$11:$L$281,6,0),"-")</f>
        <v>-</v>
      </c>
      <c r="EO262" s="311" t="str">
        <f>IFERROR(VLOOKUP(EI262,INPUT!$C$11:$L$281,7,0),"-")</f>
        <v>-</v>
      </c>
      <c r="EP262" s="311">
        <f>IFERROR(VLOOKUP(EI262,INPUT!$C$11:$L$281,8,0),"-")</f>
        <v>0</v>
      </c>
      <c r="EQ262" s="311" t="str">
        <f>IFERROR(VLOOKUP(EI262,INPUT!$C$11:$L$281,9,0),"-")</f>
        <v>-</v>
      </c>
      <c r="ER262" s="311">
        <f t="shared" si="147"/>
        <v>14</v>
      </c>
      <c r="ES262" s="65" t="str">
        <f>IFERROR(VLOOKUP(EI262,INPUT!$C$11:$L$281,10,0),"-")</f>
        <v xml:space="preserve"> </v>
      </c>
      <c r="EU262" s="435"/>
      <c r="EV262" s="435"/>
      <c r="EW262" s="435"/>
      <c r="EX262" s="435"/>
      <c r="EZ262" s="435"/>
      <c r="FA262" s="435"/>
      <c r="FB262" s="435"/>
      <c r="FC262" s="435"/>
    </row>
    <row r="263" spans="139:159" x14ac:dyDescent="0.25">
      <c r="EI263" s="65">
        <v>202</v>
      </c>
      <c r="EJ263" s="311">
        <f>IFERROR(VLOOKUP(EI263,INPUT!$C$11:$L$281,2,0),"-")</f>
        <v>7</v>
      </c>
      <c r="EK263" s="311" t="str">
        <f>IFERROR(VLOOKUP(EI263,INPUT!$C$11:$L$281,3,0),"-")</f>
        <v>-</v>
      </c>
      <c r="EL263" s="386" t="str">
        <f>IFERROR(VLOOKUP(EI263,INPUT!$C$11:$L$281,4,0),"-")</f>
        <v>-</v>
      </c>
      <c r="EM263" s="311" t="str">
        <f>IFERROR(VLOOKUP(EI263,INPUT!$C$11:$L$281,5,0),"-")</f>
        <v>-</v>
      </c>
      <c r="EN263" s="311" t="str">
        <f>IFERROR(VLOOKUP(EI263,INPUT!$C$11:$L$281,6,0),"-")</f>
        <v>-</v>
      </c>
      <c r="EO263" s="311" t="str">
        <f>IFERROR(VLOOKUP(EI263,INPUT!$C$11:$L$281,7,0),"-")</f>
        <v>-</v>
      </c>
      <c r="EP263" s="311">
        <f>IFERROR(VLOOKUP(EI263,INPUT!$C$11:$L$281,8,0),"-")</f>
        <v>0</v>
      </c>
      <c r="EQ263" s="311" t="str">
        <f>IFERROR(VLOOKUP(EI263,INPUT!$C$11:$L$281,9,0),"-")</f>
        <v>-</v>
      </c>
      <c r="ER263" s="311">
        <f t="shared" si="147"/>
        <v>14</v>
      </c>
      <c r="ES263" s="65" t="str">
        <f>IFERROR(VLOOKUP(EI263,INPUT!$C$11:$L$281,10,0),"-")</f>
        <v xml:space="preserve"> </v>
      </c>
      <c r="EU263" s="435"/>
      <c r="EV263" s="435"/>
      <c r="EW263" s="435"/>
      <c r="EX263" s="435"/>
      <c r="EZ263" s="435"/>
      <c r="FA263" s="435"/>
      <c r="FB263" s="435"/>
      <c r="FC263" s="435"/>
    </row>
    <row r="264" spans="139:159" x14ac:dyDescent="0.25">
      <c r="EI264" s="65">
        <v>203</v>
      </c>
      <c r="EJ264" s="311">
        <f>IFERROR(VLOOKUP(EI264,INPUT!$C$11:$L$281,2,0),"-")</f>
        <v>8</v>
      </c>
      <c r="EK264" s="311" t="str">
        <f>IFERROR(VLOOKUP(EI264,INPUT!$C$11:$L$281,3,0),"-")</f>
        <v>-</v>
      </c>
      <c r="EL264" s="386" t="str">
        <f>IFERROR(VLOOKUP(EI264,INPUT!$C$11:$L$281,4,0),"-")</f>
        <v>-</v>
      </c>
      <c r="EM264" s="311" t="str">
        <f>IFERROR(VLOOKUP(EI264,INPUT!$C$11:$L$281,5,0),"-")</f>
        <v>-</v>
      </c>
      <c r="EN264" s="311" t="str">
        <f>IFERROR(VLOOKUP(EI264,INPUT!$C$11:$L$281,6,0),"-")</f>
        <v>-</v>
      </c>
      <c r="EO264" s="311" t="str">
        <f>IFERROR(VLOOKUP(EI264,INPUT!$C$11:$L$281,7,0),"-")</f>
        <v>-</v>
      </c>
      <c r="EP264" s="311">
        <f>IFERROR(VLOOKUP(EI264,INPUT!$C$11:$L$281,8,0),"-")</f>
        <v>0</v>
      </c>
      <c r="EQ264" s="311" t="str">
        <f>IFERROR(VLOOKUP(EI264,INPUT!$C$11:$L$281,9,0),"-")</f>
        <v>-</v>
      </c>
      <c r="ER264" s="311">
        <f t="shared" si="147"/>
        <v>14</v>
      </c>
      <c r="ES264" s="65" t="str">
        <f>IFERROR(VLOOKUP(EI264,INPUT!$C$11:$L$281,10,0),"-")</f>
        <v xml:space="preserve"> </v>
      </c>
      <c r="EU264" s="435"/>
      <c r="EV264" s="435"/>
      <c r="EW264" s="435"/>
      <c r="EX264" s="435"/>
      <c r="EZ264" s="435"/>
      <c r="FA264" s="435"/>
      <c r="FB264" s="435"/>
      <c r="FC264" s="435"/>
    </row>
    <row r="265" spans="139:159" x14ac:dyDescent="0.25">
      <c r="EI265" s="65">
        <v>204</v>
      </c>
      <c r="EJ265" s="311">
        <f>IFERROR(VLOOKUP(EI265,INPUT!$C$11:$L$281,2,0),"-")</f>
        <v>9</v>
      </c>
      <c r="EK265" s="311" t="str">
        <f>IFERROR(VLOOKUP(EI265,INPUT!$C$11:$L$281,3,0),"-")</f>
        <v>-</v>
      </c>
      <c r="EL265" s="386" t="str">
        <f>IFERROR(VLOOKUP(EI265,INPUT!$C$11:$L$281,4,0),"-")</f>
        <v>-</v>
      </c>
      <c r="EM265" s="311" t="str">
        <f>IFERROR(VLOOKUP(EI265,INPUT!$C$11:$L$281,5,0),"-")</f>
        <v>-</v>
      </c>
      <c r="EN265" s="311" t="str">
        <f>IFERROR(VLOOKUP(EI265,INPUT!$C$11:$L$281,6,0),"-")</f>
        <v>-</v>
      </c>
      <c r="EO265" s="311" t="str">
        <f>IFERROR(VLOOKUP(EI265,INPUT!$C$11:$L$281,7,0),"-")</f>
        <v>-</v>
      </c>
      <c r="EP265" s="311">
        <f>IFERROR(VLOOKUP(EI265,INPUT!$C$11:$L$281,8,0),"-")</f>
        <v>0</v>
      </c>
      <c r="EQ265" s="311" t="str">
        <f>IFERROR(VLOOKUP(EI265,INPUT!$C$11:$L$281,9,0),"-")</f>
        <v>-</v>
      </c>
      <c r="ER265" s="311">
        <f t="shared" si="147"/>
        <v>14</v>
      </c>
      <c r="ES265" s="65" t="str">
        <f>IFERROR(VLOOKUP(EI265,INPUT!$C$11:$L$281,10,0),"-")</f>
        <v xml:space="preserve"> </v>
      </c>
      <c r="EU265" s="435"/>
      <c r="EV265" s="435"/>
      <c r="EW265" s="435"/>
      <c r="EX265" s="435"/>
      <c r="EZ265" s="435"/>
      <c r="FA265" s="435"/>
      <c r="FB265" s="435"/>
      <c r="FC265" s="435"/>
    </row>
    <row r="266" spans="139:159" x14ac:dyDescent="0.25">
      <c r="EI266" s="65">
        <v>205</v>
      </c>
      <c r="EJ266" s="311">
        <f>IFERROR(VLOOKUP(EI266,INPUT!$C$11:$L$281,2,0),"-")</f>
        <v>10</v>
      </c>
      <c r="EK266" s="311" t="str">
        <f>IFERROR(VLOOKUP(EI266,INPUT!$C$11:$L$281,3,0),"-")</f>
        <v>-</v>
      </c>
      <c r="EL266" s="386" t="str">
        <f>IFERROR(VLOOKUP(EI266,INPUT!$C$11:$L$281,4,0),"-")</f>
        <v>-</v>
      </c>
      <c r="EM266" s="311" t="str">
        <f>IFERROR(VLOOKUP(EI266,INPUT!$C$11:$L$281,5,0),"-")</f>
        <v>-</v>
      </c>
      <c r="EN266" s="311" t="str">
        <f>IFERROR(VLOOKUP(EI266,INPUT!$C$11:$L$281,6,0),"-")</f>
        <v>-</v>
      </c>
      <c r="EO266" s="311" t="str">
        <f>IFERROR(VLOOKUP(EI266,INPUT!$C$11:$L$281,7,0),"-")</f>
        <v>-</v>
      </c>
      <c r="EP266" s="311">
        <f>IFERROR(VLOOKUP(EI266,INPUT!$C$11:$L$281,8,0),"-")</f>
        <v>0</v>
      </c>
      <c r="EQ266" s="311" t="str">
        <f>IFERROR(VLOOKUP(EI266,INPUT!$C$11:$L$281,9,0),"-")</f>
        <v>-</v>
      </c>
      <c r="ER266" s="311">
        <f t="shared" si="147"/>
        <v>14</v>
      </c>
      <c r="ES266" s="65" t="str">
        <f>IFERROR(VLOOKUP(EI266,INPUT!$C$11:$L$281,10,0),"-")</f>
        <v xml:space="preserve"> </v>
      </c>
      <c r="EU266" s="435"/>
      <c r="EV266" s="435"/>
      <c r="EW266" s="435"/>
      <c r="EX266" s="435"/>
      <c r="EZ266" s="435"/>
      <c r="FA266" s="435"/>
      <c r="FB266" s="435"/>
      <c r="FC266" s="435"/>
    </row>
    <row r="267" spans="139:159" x14ac:dyDescent="0.25">
      <c r="EI267" s="65">
        <v>206</v>
      </c>
      <c r="EJ267" s="311">
        <f>IFERROR(VLOOKUP(EI267,INPUT!$C$11:$L$281,2,0),"-")</f>
        <v>11</v>
      </c>
      <c r="EK267" s="311" t="str">
        <f>IFERROR(VLOOKUP(EI267,INPUT!$C$11:$L$281,3,0),"-")</f>
        <v>-</v>
      </c>
      <c r="EL267" s="386" t="str">
        <f>IFERROR(VLOOKUP(EI267,INPUT!$C$11:$L$281,4,0),"-")</f>
        <v>-</v>
      </c>
      <c r="EM267" s="311" t="str">
        <f>IFERROR(VLOOKUP(EI267,INPUT!$C$11:$L$281,5,0),"-")</f>
        <v>-</v>
      </c>
      <c r="EN267" s="311" t="str">
        <f>IFERROR(VLOOKUP(EI267,INPUT!$C$11:$L$281,6,0),"-")</f>
        <v>-</v>
      </c>
      <c r="EO267" s="311" t="str">
        <f>IFERROR(VLOOKUP(EI267,INPUT!$C$11:$L$281,7,0),"-")</f>
        <v>-</v>
      </c>
      <c r="EP267" s="311">
        <f>IFERROR(VLOOKUP(EI267,INPUT!$C$11:$L$281,8,0),"-")</f>
        <v>0</v>
      </c>
      <c r="EQ267" s="311" t="str">
        <f>IFERROR(VLOOKUP(EI267,INPUT!$C$11:$L$281,9,0),"-")</f>
        <v>-</v>
      </c>
      <c r="ER267" s="311">
        <f t="shared" si="147"/>
        <v>14</v>
      </c>
      <c r="ES267" s="65" t="str">
        <f>IFERROR(VLOOKUP(EI267,INPUT!$C$11:$L$281,10,0),"-")</f>
        <v xml:space="preserve"> </v>
      </c>
      <c r="EU267" s="435"/>
      <c r="EV267" s="435"/>
      <c r="EW267" s="435"/>
      <c r="EX267" s="435"/>
      <c r="EZ267" s="435"/>
      <c r="FA267" s="435"/>
      <c r="FB267" s="435"/>
      <c r="FC267" s="435"/>
    </row>
    <row r="268" spans="139:159" x14ac:dyDescent="0.25">
      <c r="EI268" s="65">
        <v>207</v>
      </c>
      <c r="EJ268" s="311">
        <f>IFERROR(VLOOKUP(EI268,INPUT!$C$11:$L$281,2,0),"-")</f>
        <v>12</v>
      </c>
      <c r="EK268" s="311" t="str">
        <f>IFERROR(VLOOKUP(EI268,INPUT!$C$11:$L$281,3,0),"-")</f>
        <v>-</v>
      </c>
      <c r="EL268" s="386" t="str">
        <f>IFERROR(VLOOKUP(EI268,INPUT!$C$11:$L$281,4,0),"-")</f>
        <v>-</v>
      </c>
      <c r="EM268" s="311" t="str">
        <f>IFERROR(VLOOKUP(EI268,INPUT!$C$11:$L$281,5,0),"-")</f>
        <v>-</v>
      </c>
      <c r="EN268" s="311" t="str">
        <f>IFERROR(VLOOKUP(EI268,INPUT!$C$11:$L$281,6,0),"-")</f>
        <v>-</v>
      </c>
      <c r="EO268" s="311" t="str">
        <f>IFERROR(VLOOKUP(EI268,INPUT!$C$11:$L$281,7,0),"-")</f>
        <v>-</v>
      </c>
      <c r="EP268" s="311">
        <f>IFERROR(VLOOKUP(EI268,INPUT!$C$11:$L$281,8,0),"-")</f>
        <v>0</v>
      </c>
      <c r="EQ268" s="311" t="str">
        <f>IFERROR(VLOOKUP(EI268,INPUT!$C$11:$L$281,9,0),"-")</f>
        <v>-</v>
      </c>
      <c r="ER268" s="311">
        <f t="shared" si="147"/>
        <v>14</v>
      </c>
      <c r="ES268" s="65" t="str">
        <f>IFERROR(VLOOKUP(EI268,INPUT!$C$11:$L$281,10,0),"-")</f>
        <v xml:space="preserve"> </v>
      </c>
      <c r="EU268" s="435"/>
      <c r="EV268" s="435"/>
      <c r="EW268" s="435"/>
      <c r="EX268" s="435"/>
      <c r="EZ268" s="435"/>
      <c r="FA268" s="435"/>
      <c r="FB268" s="435"/>
      <c r="FC268" s="435"/>
    </row>
    <row r="269" spans="139:159" x14ac:dyDescent="0.25">
      <c r="EI269" s="65">
        <v>208</v>
      </c>
      <c r="EJ269" s="311">
        <f>IFERROR(VLOOKUP(EI269,INPUT!$C$11:$L$281,2,0),"-")</f>
        <v>13</v>
      </c>
      <c r="EK269" s="311" t="str">
        <f>IFERROR(VLOOKUP(EI269,INPUT!$C$11:$L$281,3,0),"-")</f>
        <v>-</v>
      </c>
      <c r="EL269" s="386" t="str">
        <f>IFERROR(VLOOKUP(EI269,INPUT!$C$11:$L$281,4,0),"-")</f>
        <v>-</v>
      </c>
      <c r="EM269" s="311" t="str">
        <f>IFERROR(VLOOKUP(EI269,INPUT!$C$11:$L$281,5,0),"-")</f>
        <v>-</v>
      </c>
      <c r="EN269" s="311" t="str">
        <f>IFERROR(VLOOKUP(EI269,INPUT!$C$11:$L$281,6,0),"-")</f>
        <v>-</v>
      </c>
      <c r="EO269" s="311" t="str">
        <f>IFERROR(VLOOKUP(EI269,INPUT!$C$11:$L$281,7,0),"-")</f>
        <v>-</v>
      </c>
      <c r="EP269" s="311">
        <f>IFERROR(VLOOKUP(EI269,INPUT!$C$11:$L$281,8,0),"-")</f>
        <v>0</v>
      </c>
      <c r="EQ269" s="311" t="str">
        <f>IFERROR(VLOOKUP(EI269,INPUT!$C$11:$L$281,9,0),"-")</f>
        <v>-</v>
      </c>
      <c r="ER269" s="311">
        <f t="shared" si="147"/>
        <v>14</v>
      </c>
      <c r="ES269" s="65" t="str">
        <f>IFERROR(VLOOKUP(EI269,INPUT!$C$11:$L$281,10,0),"-")</f>
        <v xml:space="preserve"> </v>
      </c>
      <c r="EU269" s="435"/>
      <c r="EV269" s="435"/>
      <c r="EW269" s="435"/>
      <c r="EX269" s="435"/>
      <c r="EZ269" s="435"/>
      <c r="FA269" s="435"/>
      <c r="FB269" s="435"/>
      <c r="FC269" s="435"/>
    </row>
    <row r="270" spans="139:159" x14ac:dyDescent="0.25">
      <c r="EI270" s="65">
        <v>209</v>
      </c>
      <c r="EJ270" s="311">
        <f>IFERROR(VLOOKUP(EI270,INPUT!$C$11:$L$281,2,0),"-")</f>
        <v>14</v>
      </c>
      <c r="EK270" s="311" t="str">
        <f>IFERROR(VLOOKUP(EI270,INPUT!$C$11:$L$281,3,0),"-")</f>
        <v>-</v>
      </c>
      <c r="EL270" s="386" t="str">
        <f>IFERROR(VLOOKUP(EI270,INPUT!$C$11:$L$281,4,0),"-")</f>
        <v>-</v>
      </c>
      <c r="EM270" s="311" t="str">
        <f>IFERROR(VLOOKUP(EI270,INPUT!$C$11:$L$281,5,0),"-")</f>
        <v>-</v>
      </c>
      <c r="EN270" s="311" t="str">
        <f>IFERROR(VLOOKUP(EI270,INPUT!$C$11:$L$281,6,0),"-")</f>
        <v>-</v>
      </c>
      <c r="EO270" s="311" t="str">
        <f>IFERROR(VLOOKUP(EI270,INPUT!$C$11:$L$281,7,0),"-")</f>
        <v>-</v>
      </c>
      <c r="EP270" s="311">
        <f>IFERROR(VLOOKUP(EI270,INPUT!$C$11:$L$281,8,0),"-")</f>
        <v>0</v>
      </c>
      <c r="EQ270" s="311" t="str">
        <f>IFERROR(VLOOKUP(EI270,INPUT!$C$11:$L$281,9,0),"-")</f>
        <v>-</v>
      </c>
      <c r="ER270" s="311">
        <f t="shared" si="147"/>
        <v>14</v>
      </c>
      <c r="ES270" s="65" t="str">
        <f>IFERROR(VLOOKUP(EI270,INPUT!$C$11:$L$281,10,0),"-")</f>
        <v xml:space="preserve"> </v>
      </c>
      <c r="EU270" s="435"/>
      <c r="EV270" s="435"/>
      <c r="EW270" s="435"/>
      <c r="EX270" s="435"/>
      <c r="EZ270" s="435"/>
      <c r="FA270" s="435"/>
      <c r="FB270" s="435"/>
      <c r="FC270" s="435"/>
    </row>
    <row r="271" spans="139:159" x14ac:dyDescent="0.25">
      <c r="EI271" s="65">
        <v>210</v>
      </c>
      <c r="EJ271" s="311">
        <f>IFERROR(VLOOKUP(EI271,INPUT!$C$11:$L$281,2,0),"-")</f>
        <v>15</v>
      </c>
      <c r="EK271" s="311" t="str">
        <f>IFERROR(VLOOKUP(EI271,INPUT!$C$11:$L$281,3,0),"-")</f>
        <v>-</v>
      </c>
      <c r="EL271" s="386" t="str">
        <f>IFERROR(VLOOKUP(EI271,INPUT!$C$11:$L$281,4,0),"-")</f>
        <v>-</v>
      </c>
      <c r="EM271" s="311" t="str">
        <f>IFERROR(VLOOKUP(EI271,INPUT!$C$11:$L$281,5,0),"-")</f>
        <v>-</v>
      </c>
      <c r="EN271" s="311" t="str">
        <f>IFERROR(VLOOKUP(EI271,INPUT!$C$11:$L$281,6,0),"-")</f>
        <v>-</v>
      </c>
      <c r="EO271" s="311" t="str">
        <f>IFERROR(VLOOKUP(EI271,INPUT!$C$11:$L$281,7,0),"-")</f>
        <v>-</v>
      </c>
      <c r="EP271" s="311">
        <f>IFERROR(VLOOKUP(EI271,INPUT!$C$11:$L$281,8,0),"-")</f>
        <v>0</v>
      </c>
      <c r="EQ271" s="311" t="str">
        <f>IFERROR(VLOOKUP(EI271,INPUT!$C$11:$L$281,9,0),"-")</f>
        <v>-</v>
      </c>
      <c r="ER271" s="311">
        <f t="shared" si="147"/>
        <v>14</v>
      </c>
      <c r="ES271" s="65" t="str">
        <f>IFERROR(VLOOKUP(EI271,INPUT!$C$11:$L$281,10,0),"-")</f>
        <v xml:space="preserve"> </v>
      </c>
      <c r="EU271" s="435"/>
      <c r="EV271" s="435"/>
      <c r="EW271" s="435"/>
      <c r="EX271" s="435"/>
      <c r="EZ271" s="435"/>
      <c r="FA271" s="435"/>
      <c r="FB271" s="435"/>
      <c r="FC271" s="435"/>
    </row>
    <row r="272" spans="139:159" x14ac:dyDescent="0.25">
      <c r="EI272" s="65">
        <v>211</v>
      </c>
      <c r="EJ272" s="311">
        <f>IFERROR(VLOOKUP(EI272,INPUT!$C$11:$L$281,2,0),"-")</f>
        <v>1</v>
      </c>
      <c r="EK272" s="311" t="str">
        <f>IFERROR(VLOOKUP(EI272,INPUT!$C$11:$L$281,3,0),"-")</f>
        <v>-</v>
      </c>
      <c r="EL272" s="386" t="str">
        <f>IFERROR(VLOOKUP(EI272,INPUT!$C$11:$L$281,4,0),"-")</f>
        <v>-</v>
      </c>
      <c r="EM272" s="311" t="str">
        <f>IFERROR(VLOOKUP(EI272,INPUT!$C$11:$L$281,5,0),"-")</f>
        <v>-</v>
      </c>
      <c r="EN272" s="311" t="str">
        <f>IFERROR(VLOOKUP(EI272,INPUT!$C$11:$L$281,6,0),"-")</f>
        <v>-</v>
      </c>
      <c r="EO272" s="311" t="str">
        <f>IFERROR(VLOOKUP(EI272,INPUT!$C$11:$L$281,7,0),"-")</f>
        <v>-</v>
      </c>
      <c r="EP272" s="311">
        <f>IFERROR(VLOOKUP(EI272,INPUT!$C$11:$L$281,8,0),"-")</f>
        <v>0</v>
      </c>
      <c r="EQ272" s="311" t="str">
        <f>IFERROR(VLOOKUP(EI272,INPUT!$C$11:$L$281,9,0),"-")</f>
        <v>-</v>
      </c>
      <c r="ER272" s="311">
        <v>15</v>
      </c>
      <c r="ES272" s="65" t="str">
        <f>IFERROR(VLOOKUP(EI272,INPUT!$C$11:$L$281,10,0),"-")</f>
        <v xml:space="preserve"> </v>
      </c>
      <c r="EU272" s="435"/>
      <c r="EV272" s="435"/>
      <c r="EW272" s="435"/>
      <c r="EX272" s="435"/>
      <c r="EZ272" s="435"/>
      <c r="FA272" s="435"/>
      <c r="FB272" s="435"/>
      <c r="FC272" s="435"/>
    </row>
    <row r="273" spans="139:159" x14ac:dyDescent="0.25">
      <c r="EI273" s="65">
        <v>212</v>
      </c>
      <c r="EJ273" s="311">
        <f>IFERROR(VLOOKUP(EI273,INPUT!$C$11:$L$281,2,0),"-")</f>
        <v>2</v>
      </c>
      <c r="EK273" s="311" t="str">
        <f>IFERROR(VLOOKUP(EI273,INPUT!$C$11:$L$281,3,0),"-")</f>
        <v>-</v>
      </c>
      <c r="EL273" s="386" t="str">
        <f>IFERROR(VLOOKUP(EI273,INPUT!$C$11:$L$281,4,0),"-")</f>
        <v>-</v>
      </c>
      <c r="EM273" s="311" t="str">
        <f>IFERROR(VLOOKUP(EI273,INPUT!$C$11:$L$281,5,0),"-")</f>
        <v>-</v>
      </c>
      <c r="EN273" s="311" t="str">
        <f>IFERROR(VLOOKUP(EI273,INPUT!$C$11:$L$281,6,0),"-")</f>
        <v>-</v>
      </c>
      <c r="EO273" s="311" t="str">
        <f>IFERROR(VLOOKUP(EI273,INPUT!$C$11:$L$281,7,0),"-")</f>
        <v>-</v>
      </c>
      <c r="EP273" s="311">
        <f>IFERROR(VLOOKUP(EI273,INPUT!$C$11:$L$281,8,0),"-")</f>
        <v>0</v>
      </c>
      <c r="EQ273" s="311" t="str">
        <f>IFERROR(VLOOKUP(EI273,INPUT!$C$11:$L$281,9,0),"-")</f>
        <v>-</v>
      </c>
      <c r="ER273" s="311">
        <f t="shared" si="147"/>
        <v>15</v>
      </c>
      <c r="ES273" s="65" t="str">
        <f>IFERROR(VLOOKUP(EI273,INPUT!$C$11:$L$281,10,0),"-")</f>
        <v xml:space="preserve"> </v>
      </c>
      <c r="EU273" s="435"/>
      <c r="EV273" s="435"/>
      <c r="EW273" s="435"/>
      <c r="EX273" s="435"/>
      <c r="EZ273" s="435"/>
      <c r="FA273" s="435"/>
      <c r="FB273" s="435"/>
      <c r="FC273" s="435"/>
    </row>
    <row r="274" spans="139:159" x14ac:dyDescent="0.25">
      <c r="EI274" s="65">
        <v>213</v>
      </c>
      <c r="EJ274" s="311">
        <f>IFERROR(VLOOKUP(EI274,INPUT!$C$11:$L$281,2,0),"-")</f>
        <v>3</v>
      </c>
      <c r="EK274" s="311" t="str">
        <f>IFERROR(VLOOKUP(EI274,INPUT!$C$11:$L$281,3,0),"-")</f>
        <v>-</v>
      </c>
      <c r="EL274" s="386" t="str">
        <f>IFERROR(VLOOKUP(EI274,INPUT!$C$11:$L$281,4,0),"-")</f>
        <v>-</v>
      </c>
      <c r="EM274" s="311" t="str">
        <f>IFERROR(VLOOKUP(EI274,INPUT!$C$11:$L$281,5,0),"-")</f>
        <v>-</v>
      </c>
      <c r="EN274" s="311" t="str">
        <f>IFERROR(VLOOKUP(EI274,INPUT!$C$11:$L$281,6,0),"-")</f>
        <v>-</v>
      </c>
      <c r="EO274" s="311" t="str">
        <f>IFERROR(VLOOKUP(EI274,INPUT!$C$11:$L$281,7,0),"-")</f>
        <v>-</v>
      </c>
      <c r="EP274" s="311">
        <f>IFERROR(VLOOKUP(EI274,INPUT!$C$11:$L$281,8,0),"-")</f>
        <v>0</v>
      </c>
      <c r="EQ274" s="311" t="str">
        <f>IFERROR(VLOOKUP(EI274,INPUT!$C$11:$L$281,9,0),"-")</f>
        <v>-</v>
      </c>
      <c r="ER274" s="311">
        <f t="shared" si="147"/>
        <v>15</v>
      </c>
      <c r="ES274" s="65" t="str">
        <f>IFERROR(VLOOKUP(EI274,INPUT!$C$11:$L$281,10,0),"-")</f>
        <v xml:space="preserve"> </v>
      </c>
      <c r="EU274" s="435"/>
      <c r="EV274" s="435"/>
      <c r="EW274" s="435"/>
      <c r="EX274" s="435"/>
      <c r="EZ274" s="435"/>
      <c r="FA274" s="435"/>
      <c r="FB274" s="435"/>
      <c r="FC274" s="435"/>
    </row>
    <row r="275" spans="139:159" x14ac:dyDescent="0.25">
      <c r="EI275" s="65">
        <v>214</v>
      </c>
      <c r="EJ275" s="311">
        <f>IFERROR(VLOOKUP(EI275,INPUT!$C$11:$L$281,2,0),"-")</f>
        <v>4</v>
      </c>
      <c r="EK275" s="311" t="str">
        <f>IFERROR(VLOOKUP(EI275,INPUT!$C$11:$L$281,3,0),"-")</f>
        <v>-</v>
      </c>
      <c r="EL275" s="386" t="str">
        <f>IFERROR(VLOOKUP(EI275,INPUT!$C$11:$L$281,4,0),"-")</f>
        <v>-</v>
      </c>
      <c r="EM275" s="311" t="str">
        <f>IFERROR(VLOOKUP(EI275,INPUT!$C$11:$L$281,5,0),"-")</f>
        <v>-</v>
      </c>
      <c r="EN275" s="311" t="str">
        <f>IFERROR(VLOOKUP(EI275,INPUT!$C$11:$L$281,6,0),"-")</f>
        <v>-</v>
      </c>
      <c r="EO275" s="311" t="str">
        <f>IFERROR(VLOOKUP(EI275,INPUT!$C$11:$L$281,7,0),"-")</f>
        <v>-</v>
      </c>
      <c r="EP275" s="311">
        <f>IFERROR(VLOOKUP(EI275,INPUT!$C$11:$L$281,8,0),"-")</f>
        <v>0</v>
      </c>
      <c r="EQ275" s="311" t="str">
        <f>IFERROR(VLOOKUP(EI275,INPUT!$C$11:$L$281,9,0),"-")</f>
        <v>-</v>
      </c>
      <c r="ER275" s="311">
        <f t="shared" si="147"/>
        <v>15</v>
      </c>
      <c r="ES275" s="65" t="str">
        <f>IFERROR(VLOOKUP(EI275,INPUT!$C$11:$L$281,10,0),"-")</f>
        <v xml:space="preserve"> </v>
      </c>
      <c r="EU275" s="435"/>
      <c r="EV275" s="435"/>
      <c r="EW275" s="435"/>
      <c r="EX275" s="435"/>
      <c r="EZ275" s="435"/>
      <c r="FA275" s="435"/>
      <c r="FB275" s="435"/>
      <c r="FC275" s="435"/>
    </row>
    <row r="276" spans="139:159" x14ac:dyDescent="0.25">
      <c r="EI276" s="65">
        <v>215</v>
      </c>
      <c r="EJ276" s="311">
        <f>IFERROR(VLOOKUP(EI276,INPUT!$C$11:$L$281,2,0),"-")</f>
        <v>5</v>
      </c>
      <c r="EK276" s="311" t="str">
        <f>IFERROR(VLOOKUP(EI276,INPUT!$C$11:$L$281,3,0),"-")</f>
        <v>-</v>
      </c>
      <c r="EL276" s="386" t="str">
        <f>IFERROR(VLOOKUP(EI276,INPUT!$C$11:$L$281,4,0),"-")</f>
        <v>-</v>
      </c>
      <c r="EM276" s="311" t="str">
        <f>IFERROR(VLOOKUP(EI276,INPUT!$C$11:$L$281,5,0),"-")</f>
        <v>-</v>
      </c>
      <c r="EN276" s="311" t="str">
        <f>IFERROR(VLOOKUP(EI276,INPUT!$C$11:$L$281,6,0),"-")</f>
        <v>-</v>
      </c>
      <c r="EO276" s="311" t="str">
        <f>IFERROR(VLOOKUP(EI276,INPUT!$C$11:$L$281,7,0),"-")</f>
        <v>-</v>
      </c>
      <c r="EP276" s="311">
        <f>IFERROR(VLOOKUP(EI276,INPUT!$C$11:$L$281,8,0),"-")</f>
        <v>0</v>
      </c>
      <c r="EQ276" s="311" t="str">
        <f>IFERROR(VLOOKUP(EI276,INPUT!$C$11:$L$281,9,0),"-")</f>
        <v>-</v>
      </c>
      <c r="ER276" s="311">
        <f t="shared" si="147"/>
        <v>15</v>
      </c>
      <c r="ES276" s="65" t="str">
        <f>IFERROR(VLOOKUP(EI276,INPUT!$C$11:$L$281,10,0),"-")</f>
        <v xml:space="preserve"> </v>
      </c>
      <c r="EU276" s="435"/>
      <c r="EV276" s="435"/>
      <c r="EW276" s="435"/>
      <c r="EX276" s="435"/>
      <c r="EZ276" s="435"/>
      <c r="FA276" s="435"/>
      <c r="FB276" s="435"/>
      <c r="FC276" s="435"/>
    </row>
    <row r="277" spans="139:159" x14ac:dyDescent="0.25">
      <c r="EI277" s="65">
        <v>216</v>
      </c>
      <c r="EJ277" s="311">
        <f>IFERROR(VLOOKUP(EI277,INPUT!$C$11:$L$281,2,0),"-")</f>
        <v>6</v>
      </c>
      <c r="EK277" s="311" t="str">
        <f>IFERROR(VLOOKUP(EI277,INPUT!$C$11:$L$281,3,0),"-")</f>
        <v>-</v>
      </c>
      <c r="EL277" s="386" t="str">
        <f>IFERROR(VLOOKUP(EI277,INPUT!$C$11:$L$281,4,0),"-")</f>
        <v>-</v>
      </c>
      <c r="EM277" s="311" t="str">
        <f>IFERROR(VLOOKUP(EI277,INPUT!$C$11:$L$281,5,0),"-")</f>
        <v>-</v>
      </c>
      <c r="EN277" s="311" t="str">
        <f>IFERROR(VLOOKUP(EI277,INPUT!$C$11:$L$281,6,0),"-")</f>
        <v>-</v>
      </c>
      <c r="EO277" s="311" t="str">
        <f>IFERROR(VLOOKUP(EI277,INPUT!$C$11:$L$281,7,0),"-")</f>
        <v>-</v>
      </c>
      <c r="EP277" s="311">
        <f>IFERROR(VLOOKUP(EI277,INPUT!$C$11:$L$281,8,0),"-")</f>
        <v>0</v>
      </c>
      <c r="EQ277" s="311" t="str">
        <f>IFERROR(VLOOKUP(EI277,INPUT!$C$11:$L$281,9,0),"-")</f>
        <v>-</v>
      </c>
      <c r="ER277" s="311">
        <f t="shared" si="147"/>
        <v>15</v>
      </c>
      <c r="ES277" s="65" t="str">
        <f>IFERROR(VLOOKUP(EI277,INPUT!$C$11:$L$281,10,0),"-")</f>
        <v xml:space="preserve"> </v>
      </c>
      <c r="EU277" s="435"/>
      <c r="EV277" s="435"/>
      <c r="EW277" s="435"/>
      <c r="EX277" s="435"/>
      <c r="EZ277" s="435"/>
      <c r="FA277" s="435"/>
      <c r="FB277" s="435"/>
      <c r="FC277" s="435"/>
    </row>
    <row r="278" spans="139:159" x14ac:dyDescent="0.25">
      <c r="EI278" s="65">
        <v>217</v>
      </c>
      <c r="EJ278" s="311">
        <f>IFERROR(VLOOKUP(EI278,INPUT!$C$11:$L$281,2,0),"-")</f>
        <v>7</v>
      </c>
      <c r="EK278" s="311" t="str">
        <f>IFERROR(VLOOKUP(EI278,INPUT!$C$11:$L$281,3,0),"-")</f>
        <v>-</v>
      </c>
      <c r="EL278" s="386" t="str">
        <f>IFERROR(VLOOKUP(EI278,INPUT!$C$11:$L$281,4,0),"-")</f>
        <v>-</v>
      </c>
      <c r="EM278" s="311" t="str">
        <f>IFERROR(VLOOKUP(EI278,INPUT!$C$11:$L$281,5,0),"-")</f>
        <v>-</v>
      </c>
      <c r="EN278" s="311" t="str">
        <f>IFERROR(VLOOKUP(EI278,INPUT!$C$11:$L$281,6,0),"-")</f>
        <v>-</v>
      </c>
      <c r="EO278" s="311" t="str">
        <f>IFERROR(VLOOKUP(EI278,INPUT!$C$11:$L$281,7,0),"-")</f>
        <v>-</v>
      </c>
      <c r="EP278" s="311">
        <f>IFERROR(VLOOKUP(EI278,INPUT!$C$11:$L$281,8,0),"-")</f>
        <v>0</v>
      </c>
      <c r="EQ278" s="311" t="str">
        <f>IFERROR(VLOOKUP(EI278,INPUT!$C$11:$L$281,9,0),"-")</f>
        <v>-</v>
      </c>
      <c r="ER278" s="311">
        <f t="shared" si="147"/>
        <v>15</v>
      </c>
      <c r="ES278" s="65" t="str">
        <f>IFERROR(VLOOKUP(EI278,INPUT!$C$11:$L$281,10,0),"-")</f>
        <v xml:space="preserve"> </v>
      </c>
      <c r="EU278" s="435"/>
      <c r="EV278" s="435"/>
      <c r="EW278" s="435"/>
      <c r="EX278" s="435"/>
      <c r="EZ278" s="435"/>
      <c r="FA278" s="435"/>
      <c r="FB278" s="435"/>
      <c r="FC278" s="435"/>
    </row>
    <row r="279" spans="139:159" x14ac:dyDescent="0.25">
      <c r="EI279" s="65">
        <v>218</v>
      </c>
      <c r="EJ279" s="311">
        <f>IFERROR(VLOOKUP(EI279,INPUT!$C$11:$L$281,2,0),"-")</f>
        <v>8</v>
      </c>
      <c r="EK279" s="311" t="str">
        <f>IFERROR(VLOOKUP(EI279,INPUT!$C$11:$L$281,3,0),"-")</f>
        <v>-</v>
      </c>
      <c r="EL279" s="386" t="str">
        <f>IFERROR(VLOOKUP(EI279,INPUT!$C$11:$L$281,4,0),"-")</f>
        <v>-</v>
      </c>
      <c r="EM279" s="311" t="str">
        <f>IFERROR(VLOOKUP(EI279,INPUT!$C$11:$L$281,5,0),"-")</f>
        <v>-</v>
      </c>
      <c r="EN279" s="311" t="str">
        <f>IFERROR(VLOOKUP(EI279,INPUT!$C$11:$L$281,6,0),"-")</f>
        <v>-</v>
      </c>
      <c r="EO279" s="311" t="str">
        <f>IFERROR(VLOOKUP(EI279,INPUT!$C$11:$L$281,7,0),"-")</f>
        <v>-</v>
      </c>
      <c r="EP279" s="311">
        <f>IFERROR(VLOOKUP(EI279,INPUT!$C$11:$L$281,8,0),"-")</f>
        <v>0</v>
      </c>
      <c r="EQ279" s="311" t="str">
        <f>IFERROR(VLOOKUP(EI279,INPUT!$C$11:$L$281,9,0),"-")</f>
        <v>-</v>
      </c>
      <c r="ER279" s="311">
        <f t="shared" si="147"/>
        <v>15</v>
      </c>
      <c r="ES279" s="65" t="str">
        <f>IFERROR(VLOOKUP(EI279,INPUT!$C$11:$L$281,10,0),"-")</f>
        <v xml:space="preserve"> </v>
      </c>
      <c r="EU279" s="435"/>
      <c r="EV279" s="435"/>
      <c r="EW279" s="435"/>
      <c r="EX279" s="435"/>
      <c r="EZ279" s="435"/>
      <c r="FA279" s="435"/>
      <c r="FB279" s="435"/>
      <c r="FC279" s="435"/>
    </row>
    <row r="280" spans="139:159" x14ac:dyDescent="0.25">
      <c r="EI280" s="65">
        <v>219</v>
      </c>
      <c r="EJ280" s="311">
        <f>IFERROR(VLOOKUP(EI280,INPUT!$C$11:$L$281,2,0),"-")</f>
        <v>9</v>
      </c>
      <c r="EK280" s="311" t="str">
        <f>IFERROR(VLOOKUP(EI280,INPUT!$C$11:$L$281,3,0),"-")</f>
        <v>-</v>
      </c>
      <c r="EL280" s="386" t="str">
        <f>IFERROR(VLOOKUP(EI280,INPUT!$C$11:$L$281,4,0),"-")</f>
        <v>-</v>
      </c>
      <c r="EM280" s="311" t="str">
        <f>IFERROR(VLOOKUP(EI280,INPUT!$C$11:$L$281,5,0),"-")</f>
        <v>-</v>
      </c>
      <c r="EN280" s="311" t="str">
        <f>IFERROR(VLOOKUP(EI280,INPUT!$C$11:$L$281,6,0),"-")</f>
        <v>-</v>
      </c>
      <c r="EO280" s="311" t="str">
        <f>IFERROR(VLOOKUP(EI280,INPUT!$C$11:$L$281,7,0),"-")</f>
        <v>-</v>
      </c>
      <c r="EP280" s="311">
        <f>IFERROR(VLOOKUP(EI280,INPUT!$C$11:$L$281,8,0),"-")</f>
        <v>0</v>
      </c>
      <c r="EQ280" s="311" t="str">
        <f>IFERROR(VLOOKUP(EI280,INPUT!$C$11:$L$281,9,0),"-")</f>
        <v>-</v>
      </c>
      <c r="ER280" s="311">
        <f t="shared" si="147"/>
        <v>15</v>
      </c>
      <c r="ES280" s="65" t="str">
        <f>IFERROR(VLOOKUP(EI280,INPUT!$C$11:$L$281,10,0),"-")</f>
        <v xml:space="preserve"> </v>
      </c>
      <c r="EU280" s="435"/>
      <c r="EV280" s="435"/>
      <c r="EW280" s="435"/>
      <c r="EX280" s="435"/>
      <c r="EZ280" s="435"/>
      <c r="FA280" s="435"/>
      <c r="FB280" s="435"/>
      <c r="FC280" s="435"/>
    </row>
    <row r="281" spans="139:159" x14ac:dyDescent="0.25">
      <c r="EI281" s="65">
        <v>220</v>
      </c>
      <c r="EJ281" s="311">
        <f>IFERROR(VLOOKUP(EI281,INPUT!$C$11:$L$281,2,0),"-")</f>
        <v>10</v>
      </c>
      <c r="EK281" s="311" t="str">
        <f>IFERROR(VLOOKUP(EI281,INPUT!$C$11:$L$281,3,0),"-")</f>
        <v>-</v>
      </c>
      <c r="EL281" s="386" t="str">
        <f>IFERROR(VLOOKUP(EI281,INPUT!$C$11:$L$281,4,0),"-")</f>
        <v>-</v>
      </c>
      <c r="EM281" s="311" t="str">
        <f>IFERROR(VLOOKUP(EI281,INPUT!$C$11:$L$281,5,0),"-")</f>
        <v>-</v>
      </c>
      <c r="EN281" s="311" t="str">
        <f>IFERROR(VLOOKUP(EI281,INPUT!$C$11:$L$281,6,0),"-")</f>
        <v>-</v>
      </c>
      <c r="EO281" s="311" t="str">
        <f>IFERROR(VLOOKUP(EI281,INPUT!$C$11:$L$281,7,0),"-")</f>
        <v>-</v>
      </c>
      <c r="EP281" s="311">
        <f>IFERROR(VLOOKUP(EI281,INPUT!$C$11:$L$281,8,0),"-")</f>
        <v>0</v>
      </c>
      <c r="EQ281" s="311" t="str">
        <f>IFERROR(VLOOKUP(EI281,INPUT!$C$11:$L$281,9,0),"-")</f>
        <v>-</v>
      </c>
      <c r="ER281" s="311">
        <f t="shared" si="147"/>
        <v>15</v>
      </c>
      <c r="ES281" s="65" t="str">
        <f>IFERROR(VLOOKUP(EI281,INPUT!$C$11:$L$281,10,0),"-")</f>
        <v xml:space="preserve"> </v>
      </c>
      <c r="EU281" s="435"/>
      <c r="EV281" s="435"/>
      <c r="EW281" s="435"/>
      <c r="EX281" s="435"/>
      <c r="EZ281" s="435"/>
      <c r="FA281" s="435"/>
      <c r="FB281" s="435"/>
      <c r="FC281" s="435"/>
    </row>
    <row r="282" spans="139:159" x14ac:dyDescent="0.25">
      <c r="EI282" s="65">
        <v>221</v>
      </c>
      <c r="EJ282" s="311">
        <f>IFERROR(VLOOKUP(EI282,INPUT!$C$11:$L$281,2,0),"-")</f>
        <v>11</v>
      </c>
      <c r="EK282" s="311" t="str">
        <f>IFERROR(VLOOKUP(EI282,INPUT!$C$11:$L$281,3,0),"-")</f>
        <v>-</v>
      </c>
      <c r="EL282" s="386" t="str">
        <f>IFERROR(VLOOKUP(EI282,INPUT!$C$11:$L$281,4,0),"-")</f>
        <v>-</v>
      </c>
      <c r="EM282" s="311" t="str">
        <f>IFERROR(VLOOKUP(EI282,INPUT!$C$11:$L$281,5,0),"-")</f>
        <v>-</v>
      </c>
      <c r="EN282" s="311" t="str">
        <f>IFERROR(VLOOKUP(EI282,INPUT!$C$11:$L$281,6,0),"-")</f>
        <v>-</v>
      </c>
      <c r="EO282" s="311" t="str">
        <f>IFERROR(VLOOKUP(EI282,INPUT!$C$11:$L$281,7,0),"-")</f>
        <v>-</v>
      </c>
      <c r="EP282" s="311">
        <f>IFERROR(VLOOKUP(EI282,INPUT!$C$11:$L$281,8,0),"-")</f>
        <v>0</v>
      </c>
      <c r="EQ282" s="311" t="str">
        <f>IFERROR(VLOOKUP(EI282,INPUT!$C$11:$L$281,9,0),"-")</f>
        <v>-</v>
      </c>
      <c r="ER282" s="311">
        <f t="shared" si="147"/>
        <v>15</v>
      </c>
      <c r="ES282" s="65" t="str">
        <f>IFERROR(VLOOKUP(EI282,INPUT!$C$11:$L$281,10,0),"-")</f>
        <v xml:space="preserve"> </v>
      </c>
      <c r="EU282" s="435"/>
      <c r="EV282" s="435"/>
      <c r="EW282" s="435"/>
      <c r="EX282" s="435"/>
      <c r="EZ282" s="435"/>
      <c r="FA282" s="435"/>
      <c r="FB282" s="435"/>
      <c r="FC282" s="435"/>
    </row>
    <row r="283" spans="139:159" x14ac:dyDescent="0.25">
      <c r="EI283" s="65">
        <v>222</v>
      </c>
      <c r="EJ283" s="311">
        <f>IFERROR(VLOOKUP(EI283,INPUT!$C$11:$L$281,2,0),"-")</f>
        <v>12</v>
      </c>
      <c r="EK283" s="311" t="str">
        <f>IFERROR(VLOOKUP(EI283,INPUT!$C$11:$L$281,3,0),"-")</f>
        <v>-</v>
      </c>
      <c r="EL283" s="386" t="str">
        <f>IFERROR(VLOOKUP(EI283,INPUT!$C$11:$L$281,4,0),"-")</f>
        <v>-</v>
      </c>
      <c r="EM283" s="311" t="str">
        <f>IFERROR(VLOOKUP(EI283,INPUT!$C$11:$L$281,5,0),"-")</f>
        <v>-</v>
      </c>
      <c r="EN283" s="311" t="str">
        <f>IFERROR(VLOOKUP(EI283,INPUT!$C$11:$L$281,6,0),"-")</f>
        <v>-</v>
      </c>
      <c r="EO283" s="311" t="str">
        <f>IFERROR(VLOOKUP(EI283,INPUT!$C$11:$L$281,7,0),"-")</f>
        <v>-</v>
      </c>
      <c r="EP283" s="311">
        <f>IFERROR(VLOOKUP(EI283,INPUT!$C$11:$L$281,8,0),"-")</f>
        <v>0</v>
      </c>
      <c r="EQ283" s="311" t="str">
        <f>IFERROR(VLOOKUP(EI283,INPUT!$C$11:$L$281,9,0),"-")</f>
        <v>-</v>
      </c>
      <c r="ER283" s="311">
        <f t="shared" si="147"/>
        <v>15</v>
      </c>
      <c r="ES283" s="65" t="str">
        <f>IFERROR(VLOOKUP(EI283,INPUT!$C$11:$L$281,10,0),"-")</f>
        <v xml:space="preserve"> </v>
      </c>
      <c r="EU283" s="435"/>
      <c r="EV283" s="435"/>
      <c r="EW283" s="435"/>
      <c r="EX283" s="435"/>
      <c r="EZ283" s="435"/>
      <c r="FA283" s="435"/>
      <c r="FB283" s="435"/>
      <c r="FC283" s="435"/>
    </row>
    <row r="284" spans="139:159" x14ac:dyDescent="0.25">
      <c r="EI284" s="65">
        <v>223</v>
      </c>
      <c r="EJ284" s="311">
        <f>IFERROR(VLOOKUP(EI284,INPUT!$C$11:$L$281,2,0),"-")</f>
        <v>13</v>
      </c>
      <c r="EK284" s="311" t="str">
        <f>IFERROR(VLOOKUP(EI284,INPUT!$C$11:$L$281,3,0),"-")</f>
        <v>-</v>
      </c>
      <c r="EL284" s="386" t="str">
        <f>IFERROR(VLOOKUP(EI284,INPUT!$C$11:$L$281,4,0),"-")</f>
        <v>-</v>
      </c>
      <c r="EM284" s="311" t="str">
        <f>IFERROR(VLOOKUP(EI284,INPUT!$C$11:$L$281,5,0),"-")</f>
        <v>-</v>
      </c>
      <c r="EN284" s="311" t="str">
        <f>IFERROR(VLOOKUP(EI284,INPUT!$C$11:$L$281,6,0),"-")</f>
        <v>-</v>
      </c>
      <c r="EO284" s="311" t="str">
        <f>IFERROR(VLOOKUP(EI284,INPUT!$C$11:$L$281,7,0),"-")</f>
        <v>-</v>
      </c>
      <c r="EP284" s="311">
        <f>IFERROR(VLOOKUP(EI284,INPUT!$C$11:$L$281,8,0),"-")</f>
        <v>0</v>
      </c>
      <c r="EQ284" s="311" t="str">
        <f>IFERROR(VLOOKUP(EI284,INPUT!$C$11:$L$281,9,0),"-")</f>
        <v>-</v>
      </c>
      <c r="ER284" s="311">
        <f t="shared" si="147"/>
        <v>15</v>
      </c>
      <c r="ES284" s="65" t="str">
        <f>IFERROR(VLOOKUP(EI284,INPUT!$C$11:$L$281,10,0),"-")</f>
        <v xml:space="preserve"> </v>
      </c>
      <c r="EU284" s="435"/>
      <c r="EV284" s="435"/>
      <c r="EW284" s="435"/>
      <c r="EX284" s="435"/>
      <c r="EZ284" s="435"/>
      <c r="FA284" s="435"/>
      <c r="FB284" s="435"/>
      <c r="FC284" s="435"/>
    </row>
    <row r="285" spans="139:159" x14ac:dyDescent="0.25">
      <c r="EI285" s="65">
        <v>224</v>
      </c>
      <c r="EJ285" s="311">
        <f>IFERROR(VLOOKUP(EI285,INPUT!$C$11:$L$281,2,0),"-")</f>
        <v>14</v>
      </c>
      <c r="EK285" s="311" t="str">
        <f>IFERROR(VLOOKUP(EI285,INPUT!$C$11:$L$281,3,0),"-")</f>
        <v>-</v>
      </c>
      <c r="EL285" s="386" t="str">
        <f>IFERROR(VLOOKUP(EI285,INPUT!$C$11:$L$281,4,0),"-")</f>
        <v>-</v>
      </c>
      <c r="EM285" s="311" t="str">
        <f>IFERROR(VLOOKUP(EI285,INPUT!$C$11:$L$281,5,0),"-")</f>
        <v>-</v>
      </c>
      <c r="EN285" s="311" t="str">
        <f>IFERROR(VLOOKUP(EI285,INPUT!$C$11:$L$281,6,0),"-")</f>
        <v>-</v>
      </c>
      <c r="EO285" s="311" t="str">
        <f>IFERROR(VLOOKUP(EI285,INPUT!$C$11:$L$281,7,0),"-")</f>
        <v>-</v>
      </c>
      <c r="EP285" s="311">
        <f>IFERROR(VLOOKUP(EI285,INPUT!$C$11:$L$281,8,0),"-")</f>
        <v>0</v>
      </c>
      <c r="EQ285" s="311" t="str">
        <f>IFERROR(VLOOKUP(EI285,INPUT!$C$11:$L$281,9,0),"-")</f>
        <v>-</v>
      </c>
      <c r="ER285" s="311">
        <f t="shared" si="147"/>
        <v>15</v>
      </c>
      <c r="ES285" s="65" t="str">
        <f>IFERROR(VLOOKUP(EI285,INPUT!$C$11:$L$281,10,0),"-")</f>
        <v xml:space="preserve"> </v>
      </c>
      <c r="EU285" s="435"/>
      <c r="EV285" s="435"/>
      <c r="EW285" s="435"/>
      <c r="EX285" s="435"/>
      <c r="EZ285" s="435"/>
      <c r="FA285" s="435"/>
      <c r="FB285" s="435"/>
      <c r="FC285" s="435"/>
    </row>
    <row r="286" spans="139:159" x14ac:dyDescent="0.25">
      <c r="EI286" s="65">
        <v>225</v>
      </c>
      <c r="EJ286" s="311">
        <f>IFERROR(VLOOKUP(EI286,INPUT!$C$11:$L$281,2,0),"-")</f>
        <v>15</v>
      </c>
      <c r="EK286" s="311" t="str">
        <f>IFERROR(VLOOKUP(EI286,INPUT!$C$11:$L$281,3,0),"-")</f>
        <v>-</v>
      </c>
      <c r="EL286" s="386" t="str">
        <f>IFERROR(VLOOKUP(EI286,INPUT!$C$11:$L$281,4,0),"-")</f>
        <v>-</v>
      </c>
      <c r="EM286" s="311" t="str">
        <f>IFERROR(VLOOKUP(EI286,INPUT!$C$11:$L$281,5,0),"-")</f>
        <v>-</v>
      </c>
      <c r="EN286" s="311" t="str">
        <f>IFERROR(VLOOKUP(EI286,INPUT!$C$11:$L$281,6,0),"-")</f>
        <v>-</v>
      </c>
      <c r="EO286" s="311" t="str">
        <f>IFERROR(VLOOKUP(EI286,INPUT!$C$11:$L$281,7,0),"-")</f>
        <v>-</v>
      </c>
      <c r="EP286" s="311">
        <f>IFERROR(VLOOKUP(EI286,INPUT!$C$11:$L$281,8,0),"-")</f>
        <v>0</v>
      </c>
      <c r="EQ286" s="311" t="str">
        <f>IFERROR(VLOOKUP(EI286,INPUT!$C$11:$L$281,9,0),"-")</f>
        <v>-</v>
      </c>
      <c r="ER286" s="311">
        <f t="shared" si="147"/>
        <v>15</v>
      </c>
      <c r="ES286" s="65" t="str">
        <f>IFERROR(VLOOKUP(EI286,INPUT!$C$11:$L$281,10,0),"-")</f>
        <v xml:space="preserve"> </v>
      </c>
      <c r="EU286" s="435"/>
      <c r="EV286" s="435"/>
      <c r="EW286" s="435"/>
      <c r="EX286" s="435"/>
      <c r="EZ286" s="435"/>
      <c r="FA286" s="435"/>
      <c r="FB286" s="435"/>
      <c r="FC286" s="435"/>
    </row>
    <row r="287" spans="139:159" x14ac:dyDescent="0.25">
      <c r="EI287" s="65">
        <v>226</v>
      </c>
      <c r="EJ287" s="311">
        <f>IFERROR(VLOOKUP(EI287,INPUT!$C$11:$L$281,2,0),"-")</f>
        <v>1</v>
      </c>
      <c r="EK287" s="311" t="str">
        <f>IFERROR(VLOOKUP(EI287,INPUT!$C$11:$L$281,3,0),"-")</f>
        <v>-</v>
      </c>
      <c r="EL287" s="386" t="str">
        <f>IFERROR(VLOOKUP(EI287,INPUT!$C$11:$L$281,4,0),"-")</f>
        <v>-</v>
      </c>
      <c r="EM287" s="311" t="str">
        <f>IFERROR(VLOOKUP(EI287,INPUT!$C$11:$L$281,5,0),"-")</f>
        <v>-</v>
      </c>
      <c r="EN287" s="311" t="str">
        <f>IFERROR(VLOOKUP(EI287,INPUT!$C$11:$L$281,6,0),"-")</f>
        <v>-</v>
      </c>
      <c r="EO287" s="311" t="str">
        <f>IFERROR(VLOOKUP(EI287,INPUT!$C$11:$L$281,7,0),"-")</f>
        <v>-</v>
      </c>
      <c r="EP287" s="311">
        <f>IFERROR(VLOOKUP(EI287,INPUT!$C$11:$L$281,8,0),"-")</f>
        <v>0</v>
      </c>
      <c r="EQ287" s="311" t="str">
        <f>IFERROR(VLOOKUP(EI287,INPUT!$C$11:$L$281,9,0),"-")</f>
        <v>-</v>
      </c>
      <c r="ER287" s="311">
        <v>16</v>
      </c>
      <c r="ES287" s="65" t="str">
        <f>IFERROR(VLOOKUP(EI287,INPUT!$C$11:$L$281,10,0),"-")</f>
        <v xml:space="preserve"> </v>
      </c>
      <c r="EU287" s="435"/>
      <c r="EV287" s="435"/>
      <c r="EW287" s="435"/>
      <c r="EX287" s="435"/>
      <c r="EZ287" s="435"/>
      <c r="FA287" s="435"/>
      <c r="FB287" s="435"/>
      <c r="FC287" s="435"/>
    </row>
    <row r="288" spans="139:159" x14ac:dyDescent="0.25">
      <c r="EI288" s="65">
        <v>227</v>
      </c>
      <c r="EJ288" s="311">
        <f>IFERROR(VLOOKUP(EI288,INPUT!$C$11:$L$281,2,0),"-")</f>
        <v>2</v>
      </c>
      <c r="EK288" s="311" t="str">
        <f>IFERROR(VLOOKUP(EI288,INPUT!$C$11:$L$281,3,0),"-")</f>
        <v>-</v>
      </c>
      <c r="EL288" s="386" t="str">
        <f>IFERROR(VLOOKUP(EI288,INPUT!$C$11:$L$281,4,0),"-")</f>
        <v>-</v>
      </c>
      <c r="EM288" s="311" t="str">
        <f>IFERROR(VLOOKUP(EI288,INPUT!$C$11:$L$281,5,0),"-")</f>
        <v>-</v>
      </c>
      <c r="EN288" s="311" t="str">
        <f>IFERROR(VLOOKUP(EI288,INPUT!$C$11:$L$281,6,0),"-")</f>
        <v>-</v>
      </c>
      <c r="EO288" s="311" t="str">
        <f>IFERROR(VLOOKUP(EI288,INPUT!$C$11:$L$281,7,0),"-")</f>
        <v>-</v>
      </c>
      <c r="EP288" s="311">
        <f>IFERROR(VLOOKUP(EI288,INPUT!$C$11:$L$281,8,0),"-")</f>
        <v>0</v>
      </c>
      <c r="EQ288" s="311" t="str">
        <f>IFERROR(VLOOKUP(EI288,INPUT!$C$11:$L$281,9,0),"-")</f>
        <v>-</v>
      </c>
      <c r="ER288" s="311">
        <f t="shared" si="147"/>
        <v>16</v>
      </c>
      <c r="ES288" s="65" t="str">
        <f>IFERROR(VLOOKUP(EI288,INPUT!$C$11:$L$281,10,0),"-")</f>
        <v xml:space="preserve"> </v>
      </c>
      <c r="EU288" s="435"/>
      <c r="EV288" s="435"/>
      <c r="EW288" s="435"/>
      <c r="EX288" s="435"/>
      <c r="EZ288" s="435"/>
      <c r="FA288" s="435"/>
      <c r="FB288" s="435"/>
      <c r="FC288" s="435"/>
    </row>
    <row r="289" spans="139:159" x14ac:dyDescent="0.25">
      <c r="EI289" s="65">
        <v>228</v>
      </c>
      <c r="EJ289" s="311">
        <f>IFERROR(VLOOKUP(EI289,INPUT!$C$11:$L$281,2,0),"-")</f>
        <v>3</v>
      </c>
      <c r="EK289" s="311" t="str">
        <f>IFERROR(VLOOKUP(EI289,INPUT!$C$11:$L$281,3,0),"-")</f>
        <v>-</v>
      </c>
      <c r="EL289" s="386" t="str">
        <f>IFERROR(VLOOKUP(EI289,INPUT!$C$11:$L$281,4,0),"-")</f>
        <v>-</v>
      </c>
      <c r="EM289" s="311" t="str">
        <f>IFERROR(VLOOKUP(EI289,INPUT!$C$11:$L$281,5,0),"-")</f>
        <v>-</v>
      </c>
      <c r="EN289" s="311" t="str">
        <f>IFERROR(VLOOKUP(EI289,INPUT!$C$11:$L$281,6,0),"-")</f>
        <v>-</v>
      </c>
      <c r="EO289" s="311" t="str">
        <f>IFERROR(VLOOKUP(EI289,INPUT!$C$11:$L$281,7,0),"-")</f>
        <v>-</v>
      </c>
      <c r="EP289" s="311">
        <f>IFERROR(VLOOKUP(EI289,INPUT!$C$11:$L$281,8,0),"-")</f>
        <v>0</v>
      </c>
      <c r="EQ289" s="311" t="str">
        <f>IFERROR(VLOOKUP(EI289,INPUT!$C$11:$L$281,9,0),"-")</f>
        <v>-</v>
      </c>
      <c r="ER289" s="311">
        <f t="shared" si="147"/>
        <v>16</v>
      </c>
      <c r="ES289" s="65" t="str">
        <f>IFERROR(VLOOKUP(EI289,INPUT!$C$11:$L$281,10,0),"-")</f>
        <v xml:space="preserve"> </v>
      </c>
      <c r="EU289" s="435"/>
      <c r="EV289" s="435"/>
      <c r="EW289" s="435"/>
      <c r="EX289" s="435"/>
      <c r="EZ289" s="435"/>
      <c r="FA289" s="435"/>
      <c r="FB289" s="435"/>
      <c r="FC289" s="435"/>
    </row>
    <row r="290" spans="139:159" x14ac:dyDescent="0.25">
      <c r="EI290" s="65">
        <v>229</v>
      </c>
      <c r="EJ290" s="311">
        <f>IFERROR(VLOOKUP(EI290,INPUT!$C$11:$L$281,2,0),"-")</f>
        <v>4</v>
      </c>
      <c r="EK290" s="311" t="str">
        <f>IFERROR(VLOOKUP(EI290,INPUT!$C$11:$L$281,3,0),"-")</f>
        <v>-</v>
      </c>
      <c r="EL290" s="386" t="str">
        <f>IFERROR(VLOOKUP(EI290,INPUT!$C$11:$L$281,4,0),"-")</f>
        <v>-</v>
      </c>
      <c r="EM290" s="311" t="str">
        <f>IFERROR(VLOOKUP(EI290,INPUT!$C$11:$L$281,5,0),"-")</f>
        <v>-</v>
      </c>
      <c r="EN290" s="311" t="str">
        <f>IFERROR(VLOOKUP(EI290,INPUT!$C$11:$L$281,6,0),"-")</f>
        <v>-</v>
      </c>
      <c r="EO290" s="311" t="str">
        <f>IFERROR(VLOOKUP(EI290,INPUT!$C$11:$L$281,7,0),"-")</f>
        <v>-</v>
      </c>
      <c r="EP290" s="311">
        <f>IFERROR(VLOOKUP(EI290,INPUT!$C$11:$L$281,8,0),"-")</f>
        <v>0</v>
      </c>
      <c r="EQ290" s="311" t="str">
        <f>IFERROR(VLOOKUP(EI290,INPUT!$C$11:$L$281,9,0),"-")</f>
        <v>-</v>
      </c>
      <c r="ER290" s="311">
        <f t="shared" si="147"/>
        <v>16</v>
      </c>
      <c r="ES290" s="65" t="str">
        <f>IFERROR(VLOOKUP(EI290,INPUT!$C$11:$L$281,10,0),"-")</f>
        <v xml:space="preserve"> </v>
      </c>
      <c r="EU290" s="435"/>
      <c r="EV290" s="435"/>
      <c r="EW290" s="435"/>
      <c r="EX290" s="435"/>
      <c r="EZ290" s="435"/>
      <c r="FA290" s="435"/>
      <c r="FB290" s="435"/>
      <c r="FC290" s="435"/>
    </row>
    <row r="291" spans="139:159" x14ac:dyDescent="0.25">
      <c r="EI291" s="65">
        <v>230</v>
      </c>
      <c r="EJ291" s="311">
        <f>IFERROR(VLOOKUP(EI291,INPUT!$C$11:$L$281,2,0),"-")</f>
        <v>5</v>
      </c>
      <c r="EK291" s="311" t="str">
        <f>IFERROR(VLOOKUP(EI291,INPUT!$C$11:$L$281,3,0),"-")</f>
        <v>-</v>
      </c>
      <c r="EL291" s="386" t="str">
        <f>IFERROR(VLOOKUP(EI291,INPUT!$C$11:$L$281,4,0),"-")</f>
        <v>-</v>
      </c>
      <c r="EM291" s="311" t="str">
        <f>IFERROR(VLOOKUP(EI291,INPUT!$C$11:$L$281,5,0),"-")</f>
        <v>-</v>
      </c>
      <c r="EN291" s="311" t="str">
        <f>IFERROR(VLOOKUP(EI291,INPUT!$C$11:$L$281,6,0),"-")</f>
        <v>-</v>
      </c>
      <c r="EO291" s="311" t="str">
        <f>IFERROR(VLOOKUP(EI291,INPUT!$C$11:$L$281,7,0),"-")</f>
        <v>-</v>
      </c>
      <c r="EP291" s="311">
        <f>IFERROR(VLOOKUP(EI291,INPUT!$C$11:$L$281,8,0),"-")</f>
        <v>0</v>
      </c>
      <c r="EQ291" s="311" t="str">
        <f>IFERROR(VLOOKUP(EI291,INPUT!$C$11:$L$281,9,0),"-")</f>
        <v>-</v>
      </c>
      <c r="ER291" s="311">
        <f t="shared" si="147"/>
        <v>16</v>
      </c>
      <c r="ES291" s="65" t="str">
        <f>IFERROR(VLOOKUP(EI291,INPUT!$C$11:$L$281,10,0),"-")</f>
        <v xml:space="preserve"> </v>
      </c>
      <c r="EU291" s="435"/>
      <c r="EV291" s="435"/>
      <c r="EW291" s="435"/>
      <c r="EX291" s="435"/>
      <c r="EZ291" s="435"/>
      <c r="FA291" s="435"/>
      <c r="FB291" s="435"/>
      <c r="FC291" s="435"/>
    </row>
    <row r="292" spans="139:159" x14ac:dyDescent="0.25">
      <c r="EI292" s="65">
        <v>231</v>
      </c>
      <c r="EJ292" s="311">
        <f>IFERROR(VLOOKUP(EI292,INPUT!$C$11:$L$281,2,0),"-")</f>
        <v>6</v>
      </c>
      <c r="EK292" s="311" t="str">
        <f>IFERROR(VLOOKUP(EI292,INPUT!$C$11:$L$281,3,0),"-")</f>
        <v>-</v>
      </c>
      <c r="EL292" s="386" t="str">
        <f>IFERROR(VLOOKUP(EI292,INPUT!$C$11:$L$281,4,0),"-")</f>
        <v>-</v>
      </c>
      <c r="EM292" s="311" t="str">
        <f>IFERROR(VLOOKUP(EI292,INPUT!$C$11:$L$281,5,0),"-")</f>
        <v>-</v>
      </c>
      <c r="EN292" s="311" t="str">
        <f>IFERROR(VLOOKUP(EI292,INPUT!$C$11:$L$281,6,0),"-")</f>
        <v>-</v>
      </c>
      <c r="EO292" s="311" t="str">
        <f>IFERROR(VLOOKUP(EI292,INPUT!$C$11:$L$281,7,0),"-")</f>
        <v>-</v>
      </c>
      <c r="EP292" s="311">
        <f>IFERROR(VLOOKUP(EI292,INPUT!$C$11:$L$281,8,0),"-")</f>
        <v>0</v>
      </c>
      <c r="EQ292" s="311" t="str">
        <f>IFERROR(VLOOKUP(EI292,INPUT!$C$11:$L$281,9,0),"-")</f>
        <v>-</v>
      </c>
      <c r="ER292" s="311">
        <f t="shared" si="147"/>
        <v>16</v>
      </c>
      <c r="ES292" s="65" t="str">
        <f>IFERROR(VLOOKUP(EI292,INPUT!$C$11:$L$281,10,0),"-")</f>
        <v xml:space="preserve"> </v>
      </c>
      <c r="EU292" s="435"/>
      <c r="EV292" s="435"/>
      <c r="EW292" s="435"/>
      <c r="EX292" s="435"/>
      <c r="EZ292" s="435"/>
      <c r="FA292" s="435"/>
      <c r="FB292" s="435"/>
      <c r="FC292" s="435"/>
    </row>
    <row r="293" spans="139:159" x14ac:dyDescent="0.25">
      <c r="EI293" s="65">
        <v>232</v>
      </c>
      <c r="EJ293" s="311">
        <f>IFERROR(VLOOKUP(EI293,INPUT!$C$11:$L$281,2,0),"-")</f>
        <v>7</v>
      </c>
      <c r="EK293" s="311" t="str">
        <f>IFERROR(VLOOKUP(EI293,INPUT!$C$11:$L$281,3,0),"-")</f>
        <v>-</v>
      </c>
      <c r="EL293" s="386" t="str">
        <f>IFERROR(VLOOKUP(EI293,INPUT!$C$11:$L$281,4,0),"-")</f>
        <v>-</v>
      </c>
      <c r="EM293" s="311" t="str">
        <f>IFERROR(VLOOKUP(EI293,INPUT!$C$11:$L$281,5,0),"-")</f>
        <v>-</v>
      </c>
      <c r="EN293" s="311" t="str">
        <f>IFERROR(VLOOKUP(EI293,INPUT!$C$11:$L$281,6,0),"-")</f>
        <v>-</v>
      </c>
      <c r="EO293" s="311" t="str">
        <f>IFERROR(VLOOKUP(EI293,INPUT!$C$11:$L$281,7,0),"-")</f>
        <v>-</v>
      </c>
      <c r="EP293" s="311">
        <f>IFERROR(VLOOKUP(EI293,INPUT!$C$11:$L$281,8,0),"-")</f>
        <v>0</v>
      </c>
      <c r="EQ293" s="311" t="str">
        <f>IFERROR(VLOOKUP(EI293,INPUT!$C$11:$L$281,9,0),"-")</f>
        <v>-</v>
      </c>
      <c r="ER293" s="311">
        <f t="shared" si="147"/>
        <v>16</v>
      </c>
      <c r="ES293" s="65" t="str">
        <f>IFERROR(VLOOKUP(EI293,INPUT!$C$11:$L$281,10,0),"-")</f>
        <v xml:space="preserve"> </v>
      </c>
      <c r="EU293" s="435"/>
      <c r="EV293" s="435"/>
      <c r="EW293" s="435"/>
      <c r="EX293" s="435"/>
      <c r="EZ293" s="435"/>
      <c r="FA293" s="435"/>
      <c r="FB293" s="435"/>
      <c r="FC293" s="435"/>
    </row>
    <row r="294" spans="139:159" x14ac:dyDescent="0.25">
      <c r="EI294" s="65">
        <v>233</v>
      </c>
      <c r="EJ294" s="311">
        <f>IFERROR(VLOOKUP(EI294,INPUT!$C$11:$L$281,2,0),"-")</f>
        <v>8</v>
      </c>
      <c r="EK294" s="311" t="str">
        <f>IFERROR(VLOOKUP(EI294,INPUT!$C$11:$L$281,3,0),"-")</f>
        <v>-</v>
      </c>
      <c r="EL294" s="386" t="str">
        <f>IFERROR(VLOOKUP(EI294,INPUT!$C$11:$L$281,4,0),"-")</f>
        <v>-</v>
      </c>
      <c r="EM294" s="311" t="str">
        <f>IFERROR(VLOOKUP(EI294,INPUT!$C$11:$L$281,5,0),"-")</f>
        <v>-</v>
      </c>
      <c r="EN294" s="311" t="str">
        <f>IFERROR(VLOOKUP(EI294,INPUT!$C$11:$L$281,6,0),"-")</f>
        <v>-</v>
      </c>
      <c r="EO294" s="311" t="str">
        <f>IFERROR(VLOOKUP(EI294,INPUT!$C$11:$L$281,7,0),"-")</f>
        <v>-</v>
      </c>
      <c r="EP294" s="311">
        <f>IFERROR(VLOOKUP(EI294,INPUT!$C$11:$L$281,8,0),"-")</f>
        <v>0</v>
      </c>
      <c r="EQ294" s="311" t="str">
        <f>IFERROR(VLOOKUP(EI294,INPUT!$C$11:$L$281,9,0),"-")</f>
        <v>-</v>
      </c>
      <c r="ER294" s="311">
        <f t="shared" si="147"/>
        <v>16</v>
      </c>
      <c r="ES294" s="65" t="str">
        <f>IFERROR(VLOOKUP(EI294,INPUT!$C$11:$L$281,10,0),"-")</f>
        <v xml:space="preserve"> </v>
      </c>
      <c r="EU294" s="435"/>
      <c r="EV294" s="435"/>
      <c r="EW294" s="435"/>
      <c r="EX294" s="435"/>
      <c r="EZ294" s="435"/>
      <c r="FA294" s="435"/>
      <c r="FB294" s="435"/>
      <c r="FC294" s="435"/>
    </row>
    <row r="295" spans="139:159" x14ac:dyDescent="0.25">
      <c r="EI295" s="65">
        <v>234</v>
      </c>
      <c r="EJ295" s="311">
        <f>IFERROR(VLOOKUP(EI295,INPUT!$C$11:$L$281,2,0),"-")</f>
        <v>9</v>
      </c>
      <c r="EK295" s="311" t="str">
        <f>IFERROR(VLOOKUP(EI295,INPUT!$C$11:$L$281,3,0),"-")</f>
        <v>-</v>
      </c>
      <c r="EL295" s="386" t="str">
        <f>IFERROR(VLOOKUP(EI295,INPUT!$C$11:$L$281,4,0),"-")</f>
        <v>-</v>
      </c>
      <c r="EM295" s="311" t="str">
        <f>IFERROR(VLOOKUP(EI295,INPUT!$C$11:$L$281,5,0),"-")</f>
        <v>-</v>
      </c>
      <c r="EN295" s="311" t="str">
        <f>IFERROR(VLOOKUP(EI295,INPUT!$C$11:$L$281,6,0),"-")</f>
        <v>-</v>
      </c>
      <c r="EO295" s="311" t="str">
        <f>IFERROR(VLOOKUP(EI295,INPUT!$C$11:$L$281,7,0),"-")</f>
        <v>-</v>
      </c>
      <c r="EP295" s="311">
        <f>IFERROR(VLOOKUP(EI295,INPUT!$C$11:$L$281,8,0),"-")</f>
        <v>0</v>
      </c>
      <c r="EQ295" s="311" t="str">
        <f>IFERROR(VLOOKUP(EI295,INPUT!$C$11:$L$281,9,0),"-")</f>
        <v>-</v>
      </c>
      <c r="ER295" s="311">
        <f t="shared" si="147"/>
        <v>16</v>
      </c>
      <c r="ES295" s="65" t="str">
        <f>IFERROR(VLOOKUP(EI295,INPUT!$C$11:$L$281,10,0),"-")</f>
        <v xml:space="preserve"> </v>
      </c>
      <c r="EU295" s="435"/>
      <c r="EV295" s="435"/>
      <c r="EW295" s="435"/>
      <c r="EX295" s="435"/>
      <c r="EZ295" s="435"/>
      <c r="FA295" s="435"/>
      <c r="FB295" s="435"/>
      <c r="FC295" s="435"/>
    </row>
    <row r="296" spans="139:159" x14ac:dyDescent="0.25">
      <c r="EI296" s="65">
        <v>235</v>
      </c>
      <c r="EJ296" s="311">
        <f>IFERROR(VLOOKUP(EI296,INPUT!$C$11:$L$281,2,0),"-")</f>
        <v>10</v>
      </c>
      <c r="EK296" s="311" t="str">
        <f>IFERROR(VLOOKUP(EI296,INPUT!$C$11:$L$281,3,0),"-")</f>
        <v>-</v>
      </c>
      <c r="EL296" s="386" t="str">
        <f>IFERROR(VLOOKUP(EI296,INPUT!$C$11:$L$281,4,0),"-")</f>
        <v>-</v>
      </c>
      <c r="EM296" s="311" t="str">
        <f>IFERROR(VLOOKUP(EI296,INPUT!$C$11:$L$281,5,0),"-")</f>
        <v>-</v>
      </c>
      <c r="EN296" s="311" t="str">
        <f>IFERROR(VLOOKUP(EI296,INPUT!$C$11:$L$281,6,0),"-")</f>
        <v>-</v>
      </c>
      <c r="EO296" s="311" t="str">
        <f>IFERROR(VLOOKUP(EI296,INPUT!$C$11:$L$281,7,0),"-")</f>
        <v>-</v>
      </c>
      <c r="EP296" s="311">
        <f>IFERROR(VLOOKUP(EI296,INPUT!$C$11:$L$281,8,0),"-")</f>
        <v>0</v>
      </c>
      <c r="EQ296" s="311" t="str">
        <f>IFERROR(VLOOKUP(EI296,INPUT!$C$11:$L$281,9,0),"-")</f>
        <v>-</v>
      </c>
      <c r="ER296" s="311">
        <f t="shared" si="147"/>
        <v>16</v>
      </c>
      <c r="ES296" s="65" t="str">
        <f>IFERROR(VLOOKUP(EI296,INPUT!$C$11:$L$281,10,0),"-")</f>
        <v xml:space="preserve"> </v>
      </c>
      <c r="EU296" s="435"/>
      <c r="EV296" s="435"/>
      <c r="EW296" s="435"/>
      <c r="EX296" s="435"/>
      <c r="EZ296" s="435"/>
      <c r="FA296" s="435"/>
      <c r="FB296" s="435"/>
      <c r="FC296" s="435"/>
    </row>
    <row r="297" spans="139:159" x14ac:dyDescent="0.25">
      <c r="EI297" s="65">
        <v>236</v>
      </c>
      <c r="EJ297" s="311">
        <f>IFERROR(VLOOKUP(EI297,INPUT!$C$11:$L$281,2,0),"-")</f>
        <v>11</v>
      </c>
      <c r="EK297" s="311" t="str">
        <f>IFERROR(VLOOKUP(EI297,INPUT!$C$11:$L$281,3,0),"-")</f>
        <v>-</v>
      </c>
      <c r="EL297" s="386" t="str">
        <f>IFERROR(VLOOKUP(EI297,INPUT!$C$11:$L$281,4,0),"-")</f>
        <v>-</v>
      </c>
      <c r="EM297" s="311" t="str">
        <f>IFERROR(VLOOKUP(EI297,INPUT!$C$11:$L$281,5,0),"-")</f>
        <v>-</v>
      </c>
      <c r="EN297" s="311" t="str">
        <f>IFERROR(VLOOKUP(EI297,INPUT!$C$11:$L$281,6,0),"-")</f>
        <v>-</v>
      </c>
      <c r="EO297" s="311" t="str">
        <f>IFERROR(VLOOKUP(EI297,INPUT!$C$11:$L$281,7,0),"-")</f>
        <v>-</v>
      </c>
      <c r="EP297" s="311">
        <f>IFERROR(VLOOKUP(EI297,INPUT!$C$11:$L$281,8,0),"-")</f>
        <v>0</v>
      </c>
      <c r="EQ297" s="311" t="str">
        <f>IFERROR(VLOOKUP(EI297,INPUT!$C$11:$L$281,9,0),"-")</f>
        <v>-</v>
      </c>
      <c r="ER297" s="311">
        <f t="shared" si="147"/>
        <v>16</v>
      </c>
      <c r="ES297" s="65" t="str">
        <f>IFERROR(VLOOKUP(EI297,INPUT!$C$11:$L$281,10,0),"-")</f>
        <v xml:space="preserve"> </v>
      </c>
      <c r="EU297" s="435"/>
      <c r="EV297" s="435"/>
      <c r="EW297" s="435"/>
      <c r="EX297" s="435"/>
      <c r="EZ297" s="435"/>
      <c r="FA297" s="435"/>
      <c r="FB297" s="435"/>
      <c r="FC297" s="435"/>
    </row>
    <row r="298" spans="139:159" x14ac:dyDescent="0.25">
      <c r="EI298" s="65">
        <v>237</v>
      </c>
      <c r="EJ298" s="311">
        <f>IFERROR(VLOOKUP(EI298,INPUT!$C$11:$L$281,2,0),"-")</f>
        <v>12</v>
      </c>
      <c r="EK298" s="311" t="str">
        <f>IFERROR(VLOOKUP(EI298,INPUT!$C$11:$L$281,3,0),"-")</f>
        <v>-</v>
      </c>
      <c r="EL298" s="386" t="str">
        <f>IFERROR(VLOOKUP(EI298,INPUT!$C$11:$L$281,4,0),"-")</f>
        <v>-</v>
      </c>
      <c r="EM298" s="311" t="str">
        <f>IFERROR(VLOOKUP(EI298,INPUT!$C$11:$L$281,5,0),"-")</f>
        <v>-</v>
      </c>
      <c r="EN298" s="311" t="str">
        <f>IFERROR(VLOOKUP(EI298,INPUT!$C$11:$L$281,6,0),"-")</f>
        <v>-</v>
      </c>
      <c r="EO298" s="311" t="str">
        <f>IFERROR(VLOOKUP(EI298,INPUT!$C$11:$L$281,7,0),"-")</f>
        <v>-</v>
      </c>
      <c r="EP298" s="311">
        <f>IFERROR(VLOOKUP(EI298,INPUT!$C$11:$L$281,8,0),"-")</f>
        <v>0</v>
      </c>
      <c r="EQ298" s="311" t="str">
        <f>IFERROR(VLOOKUP(EI298,INPUT!$C$11:$L$281,9,0),"-")</f>
        <v>-</v>
      </c>
      <c r="ER298" s="311">
        <f t="shared" si="147"/>
        <v>16</v>
      </c>
      <c r="ES298" s="65" t="str">
        <f>IFERROR(VLOOKUP(EI298,INPUT!$C$11:$L$281,10,0),"-")</f>
        <v xml:space="preserve"> </v>
      </c>
      <c r="EU298" s="435"/>
      <c r="EV298" s="435"/>
      <c r="EW298" s="435"/>
      <c r="EX298" s="435"/>
      <c r="EZ298" s="435"/>
      <c r="FA298" s="435"/>
      <c r="FB298" s="435"/>
      <c r="FC298" s="435"/>
    </row>
    <row r="299" spans="139:159" x14ac:dyDescent="0.25">
      <c r="EI299" s="65">
        <v>238</v>
      </c>
      <c r="EJ299" s="311">
        <f>IFERROR(VLOOKUP(EI299,INPUT!$C$11:$L$281,2,0),"-")</f>
        <v>13</v>
      </c>
      <c r="EK299" s="311" t="str">
        <f>IFERROR(VLOOKUP(EI299,INPUT!$C$11:$L$281,3,0),"-")</f>
        <v>-</v>
      </c>
      <c r="EL299" s="386" t="str">
        <f>IFERROR(VLOOKUP(EI299,INPUT!$C$11:$L$281,4,0),"-")</f>
        <v>-</v>
      </c>
      <c r="EM299" s="311" t="str">
        <f>IFERROR(VLOOKUP(EI299,INPUT!$C$11:$L$281,5,0),"-")</f>
        <v>-</v>
      </c>
      <c r="EN299" s="311" t="str">
        <f>IFERROR(VLOOKUP(EI299,INPUT!$C$11:$L$281,6,0),"-")</f>
        <v>-</v>
      </c>
      <c r="EO299" s="311" t="str">
        <f>IFERROR(VLOOKUP(EI299,INPUT!$C$11:$L$281,7,0),"-")</f>
        <v>-</v>
      </c>
      <c r="EP299" s="311">
        <f>IFERROR(VLOOKUP(EI299,INPUT!$C$11:$L$281,8,0),"-")</f>
        <v>0</v>
      </c>
      <c r="EQ299" s="311" t="str">
        <f>IFERROR(VLOOKUP(EI299,INPUT!$C$11:$L$281,9,0),"-")</f>
        <v>-</v>
      </c>
      <c r="ER299" s="311">
        <f t="shared" si="147"/>
        <v>16</v>
      </c>
      <c r="ES299" s="65" t="str">
        <f>IFERROR(VLOOKUP(EI299,INPUT!$C$11:$L$281,10,0),"-")</f>
        <v xml:space="preserve"> </v>
      </c>
      <c r="EU299" s="435"/>
      <c r="EV299" s="435"/>
      <c r="EW299" s="435"/>
      <c r="EX299" s="435"/>
      <c r="EZ299" s="435"/>
      <c r="FA299" s="435"/>
      <c r="FB299" s="435"/>
      <c r="FC299" s="435"/>
    </row>
    <row r="300" spans="139:159" x14ac:dyDescent="0.25">
      <c r="EI300" s="65">
        <v>239</v>
      </c>
      <c r="EJ300" s="311">
        <f>IFERROR(VLOOKUP(EI300,INPUT!$C$11:$L$281,2,0),"-")</f>
        <v>14</v>
      </c>
      <c r="EK300" s="311" t="str">
        <f>IFERROR(VLOOKUP(EI300,INPUT!$C$11:$L$281,3,0),"-")</f>
        <v>-</v>
      </c>
      <c r="EL300" s="386" t="str">
        <f>IFERROR(VLOOKUP(EI300,INPUT!$C$11:$L$281,4,0),"-")</f>
        <v>-</v>
      </c>
      <c r="EM300" s="311" t="str">
        <f>IFERROR(VLOOKUP(EI300,INPUT!$C$11:$L$281,5,0),"-")</f>
        <v>-</v>
      </c>
      <c r="EN300" s="311" t="str">
        <f>IFERROR(VLOOKUP(EI300,INPUT!$C$11:$L$281,6,0),"-")</f>
        <v>-</v>
      </c>
      <c r="EO300" s="311" t="str">
        <f>IFERROR(VLOOKUP(EI300,INPUT!$C$11:$L$281,7,0),"-")</f>
        <v>-</v>
      </c>
      <c r="EP300" s="311">
        <f>IFERROR(VLOOKUP(EI300,INPUT!$C$11:$L$281,8,0),"-")</f>
        <v>0</v>
      </c>
      <c r="EQ300" s="311" t="str">
        <f>IFERROR(VLOOKUP(EI300,INPUT!$C$11:$L$281,9,0),"-")</f>
        <v>-</v>
      </c>
      <c r="ER300" s="311">
        <f t="shared" si="147"/>
        <v>16</v>
      </c>
      <c r="ES300" s="65" t="str">
        <f>IFERROR(VLOOKUP(EI300,INPUT!$C$11:$L$281,10,0),"-")</f>
        <v xml:space="preserve"> </v>
      </c>
      <c r="EU300" s="435"/>
      <c r="EV300" s="435"/>
      <c r="EW300" s="435"/>
      <c r="EX300" s="435"/>
      <c r="EZ300" s="435"/>
      <c r="FA300" s="435"/>
      <c r="FB300" s="435"/>
      <c r="FC300" s="435"/>
    </row>
    <row r="301" spans="139:159" x14ac:dyDescent="0.25">
      <c r="EI301" s="65">
        <v>240</v>
      </c>
      <c r="EJ301" s="311">
        <f>IFERROR(VLOOKUP(EI301,INPUT!$C$11:$L$281,2,0),"-")</f>
        <v>15</v>
      </c>
      <c r="EK301" s="311" t="str">
        <f>IFERROR(VLOOKUP(EI301,INPUT!$C$11:$L$281,3,0),"-")</f>
        <v>-</v>
      </c>
      <c r="EL301" s="386" t="str">
        <f>IFERROR(VLOOKUP(EI301,INPUT!$C$11:$L$281,4,0),"-")</f>
        <v>-</v>
      </c>
      <c r="EM301" s="311" t="str">
        <f>IFERROR(VLOOKUP(EI301,INPUT!$C$11:$L$281,5,0),"-")</f>
        <v>-</v>
      </c>
      <c r="EN301" s="311" t="str">
        <f>IFERROR(VLOOKUP(EI301,INPUT!$C$11:$L$281,6,0),"-")</f>
        <v>-</v>
      </c>
      <c r="EO301" s="311" t="str">
        <f>IFERROR(VLOOKUP(EI301,INPUT!$C$11:$L$281,7,0),"-")</f>
        <v>-</v>
      </c>
      <c r="EP301" s="311">
        <f>IFERROR(VLOOKUP(EI301,INPUT!$C$11:$L$281,8,0),"-")</f>
        <v>0</v>
      </c>
      <c r="EQ301" s="311" t="str">
        <f>IFERROR(VLOOKUP(EI301,INPUT!$C$11:$L$281,9,0),"-")</f>
        <v>-</v>
      </c>
      <c r="ER301" s="311">
        <f t="shared" si="147"/>
        <v>16</v>
      </c>
      <c r="ES301" s="65" t="str">
        <f>IFERROR(VLOOKUP(EI301,INPUT!$C$11:$L$281,10,0),"-")</f>
        <v xml:space="preserve"> </v>
      </c>
      <c r="EU301" s="435"/>
      <c r="EV301" s="435"/>
      <c r="EW301" s="435"/>
      <c r="EX301" s="435"/>
      <c r="EZ301" s="435"/>
      <c r="FA301" s="435"/>
      <c r="FB301" s="435"/>
      <c r="FC301" s="435"/>
    </row>
    <row r="302" spans="139:159" x14ac:dyDescent="0.25">
      <c r="EI302" s="65">
        <v>241</v>
      </c>
      <c r="EJ302" s="311">
        <f>IFERROR(VLOOKUP(EI302,INPUT!$C$11:$L$281,2,0),"-")</f>
        <v>1</v>
      </c>
      <c r="EK302" s="311" t="str">
        <f>IFERROR(VLOOKUP(EI302,INPUT!$C$11:$L$281,3,0),"-")</f>
        <v>-</v>
      </c>
      <c r="EL302" s="386" t="str">
        <f>IFERROR(VLOOKUP(EI302,INPUT!$C$11:$L$281,4,0),"-")</f>
        <v>-</v>
      </c>
      <c r="EM302" s="311" t="str">
        <f>IFERROR(VLOOKUP(EI302,INPUT!$C$11:$L$281,5,0),"-")</f>
        <v>-</v>
      </c>
      <c r="EN302" s="311" t="str">
        <f>IFERROR(VLOOKUP(EI302,INPUT!$C$11:$L$281,6,0),"-")</f>
        <v>-</v>
      </c>
      <c r="EO302" s="311" t="str">
        <f>IFERROR(VLOOKUP(EI302,INPUT!$C$11:$L$281,7,0),"-")</f>
        <v>-</v>
      </c>
      <c r="EP302" s="311">
        <f>IFERROR(VLOOKUP(EI302,INPUT!$C$11:$L$281,8,0),"-")</f>
        <v>0</v>
      </c>
      <c r="EQ302" s="311" t="str">
        <f>IFERROR(VLOOKUP(EI302,INPUT!$C$11:$L$281,9,0),"-")</f>
        <v>-</v>
      </c>
      <c r="ER302" s="311">
        <v>17</v>
      </c>
      <c r="ES302" s="65" t="str">
        <f>IFERROR(VLOOKUP(EI302,INPUT!$C$11:$L$281,10,0),"-")</f>
        <v xml:space="preserve"> </v>
      </c>
      <c r="EU302" s="435"/>
      <c r="EV302" s="435"/>
      <c r="EW302" s="435"/>
      <c r="EX302" s="435"/>
      <c r="EZ302" s="435"/>
      <c r="FA302" s="435"/>
      <c r="FB302" s="435"/>
      <c r="FC302" s="435"/>
    </row>
    <row r="303" spans="139:159" x14ac:dyDescent="0.25">
      <c r="EI303" s="65">
        <v>242</v>
      </c>
      <c r="EJ303" s="311">
        <f>IFERROR(VLOOKUP(EI303,INPUT!$C$11:$L$281,2,0),"-")</f>
        <v>2</v>
      </c>
      <c r="EK303" s="311" t="str">
        <f>IFERROR(VLOOKUP(EI303,INPUT!$C$11:$L$281,3,0),"-")</f>
        <v>-</v>
      </c>
      <c r="EL303" s="386" t="str">
        <f>IFERROR(VLOOKUP(EI303,INPUT!$C$11:$L$281,4,0),"-")</f>
        <v>-</v>
      </c>
      <c r="EM303" s="311" t="str">
        <f>IFERROR(VLOOKUP(EI303,INPUT!$C$11:$L$281,5,0),"-")</f>
        <v>-</v>
      </c>
      <c r="EN303" s="311" t="str">
        <f>IFERROR(VLOOKUP(EI303,INPUT!$C$11:$L$281,6,0),"-")</f>
        <v>-</v>
      </c>
      <c r="EO303" s="311" t="str">
        <f>IFERROR(VLOOKUP(EI303,INPUT!$C$11:$L$281,7,0),"-")</f>
        <v>-</v>
      </c>
      <c r="EP303" s="311">
        <f>IFERROR(VLOOKUP(EI303,INPUT!$C$11:$L$281,8,0),"-")</f>
        <v>0</v>
      </c>
      <c r="EQ303" s="311" t="str">
        <f>IFERROR(VLOOKUP(EI303,INPUT!$C$11:$L$281,9,0),"-")</f>
        <v>-</v>
      </c>
      <c r="ER303" s="311">
        <f t="shared" si="147"/>
        <v>17</v>
      </c>
      <c r="ES303" s="65" t="str">
        <f>IFERROR(VLOOKUP(EI303,INPUT!$C$11:$L$281,10,0),"-")</f>
        <v xml:space="preserve"> </v>
      </c>
      <c r="EU303" s="435"/>
      <c r="EV303" s="435"/>
      <c r="EW303" s="435"/>
      <c r="EX303" s="435"/>
      <c r="EZ303" s="435"/>
      <c r="FA303" s="435"/>
      <c r="FB303" s="435"/>
      <c r="FC303" s="435"/>
    </row>
    <row r="304" spans="139:159" x14ac:dyDescent="0.25">
      <c r="EI304" s="65">
        <v>243</v>
      </c>
      <c r="EJ304" s="311">
        <f>IFERROR(VLOOKUP(EI304,INPUT!$C$11:$L$281,2,0),"-")</f>
        <v>3</v>
      </c>
      <c r="EK304" s="311" t="str">
        <f>IFERROR(VLOOKUP(EI304,INPUT!$C$11:$L$281,3,0),"-")</f>
        <v>-</v>
      </c>
      <c r="EL304" s="386" t="str">
        <f>IFERROR(VLOOKUP(EI304,INPUT!$C$11:$L$281,4,0),"-")</f>
        <v>-</v>
      </c>
      <c r="EM304" s="311" t="str">
        <f>IFERROR(VLOOKUP(EI304,INPUT!$C$11:$L$281,5,0),"-")</f>
        <v>-</v>
      </c>
      <c r="EN304" s="311" t="str">
        <f>IFERROR(VLOOKUP(EI304,INPUT!$C$11:$L$281,6,0),"-")</f>
        <v>-</v>
      </c>
      <c r="EO304" s="311" t="str">
        <f>IFERROR(VLOOKUP(EI304,INPUT!$C$11:$L$281,7,0),"-")</f>
        <v>-</v>
      </c>
      <c r="EP304" s="311">
        <f>IFERROR(VLOOKUP(EI304,INPUT!$C$11:$L$281,8,0),"-")</f>
        <v>0</v>
      </c>
      <c r="EQ304" s="311" t="str">
        <f>IFERROR(VLOOKUP(EI304,INPUT!$C$11:$L$281,9,0),"-")</f>
        <v>-</v>
      </c>
      <c r="ER304" s="311">
        <f t="shared" si="147"/>
        <v>17</v>
      </c>
      <c r="ES304" s="65" t="str">
        <f>IFERROR(VLOOKUP(EI304,INPUT!$C$11:$L$281,10,0),"-")</f>
        <v xml:space="preserve"> </v>
      </c>
      <c r="EU304" s="435"/>
      <c r="EV304" s="435"/>
      <c r="EW304" s="435"/>
      <c r="EX304" s="435"/>
      <c r="EZ304" s="435"/>
      <c r="FA304" s="435"/>
      <c r="FB304" s="435"/>
      <c r="FC304" s="435"/>
    </row>
    <row r="305" spans="139:159" x14ac:dyDescent="0.25">
      <c r="EI305" s="65">
        <v>244</v>
      </c>
      <c r="EJ305" s="311">
        <f>IFERROR(VLOOKUP(EI305,INPUT!$C$11:$L$281,2,0),"-")</f>
        <v>4</v>
      </c>
      <c r="EK305" s="311" t="str">
        <f>IFERROR(VLOOKUP(EI305,INPUT!$C$11:$L$281,3,0),"-")</f>
        <v>-</v>
      </c>
      <c r="EL305" s="386" t="str">
        <f>IFERROR(VLOOKUP(EI305,INPUT!$C$11:$L$281,4,0),"-")</f>
        <v>-</v>
      </c>
      <c r="EM305" s="311" t="str">
        <f>IFERROR(VLOOKUP(EI305,INPUT!$C$11:$L$281,5,0),"-")</f>
        <v>-</v>
      </c>
      <c r="EN305" s="311" t="str">
        <f>IFERROR(VLOOKUP(EI305,INPUT!$C$11:$L$281,6,0),"-")</f>
        <v>-</v>
      </c>
      <c r="EO305" s="311" t="str">
        <f>IFERROR(VLOOKUP(EI305,INPUT!$C$11:$L$281,7,0),"-")</f>
        <v>-</v>
      </c>
      <c r="EP305" s="311">
        <f>IFERROR(VLOOKUP(EI305,INPUT!$C$11:$L$281,8,0),"-")</f>
        <v>0</v>
      </c>
      <c r="EQ305" s="311" t="str">
        <f>IFERROR(VLOOKUP(EI305,INPUT!$C$11:$L$281,9,0),"-")</f>
        <v>-</v>
      </c>
      <c r="ER305" s="311">
        <f t="shared" si="147"/>
        <v>17</v>
      </c>
      <c r="ES305" s="65" t="str">
        <f>IFERROR(VLOOKUP(EI305,INPUT!$C$11:$L$281,10,0),"-")</f>
        <v xml:space="preserve"> </v>
      </c>
      <c r="EU305" s="435"/>
      <c r="EV305" s="435"/>
      <c r="EW305" s="435"/>
      <c r="EX305" s="435"/>
      <c r="EZ305" s="435"/>
      <c r="FA305" s="435"/>
      <c r="FB305" s="435"/>
      <c r="FC305" s="435"/>
    </row>
    <row r="306" spans="139:159" x14ac:dyDescent="0.25">
      <c r="EI306" s="65">
        <v>245</v>
      </c>
      <c r="EJ306" s="311">
        <f>IFERROR(VLOOKUP(EI306,INPUT!$C$11:$L$281,2,0),"-")</f>
        <v>5</v>
      </c>
      <c r="EK306" s="311" t="str">
        <f>IFERROR(VLOOKUP(EI306,INPUT!$C$11:$L$281,3,0),"-")</f>
        <v>-</v>
      </c>
      <c r="EL306" s="386" t="str">
        <f>IFERROR(VLOOKUP(EI306,INPUT!$C$11:$L$281,4,0),"-")</f>
        <v>-</v>
      </c>
      <c r="EM306" s="311" t="str">
        <f>IFERROR(VLOOKUP(EI306,INPUT!$C$11:$L$281,5,0),"-")</f>
        <v>-</v>
      </c>
      <c r="EN306" s="311" t="str">
        <f>IFERROR(VLOOKUP(EI306,INPUT!$C$11:$L$281,6,0),"-")</f>
        <v>-</v>
      </c>
      <c r="EO306" s="311" t="str">
        <f>IFERROR(VLOOKUP(EI306,INPUT!$C$11:$L$281,7,0),"-")</f>
        <v>-</v>
      </c>
      <c r="EP306" s="311">
        <f>IFERROR(VLOOKUP(EI306,INPUT!$C$11:$L$281,8,0),"-")</f>
        <v>0</v>
      </c>
      <c r="EQ306" s="311" t="str">
        <f>IFERROR(VLOOKUP(EI306,INPUT!$C$11:$L$281,9,0),"-")</f>
        <v>-</v>
      </c>
      <c r="ER306" s="311">
        <f t="shared" si="147"/>
        <v>17</v>
      </c>
      <c r="ES306" s="65" t="str">
        <f>IFERROR(VLOOKUP(EI306,INPUT!$C$11:$L$281,10,0),"-")</f>
        <v xml:space="preserve"> </v>
      </c>
      <c r="EU306" s="435"/>
      <c r="EV306" s="435"/>
      <c r="EW306" s="435"/>
      <c r="EX306" s="435"/>
      <c r="EZ306" s="435"/>
      <c r="FA306" s="435"/>
      <c r="FB306" s="435"/>
      <c r="FC306" s="435"/>
    </row>
    <row r="307" spans="139:159" x14ac:dyDescent="0.25">
      <c r="EI307" s="65">
        <v>246</v>
      </c>
      <c r="EJ307" s="311">
        <f>IFERROR(VLOOKUP(EI307,INPUT!$C$11:$L$281,2,0),"-")</f>
        <v>6</v>
      </c>
      <c r="EK307" s="311" t="str">
        <f>IFERROR(VLOOKUP(EI307,INPUT!$C$11:$L$281,3,0),"-")</f>
        <v>-</v>
      </c>
      <c r="EL307" s="386" t="str">
        <f>IFERROR(VLOOKUP(EI307,INPUT!$C$11:$L$281,4,0),"-")</f>
        <v>-</v>
      </c>
      <c r="EM307" s="311" t="str">
        <f>IFERROR(VLOOKUP(EI307,INPUT!$C$11:$L$281,5,0),"-")</f>
        <v>-</v>
      </c>
      <c r="EN307" s="311" t="str">
        <f>IFERROR(VLOOKUP(EI307,INPUT!$C$11:$L$281,6,0),"-")</f>
        <v>-</v>
      </c>
      <c r="EO307" s="311" t="str">
        <f>IFERROR(VLOOKUP(EI307,INPUT!$C$11:$L$281,7,0),"-")</f>
        <v>-</v>
      </c>
      <c r="EP307" s="311">
        <f>IFERROR(VLOOKUP(EI307,INPUT!$C$11:$L$281,8,0),"-")</f>
        <v>0</v>
      </c>
      <c r="EQ307" s="311" t="str">
        <f>IFERROR(VLOOKUP(EI307,INPUT!$C$11:$L$281,9,0),"-")</f>
        <v>-</v>
      </c>
      <c r="ER307" s="311">
        <f t="shared" si="147"/>
        <v>17</v>
      </c>
      <c r="ES307" s="65" t="str">
        <f>IFERROR(VLOOKUP(EI307,INPUT!$C$11:$L$281,10,0),"-")</f>
        <v xml:space="preserve"> </v>
      </c>
      <c r="EU307" s="435"/>
      <c r="EV307" s="435"/>
      <c r="EW307" s="435"/>
      <c r="EX307" s="435"/>
      <c r="EZ307" s="435"/>
      <c r="FA307" s="435"/>
      <c r="FB307" s="435"/>
      <c r="FC307" s="435"/>
    </row>
    <row r="308" spans="139:159" x14ac:dyDescent="0.25">
      <c r="EI308" s="65">
        <v>247</v>
      </c>
      <c r="EJ308" s="311">
        <f>IFERROR(VLOOKUP(EI308,INPUT!$C$11:$L$281,2,0),"-")</f>
        <v>7</v>
      </c>
      <c r="EK308" s="311" t="str">
        <f>IFERROR(VLOOKUP(EI308,INPUT!$C$11:$L$281,3,0),"-")</f>
        <v>-</v>
      </c>
      <c r="EL308" s="386" t="str">
        <f>IFERROR(VLOOKUP(EI308,INPUT!$C$11:$L$281,4,0),"-")</f>
        <v>-</v>
      </c>
      <c r="EM308" s="311" t="str">
        <f>IFERROR(VLOOKUP(EI308,INPUT!$C$11:$L$281,5,0),"-")</f>
        <v>-</v>
      </c>
      <c r="EN308" s="311" t="str">
        <f>IFERROR(VLOOKUP(EI308,INPUT!$C$11:$L$281,6,0),"-")</f>
        <v>-</v>
      </c>
      <c r="EO308" s="311" t="str">
        <f>IFERROR(VLOOKUP(EI308,INPUT!$C$11:$L$281,7,0),"-")</f>
        <v>-</v>
      </c>
      <c r="EP308" s="311">
        <f>IFERROR(VLOOKUP(EI308,INPUT!$C$11:$L$281,8,0),"-")</f>
        <v>0</v>
      </c>
      <c r="EQ308" s="311" t="str">
        <f>IFERROR(VLOOKUP(EI308,INPUT!$C$11:$L$281,9,0),"-")</f>
        <v>-</v>
      </c>
      <c r="ER308" s="311">
        <f t="shared" si="147"/>
        <v>17</v>
      </c>
      <c r="ES308" s="65" t="str">
        <f>IFERROR(VLOOKUP(EI308,INPUT!$C$11:$L$281,10,0),"-")</f>
        <v xml:space="preserve"> </v>
      </c>
      <c r="EU308" s="435"/>
      <c r="EV308" s="435"/>
      <c r="EW308" s="435"/>
      <c r="EX308" s="435"/>
      <c r="EZ308" s="435"/>
      <c r="FA308" s="435"/>
      <c r="FB308" s="435"/>
      <c r="FC308" s="435"/>
    </row>
    <row r="309" spans="139:159" x14ac:dyDescent="0.25">
      <c r="EI309" s="65">
        <v>248</v>
      </c>
      <c r="EJ309" s="311">
        <f>IFERROR(VLOOKUP(EI309,INPUT!$C$11:$L$281,2,0),"-")</f>
        <v>8</v>
      </c>
      <c r="EK309" s="311" t="str">
        <f>IFERROR(VLOOKUP(EI309,INPUT!$C$11:$L$281,3,0),"-")</f>
        <v>-</v>
      </c>
      <c r="EL309" s="386" t="str">
        <f>IFERROR(VLOOKUP(EI309,INPUT!$C$11:$L$281,4,0),"-")</f>
        <v>-</v>
      </c>
      <c r="EM309" s="311" t="str">
        <f>IFERROR(VLOOKUP(EI309,INPUT!$C$11:$L$281,5,0),"-")</f>
        <v>-</v>
      </c>
      <c r="EN309" s="311" t="str">
        <f>IFERROR(VLOOKUP(EI309,INPUT!$C$11:$L$281,6,0),"-")</f>
        <v>-</v>
      </c>
      <c r="EO309" s="311" t="str">
        <f>IFERROR(VLOOKUP(EI309,INPUT!$C$11:$L$281,7,0),"-")</f>
        <v>-</v>
      </c>
      <c r="EP309" s="311">
        <f>IFERROR(VLOOKUP(EI309,INPUT!$C$11:$L$281,8,0),"-")</f>
        <v>0</v>
      </c>
      <c r="EQ309" s="311" t="str">
        <f>IFERROR(VLOOKUP(EI309,INPUT!$C$11:$L$281,9,0),"-")</f>
        <v>-</v>
      </c>
      <c r="ER309" s="311">
        <f t="shared" si="147"/>
        <v>17</v>
      </c>
      <c r="ES309" s="65" t="str">
        <f>IFERROR(VLOOKUP(EI309,INPUT!$C$11:$L$281,10,0),"-")</f>
        <v xml:space="preserve"> </v>
      </c>
      <c r="EU309" s="435"/>
      <c r="EV309" s="435"/>
      <c r="EW309" s="435"/>
      <c r="EX309" s="435"/>
      <c r="EZ309" s="435"/>
      <c r="FA309" s="435"/>
      <c r="FB309" s="435"/>
      <c r="FC309" s="435"/>
    </row>
    <row r="310" spans="139:159" x14ac:dyDescent="0.25">
      <c r="EI310" s="65">
        <v>249</v>
      </c>
      <c r="EJ310" s="311">
        <f>IFERROR(VLOOKUP(EI310,INPUT!$C$11:$L$281,2,0),"-")</f>
        <v>9</v>
      </c>
      <c r="EK310" s="311" t="str">
        <f>IFERROR(VLOOKUP(EI310,INPUT!$C$11:$L$281,3,0),"-")</f>
        <v>-</v>
      </c>
      <c r="EL310" s="386" t="str">
        <f>IFERROR(VLOOKUP(EI310,INPUT!$C$11:$L$281,4,0),"-")</f>
        <v>-</v>
      </c>
      <c r="EM310" s="311" t="str">
        <f>IFERROR(VLOOKUP(EI310,INPUT!$C$11:$L$281,5,0),"-")</f>
        <v>-</v>
      </c>
      <c r="EN310" s="311" t="str">
        <f>IFERROR(VLOOKUP(EI310,INPUT!$C$11:$L$281,6,0),"-")</f>
        <v>-</v>
      </c>
      <c r="EO310" s="311" t="str">
        <f>IFERROR(VLOOKUP(EI310,INPUT!$C$11:$L$281,7,0),"-")</f>
        <v>-</v>
      </c>
      <c r="EP310" s="311">
        <f>IFERROR(VLOOKUP(EI310,INPUT!$C$11:$L$281,8,0),"-")</f>
        <v>0</v>
      </c>
      <c r="EQ310" s="311" t="str">
        <f>IFERROR(VLOOKUP(EI310,INPUT!$C$11:$L$281,9,0),"-")</f>
        <v>-</v>
      </c>
      <c r="ER310" s="311">
        <f t="shared" si="147"/>
        <v>17</v>
      </c>
      <c r="ES310" s="65" t="str">
        <f>IFERROR(VLOOKUP(EI310,INPUT!$C$11:$L$281,10,0),"-")</f>
        <v xml:space="preserve"> </v>
      </c>
      <c r="EU310" s="435"/>
      <c r="EV310" s="435"/>
      <c r="EW310" s="435"/>
      <c r="EX310" s="435"/>
      <c r="EZ310" s="435"/>
      <c r="FA310" s="435"/>
      <c r="FB310" s="435"/>
      <c r="FC310" s="435"/>
    </row>
    <row r="311" spans="139:159" x14ac:dyDescent="0.25">
      <c r="EI311" s="65">
        <v>250</v>
      </c>
      <c r="EJ311" s="311">
        <f>IFERROR(VLOOKUP(EI311,INPUT!$C$11:$L$281,2,0),"-")</f>
        <v>10</v>
      </c>
      <c r="EK311" s="311" t="str">
        <f>IFERROR(VLOOKUP(EI311,INPUT!$C$11:$L$281,3,0),"-")</f>
        <v>-</v>
      </c>
      <c r="EL311" s="386" t="str">
        <f>IFERROR(VLOOKUP(EI311,INPUT!$C$11:$L$281,4,0),"-")</f>
        <v>-</v>
      </c>
      <c r="EM311" s="311" t="str">
        <f>IFERROR(VLOOKUP(EI311,INPUT!$C$11:$L$281,5,0),"-")</f>
        <v>-</v>
      </c>
      <c r="EN311" s="311" t="str">
        <f>IFERROR(VLOOKUP(EI311,INPUT!$C$11:$L$281,6,0),"-")</f>
        <v>-</v>
      </c>
      <c r="EO311" s="311" t="str">
        <f>IFERROR(VLOOKUP(EI311,INPUT!$C$11:$L$281,7,0),"-")</f>
        <v>-</v>
      </c>
      <c r="EP311" s="311">
        <f>IFERROR(VLOOKUP(EI311,INPUT!$C$11:$L$281,8,0),"-")</f>
        <v>0</v>
      </c>
      <c r="EQ311" s="311" t="str">
        <f>IFERROR(VLOOKUP(EI311,INPUT!$C$11:$L$281,9,0),"-")</f>
        <v>-</v>
      </c>
      <c r="ER311" s="311">
        <f t="shared" si="147"/>
        <v>17</v>
      </c>
      <c r="ES311" s="65" t="str">
        <f>IFERROR(VLOOKUP(EI311,INPUT!$C$11:$L$281,10,0),"-")</f>
        <v xml:space="preserve"> </v>
      </c>
      <c r="EU311" s="435"/>
      <c r="EV311" s="435"/>
      <c r="EW311" s="435"/>
      <c r="EX311" s="435"/>
      <c r="EZ311" s="435"/>
      <c r="FA311" s="435"/>
      <c r="FB311" s="435"/>
      <c r="FC311" s="435"/>
    </row>
    <row r="312" spans="139:159" x14ac:dyDescent="0.25">
      <c r="EI312" s="65">
        <v>251</v>
      </c>
      <c r="EJ312" s="311">
        <f>IFERROR(VLOOKUP(EI312,INPUT!$C$11:$L$281,2,0),"-")</f>
        <v>11</v>
      </c>
      <c r="EK312" s="311" t="str">
        <f>IFERROR(VLOOKUP(EI312,INPUT!$C$11:$L$281,3,0),"-")</f>
        <v>-</v>
      </c>
      <c r="EL312" s="386" t="str">
        <f>IFERROR(VLOOKUP(EI312,INPUT!$C$11:$L$281,4,0),"-")</f>
        <v>-</v>
      </c>
      <c r="EM312" s="311" t="str">
        <f>IFERROR(VLOOKUP(EI312,INPUT!$C$11:$L$281,5,0),"-")</f>
        <v>-</v>
      </c>
      <c r="EN312" s="311" t="str">
        <f>IFERROR(VLOOKUP(EI312,INPUT!$C$11:$L$281,6,0),"-")</f>
        <v>-</v>
      </c>
      <c r="EO312" s="311" t="str">
        <f>IFERROR(VLOOKUP(EI312,INPUT!$C$11:$L$281,7,0),"-")</f>
        <v>-</v>
      </c>
      <c r="EP312" s="311">
        <f>IFERROR(VLOOKUP(EI312,INPUT!$C$11:$L$281,8,0),"-")</f>
        <v>0</v>
      </c>
      <c r="EQ312" s="311" t="str">
        <f>IFERROR(VLOOKUP(EI312,INPUT!$C$11:$L$281,9,0),"-")</f>
        <v>-</v>
      </c>
      <c r="ER312" s="311">
        <f t="shared" si="147"/>
        <v>17</v>
      </c>
      <c r="ES312" s="65" t="str">
        <f>IFERROR(VLOOKUP(EI312,INPUT!$C$11:$L$281,10,0),"-")</f>
        <v xml:space="preserve"> </v>
      </c>
      <c r="EU312" s="435"/>
      <c r="EV312" s="435"/>
      <c r="EW312" s="435"/>
      <c r="EX312" s="435"/>
      <c r="EZ312" s="435"/>
      <c r="FA312" s="435"/>
      <c r="FB312" s="435"/>
      <c r="FC312" s="435"/>
    </row>
    <row r="313" spans="139:159" x14ac:dyDescent="0.25">
      <c r="EI313" s="65">
        <v>252</v>
      </c>
      <c r="EJ313" s="311">
        <f>IFERROR(VLOOKUP(EI313,INPUT!$C$11:$L$281,2,0),"-")</f>
        <v>12</v>
      </c>
      <c r="EK313" s="311" t="str">
        <f>IFERROR(VLOOKUP(EI313,INPUT!$C$11:$L$281,3,0),"-")</f>
        <v>-</v>
      </c>
      <c r="EL313" s="386" t="str">
        <f>IFERROR(VLOOKUP(EI313,INPUT!$C$11:$L$281,4,0),"-")</f>
        <v>-</v>
      </c>
      <c r="EM313" s="311" t="str">
        <f>IFERROR(VLOOKUP(EI313,INPUT!$C$11:$L$281,5,0),"-")</f>
        <v>-</v>
      </c>
      <c r="EN313" s="311" t="str">
        <f>IFERROR(VLOOKUP(EI313,INPUT!$C$11:$L$281,6,0),"-")</f>
        <v>-</v>
      </c>
      <c r="EO313" s="311" t="str">
        <f>IFERROR(VLOOKUP(EI313,INPUT!$C$11:$L$281,7,0),"-")</f>
        <v>-</v>
      </c>
      <c r="EP313" s="311">
        <f>IFERROR(VLOOKUP(EI313,INPUT!$C$11:$L$281,8,0),"-")</f>
        <v>0</v>
      </c>
      <c r="EQ313" s="311" t="str">
        <f>IFERROR(VLOOKUP(EI313,INPUT!$C$11:$L$281,9,0),"-")</f>
        <v>-</v>
      </c>
      <c r="ER313" s="311">
        <f t="shared" si="147"/>
        <v>17</v>
      </c>
      <c r="ES313" s="65" t="str">
        <f>IFERROR(VLOOKUP(EI313,INPUT!$C$11:$L$281,10,0),"-")</f>
        <v xml:space="preserve"> </v>
      </c>
      <c r="EU313" s="435"/>
      <c r="EV313" s="435"/>
      <c r="EW313" s="435"/>
      <c r="EX313" s="435"/>
      <c r="EZ313" s="435"/>
      <c r="FA313" s="435"/>
      <c r="FB313" s="435"/>
      <c r="FC313" s="435"/>
    </row>
    <row r="314" spans="139:159" x14ac:dyDescent="0.25">
      <c r="EI314" s="65">
        <v>253</v>
      </c>
      <c r="EJ314" s="311">
        <f>IFERROR(VLOOKUP(EI314,INPUT!$C$11:$L$281,2,0),"-")</f>
        <v>13</v>
      </c>
      <c r="EK314" s="311" t="str">
        <f>IFERROR(VLOOKUP(EI314,INPUT!$C$11:$L$281,3,0),"-")</f>
        <v>-</v>
      </c>
      <c r="EL314" s="386" t="str">
        <f>IFERROR(VLOOKUP(EI314,INPUT!$C$11:$L$281,4,0),"-")</f>
        <v>-</v>
      </c>
      <c r="EM314" s="311" t="str">
        <f>IFERROR(VLOOKUP(EI314,INPUT!$C$11:$L$281,5,0),"-")</f>
        <v>-</v>
      </c>
      <c r="EN314" s="311" t="str">
        <f>IFERROR(VLOOKUP(EI314,INPUT!$C$11:$L$281,6,0),"-")</f>
        <v>-</v>
      </c>
      <c r="EO314" s="311" t="str">
        <f>IFERROR(VLOOKUP(EI314,INPUT!$C$11:$L$281,7,0),"-")</f>
        <v>-</v>
      </c>
      <c r="EP314" s="311">
        <f>IFERROR(VLOOKUP(EI314,INPUT!$C$11:$L$281,8,0),"-")</f>
        <v>0</v>
      </c>
      <c r="EQ314" s="311" t="str">
        <f>IFERROR(VLOOKUP(EI314,INPUT!$C$11:$L$281,9,0),"-")</f>
        <v>-</v>
      </c>
      <c r="ER314" s="311">
        <f t="shared" si="147"/>
        <v>17</v>
      </c>
      <c r="ES314" s="65" t="str">
        <f>IFERROR(VLOOKUP(EI314,INPUT!$C$11:$L$281,10,0),"-")</f>
        <v xml:space="preserve"> </v>
      </c>
      <c r="EU314" s="435"/>
      <c r="EV314" s="435"/>
      <c r="EW314" s="435"/>
      <c r="EX314" s="435"/>
      <c r="EZ314" s="435"/>
      <c r="FA314" s="435"/>
      <c r="FB314" s="435"/>
      <c r="FC314" s="435"/>
    </row>
    <row r="315" spans="139:159" x14ac:dyDescent="0.25">
      <c r="EI315" s="65">
        <v>254</v>
      </c>
      <c r="EJ315" s="311">
        <f>IFERROR(VLOOKUP(EI315,INPUT!$C$11:$L$281,2,0),"-")</f>
        <v>14</v>
      </c>
      <c r="EK315" s="311" t="str">
        <f>IFERROR(VLOOKUP(EI315,INPUT!$C$11:$L$281,3,0),"-")</f>
        <v>-</v>
      </c>
      <c r="EL315" s="386" t="str">
        <f>IFERROR(VLOOKUP(EI315,INPUT!$C$11:$L$281,4,0),"-")</f>
        <v>-</v>
      </c>
      <c r="EM315" s="311" t="str">
        <f>IFERROR(VLOOKUP(EI315,INPUT!$C$11:$L$281,5,0),"-")</f>
        <v>-</v>
      </c>
      <c r="EN315" s="311" t="str">
        <f>IFERROR(VLOOKUP(EI315,INPUT!$C$11:$L$281,6,0),"-")</f>
        <v>-</v>
      </c>
      <c r="EO315" s="311" t="str">
        <f>IFERROR(VLOOKUP(EI315,INPUT!$C$11:$L$281,7,0),"-")</f>
        <v>-</v>
      </c>
      <c r="EP315" s="311">
        <f>IFERROR(VLOOKUP(EI315,INPUT!$C$11:$L$281,8,0),"-")</f>
        <v>0</v>
      </c>
      <c r="EQ315" s="311" t="str">
        <f>IFERROR(VLOOKUP(EI315,INPUT!$C$11:$L$281,9,0),"-")</f>
        <v>-</v>
      </c>
      <c r="ER315" s="311">
        <f t="shared" si="147"/>
        <v>17</v>
      </c>
      <c r="ES315" s="65" t="str">
        <f>IFERROR(VLOOKUP(EI315,INPUT!$C$11:$L$281,10,0),"-")</f>
        <v xml:space="preserve"> </v>
      </c>
      <c r="EU315" s="435"/>
      <c r="EV315" s="435"/>
      <c r="EW315" s="435"/>
      <c r="EX315" s="435"/>
      <c r="EZ315" s="435"/>
      <c r="FA315" s="435"/>
      <c r="FB315" s="435"/>
      <c r="FC315" s="435"/>
    </row>
    <row r="316" spans="139:159" x14ac:dyDescent="0.25">
      <c r="EI316" s="65">
        <v>255</v>
      </c>
      <c r="EJ316" s="311">
        <f>IFERROR(VLOOKUP(EI316,INPUT!$C$11:$L$281,2,0),"-")</f>
        <v>15</v>
      </c>
      <c r="EK316" s="311" t="str">
        <f>IFERROR(VLOOKUP(EI316,INPUT!$C$11:$L$281,3,0),"-")</f>
        <v>-</v>
      </c>
      <c r="EL316" s="386" t="str">
        <f>IFERROR(VLOOKUP(EI316,INPUT!$C$11:$L$281,4,0),"-")</f>
        <v>-</v>
      </c>
      <c r="EM316" s="311" t="str">
        <f>IFERROR(VLOOKUP(EI316,INPUT!$C$11:$L$281,5,0),"-")</f>
        <v>-</v>
      </c>
      <c r="EN316" s="311" t="str">
        <f>IFERROR(VLOOKUP(EI316,INPUT!$C$11:$L$281,6,0),"-")</f>
        <v>-</v>
      </c>
      <c r="EO316" s="311" t="str">
        <f>IFERROR(VLOOKUP(EI316,INPUT!$C$11:$L$281,7,0),"-")</f>
        <v>-</v>
      </c>
      <c r="EP316" s="311">
        <f>IFERROR(VLOOKUP(EI316,INPUT!$C$11:$L$281,8,0),"-")</f>
        <v>0</v>
      </c>
      <c r="EQ316" s="311" t="str">
        <f>IFERROR(VLOOKUP(EI316,INPUT!$C$11:$L$281,9,0),"-")</f>
        <v>-</v>
      </c>
      <c r="ER316" s="311">
        <f t="shared" si="147"/>
        <v>17</v>
      </c>
      <c r="ES316" s="65" t="str">
        <f>IFERROR(VLOOKUP(EI316,INPUT!$C$11:$L$281,10,0),"-")</f>
        <v xml:space="preserve"> </v>
      </c>
      <c r="EU316" s="435"/>
      <c r="EV316" s="435"/>
      <c r="EW316" s="435"/>
      <c r="EX316" s="435"/>
      <c r="EZ316" s="435"/>
      <c r="FA316" s="435"/>
      <c r="FB316" s="435"/>
      <c r="FC316" s="435"/>
    </row>
    <row r="317" spans="139:159" x14ac:dyDescent="0.25">
      <c r="EI317" s="65">
        <v>256</v>
      </c>
      <c r="EJ317" s="311">
        <f>IFERROR(VLOOKUP(EI317,INPUT!$C$11:$L$281,2,0),"-")</f>
        <v>1</v>
      </c>
      <c r="EK317" s="311" t="str">
        <f>IFERROR(VLOOKUP(EI317,INPUT!$C$11:$L$281,3,0),"-")</f>
        <v>-</v>
      </c>
      <c r="EL317" s="386" t="str">
        <f>IFERROR(VLOOKUP(EI317,INPUT!$C$11:$L$281,4,0),"-")</f>
        <v>-</v>
      </c>
      <c r="EM317" s="311" t="str">
        <f>IFERROR(VLOOKUP(EI317,INPUT!$C$11:$L$281,5,0),"-")</f>
        <v>-</v>
      </c>
      <c r="EN317" s="311" t="str">
        <f>IFERROR(VLOOKUP(EI317,INPUT!$C$11:$L$281,6,0),"-")</f>
        <v>-</v>
      </c>
      <c r="EO317" s="311" t="str">
        <f>IFERROR(VLOOKUP(EI317,INPUT!$C$11:$L$281,7,0),"-")</f>
        <v>-</v>
      </c>
      <c r="EP317" s="311">
        <f>IFERROR(VLOOKUP(EI317,INPUT!$C$11:$L$281,8,0),"-")</f>
        <v>0</v>
      </c>
      <c r="EQ317" s="311" t="str">
        <f>IFERROR(VLOOKUP(EI317,INPUT!$C$11:$L$281,9,0),"-")</f>
        <v>-</v>
      </c>
      <c r="ER317" s="311">
        <v>18</v>
      </c>
      <c r="ES317" s="65" t="str">
        <f>IFERROR(VLOOKUP(EI317,INPUT!$C$11:$L$281,10,0),"-")</f>
        <v xml:space="preserve"> </v>
      </c>
      <c r="EU317" s="435"/>
      <c r="EV317" s="435"/>
      <c r="EW317" s="435"/>
      <c r="EX317" s="435"/>
      <c r="EZ317" s="435"/>
      <c r="FA317" s="435"/>
      <c r="FB317" s="435"/>
      <c r="FC317" s="435"/>
    </row>
    <row r="318" spans="139:159" x14ac:dyDescent="0.25">
      <c r="EI318" s="65">
        <v>257</v>
      </c>
      <c r="EJ318" s="311">
        <f>IFERROR(VLOOKUP(EI318,INPUT!$C$11:$L$281,2,0),"-")</f>
        <v>2</v>
      </c>
      <c r="EK318" s="311" t="str">
        <f>IFERROR(VLOOKUP(EI318,INPUT!$C$11:$L$281,3,0),"-")</f>
        <v>-</v>
      </c>
      <c r="EL318" s="386" t="str">
        <f>IFERROR(VLOOKUP(EI318,INPUT!$C$11:$L$281,4,0),"-")</f>
        <v>-</v>
      </c>
      <c r="EM318" s="311" t="str">
        <f>IFERROR(VLOOKUP(EI318,INPUT!$C$11:$L$281,5,0),"-")</f>
        <v>-</v>
      </c>
      <c r="EN318" s="311" t="str">
        <f>IFERROR(VLOOKUP(EI318,INPUT!$C$11:$L$281,6,0),"-")</f>
        <v>-</v>
      </c>
      <c r="EO318" s="311" t="str">
        <f>IFERROR(VLOOKUP(EI318,INPUT!$C$11:$L$281,7,0),"-")</f>
        <v>-</v>
      </c>
      <c r="EP318" s="311">
        <f>IFERROR(VLOOKUP(EI318,INPUT!$C$11:$L$281,8,0),"-")</f>
        <v>0</v>
      </c>
      <c r="EQ318" s="311" t="str">
        <f>IFERROR(VLOOKUP(EI318,INPUT!$C$11:$L$281,9,0),"-")</f>
        <v>-</v>
      </c>
      <c r="ER318" s="311">
        <f t="shared" si="147"/>
        <v>18</v>
      </c>
      <c r="ES318" s="65" t="str">
        <f>IFERROR(VLOOKUP(EI318,INPUT!$C$11:$L$281,10,0),"-")</f>
        <v xml:space="preserve"> </v>
      </c>
      <c r="EU318" s="435"/>
      <c r="EV318" s="435"/>
      <c r="EW318" s="435"/>
      <c r="EX318" s="435"/>
      <c r="EZ318" s="435"/>
      <c r="FA318" s="435"/>
      <c r="FB318" s="435"/>
      <c r="FC318" s="435"/>
    </row>
    <row r="319" spans="139:159" x14ac:dyDescent="0.25">
      <c r="EI319" s="65">
        <v>258</v>
      </c>
      <c r="EJ319" s="311">
        <f>IFERROR(VLOOKUP(EI319,INPUT!$C$11:$L$281,2,0),"-")</f>
        <v>3</v>
      </c>
      <c r="EK319" s="311" t="str">
        <f>IFERROR(VLOOKUP(EI319,INPUT!$C$11:$L$281,3,0),"-")</f>
        <v>-</v>
      </c>
      <c r="EL319" s="386" t="str">
        <f>IFERROR(VLOOKUP(EI319,INPUT!$C$11:$L$281,4,0),"-")</f>
        <v>-</v>
      </c>
      <c r="EM319" s="311" t="str">
        <f>IFERROR(VLOOKUP(EI319,INPUT!$C$11:$L$281,5,0),"-")</f>
        <v>-</v>
      </c>
      <c r="EN319" s="311" t="str">
        <f>IFERROR(VLOOKUP(EI319,INPUT!$C$11:$L$281,6,0),"-")</f>
        <v>-</v>
      </c>
      <c r="EO319" s="311" t="str">
        <f>IFERROR(VLOOKUP(EI319,INPUT!$C$11:$L$281,7,0),"-")</f>
        <v>-</v>
      </c>
      <c r="EP319" s="311">
        <f>IFERROR(VLOOKUP(EI319,INPUT!$C$11:$L$281,8,0),"-")</f>
        <v>0</v>
      </c>
      <c r="EQ319" s="311" t="str">
        <f>IFERROR(VLOOKUP(EI319,INPUT!$C$11:$L$281,9,0),"-")</f>
        <v>-</v>
      </c>
      <c r="ER319" s="311">
        <f t="shared" si="147"/>
        <v>18</v>
      </c>
      <c r="ES319" s="65" t="str">
        <f>IFERROR(VLOOKUP(EI319,INPUT!$C$11:$L$281,10,0),"-")</f>
        <v xml:space="preserve"> </v>
      </c>
      <c r="EU319" s="435"/>
      <c r="EV319" s="435"/>
      <c r="EW319" s="435"/>
      <c r="EX319" s="435"/>
      <c r="EZ319" s="435"/>
      <c r="FA319" s="435"/>
      <c r="FB319" s="435"/>
      <c r="FC319" s="435"/>
    </row>
    <row r="320" spans="139:159" x14ac:dyDescent="0.25">
      <c r="EI320" s="65">
        <v>259</v>
      </c>
      <c r="EJ320" s="311">
        <f>IFERROR(VLOOKUP(EI320,INPUT!$C$11:$L$281,2,0),"-")</f>
        <v>4</v>
      </c>
      <c r="EK320" s="311" t="str">
        <f>IFERROR(VLOOKUP(EI320,INPUT!$C$11:$L$281,3,0),"-")</f>
        <v>-</v>
      </c>
      <c r="EL320" s="386" t="str">
        <f>IFERROR(VLOOKUP(EI320,INPUT!$C$11:$L$281,4,0),"-")</f>
        <v>-</v>
      </c>
      <c r="EM320" s="311" t="str">
        <f>IFERROR(VLOOKUP(EI320,INPUT!$C$11:$L$281,5,0),"-")</f>
        <v>-</v>
      </c>
      <c r="EN320" s="311" t="str">
        <f>IFERROR(VLOOKUP(EI320,INPUT!$C$11:$L$281,6,0),"-")</f>
        <v>-</v>
      </c>
      <c r="EO320" s="311" t="str">
        <f>IFERROR(VLOOKUP(EI320,INPUT!$C$11:$L$281,7,0),"-")</f>
        <v>-</v>
      </c>
      <c r="EP320" s="311">
        <f>IFERROR(VLOOKUP(EI320,INPUT!$C$11:$L$281,8,0),"-")</f>
        <v>0</v>
      </c>
      <c r="EQ320" s="311" t="str">
        <f>IFERROR(VLOOKUP(EI320,INPUT!$C$11:$L$281,9,0),"-")</f>
        <v>-</v>
      </c>
      <c r="ER320" s="311">
        <f t="shared" ref="ER320:ER332" si="148">+ER319</f>
        <v>18</v>
      </c>
      <c r="ES320" s="65" t="str">
        <f>IFERROR(VLOOKUP(EI320,INPUT!$C$11:$L$281,10,0),"-")</f>
        <v xml:space="preserve"> </v>
      </c>
      <c r="EU320" s="435"/>
      <c r="EV320" s="435"/>
      <c r="EW320" s="435"/>
      <c r="EX320" s="435"/>
      <c r="EZ320" s="435"/>
      <c r="FA320" s="435"/>
      <c r="FB320" s="435"/>
      <c r="FC320" s="435"/>
    </row>
    <row r="321" spans="139:159" x14ac:dyDescent="0.25">
      <c r="EI321" s="65">
        <v>260</v>
      </c>
      <c r="EJ321" s="311">
        <f>IFERROR(VLOOKUP(EI321,INPUT!$C$11:$L$281,2,0),"-")</f>
        <v>5</v>
      </c>
      <c r="EK321" s="311" t="str">
        <f>IFERROR(VLOOKUP(EI321,INPUT!$C$11:$L$281,3,0),"-")</f>
        <v>-</v>
      </c>
      <c r="EL321" s="386" t="str">
        <f>IFERROR(VLOOKUP(EI321,INPUT!$C$11:$L$281,4,0),"-")</f>
        <v>-</v>
      </c>
      <c r="EM321" s="311" t="str">
        <f>IFERROR(VLOOKUP(EI321,INPUT!$C$11:$L$281,5,0),"-")</f>
        <v>-</v>
      </c>
      <c r="EN321" s="311" t="str">
        <f>IFERROR(VLOOKUP(EI321,INPUT!$C$11:$L$281,6,0),"-")</f>
        <v>-</v>
      </c>
      <c r="EO321" s="311" t="str">
        <f>IFERROR(VLOOKUP(EI321,INPUT!$C$11:$L$281,7,0),"-")</f>
        <v>-</v>
      </c>
      <c r="EP321" s="311">
        <f>IFERROR(VLOOKUP(EI321,INPUT!$C$11:$L$281,8,0),"-")</f>
        <v>0</v>
      </c>
      <c r="EQ321" s="311" t="str">
        <f>IFERROR(VLOOKUP(EI321,INPUT!$C$11:$L$281,9,0),"-")</f>
        <v>-</v>
      </c>
      <c r="ER321" s="311">
        <f t="shared" si="148"/>
        <v>18</v>
      </c>
      <c r="ES321" s="65" t="str">
        <f>IFERROR(VLOOKUP(EI321,INPUT!$C$11:$L$281,10,0),"-")</f>
        <v xml:space="preserve"> </v>
      </c>
      <c r="EU321" s="435"/>
      <c r="EV321" s="435"/>
      <c r="EW321" s="435"/>
      <c r="EX321" s="435"/>
      <c r="EZ321" s="435"/>
      <c r="FA321" s="435"/>
      <c r="FB321" s="435"/>
      <c r="FC321" s="435"/>
    </row>
    <row r="322" spans="139:159" x14ac:dyDescent="0.25">
      <c r="EI322" s="65">
        <v>261</v>
      </c>
      <c r="EJ322" s="311">
        <f>IFERROR(VLOOKUP(EI322,INPUT!$C$11:$L$281,2,0),"-")</f>
        <v>6</v>
      </c>
      <c r="EK322" s="311" t="str">
        <f>IFERROR(VLOOKUP(EI322,INPUT!$C$11:$L$281,3,0),"-")</f>
        <v>-</v>
      </c>
      <c r="EL322" s="386" t="str">
        <f>IFERROR(VLOOKUP(EI322,INPUT!$C$11:$L$281,4,0),"-")</f>
        <v>-</v>
      </c>
      <c r="EM322" s="311" t="str">
        <f>IFERROR(VLOOKUP(EI322,INPUT!$C$11:$L$281,5,0),"-")</f>
        <v>-</v>
      </c>
      <c r="EN322" s="311" t="str">
        <f>IFERROR(VLOOKUP(EI322,INPUT!$C$11:$L$281,6,0),"-")</f>
        <v>-</v>
      </c>
      <c r="EO322" s="311" t="str">
        <f>IFERROR(VLOOKUP(EI322,INPUT!$C$11:$L$281,7,0),"-")</f>
        <v>-</v>
      </c>
      <c r="EP322" s="311">
        <f>IFERROR(VLOOKUP(EI322,INPUT!$C$11:$L$281,8,0),"-")</f>
        <v>0</v>
      </c>
      <c r="EQ322" s="311" t="str">
        <f>IFERROR(VLOOKUP(EI322,INPUT!$C$11:$L$281,9,0),"-")</f>
        <v>-</v>
      </c>
      <c r="ER322" s="311">
        <f t="shared" si="148"/>
        <v>18</v>
      </c>
      <c r="ES322" s="65" t="str">
        <f>IFERROR(VLOOKUP(EI322,INPUT!$C$11:$L$281,10,0),"-")</f>
        <v xml:space="preserve"> </v>
      </c>
      <c r="EU322" s="435"/>
      <c r="EV322" s="435"/>
      <c r="EW322" s="435"/>
      <c r="EX322" s="435"/>
      <c r="EZ322" s="435"/>
      <c r="FA322" s="435"/>
      <c r="FB322" s="435"/>
      <c r="FC322" s="435"/>
    </row>
    <row r="323" spans="139:159" x14ac:dyDescent="0.25">
      <c r="EI323" s="65">
        <v>262</v>
      </c>
      <c r="EJ323" s="311">
        <f>IFERROR(VLOOKUP(EI323,INPUT!$C$11:$L$281,2,0),"-")</f>
        <v>7</v>
      </c>
      <c r="EK323" s="311" t="str">
        <f>IFERROR(VLOOKUP(EI323,INPUT!$C$11:$L$281,3,0),"-")</f>
        <v>-</v>
      </c>
      <c r="EL323" s="386" t="str">
        <f>IFERROR(VLOOKUP(EI323,INPUT!$C$11:$L$281,4,0),"-")</f>
        <v>-</v>
      </c>
      <c r="EM323" s="311" t="str">
        <f>IFERROR(VLOOKUP(EI323,INPUT!$C$11:$L$281,5,0),"-")</f>
        <v>-</v>
      </c>
      <c r="EN323" s="311" t="str">
        <f>IFERROR(VLOOKUP(EI323,INPUT!$C$11:$L$281,6,0),"-")</f>
        <v>-</v>
      </c>
      <c r="EO323" s="311" t="str">
        <f>IFERROR(VLOOKUP(EI323,INPUT!$C$11:$L$281,7,0),"-")</f>
        <v>-</v>
      </c>
      <c r="EP323" s="311">
        <f>IFERROR(VLOOKUP(EI323,INPUT!$C$11:$L$281,8,0),"-")</f>
        <v>0</v>
      </c>
      <c r="EQ323" s="311" t="str">
        <f>IFERROR(VLOOKUP(EI323,INPUT!$C$11:$L$281,9,0),"-")</f>
        <v>-</v>
      </c>
      <c r="ER323" s="311">
        <f t="shared" si="148"/>
        <v>18</v>
      </c>
      <c r="ES323" s="65" t="str">
        <f>IFERROR(VLOOKUP(EI323,INPUT!$C$11:$L$281,10,0),"-")</f>
        <v xml:space="preserve"> </v>
      </c>
      <c r="EU323" s="435"/>
      <c r="EV323" s="435"/>
      <c r="EW323" s="435"/>
      <c r="EX323" s="435"/>
      <c r="EZ323" s="435"/>
      <c r="FA323" s="435"/>
      <c r="FB323" s="435"/>
      <c r="FC323" s="435"/>
    </row>
    <row r="324" spans="139:159" x14ac:dyDescent="0.25">
      <c r="EI324" s="65">
        <v>263</v>
      </c>
      <c r="EJ324" s="311">
        <f>IFERROR(VLOOKUP(EI324,INPUT!$C$11:$L$281,2,0),"-")</f>
        <v>8</v>
      </c>
      <c r="EK324" s="311" t="str">
        <f>IFERROR(VLOOKUP(EI324,INPUT!$C$11:$L$281,3,0),"-")</f>
        <v>-</v>
      </c>
      <c r="EL324" s="386" t="str">
        <f>IFERROR(VLOOKUP(EI324,INPUT!$C$11:$L$281,4,0),"-")</f>
        <v>-</v>
      </c>
      <c r="EM324" s="311" t="str">
        <f>IFERROR(VLOOKUP(EI324,INPUT!$C$11:$L$281,5,0),"-")</f>
        <v>-</v>
      </c>
      <c r="EN324" s="311" t="str">
        <f>IFERROR(VLOOKUP(EI324,INPUT!$C$11:$L$281,6,0),"-")</f>
        <v>-</v>
      </c>
      <c r="EO324" s="311" t="str">
        <f>IFERROR(VLOOKUP(EI324,INPUT!$C$11:$L$281,7,0),"-")</f>
        <v>-</v>
      </c>
      <c r="EP324" s="311">
        <f>IFERROR(VLOOKUP(EI324,INPUT!$C$11:$L$281,8,0),"-")</f>
        <v>0</v>
      </c>
      <c r="EQ324" s="311" t="str">
        <f>IFERROR(VLOOKUP(EI324,INPUT!$C$11:$L$281,9,0),"-")</f>
        <v>-</v>
      </c>
      <c r="ER324" s="311">
        <f t="shared" si="148"/>
        <v>18</v>
      </c>
      <c r="ES324" s="65" t="str">
        <f>IFERROR(VLOOKUP(EI324,INPUT!$C$11:$L$281,10,0),"-")</f>
        <v xml:space="preserve"> </v>
      </c>
      <c r="EU324" s="435"/>
      <c r="EV324" s="435"/>
      <c r="EW324" s="435"/>
      <c r="EX324" s="435"/>
      <c r="EZ324" s="435"/>
      <c r="FA324" s="435"/>
      <c r="FB324" s="435"/>
      <c r="FC324" s="435"/>
    </row>
    <row r="325" spans="139:159" x14ac:dyDescent="0.25">
      <c r="EI325" s="65">
        <v>264</v>
      </c>
      <c r="EJ325" s="311">
        <f>IFERROR(VLOOKUP(EI325,INPUT!$C$11:$L$281,2,0),"-")</f>
        <v>9</v>
      </c>
      <c r="EK325" s="311" t="str">
        <f>IFERROR(VLOOKUP(EI325,INPUT!$C$11:$L$281,3,0),"-")</f>
        <v>-</v>
      </c>
      <c r="EL325" s="386" t="str">
        <f>IFERROR(VLOOKUP(EI325,INPUT!$C$11:$L$281,4,0),"-")</f>
        <v>-</v>
      </c>
      <c r="EM325" s="311" t="str">
        <f>IFERROR(VLOOKUP(EI325,INPUT!$C$11:$L$281,5,0),"-")</f>
        <v>-</v>
      </c>
      <c r="EN325" s="311" t="str">
        <f>IFERROR(VLOOKUP(EI325,INPUT!$C$11:$L$281,6,0),"-")</f>
        <v>-</v>
      </c>
      <c r="EO325" s="311" t="str">
        <f>IFERROR(VLOOKUP(EI325,INPUT!$C$11:$L$281,7,0),"-")</f>
        <v>-</v>
      </c>
      <c r="EP325" s="311">
        <f>IFERROR(VLOOKUP(EI325,INPUT!$C$11:$L$281,8,0),"-")</f>
        <v>0</v>
      </c>
      <c r="EQ325" s="311" t="str">
        <f>IFERROR(VLOOKUP(EI325,INPUT!$C$11:$L$281,9,0),"-")</f>
        <v>-</v>
      </c>
      <c r="ER325" s="311">
        <f t="shared" si="148"/>
        <v>18</v>
      </c>
      <c r="ES325" s="65" t="str">
        <f>IFERROR(VLOOKUP(EI325,INPUT!$C$11:$L$281,10,0),"-")</f>
        <v xml:space="preserve"> </v>
      </c>
      <c r="EU325" s="435"/>
      <c r="EV325" s="435"/>
      <c r="EW325" s="435"/>
      <c r="EX325" s="435"/>
      <c r="EZ325" s="435"/>
      <c r="FA325" s="435"/>
      <c r="FB325" s="435"/>
      <c r="FC325" s="435"/>
    </row>
    <row r="326" spans="139:159" x14ac:dyDescent="0.25">
      <c r="EI326" s="65">
        <v>265</v>
      </c>
      <c r="EJ326" s="311">
        <f>IFERROR(VLOOKUP(EI326,INPUT!$C$11:$L$281,2,0),"-")</f>
        <v>10</v>
      </c>
      <c r="EK326" s="311" t="str">
        <f>IFERROR(VLOOKUP(EI326,INPUT!$C$11:$L$281,3,0),"-")</f>
        <v>-</v>
      </c>
      <c r="EL326" s="386" t="str">
        <f>IFERROR(VLOOKUP(EI326,INPUT!$C$11:$L$281,4,0),"-")</f>
        <v>-</v>
      </c>
      <c r="EM326" s="311" t="str">
        <f>IFERROR(VLOOKUP(EI326,INPUT!$C$11:$L$281,5,0),"-")</f>
        <v>-</v>
      </c>
      <c r="EN326" s="311" t="str">
        <f>IFERROR(VLOOKUP(EI326,INPUT!$C$11:$L$281,6,0),"-")</f>
        <v>-</v>
      </c>
      <c r="EO326" s="311" t="str">
        <f>IFERROR(VLOOKUP(EI326,INPUT!$C$11:$L$281,7,0),"-")</f>
        <v>-</v>
      </c>
      <c r="EP326" s="311">
        <f>IFERROR(VLOOKUP(EI326,INPUT!$C$11:$L$281,8,0),"-")</f>
        <v>0</v>
      </c>
      <c r="EQ326" s="311" t="str">
        <f>IFERROR(VLOOKUP(EI326,INPUT!$C$11:$L$281,9,0),"-")</f>
        <v>-</v>
      </c>
      <c r="ER326" s="311">
        <f t="shared" si="148"/>
        <v>18</v>
      </c>
      <c r="ES326" s="65" t="str">
        <f>IFERROR(VLOOKUP(EI326,INPUT!$C$11:$L$281,10,0),"-")</f>
        <v xml:space="preserve"> </v>
      </c>
      <c r="EU326" s="435"/>
      <c r="EV326" s="435"/>
      <c r="EW326" s="435"/>
      <c r="EX326" s="435"/>
      <c r="EZ326" s="435"/>
      <c r="FA326" s="435"/>
      <c r="FB326" s="435"/>
      <c r="FC326" s="435"/>
    </row>
    <row r="327" spans="139:159" x14ac:dyDescent="0.25">
      <c r="EI327" s="65">
        <v>266</v>
      </c>
      <c r="EJ327" s="311">
        <f>IFERROR(VLOOKUP(EI327,INPUT!$C$11:$L$281,2,0),"-")</f>
        <v>11</v>
      </c>
      <c r="EK327" s="311" t="str">
        <f>IFERROR(VLOOKUP(EI327,INPUT!$C$11:$L$281,3,0),"-")</f>
        <v>-</v>
      </c>
      <c r="EL327" s="386" t="str">
        <f>IFERROR(VLOOKUP(EI327,INPUT!$C$11:$L$281,4,0),"-")</f>
        <v>-</v>
      </c>
      <c r="EM327" s="311" t="str">
        <f>IFERROR(VLOOKUP(EI327,INPUT!$C$11:$L$281,5,0),"-")</f>
        <v>-</v>
      </c>
      <c r="EN327" s="311" t="str">
        <f>IFERROR(VLOOKUP(EI327,INPUT!$C$11:$L$281,6,0),"-")</f>
        <v>-</v>
      </c>
      <c r="EO327" s="311" t="str">
        <f>IFERROR(VLOOKUP(EI327,INPUT!$C$11:$L$281,7,0),"-")</f>
        <v>-</v>
      </c>
      <c r="EP327" s="311">
        <f>IFERROR(VLOOKUP(EI327,INPUT!$C$11:$L$281,8,0),"-")</f>
        <v>0</v>
      </c>
      <c r="EQ327" s="311" t="str">
        <f>IFERROR(VLOOKUP(EI327,INPUT!$C$11:$L$281,9,0),"-")</f>
        <v>-</v>
      </c>
      <c r="ER327" s="311">
        <f t="shared" si="148"/>
        <v>18</v>
      </c>
      <c r="ES327" s="65" t="str">
        <f>IFERROR(VLOOKUP(EI327,INPUT!$C$11:$L$281,10,0),"-")</f>
        <v xml:space="preserve"> </v>
      </c>
      <c r="EU327" s="435"/>
      <c r="EV327" s="435"/>
      <c r="EW327" s="435"/>
      <c r="EX327" s="435"/>
      <c r="EZ327" s="435"/>
      <c r="FA327" s="435"/>
      <c r="FB327" s="435"/>
      <c r="FC327" s="435"/>
    </row>
    <row r="328" spans="139:159" x14ac:dyDescent="0.25">
      <c r="EI328" s="65">
        <v>267</v>
      </c>
      <c r="EJ328" s="311">
        <f>IFERROR(VLOOKUP(EI328,INPUT!$C$11:$L$281,2,0),"-")</f>
        <v>12</v>
      </c>
      <c r="EK328" s="311" t="str">
        <f>IFERROR(VLOOKUP(EI328,INPUT!$C$11:$L$281,3,0),"-")</f>
        <v>-</v>
      </c>
      <c r="EL328" s="386" t="str">
        <f>IFERROR(VLOOKUP(EI328,INPUT!$C$11:$L$281,4,0),"-")</f>
        <v>-</v>
      </c>
      <c r="EM328" s="311" t="str">
        <f>IFERROR(VLOOKUP(EI328,INPUT!$C$11:$L$281,5,0),"-")</f>
        <v>-</v>
      </c>
      <c r="EN328" s="311" t="str">
        <f>IFERROR(VLOOKUP(EI328,INPUT!$C$11:$L$281,6,0),"-")</f>
        <v>-</v>
      </c>
      <c r="EO328" s="311" t="str">
        <f>IFERROR(VLOOKUP(EI328,INPUT!$C$11:$L$281,7,0),"-")</f>
        <v>-</v>
      </c>
      <c r="EP328" s="311">
        <f>IFERROR(VLOOKUP(EI328,INPUT!$C$11:$L$281,8,0),"-")</f>
        <v>0</v>
      </c>
      <c r="EQ328" s="311" t="str">
        <f>IFERROR(VLOOKUP(EI328,INPUT!$C$11:$L$281,9,0),"-")</f>
        <v>-</v>
      </c>
      <c r="ER328" s="311">
        <f t="shared" si="148"/>
        <v>18</v>
      </c>
      <c r="ES328" s="65" t="str">
        <f>IFERROR(VLOOKUP(EI328,INPUT!$C$11:$L$281,10,0),"-")</f>
        <v xml:space="preserve"> </v>
      </c>
      <c r="EU328" s="435"/>
      <c r="EV328" s="435"/>
      <c r="EW328" s="435"/>
      <c r="EX328" s="435"/>
      <c r="EZ328" s="435"/>
      <c r="FA328" s="435"/>
      <c r="FB328" s="435"/>
      <c r="FC328" s="435"/>
    </row>
    <row r="329" spans="139:159" x14ac:dyDescent="0.25">
      <c r="EI329" s="65">
        <v>268</v>
      </c>
      <c r="EJ329" s="311">
        <f>IFERROR(VLOOKUP(EI329,INPUT!$C$11:$L$281,2,0),"-")</f>
        <v>13</v>
      </c>
      <c r="EK329" s="311" t="str">
        <f>IFERROR(VLOOKUP(EI329,INPUT!$C$11:$L$281,3,0),"-")</f>
        <v>-</v>
      </c>
      <c r="EL329" s="386" t="str">
        <f>IFERROR(VLOOKUP(EI329,INPUT!$C$11:$L$281,4,0),"-")</f>
        <v>-</v>
      </c>
      <c r="EM329" s="311" t="str">
        <f>IFERROR(VLOOKUP(EI329,INPUT!$C$11:$L$281,5,0),"-")</f>
        <v>-</v>
      </c>
      <c r="EN329" s="311" t="str">
        <f>IFERROR(VLOOKUP(EI329,INPUT!$C$11:$L$281,6,0),"-")</f>
        <v>-</v>
      </c>
      <c r="EO329" s="311" t="str">
        <f>IFERROR(VLOOKUP(EI329,INPUT!$C$11:$L$281,7,0),"-")</f>
        <v>-</v>
      </c>
      <c r="EP329" s="311">
        <f>IFERROR(VLOOKUP(EI329,INPUT!$C$11:$L$281,8,0),"-")</f>
        <v>0</v>
      </c>
      <c r="EQ329" s="311" t="str">
        <f>IFERROR(VLOOKUP(EI329,INPUT!$C$11:$L$281,9,0),"-")</f>
        <v>-</v>
      </c>
      <c r="ER329" s="311">
        <f t="shared" si="148"/>
        <v>18</v>
      </c>
      <c r="ES329" s="65" t="str">
        <f>IFERROR(VLOOKUP(EI329,INPUT!$C$11:$L$281,10,0),"-")</f>
        <v xml:space="preserve"> </v>
      </c>
      <c r="EU329" s="435"/>
      <c r="EV329" s="435"/>
      <c r="EW329" s="435"/>
      <c r="EX329" s="435"/>
      <c r="EZ329" s="435"/>
      <c r="FA329" s="435"/>
      <c r="FB329" s="435"/>
      <c r="FC329" s="435"/>
    </row>
    <row r="330" spans="139:159" x14ac:dyDescent="0.25">
      <c r="EI330" s="65">
        <v>269</v>
      </c>
      <c r="EJ330" s="311">
        <f>IFERROR(VLOOKUP(EI330,INPUT!$C$11:$L$281,2,0),"-")</f>
        <v>14</v>
      </c>
      <c r="EK330" s="311" t="str">
        <f>IFERROR(VLOOKUP(EI330,INPUT!$C$11:$L$281,3,0),"-")</f>
        <v>-</v>
      </c>
      <c r="EL330" s="386" t="str">
        <f>IFERROR(VLOOKUP(EI330,INPUT!$C$11:$L$281,4,0),"-")</f>
        <v>-</v>
      </c>
      <c r="EM330" s="311" t="str">
        <f>IFERROR(VLOOKUP(EI330,INPUT!$C$11:$L$281,5,0),"-")</f>
        <v>-</v>
      </c>
      <c r="EN330" s="311" t="str">
        <f>IFERROR(VLOOKUP(EI330,INPUT!$C$11:$L$281,6,0),"-")</f>
        <v>-</v>
      </c>
      <c r="EO330" s="311" t="str">
        <f>IFERROR(VLOOKUP(EI330,INPUT!$C$11:$L$281,7,0),"-")</f>
        <v>-</v>
      </c>
      <c r="EP330" s="311">
        <f>IFERROR(VLOOKUP(EI330,INPUT!$C$11:$L$281,8,0),"-")</f>
        <v>0</v>
      </c>
      <c r="EQ330" s="311" t="str">
        <f>IFERROR(VLOOKUP(EI330,INPUT!$C$11:$L$281,9,0),"-")</f>
        <v>-</v>
      </c>
      <c r="ER330" s="311">
        <f t="shared" si="148"/>
        <v>18</v>
      </c>
      <c r="ES330" s="65" t="str">
        <f>IFERROR(VLOOKUP(EI330,INPUT!$C$11:$L$281,10,0),"-")</f>
        <v xml:space="preserve"> </v>
      </c>
      <c r="EU330" s="435"/>
      <c r="EV330" s="435"/>
      <c r="EW330" s="435"/>
      <c r="EX330" s="435"/>
      <c r="EZ330" s="435"/>
      <c r="FA330" s="435"/>
      <c r="FB330" s="435"/>
      <c r="FC330" s="435"/>
    </row>
    <row r="331" spans="139:159" x14ac:dyDescent="0.25">
      <c r="EI331" s="65">
        <v>270</v>
      </c>
      <c r="EJ331" s="311">
        <f>IFERROR(VLOOKUP(EI331,INPUT!$C$11:$L$281,2,0),"-")</f>
        <v>15</v>
      </c>
      <c r="EK331" s="311" t="str">
        <f>IFERROR(VLOOKUP(EI331,INPUT!$C$11:$L$281,3,0),"-")</f>
        <v>-</v>
      </c>
      <c r="EL331" s="386" t="str">
        <f>IFERROR(VLOOKUP(EI331,INPUT!$C$11:$L$281,4,0),"-")</f>
        <v>-</v>
      </c>
      <c r="EM331" s="311" t="str">
        <f>IFERROR(VLOOKUP(EI331,INPUT!$C$11:$L$281,5,0),"-")</f>
        <v>-</v>
      </c>
      <c r="EN331" s="311" t="str">
        <f>IFERROR(VLOOKUP(EI331,INPUT!$C$11:$L$281,6,0),"-")</f>
        <v>-</v>
      </c>
      <c r="EO331" s="311" t="str">
        <f>IFERROR(VLOOKUP(EI331,INPUT!$C$11:$L$281,7,0),"-")</f>
        <v>-</v>
      </c>
      <c r="EP331" s="311">
        <f>IFERROR(VLOOKUP(EI331,INPUT!$C$11:$L$281,8,0),"-")</f>
        <v>0</v>
      </c>
      <c r="EQ331" s="311" t="str">
        <f>IFERROR(VLOOKUP(EI331,INPUT!$C$11:$L$281,9,0),"-")</f>
        <v>-</v>
      </c>
      <c r="ER331" s="311">
        <f t="shared" si="148"/>
        <v>18</v>
      </c>
      <c r="ES331" s="65" t="str">
        <f>IFERROR(VLOOKUP(EI331,INPUT!$C$11:$L$281,10,0),"-")</f>
        <v xml:space="preserve"> </v>
      </c>
      <c r="EU331" s="435"/>
      <c r="EV331" s="435"/>
      <c r="EW331" s="435"/>
      <c r="EX331" s="435"/>
      <c r="EZ331" s="435"/>
      <c r="FA331" s="435"/>
      <c r="FB331" s="435"/>
      <c r="FC331" s="435"/>
    </row>
    <row r="332" spans="139:159" x14ac:dyDescent="0.25">
      <c r="EI332" s="65" t="s">
        <v>56</v>
      </c>
      <c r="EJ332" s="311" t="str">
        <f>IFERROR(VLOOKUP(EI332,INPUT!$C$11:$L$281,2,0),"-")</f>
        <v>-</v>
      </c>
      <c r="EK332" s="311" t="str">
        <f>IFERROR(VLOOKUP(EI332,INPUT!$C$11:$L$281,3,0),"-")</f>
        <v>-</v>
      </c>
      <c r="EL332" s="386" t="str">
        <f>IFERROR(VLOOKUP(EI332,INPUT!$C$11:$L$281,4,0),"-")</f>
        <v>-</v>
      </c>
      <c r="EM332" s="311" t="str">
        <f>IFERROR(VLOOKUP(EI332,INPUT!$C$11:$L$281,5,0),"-")</f>
        <v>-</v>
      </c>
      <c r="EN332" s="311" t="str">
        <f>IFERROR(VLOOKUP(EI332,INPUT!$C$11:$L$281,6,0),"-")</f>
        <v>-</v>
      </c>
      <c r="EO332" s="311" t="str">
        <f>IFERROR(VLOOKUP(EI332,INPUT!$C$11:$L$281,7,0),"-")</f>
        <v>-</v>
      </c>
      <c r="EP332" s="311" t="str">
        <f>IFERROR(VLOOKUP(EI332,INPUT!$C$11:$L$281,8,0),"-")</f>
        <v>-</v>
      </c>
      <c r="EQ332" s="311" t="str">
        <f>IFERROR(VLOOKUP(EI332,INPUT!$C$11:$L$281,9,0),"-")</f>
        <v>-</v>
      </c>
      <c r="ER332" s="311">
        <f t="shared" si="148"/>
        <v>18</v>
      </c>
      <c r="ES332" s="65" t="str">
        <f>IFERROR(VLOOKUP(EI332,INPUT!$C$11:$L$281,10,0),"-")</f>
        <v>-</v>
      </c>
      <c r="EU332" s="435"/>
      <c r="EV332" s="435"/>
      <c r="EW332" s="435"/>
      <c r="EX332" s="435"/>
      <c r="EZ332" s="435"/>
      <c r="FA332" s="435"/>
      <c r="FB332" s="435"/>
      <c r="FC332" s="435"/>
    </row>
    <row r="333" spans="139:159" x14ac:dyDescent="0.25">
      <c r="EI333" s="65"/>
      <c r="EJ333" s="65"/>
      <c r="EK333" s="65"/>
      <c r="EL333" s="329"/>
      <c r="EM333" s="65"/>
      <c r="EN333" s="65"/>
      <c r="EO333" s="65"/>
      <c r="EP333" s="436"/>
      <c r="EQ333" s="436"/>
      <c r="ER333" s="437"/>
      <c r="EU333" s="435"/>
      <c r="EV333" s="435"/>
      <c r="EW333" s="435"/>
      <c r="EX333" s="435"/>
      <c r="EZ333" s="435"/>
      <c r="FA333" s="435"/>
      <c r="FB333" s="435"/>
      <c r="FC333" s="435"/>
    </row>
    <row r="334" spans="139:159" x14ac:dyDescent="0.25">
      <c r="EI334" s="65"/>
      <c r="EJ334" s="65"/>
      <c r="EK334" s="65"/>
      <c r="EL334" s="329"/>
      <c r="EM334" s="65"/>
      <c r="EN334" s="65"/>
      <c r="EO334" s="65"/>
      <c r="EP334" s="436"/>
      <c r="EQ334" s="436"/>
      <c r="ER334" s="437"/>
      <c r="EU334" s="435"/>
      <c r="EV334" s="435"/>
      <c r="EW334" s="435"/>
      <c r="EX334" s="435"/>
      <c r="EZ334" s="435"/>
      <c r="FA334" s="435"/>
      <c r="FB334" s="435"/>
      <c r="FC334" s="435"/>
    </row>
    <row r="335" spans="139:159" x14ac:dyDescent="0.25">
      <c r="EI335" s="65"/>
      <c r="EJ335" s="65"/>
      <c r="EK335" s="65"/>
      <c r="EL335" s="329"/>
      <c r="EM335" s="65"/>
      <c r="EN335" s="65"/>
      <c r="EO335" s="65"/>
      <c r="EP335" s="436"/>
      <c r="EQ335" s="436"/>
      <c r="ER335" s="437"/>
      <c r="EU335" s="435"/>
      <c r="EV335" s="435"/>
      <c r="EW335" s="435"/>
      <c r="EX335" s="435"/>
      <c r="EZ335" s="435"/>
      <c r="FA335" s="435"/>
      <c r="FB335" s="435"/>
      <c r="FC335" s="435"/>
    </row>
    <row r="336" spans="139:159" x14ac:dyDescent="0.25">
      <c r="EI336" s="65"/>
      <c r="EJ336" s="65"/>
      <c r="EK336" s="65"/>
      <c r="EL336" s="329"/>
      <c r="EM336" s="65"/>
      <c r="EN336" s="65"/>
      <c r="EO336" s="65"/>
      <c r="EP336" s="436"/>
      <c r="EQ336" s="436"/>
      <c r="ER336" s="437"/>
      <c r="EU336" s="435"/>
      <c r="EV336" s="435"/>
      <c r="EW336" s="435"/>
      <c r="EX336" s="435"/>
      <c r="EZ336" s="435"/>
      <c r="FA336" s="435"/>
      <c r="FB336" s="435"/>
      <c r="FC336" s="435"/>
    </row>
    <row r="337" spans="139:159" x14ac:dyDescent="0.25">
      <c r="EI337" s="65"/>
      <c r="EJ337" s="65"/>
      <c r="EK337" s="65"/>
      <c r="EL337" s="329"/>
      <c r="EM337" s="65"/>
      <c r="EN337" s="65"/>
      <c r="EO337" s="65"/>
      <c r="EP337" s="436"/>
      <c r="EQ337" s="436"/>
      <c r="ER337" s="437"/>
      <c r="EU337" s="435"/>
      <c r="EV337" s="435"/>
      <c r="EW337" s="435"/>
      <c r="EX337" s="435"/>
      <c r="EZ337" s="435"/>
      <c r="FA337" s="435"/>
      <c r="FB337" s="435"/>
      <c r="FC337" s="435"/>
    </row>
    <row r="338" spans="139:159" x14ac:dyDescent="0.25">
      <c r="EI338" s="65"/>
      <c r="EJ338" s="65"/>
      <c r="EK338" s="65"/>
      <c r="EL338" s="329"/>
      <c r="EM338" s="65"/>
      <c r="EN338" s="65"/>
      <c r="EO338" s="65"/>
      <c r="EP338" s="436"/>
      <c r="EQ338" s="436"/>
      <c r="ER338" s="437"/>
      <c r="EU338" s="435"/>
      <c r="EV338" s="435"/>
      <c r="EW338" s="435"/>
      <c r="EX338" s="435"/>
      <c r="EZ338" s="435"/>
      <c r="FA338" s="435"/>
      <c r="FB338" s="435"/>
      <c r="FC338" s="435"/>
    </row>
    <row r="339" spans="139:159" x14ac:dyDescent="0.25">
      <c r="EI339" s="65"/>
      <c r="EJ339" s="65"/>
      <c r="EK339" s="65"/>
      <c r="EL339" s="329"/>
      <c r="EM339" s="65"/>
      <c r="EN339" s="65"/>
      <c r="EO339" s="65"/>
      <c r="EP339" s="436"/>
      <c r="EQ339" s="436"/>
      <c r="ER339" s="437"/>
      <c r="EU339" s="435"/>
      <c r="EV339" s="435"/>
      <c r="EW339" s="435"/>
      <c r="EX339" s="435"/>
      <c r="EZ339" s="435"/>
      <c r="FA339" s="435"/>
      <c r="FB339" s="435"/>
      <c r="FC339" s="435"/>
    </row>
    <row r="340" spans="139:159" x14ac:dyDescent="0.25">
      <c r="EI340" s="65"/>
      <c r="EJ340" s="65"/>
      <c r="EK340" s="65"/>
      <c r="EL340" s="329"/>
      <c r="EM340" s="65"/>
      <c r="EN340" s="65"/>
      <c r="EO340" s="65"/>
      <c r="EP340" s="436"/>
      <c r="EQ340" s="436"/>
      <c r="ER340" s="437"/>
      <c r="EU340" s="435"/>
      <c r="EV340" s="435"/>
      <c r="EW340" s="435"/>
      <c r="EX340" s="435"/>
      <c r="EZ340" s="435"/>
      <c r="FA340" s="435"/>
      <c r="FB340" s="435"/>
      <c r="FC340" s="435"/>
    </row>
    <row r="341" spans="139:159" x14ac:dyDescent="0.25">
      <c r="EI341" s="65"/>
      <c r="EJ341" s="65"/>
      <c r="EK341" s="65"/>
      <c r="EL341" s="329"/>
      <c r="EM341" s="65"/>
      <c r="EN341" s="65"/>
      <c r="EO341" s="65"/>
      <c r="EP341" s="436"/>
      <c r="EQ341" s="436"/>
      <c r="ER341" s="437"/>
      <c r="EU341" s="435"/>
      <c r="EV341" s="435"/>
      <c r="EW341" s="435"/>
      <c r="EX341" s="435"/>
      <c r="EZ341" s="435"/>
      <c r="FA341" s="435"/>
      <c r="FB341" s="435"/>
      <c r="FC341" s="435"/>
    </row>
    <row r="342" spans="139:159" x14ac:dyDescent="0.25">
      <c r="EI342" s="65"/>
      <c r="EJ342" s="438"/>
      <c r="EK342" s="273"/>
      <c r="EL342" s="439"/>
      <c r="EM342" s="273"/>
      <c r="EN342" s="273"/>
      <c r="EO342" s="273"/>
      <c r="EP342" s="273"/>
      <c r="EQ342" s="436"/>
      <c r="ER342" s="437"/>
      <c r="EU342" s="435"/>
      <c r="EV342" s="435"/>
      <c r="EW342" s="435"/>
      <c r="EX342" s="435"/>
      <c r="EZ342" s="435"/>
      <c r="FA342" s="435"/>
      <c r="FB342" s="435"/>
      <c r="FC342" s="435"/>
    </row>
    <row r="343" spans="139:159" ht="15.6" x14ac:dyDescent="0.25">
      <c r="EI343" s="65"/>
      <c r="EJ343" s="440"/>
      <c r="EK343" s="440"/>
      <c r="EL343" s="440"/>
      <c r="EM343" s="273"/>
      <c r="EN343" s="331"/>
      <c r="EO343" s="331"/>
      <c r="EP343" s="331"/>
      <c r="EQ343" s="436"/>
      <c r="ER343" s="437"/>
      <c r="EU343" s="435"/>
      <c r="EV343" s="435"/>
      <c r="EW343" s="435"/>
      <c r="EX343" s="435"/>
      <c r="EZ343" s="435"/>
      <c r="FA343" s="435"/>
      <c r="FB343" s="435"/>
      <c r="FC343" s="435"/>
    </row>
    <row r="344" spans="139:159" x14ac:dyDescent="0.25">
      <c r="EI344" s="65"/>
      <c r="EJ344" s="65"/>
      <c r="EK344" s="65"/>
      <c r="EL344" s="329"/>
      <c r="EM344" s="65"/>
      <c r="EN344" s="65"/>
      <c r="EO344" s="65"/>
      <c r="EP344" s="436"/>
      <c r="EQ344" s="436"/>
      <c r="ER344" s="437"/>
      <c r="EU344" s="435"/>
      <c r="EV344" s="435"/>
      <c r="EW344" s="435"/>
      <c r="EX344" s="435"/>
      <c r="EZ344" s="435"/>
      <c r="FA344" s="435"/>
      <c r="FB344" s="435"/>
      <c r="FC344" s="435"/>
    </row>
    <row r="345" spans="139:159" x14ac:dyDescent="0.25">
      <c r="EI345" s="65"/>
      <c r="EJ345" s="65"/>
      <c r="EK345" s="65"/>
      <c r="EL345" s="329"/>
      <c r="EM345" s="65"/>
      <c r="EN345" s="65"/>
      <c r="EO345" s="65"/>
      <c r="EP345" s="436"/>
      <c r="EQ345" s="436"/>
      <c r="ER345" s="437"/>
      <c r="EU345" s="435"/>
      <c r="EV345" s="435"/>
      <c r="EW345" s="435"/>
      <c r="EX345" s="435"/>
      <c r="EZ345" s="435"/>
      <c r="FA345" s="435"/>
      <c r="FB345" s="435"/>
      <c r="FC345" s="435"/>
    </row>
    <row r="346" spans="139:159" x14ac:dyDescent="0.25">
      <c r="EI346" s="65"/>
      <c r="EJ346" s="65"/>
      <c r="EK346" s="65"/>
      <c r="EL346" s="329"/>
      <c r="EM346" s="65"/>
      <c r="EN346" s="65"/>
      <c r="EO346" s="65"/>
      <c r="EP346" s="436"/>
      <c r="EQ346" s="436"/>
      <c r="ER346" s="437"/>
      <c r="EU346" s="435"/>
      <c r="EV346" s="435"/>
      <c r="EW346" s="435"/>
      <c r="EX346" s="435"/>
      <c r="EZ346" s="435"/>
      <c r="FA346" s="435"/>
      <c r="FB346" s="435"/>
      <c r="FC346" s="435"/>
    </row>
    <row r="347" spans="139:159" x14ac:dyDescent="0.25">
      <c r="EI347" s="65"/>
      <c r="EJ347" s="65"/>
      <c r="EK347" s="65"/>
      <c r="EL347" s="329"/>
      <c r="EM347" s="65"/>
      <c r="EN347" s="65"/>
      <c r="EO347" s="65"/>
      <c r="EP347" s="436"/>
      <c r="EQ347" s="436"/>
      <c r="ER347" s="437"/>
      <c r="EU347" s="435"/>
      <c r="EV347" s="435"/>
      <c r="EW347" s="435"/>
      <c r="EX347" s="435"/>
      <c r="EZ347" s="435"/>
      <c r="FA347" s="435"/>
      <c r="FB347" s="435"/>
      <c r="FC347" s="435"/>
    </row>
    <row r="348" spans="139:159" x14ac:dyDescent="0.25">
      <c r="EI348" s="65"/>
      <c r="EJ348" s="65"/>
      <c r="EK348" s="65"/>
      <c r="EL348" s="329"/>
      <c r="EM348" s="65"/>
      <c r="EN348" s="65"/>
      <c r="EO348" s="65"/>
      <c r="EP348" s="436"/>
      <c r="EQ348" s="436"/>
      <c r="ER348" s="437"/>
      <c r="EU348" s="435"/>
      <c r="EV348" s="435"/>
      <c r="EW348" s="435"/>
      <c r="EX348" s="435"/>
      <c r="EZ348" s="435"/>
      <c r="FA348" s="435"/>
      <c r="FB348" s="435"/>
      <c r="FC348" s="435"/>
    </row>
    <row r="349" spans="139:159" x14ac:dyDescent="0.25">
      <c r="EI349" s="65"/>
      <c r="EJ349" s="65"/>
      <c r="EK349" s="65"/>
      <c r="EL349" s="329"/>
      <c r="EM349" s="65"/>
      <c r="EN349" s="65"/>
      <c r="EO349" s="65"/>
      <c r="EP349" s="436"/>
      <c r="EQ349" s="436"/>
      <c r="ER349" s="437"/>
      <c r="EU349" s="435"/>
      <c r="EV349" s="435"/>
      <c r="EW349" s="435"/>
      <c r="EX349" s="435"/>
      <c r="EZ349" s="435"/>
      <c r="FA349" s="435"/>
      <c r="FB349" s="435"/>
      <c r="FC349" s="435"/>
    </row>
    <row r="350" spans="139:159" x14ac:dyDescent="0.25">
      <c r="EI350" s="65"/>
      <c r="EJ350" s="65"/>
      <c r="EK350" s="65"/>
      <c r="EL350" s="329"/>
      <c r="EM350" s="65"/>
      <c r="EN350" s="65"/>
      <c r="EO350" s="65"/>
      <c r="EP350" s="436"/>
      <c r="EQ350" s="436"/>
      <c r="ER350" s="437"/>
      <c r="EU350" s="435"/>
      <c r="EV350" s="435"/>
      <c r="EW350" s="435"/>
      <c r="EX350" s="435"/>
      <c r="EZ350" s="435"/>
      <c r="FA350" s="435"/>
      <c r="FB350" s="435"/>
      <c r="FC350" s="435"/>
    </row>
    <row r="351" spans="139:159" x14ac:dyDescent="0.25">
      <c r="EI351" s="65"/>
      <c r="EJ351" s="65"/>
      <c r="EK351" s="65"/>
      <c r="EL351" s="329"/>
      <c r="EM351" s="65"/>
      <c r="EN351" s="65"/>
      <c r="EO351" s="65"/>
      <c r="EP351" s="436"/>
      <c r="EQ351" s="436"/>
      <c r="ER351" s="437"/>
      <c r="EU351" s="435"/>
      <c r="EV351" s="435"/>
      <c r="EW351" s="435"/>
      <c r="EX351" s="435"/>
      <c r="EZ351" s="435"/>
      <c r="FA351" s="435"/>
      <c r="FB351" s="435"/>
      <c r="FC351" s="435"/>
    </row>
    <row r="352" spans="139:159" x14ac:dyDescent="0.25">
      <c r="EI352" s="65"/>
      <c r="EJ352" s="65"/>
      <c r="EK352" s="65"/>
      <c r="EL352" s="329"/>
      <c r="EM352" s="65"/>
      <c r="EN352" s="65"/>
      <c r="EO352" s="65"/>
      <c r="EP352" s="436"/>
      <c r="EQ352" s="436"/>
      <c r="ER352" s="437"/>
    </row>
    <row r="353" spans="139:148" x14ac:dyDescent="0.25">
      <c r="EI353" s="65"/>
      <c r="EJ353" s="65"/>
      <c r="EK353" s="65"/>
      <c r="EL353" s="329"/>
      <c r="EM353" s="65"/>
      <c r="EN353" s="65"/>
      <c r="EO353" s="65"/>
      <c r="EP353" s="436"/>
      <c r="EQ353" s="436"/>
      <c r="ER353" s="437"/>
    </row>
    <row r="354" spans="139:148" x14ac:dyDescent="0.25">
      <c r="EI354" s="65"/>
      <c r="EJ354" s="65"/>
      <c r="EK354" s="65"/>
      <c r="EL354" s="329"/>
      <c r="EM354" s="65"/>
      <c r="EN354" s="65"/>
      <c r="EO354" s="65"/>
      <c r="EP354" s="436"/>
      <c r="EQ354" s="436"/>
      <c r="ER354" s="437"/>
    </row>
    <row r="355" spans="139:148" x14ac:dyDescent="0.25">
      <c r="EI355" s="65"/>
      <c r="EJ355" s="65"/>
      <c r="EK355" s="65"/>
      <c r="EL355" s="329"/>
      <c r="EM355" s="65"/>
      <c r="EN355" s="65"/>
      <c r="EO355" s="65"/>
      <c r="EP355" s="436"/>
      <c r="EQ355" s="436"/>
      <c r="ER355" s="437"/>
    </row>
    <row r="356" spans="139:148" x14ac:dyDescent="0.25">
      <c r="EI356" s="65"/>
      <c r="EJ356" s="65"/>
      <c r="EK356" s="65"/>
      <c r="EL356" s="329"/>
      <c r="EM356" s="65"/>
      <c r="EN356" s="65"/>
      <c r="EO356" s="65"/>
      <c r="EP356" s="436"/>
      <c r="EQ356" s="436"/>
      <c r="ER356" s="437"/>
    </row>
    <row r="357" spans="139:148" x14ac:dyDescent="0.25">
      <c r="EI357" s="65"/>
      <c r="EJ357" s="65"/>
      <c r="EK357" s="65"/>
      <c r="EL357" s="329"/>
      <c r="EM357" s="65"/>
      <c r="EN357" s="65"/>
      <c r="EO357" s="65"/>
      <c r="EP357" s="436"/>
      <c r="EQ357" s="436"/>
      <c r="ER357" s="437"/>
    </row>
    <row r="358" spans="139:148" x14ac:dyDescent="0.25">
      <c r="EI358" s="65"/>
      <c r="EJ358" s="65"/>
      <c r="EK358" s="65"/>
      <c r="EL358" s="329"/>
      <c r="EM358" s="65"/>
      <c r="EN358" s="65"/>
      <c r="EO358" s="65"/>
      <c r="EP358" s="436"/>
      <c r="EQ358" s="436"/>
      <c r="ER358" s="437"/>
    </row>
    <row r="359" spans="139:148" x14ac:dyDescent="0.25">
      <c r="EI359" s="65"/>
      <c r="EJ359" s="438"/>
      <c r="EK359" s="273"/>
      <c r="EL359" s="439"/>
      <c r="EM359" s="273"/>
      <c r="EN359" s="273"/>
      <c r="EO359" s="273"/>
      <c r="EP359" s="273"/>
      <c r="EQ359" s="436"/>
      <c r="ER359" s="437"/>
    </row>
    <row r="360" spans="139:148" ht="15.6" x14ac:dyDescent="0.25">
      <c r="EI360" s="65"/>
      <c r="EJ360" s="440"/>
      <c r="EK360" s="440"/>
      <c r="EL360" s="440"/>
      <c r="EM360" s="273"/>
      <c r="EN360" s="331"/>
      <c r="EO360" s="331"/>
      <c r="EP360" s="331"/>
      <c r="EQ360" s="436"/>
      <c r="ER360" s="437"/>
    </row>
    <row r="361" spans="139:148" x14ac:dyDescent="0.25">
      <c r="EI361" s="65"/>
      <c r="EJ361" s="65"/>
      <c r="EK361" s="65"/>
      <c r="EL361" s="329"/>
      <c r="EM361" s="65"/>
      <c r="EN361" s="65"/>
      <c r="EO361" s="65"/>
      <c r="EP361" s="436"/>
      <c r="EQ361" s="436"/>
      <c r="ER361" s="437"/>
    </row>
    <row r="362" spans="139:148" x14ac:dyDescent="0.25">
      <c r="EI362" s="65"/>
      <c r="EJ362" s="65"/>
      <c r="EK362" s="65"/>
      <c r="EL362" s="329"/>
      <c r="EM362" s="65"/>
      <c r="EN362" s="65"/>
      <c r="EO362" s="65"/>
      <c r="EP362" s="436"/>
      <c r="EQ362" s="436"/>
      <c r="ER362" s="437"/>
    </row>
    <row r="363" spans="139:148" x14ac:dyDescent="0.25">
      <c r="EI363" s="65"/>
      <c r="EJ363" s="65"/>
      <c r="EK363" s="65"/>
      <c r="EL363" s="329"/>
      <c r="EM363" s="65"/>
      <c r="EN363" s="65"/>
      <c r="EO363" s="65"/>
      <c r="EP363" s="436"/>
      <c r="EQ363" s="436"/>
      <c r="ER363" s="437"/>
    </row>
    <row r="364" spans="139:148" x14ac:dyDescent="0.25">
      <c r="EI364" s="65"/>
      <c r="EJ364" s="65"/>
      <c r="EK364" s="65"/>
      <c r="EL364" s="329"/>
      <c r="EM364" s="65"/>
      <c r="EN364" s="65"/>
      <c r="EO364" s="65"/>
      <c r="EP364" s="436"/>
      <c r="EQ364" s="436"/>
      <c r="ER364" s="437"/>
    </row>
    <row r="365" spans="139:148" x14ac:dyDescent="0.25">
      <c r="EI365" s="65"/>
      <c r="EJ365" s="65"/>
      <c r="EK365" s="65"/>
      <c r="EL365" s="329"/>
      <c r="EM365" s="65"/>
      <c r="EN365" s="65"/>
      <c r="EO365" s="65"/>
      <c r="EP365" s="436"/>
      <c r="EQ365" s="436"/>
      <c r="ER365" s="437"/>
    </row>
    <row r="366" spans="139:148" x14ac:dyDescent="0.25">
      <c r="EI366" s="65"/>
      <c r="EJ366" s="65"/>
      <c r="EK366" s="65"/>
      <c r="EL366" s="329"/>
      <c r="EM366" s="65"/>
      <c r="EN366" s="65"/>
      <c r="EO366" s="65"/>
      <c r="EP366" s="436"/>
      <c r="EQ366" s="436"/>
      <c r="ER366" s="437"/>
    </row>
    <row r="367" spans="139:148" x14ac:dyDescent="0.25">
      <c r="EI367" s="65"/>
      <c r="EJ367" s="65"/>
      <c r="EK367" s="65"/>
      <c r="EL367" s="329"/>
      <c r="EM367" s="65"/>
      <c r="EN367" s="65"/>
      <c r="EO367" s="65"/>
      <c r="EP367" s="436"/>
      <c r="EQ367" s="436"/>
      <c r="ER367" s="437"/>
    </row>
    <row r="368" spans="139:148" x14ac:dyDescent="0.25">
      <c r="EI368" s="65"/>
      <c r="EJ368" s="65"/>
      <c r="EK368" s="65"/>
      <c r="EL368" s="329"/>
      <c r="EM368" s="65"/>
      <c r="EN368" s="65"/>
      <c r="EO368" s="65"/>
      <c r="EP368" s="436"/>
      <c r="EQ368" s="436"/>
      <c r="ER368" s="437"/>
    </row>
    <row r="369" spans="139:148" x14ac:dyDescent="0.25">
      <c r="EI369" s="65"/>
      <c r="EJ369" s="65"/>
      <c r="EK369" s="65"/>
      <c r="EL369" s="329"/>
      <c r="EM369" s="65"/>
      <c r="EN369" s="65"/>
      <c r="EO369" s="65"/>
      <c r="EP369" s="436"/>
      <c r="EQ369" s="436"/>
      <c r="ER369" s="437"/>
    </row>
    <row r="370" spans="139:148" x14ac:dyDescent="0.25">
      <c r="EI370" s="65"/>
      <c r="EJ370" s="65"/>
      <c r="EK370" s="65"/>
      <c r="EL370" s="329"/>
      <c r="EM370" s="65"/>
      <c r="EN370" s="65"/>
      <c r="EO370" s="65"/>
      <c r="EP370" s="436"/>
      <c r="EQ370" s="436"/>
      <c r="ER370" s="437"/>
    </row>
    <row r="371" spans="139:148" x14ac:dyDescent="0.25">
      <c r="EI371" s="65"/>
      <c r="EJ371" s="65"/>
      <c r="EK371" s="65"/>
      <c r="EL371" s="329"/>
      <c r="EM371" s="65"/>
      <c r="EN371" s="65"/>
      <c r="EO371" s="65"/>
      <c r="EP371" s="436"/>
      <c r="EQ371" s="436"/>
      <c r="ER371" s="437"/>
    </row>
    <row r="372" spans="139:148" x14ac:dyDescent="0.25">
      <c r="EI372" s="65"/>
      <c r="EJ372" s="65"/>
      <c r="EK372" s="65"/>
      <c r="EL372" s="329"/>
      <c r="EM372" s="65"/>
      <c r="EN372" s="65"/>
      <c r="EO372" s="65"/>
      <c r="EP372" s="436"/>
      <c r="EQ372" s="436"/>
      <c r="ER372" s="437"/>
    </row>
    <row r="373" spans="139:148" x14ac:dyDescent="0.25">
      <c r="EI373" s="65"/>
      <c r="EJ373" s="65"/>
      <c r="EK373" s="65"/>
      <c r="EL373" s="329"/>
      <c r="EM373" s="65"/>
      <c r="EN373" s="65"/>
      <c r="EO373" s="65"/>
      <c r="EP373" s="436"/>
      <c r="EQ373" s="436"/>
      <c r="ER373" s="437"/>
    </row>
    <row r="374" spans="139:148" x14ac:dyDescent="0.25">
      <c r="EI374" s="65"/>
      <c r="EJ374" s="65"/>
      <c r="EK374" s="65"/>
      <c r="EL374" s="329"/>
      <c r="EM374" s="65"/>
      <c r="EN374" s="65"/>
      <c r="EO374" s="65"/>
      <c r="EP374" s="436"/>
      <c r="EQ374" s="436"/>
      <c r="ER374" s="437"/>
    </row>
    <row r="375" spans="139:148" x14ac:dyDescent="0.25">
      <c r="EI375" s="65"/>
      <c r="EJ375" s="65"/>
      <c r="EK375" s="65"/>
      <c r="EL375" s="329"/>
      <c r="EM375" s="65"/>
      <c r="EN375" s="65"/>
      <c r="EO375" s="65"/>
      <c r="EP375" s="436"/>
      <c r="EQ375" s="436"/>
      <c r="ER375" s="437"/>
    </row>
    <row r="376" spans="139:148" ht="13.8" x14ac:dyDescent="0.25">
      <c r="EI376" s="441" t="s">
        <v>110</v>
      </c>
      <c r="EJ376" s="441"/>
      <c r="EK376" s="441"/>
      <c r="EL376" s="441"/>
      <c r="EM376" s="195">
        <f>SUM(EM62:EM375)-(150*EP376)</f>
        <v>2813.73</v>
      </c>
      <c r="EN376" s="435"/>
      <c r="EO376" s="435"/>
      <c r="EP376" s="195">
        <f>COUNTIF(EM62:EM375,"150")</f>
        <v>0</v>
      </c>
      <c r="EQ376" s="195"/>
      <c r="ER376" s="442"/>
    </row>
  </sheetData>
  <sheetProtection formatCells="0" formatColumns="0" formatRows="0" insertColumns="0" insertRows="0" deleteColumns="0" deleteRows="0" autoFilter="0"/>
  <mergeCells count="233">
    <mergeCell ref="BJ20:BK20"/>
    <mergeCell ref="BJ27:BK27"/>
    <mergeCell ref="BJ34:BK34"/>
    <mergeCell ref="BJ41:BK41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  <mergeCell ref="BT27:BU27"/>
    <mergeCell ref="BS40:BV40"/>
    <mergeCell ref="BS41:BV41"/>
    <mergeCell ref="BS42:BV42"/>
    <mergeCell ref="BS43:BV43"/>
    <mergeCell ref="BS44:BV44"/>
    <mergeCell ref="BS35:BV35"/>
    <mergeCell ref="BS36:BV36"/>
    <mergeCell ref="BS37:BV37"/>
    <mergeCell ref="BS38:BV38"/>
    <mergeCell ref="BS39:BV39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AU10:AU14"/>
    <mergeCell ref="AV10:AV14"/>
    <mergeCell ref="AZ10:AZ14"/>
    <mergeCell ref="BB10:BD14"/>
    <mergeCell ref="BF10:BG12"/>
    <mergeCell ref="AO10:AO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K6:K8"/>
    <mergeCell ref="L6:L8"/>
    <mergeCell ref="M6:M8"/>
    <mergeCell ref="N6:N8"/>
    <mergeCell ref="S6:S8"/>
    <mergeCell ref="A1:D1"/>
    <mergeCell ref="AP10:AP14"/>
    <mergeCell ref="AQ10:AQ14"/>
    <mergeCell ref="AR10:AR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48:BK48"/>
    <mergeCell ref="BJ50:BK50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F80:BG80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BT20:BU20"/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  <mergeCell ref="BT87:BV87"/>
  </mergeCells>
  <conditionalFormatting sqref="BF15:BF58">
    <cfRule type="expression" dxfId="18" priority="14">
      <formula>BA15=0</formula>
    </cfRule>
  </conditionalFormatting>
  <conditionalFormatting sqref="BH15:BH58">
    <cfRule type="expression" dxfId="17" priority="13">
      <formula>BA15="-"</formula>
    </cfRule>
    <cfRule type="expression" dxfId="16" priority="15">
      <formula>BA15&gt;2</formula>
    </cfRule>
  </conditionalFormatting>
  <conditionalFormatting sqref="BJ15:BJ19 BJ21:BJ26 BJ28:BJ33 BJ35:BJ40 BJ42:BJ47 BJ49 BJ51:BJ58">
    <cfRule type="expression" dxfId="15" priority="12">
      <formula>BJ15&lt;&gt;EV15</formula>
    </cfRule>
  </conditionalFormatting>
  <conditionalFormatting sqref="BK15:BK19 BK21:BK26 BK28:BK33 BK35:BK40 BK42:BK47 BK49 BK51 BK53:BK58">
    <cfRule type="expression" dxfId="14" priority="11">
      <formula>BK15&lt;&gt;EX15</formula>
    </cfRule>
  </conditionalFormatting>
  <conditionalFormatting sqref="BM15:BN58">
    <cfRule type="expression" dxfId="13" priority="20">
      <formula>T15="1"</formula>
    </cfRule>
  </conditionalFormatting>
  <conditionalFormatting sqref="BN15:BN58">
    <cfRule type="expression" dxfId="12" priority="19">
      <formula>CO15="1"</formula>
    </cfRule>
  </conditionalFormatting>
  <conditionalFormatting sqref="BO15:BO36">
    <cfRule type="expression" dxfId="11" priority="7">
      <formula>CC15=0</formula>
    </cfRule>
  </conditionalFormatting>
  <conditionalFormatting sqref="BR15:BR36">
    <cfRule type="expression" dxfId="10" priority="5">
      <formula>CC15="-"</formula>
    </cfRule>
    <cfRule type="expression" dxfId="9" priority="6">
      <formula>CC15&gt;2</formula>
    </cfRule>
  </conditionalFormatting>
  <conditionalFormatting sqref="BS42">
    <cfRule type="expression" dxfId="8" priority="2">
      <formula>BS42=DW42=DX42=DY42</formula>
    </cfRule>
  </conditionalFormatting>
  <conditionalFormatting sqref="BT15:BT19 BT21:BT26 BT28:BT34">
    <cfRule type="expression" dxfId="7" priority="4">
      <formula>BT15&lt;&gt;FA15</formula>
    </cfRule>
  </conditionalFormatting>
  <conditionalFormatting sqref="BU15:BU19 BU21:BU26 BU28:BU34">
    <cfRule type="expression" dxfId="6" priority="3">
      <formula>BU15&lt;&gt;FC15</formula>
    </cfRule>
  </conditionalFormatting>
  <conditionalFormatting sqref="DW42:DY42">
    <cfRule type="duplicateValues" dxfId="5" priority="1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V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view="pageBreakPreview" zoomScale="130" zoomScaleNormal="130" zoomScaleSheetLayoutView="130" workbookViewId="0">
      <selection activeCell="O12" sqref="O12:R12"/>
    </sheetView>
  </sheetViews>
  <sheetFormatPr defaultColWidth="8.88671875" defaultRowHeight="10.199999999999999" x14ac:dyDescent="0.2"/>
  <cols>
    <col min="1" max="2" width="5.44140625" style="8" customWidth="1"/>
    <col min="3" max="3" width="13.109375" style="6" customWidth="1"/>
    <col min="4" max="4" width="12.44140625" style="6" customWidth="1"/>
    <col min="5" max="5" width="0.44140625" style="6" customWidth="1"/>
    <col min="6" max="6" width="8.6640625" style="6" customWidth="1"/>
    <col min="7" max="7" width="5.33203125" style="6" customWidth="1"/>
    <col min="8" max="8" width="6.44140625" style="6" customWidth="1"/>
    <col min="9" max="9" width="1.109375" style="7" customWidth="1"/>
    <col min="10" max="10" width="9.109375" style="7" hidden="1" customWidth="1"/>
    <col min="11" max="11" width="6" style="6" customWidth="1"/>
    <col min="12" max="12" width="7.33203125" style="6" customWidth="1"/>
    <col min="13" max="13" width="5.88671875" style="6" customWidth="1"/>
    <col min="14" max="14" width="5.6640625" style="6" customWidth="1"/>
    <col min="15" max="15" width="10.33203125" style="6" customWidth="1"/>
    <col min="16" max="16" width="3.6640625" style="6" customWidth="1"/>
    <col min="17" max="17" width="5.33203125" style="6" customWidth="1"/>
    <col min="18" max="18" width="4.33203125" style="6" customWidth="1"/>
    <col min="19" max="16384" width="8.88671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585" t="s">
        <v>592</v>
      </c>
      <c r="M3" s="585"/>
      <c r="N3" s="585"/>
      <c r="O3" s="585"/>
      <c r="P3" s="585"/>
      <c r="Q3" s="585"/>
      <c r="R3" s="585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585"/>
      <c r="M4" s="585"/>
      <c r="N4" s="585"/>
      <c r="O4" s="585"/>
      <c r="P4" s="585"/>
      <c r="Q4" s="585"/>
      <c r="R4" s="585"/>
    </row>
    <row r="5" spans="3:18" ht="15" x14ac:dyDescent="0.2">
      <c r="C5" s="586" t="s">
        <v>111</v>
      </c>
      <c r="D5" s="586"/>
      <c r="E5" s="586"/>
      <c r="F5" s="586"/>
      <c r="G5" s="586"/>
      <c r="H5" s="586"/>
      <c r="I5" s="586"/>
      <c r="J5" s="586"/>
      <c r="K5" s="586"/>
      <c r="L5" s="586"/>
      <c r="M5" s="586"/>
      <c r="N5" s="586"/>
      <c r="O5" s="586"/>
      <c r="P5" s="586"/>
      <c r="Q5" s="586"/>
      <c r="R5" s="586"/>
    </row>
    <row r="6" spans="3:18" ht="18.75" customHeight="1" x14ac:dyDescent="0.2">
      <c r="C6" s="11" t="s">
        <v>10</v>
      </c>
      <c r="D6" s="587" t="str">
        <f>+INPUT!W6</f>
        <v>MUHAMMAD NAEEM</v>
      </c>
      <c r="E6" s="587"/>
      <c r="F6" s="587"/>
      <c r="G6" s="587"/>
      <c r="H6" s="583" t="s">
        <v>13</v>
      </c>
      <c r="I6" s="583"/>
      <c r="J6" s="583"/>
      <c r="K6" s="583"/>
      <c r="L6" s="587" t="str">
        <f>+INPUT!W8</f>
        <v>BACHELOR OF SCIENCE IN COMPUTER SCIENCES</v>
      </c>
      <c r="M6" s="587"/>
      <c r="N6" s="587"/>
      <c r="O6" s="587"/>
      <c r="P6" s="587"/>
      <c r="Q6" s="587"/>
      <c r="R6" s="587"/>
    </row>
    <row r="7" spans="3:18" ht="20.25" customHeight="1" x14ac:dyDescent="0.2">
      <c r="C7" s="11" t="s">
        <v>21</v>
      </c>
      <c r="D7" s="582" t="str">
        <f>+'FRONT SIDE'!BH6</f>
        <v>FALL 2020 [ OCTOBER 2020 - AUGUST 2024 ]</v>
      </c>
      <c r="E7" s="582"/>
      <c r="F7" s="582"/>
      <c r="G7" s="582"/>
      <c r="H7" s="583" t="s">
        <v>22</v>
      </c>
      <c r="I7" s="583"/>
      <c r="J7" s="583"/>
      <c r="K7" s="583"/>
      <c r="L7" s="584" t="str">
        <f>+INPUT!P5</f>
        <v>BS-CSC-FA20-15480</v>
      </c>
      <c r="M7" s="584"/>
      <c r="N7" s="584"/>
      <c r="O7" s="584"/>
      <c r="P7" s="584"/>
      <c r="Q7" s="584"/>
      <c r="R7" s="584"/>
    </row>
    <row r="8" spans="3:18" ht="3" customHeight="1" x14ac:dyDescent="0.2">
      <c r="C8" s="11"/>
      <c r="D8" s="583"/>
      <c r="E8" s="583"/>
      <c r="F8" s="583"/>
      <c r="G8" s="583"/>
      <c r="H8" s="583"/>
      <c r="I8" s="583"/>
      <c r="J8" s="583"/>
      <c r="K8" s="583"/>
      <c r="L8" s="584"/>
      <c r="M8" s="584"/>
      <c r="N8" s="584"/>
      <c r="O8" s="584"/>
      <c r="P8" s="8"/>
      <c r="Q8" s="8"/>
      <c r="R8" s="8"/>
    </row>
    <row r="9" spans="3:18" ht="20.25" customHeight="1" x14ac:dyDescent="0.2">
      <c r="C9" s="11" t="s">
        <v>112</v>
      </c>
      <c r="D9" s="588" t="s">
        <v>486</v>
      </c>
      <c r="E9" s="588"/>
      <c r="F9" s="589"/>
      <c r="G9" s="589"/>
      <c r="H9" s="583" t="s">
        <v>113</v>
      </c>
      <c r="I9" s="583"/>
      <c r="J9" s="583"/>
      <c r="K9" s="583"/>
      <c r="L9" s="590" t="s">
        <v>513</v>
      </c>
      <c r="M9" s="591"/>
      <c r="N9" s="591"/>
      <c r="O9" s="591"/>
      <c r="P9" s="591"/>
      <c r="Q9" s="591"/>
      <c r="R9" s="591"/>
    </row>
    <row r="10" spans="3:18" ht="14.1" customHeight="1" x14ac:dyDescent="0.2">
      <c r="C10" s="592" t="s">
        <v>114</v>
      </c>
      <c r="D10" s="593"/>
      <c r="E10" s="593"/>
      <c r="F10" s="593"/>
      <c r="G10" s="593"/>
      <c r="H10" s="592"/>
      <c r="I10" s="592"/>
      <c r="J10" s="592"/>
      <c r="K10" s="592"/>
      <c r="L10" s="592"/>
      <c r="M10" s="592"/>
      <c r="N10" s="592"/>
      <c r="O10" s="592"/>
      <c r="P10" s="592"/>
      <c r="Q10" s="592"/>
      <c r="R10" s="592"/>
    </row>
    <row r="11" spans="3:18" ht="14.1" customHeight="1" x14ac:dyDescent="0.2">
      <c r="C11" s="594" t="s">
        <v>115</v>
      </c>
      <c r="D11" s="594"/>
      <c r="E11" s="595" t="s">
        <v>116</v>
      </c>
      <c r="F11" s="596"/>
      <c r="G11" s="596"/>
      <c r="H11" s="597"/>
      <c r="I11" s="594" t="s">
        <v>117</v>
      </c>
      <c r="J11" s="594"/>
      <c r="K11" s="594"/>
      <c r="L11" s="594"/>
      <c r="M11" s="594" t="s">
        <v>118</v>
      </c>
      <c r="N11" s="594"/>
      <c r="O11" s="594" t="s">
        <v>119</v>
      </c>
      <c r="P11" s="594"/>
      <c r="Q11" s="594"/>
      <c r="R11" s="594"/>
    </row>
    <row r="12" spans="3:18" ht="23.25" customHeight="1" x14ac:dyDescent="0.2">
      <c r="C12" s="562" t="s">
        <v>430</v>
      </c>
      <c r="D12" s="564"/>
      <c r="E12" s="598" t="s">
        <v>579</v>
      </c>
      <c r="F12" s="599"/>
      <c r="G12" s="599"/>
      <c r="H12" s="600"/>
      <c r="I12" s="598" t="s">
        <v>969</v>
      </c>
      <c r="J12" s="599"/>
      <c r="K12" s="599"/>
      <c r="L12" s="600"/>
      <c r="M12" s="601" t="s">
        <v>578</v>
      </c>
      <c r="N12" s="600"/>
      <c r="O12" s="598" t="s">
        <v>970</v>
      </c>
      <c r="P12" s="599"/>
      <c r="Q12" s="599"/>
      <c r="R12" s="600"/>
    </row>
    <row r="13" spans="3:18" x14ac:dyDescent="0.2">
      <c r="D13" s="12"/>
      <c r="E13" s="12"/>
      <c r="O13" s="12"/>
    </row>
    <row r="14" spans="3:18" ht="12" customHeight="1" x14ac:dyDescent="0.2">
      <c r="C14" s="592" t="s">
        <v>120</v>
      </c>
      <c r="D14" s="592"/>
      <c r="E14" s="592"/>
      <c r="F14" s="592"/>
      <c r="G14" s="592"/>
      <c r="H14" s="592"/>
      <c r="I14" s="592"/>
      <c r="J14" s="592"/>
      <c r="K14" s="592"/>
      <c r="L14" s="592"/>
      <c r="M14" s="592"/>
      <c r="N14" s="592"/>
      <c r="O14" s="592"/>
      <c r="P14" s="592"/>
      <c r="Q14" s="592"/>
      <c r="R14" s="592"/>
    </row>
    <row r="15" spans="3:18" ht="12.75" customHeight="1" x14ac:dyDescent="0.2">
      <c r="C15" s="562" t="s">
        <v>121</v>
      </c>
      <c r="D15" s="563"/>
      <c r="E15" s="563"/>
      <c r="F15" s="564"/>
      <c r="G15" s="562" t="s">
        <v>122</v>
      </c>
      <c r="H15" s="563"/>
      <c r="I15" s="563"/>
      <c r="J15" s="563"/>
      <c r="K15" s="563"/>
      <c r="L15" s="563"/>
      <c r="M15" s="564"/>
      <c r="N15" s="565" t="s">
        <v>123</v>
      </c>
      <c r="O15" s="566"/>
      <c r="P15" s="566"/>
      <c r="Q15" s="566"/>
      <c r="R15" s="567"/>
    </row>
    <row r="16" spans="3:18" ht="42" customHeight="1" x14ac:dyDescent="0.2">
      <c r="C16" s="568" t="s">
        <v>510</v>
      </c>
      <c r="D16" s="568"/>
      <c r="E16" s="568"/>
      <c r="F16" s="568"/>
      <c r="G16" s="569" t="s">
        <v>511</v>
      </c>
      <c r="H16" s="570"/>
      <c r="I16" s="570"/>
      <c r="J16" s="570"/>
      <c r="K16" s="570"/>
      <c r="L16" s="570"/>
      <c r="M16" s="571"/>
      <c r="N16" s="572" t="s">
        <v>124</v>
      </c>
      <c r="O16" s="573"/>
      <c r="P16" s="573"/>
      <c r="Q16" s="573"/>
      <c r="R16" s="574"/>
    </row>
    <row r="17" spans="1:18" ht="6" customHeight="1" x14ac:dyDescent="0.2">
      <c r="D17" s="12"/>
      <c r="E17" s="12"/>
      <c r="O17" s="12"/>
    </row>
    <row r="18" spans="1:18" ht="10.199999999999999" customHeight="1" x14ac:dyDescent="0.2">
      <c r="C18" s="575" t="s">
        <v>125</v>
      </c>
      <c r="D18" s="575"/>
      <c r="E18" s="575"/>
      <c r="F18" s="575"/>
      <c r="G18" s="13"/>
      <c r="H18" s="13"/>
      <c r="I18" s="576" t="s">
        <v>126</v>
      </c>
      <c r="J18" s="576"/>
      <c r="K18" s="576"/>
      <c r="L18" s="576"/>
      <c r="M18" s="576"/>
      <c r="N18" s="576"/>
      <c r="O18" s="576"/>
      <c r="P18" s="576"/>
      <c r="Q18" s="576"/>
      <c r="R18" s="576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580" t="s">
        <v>127</v>
      </c>
      <c r="F20" s="581"/>
      <c r="G20" s="21"/>
      <c r="H20" s="21"/>
      <c r="I20" s="577" t="s">
        <v>128</v>
      </c>
      <c r="J20" s="578"/>
      <c r="K20" s="578"/>
      <c r="L20" s="578"/>
      <c r="M20" s="578"/>
      <c r="N20" s="578"/>
      <c r="O20" s="578"/>
      <c r="P20" s="578"/>
      <c r="Q20" s="578"/>
      <c r="R20" s="579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" customHeight="1" x14ac:dyDescent="0.25">
      <c r="A22" s="23"/>
      <c r="B22" s="23"/>
      <c r="C22" s="547">
        <v>85</v>
      </c>
      <c r="D22" s="547" t="s">
        <v>52</v>
      </c>
      <c r="E22" s="554">
        <v>4</v>
      </c>
      <c r="F22" s="555"/>
      <c r="G22" s="3"/>
      <c r="H22" s="4"/>
      <c r="I22" s="550" t="s">
        <v>129</v>
      </c>
      <c r="J22" s="550"/>
      <c r="K22" s="550"/>
      <c r="L22" s="550"/>
      <c r="M22" s="550"/>
      <c r="N22" s="550"/>
      <c r="O22" s="551" t="s">
        <v>130</v>
      </c>
      <c r="P22" s="551"/>
      <c r="Q22" s="551"/>
      <c r="R22" s="551"/>
    </row>
    <row r="23" spans="1:18" s="1" customFormat="1" ht="6.9" customHeight="1" x14ac:dyDescent="0.25">
      <c r="A23" s="23"/>
      <c r="B23" s="23"/>
      <c r="C23" s="548"/>
      <c r="D23" s="548"/>
      <c r="E23" s="556"/>
      <c r="F23" s="557"/>
      <c r="G23" s="3"/>
      <c r="H23" s="4"/>
      <c r="I23" s="550"/>
      <c r="J23" s="550"/>
      <c r="K23" s="550"/>
      <c r="L23" s="550"/>
      <c r="M23" s="550"/>
      <c r="N23" s="550"/>
      <c r="O23" s="551"/>
      <c r="P23" s="551"/>
      <c r="Q23" s="551"/>
      <c r="R23" s="551"/>
    </row>
    <row r="24" spans="1:18" s="1" customFormat="1" ht="3.9" customHeight="1" x14ac:dyDescent="0.25">
      <c r="A24" s="23"/>
      <c r="B24" s="23"/>
      <c r="C24" s="549"/>
      <c r="D24" s="549"/>
      <c r="E24" s="558"/>
      <c r="F24" s="559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" customHeight="1" x14ac:dyDescent="0.25">
      <c r="A25" s="23"/>
      <c r="B25" s="23"/>
      <c r="C25" s="547">
        <v>79</v>
      </c>
      <c r="D25" s="547" t="s">
        <v>35</v>
      </c>
      <c r="E25" s="543">
        <v>3.7</v>
      </c>
      <c r="F25" s="544"/>
      <c r="G25" s="3"/>
      <c r="H25" s="4"/>
      <c r="I25" s="550" t="s">
        <v>131</v>
      </c>
      <c r="J25" s="550"/>
      <c r="K25" s="550"/>
      <c r="L25" s="550"/>
      <c r="M25" s="550"/>
      <c r="N25" s="550"/>
      <c r="O25" s="553" t="s">
        <v>132</v>
      </c>
      <c r="P25" s="553"/>
      <c r="Q25" s="553"/>
      <c r="R25" s="553"/>
    </row>
    <row r="26" spans="1:18" s="1" customFormat="1" ht="6.9" customHeight="1" x14ac:dyDescent="0.25">
      <c r="A26" s="23"/>
      <c r="B26" s="23"/>
      <c r="C26" s="548"/>
      <c r="D26" s="548"/>
      <c r="E26" s="560"/>
      <c r="F26" s="561"/>
      <c r="G26" s="3"/>
      <c r="H26" s="4"/>
      <c r="I26" s="550"/>
      <c r="J26" s="550"/>
      <c r="K26" s="550"/>
      <c r="L26" s="550"/>
      <c r="M26" s="550"/>
      <c r="N26" s="550"/>
      <c r="O26" s="553"/>
      <c r="P26" s="553"/>
      <c r="Q26" s="553"/>
      <c r="R26" s="553"/>
    </row>
    <row r="27" spans="1:18" s="1" customFormat="1" ht="3.9" customHeight="1" x14ac:dyDescent="0.25">
      <c r="A27" s="23"/>
      <c r="B27" s="23"/>
      <c r="C27" s="549"/>
      <c r="D27" s="549"/>
      <c r="E27" s="545"/>
      <c r="F27" s="546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" customHeight="1" x14ac:dyDescent="0.25">
      <c r="A28" s="23"/>
      <c r="B28" s="23"/>
      <c r="C28" s="547">
        <v>74</v>
      </c>
      <c r="D28" s="547" t="s">
        <v>34</v>
      </c>
      <c r="E28" s="543">
        <v>3.3</v>
      </c>
      <c r="F28" s="544"/>
      <c r="G28" s="3"/>
      <c r="H28" s="4"/>
      <c r="I28" s="550" t="s">
        <v>437</v>
      </c>
      <c r="J28" s="550"/>
      <c r="K28" s="550"/>
      <c r="L28" s="550"/>
      <c r="M28" s="550"/>
      <c r="N28" s="550"/>
      <c r="O28" s="553" t="s">
        <v>642</v>
      </c>
      <c r="P28" s="553"/>
      <c r="Q28" s="553"/>
      <c r="R28" s="553"/>
    </row>
    <row r="29" spans="1:18" s="1" customFormat="1" ht="6.9" customHeight="1" x14ac:dyDescent="0.25">
      <c r="A29" s="23"/>
      <c r="B29" s="23"/>
      <c r="C29" s="548"/>
      <c r="D29" s="548"/>
      <c r="E29" s="560"/>
      <c r="F29" s="561"/>
      <c r="G29" s="3"/>
      <c r="H29" s="4"/>
      <c r="I29" s="550"/>
      <c r="J29" s="550"/>
      <c r="K29" s="550"/>
      <c r="L29" s="550"/>
      <c r="M29" s="550"/>
      <c r="N29" s="550"/>
      <c r="O29" s="553"/>
      <c r="P29" s="553"/>
      <c r="Q29" s="553"/>
      <c r="R29" s="553"/>
    </row>
    <row r="30" spans="1:18" s="1" customFormat="1" ht="3.9" customHeight="1" x14ac:dyDescent="0.25">
      <c r="A30" s="23"/>
      <c r="B30" s="23"/>
      <c r="C30" s="549"/>
      <c r="D30" s="549"/>
      <c r="E30" s="545"/>
      <c r="F30" s="546"/>
      <c r="G30" s="3"/>
      <c r="H30" s="4"/>
    </row>
    <row r="31" spans="1:18" s="1" customFormat="1" ht="6.9" customHeight="1" x14ac:dyDescent="0.25">
      <c r="A31" s="23"/>
      <c r="B31" s="23"/>
      <c r="C31" s="547">
        <v>70</v>
      </c>
      <c r="D31" s="547" t="s">
        <v>27</v>
      </c>
      <c r="E31" s="543">
        <v>3</v>
      </c>
      <c r="F31" s="544"/>
      <c r="G31" s="28"/>
      <c r="H31" s="29"/>
      <c r="I31" s="606" t="s">
        <v>133</v>
      </c>
      <c r="J31" s="606"/>
      <c r="K31" s="606"/>
      <c r="L31" s="606"/>
      <c r="M31" s="606"/>
      <c r="N31" s="606"/>
      <c r="O31" s="606"/>
      <c r="P31" s="606"/>
      <c r="Q31" s="606"/>
      <c r="R31" s="606"/>
    </row>
    <row r="32" spans="1:18" s="1" customFormat="1" ht="3.9" customHeight="1" x14ac:dyDescent="0.25">
      <c r="A32" s="23"/>
      <c r="B32" s="23"/>
      <c r="C32" s="548"/>
      <c r="D32" s="548"/>
      <c r="E32" s="560"/>
      <c r="F32" s="561"/>
      <c r="G32" s="28"/>
      <c r="H32" s="29"/>
      <c r="I32" s="606"/>
      <c r="J32" s="606"/>
      <c r="K32" s="606"/>
      <c r="L32" s="606"/>
      <c r="M32" s="606"/>
      <c r="N32" s="606"/>
      <c r="O32" s="606"/>
      <c r="P32" s="606"/>
      <c r="Q32" s="606"/>
      <c r="R32" s="606"/>
    </row>
    <row r="33" spans="1:18" s="1" customFormat="1" ht="6.9" customHeight="1" x14ac:dyDescent="0.25">
      <c r="A33" s="23"/>
      <c r="B33" s="23"/>
      <c r="C33" s="549"/>
      <c r="D33" s="549"/>
      <c r="E33" s="545"/>
      <c r="F33" s="546"/>
      <c r="G33" s="30"/>
      <c r="H33" s="21"/>
      <c r="I33" s="602" t="s">
        <v>134</v>
      </c>
      <c r="J33" s="602"/>
      <c r="K33" s="602"/>
      <c r="L33" s="602"/>
      <c r="M33" s="602"/>
      <c r="N33" s="602"/>
      <c r="O33" s="602"/>
      <c r="P33" s="602"/>
      <c r="Q33" s="602"/>
      <c r="R33" s="602"/>
    </row>
    <row r="34" spans="1:18" s="1" customFormat="1" ht="9" customHeight="1" x14ac:dyDescent="0.25">
      <c r="A34" s="23"/>
      <c r="B34" s="23"/>
      <c r="C34" s="547">
        <v>66</v>
      </c>
      <c r="D34" s="547" t="s">
        <v>23</v>
      </c>
      <c r="E34" s="543">
        <v>2.7</v>
      </c>
      <c r="F34" s="544"/>
      <c r="G34" s="31"/>
      <c r="H34" s="4"/>
      <c r="I34" s="602"/>
      <c r="J34" s="602"/>
      <c r="K34" s="602"/>
      <c r="L34" s="602"/>
      <c r="M34" s="602"/>
      <c r="N34" s="602"/>
      <c r="O34" s="602"/>
      <c r="P34" s="602"/>
      <c r="Q34" s="602"/>
      <c r="R34" s="602"/>
    </row>
    <row r="35" spans="1:18" s="1" customFormat="1" ht="9" customHeight="1" x14ac:dyDescent="0.25">
      <c r="A35" s="23"/>
      <c r="B35" s="23"/>
      <c r="C35" s="549"/>
      <c r="D35" s="549"/>
      <c r="E35" s="545"/>
      <c r="F35" s="546"/>
      <c r="G35" s="31"/>
      <c r="H35" s="4"/>
      <c r="I35" s="602"/>
      <c r="J35" s="602"/>
      <c r="K35" s="602"/>
      <c r="L35" s="602"/>
      <c r="M35" s="602"/>
      <c r="N35" s="602"/>
      <c r="O35" s="602"/>
      <c r="P35" s="602"/>
      <c r="Q35" s="602"/>
      <c r="R35" s="602"/>
    </row>
    <row r="36" spans="1:18" s="1" customFormat="1" ht="9" customHeight="1" x14ac:dyDescent="0.25">
      <c r="A36" s="23"/>
      <c r="B36" s="23"/>
      <c r="C36" s="547">
        <v>62</v>
      </c>
      <c r="D36" s="547" t="s">
        <v>15</v>
      </c>
      <c r="E36" s="543">
        <v>2.2999999999999998</v>
      </c>
      <c r="F36" s="544"/>
      <c r="G36" s="31"/>
      <c r="H36" s="4"/>
      <c r="I36" s="602"/>
      <c r="J36" s="602"/>
      <c r="K36" s="602"/>
      <c r="L36" s="602"/>
      <c r="M36" s="602"/>
      <c r="N36" s="602"/>
      <c r="O36" s="602"/>
      <c r="P36" s="602"/>
      <c r="Q36" s="602"/>
      <c r="R36" s="602"/>
    </row>
    <row r="37" spans="1:18" s="1" customFormat="1" ht="9" customHeight="1" x14ac:dyDescent="0.25">
      <c r="A37" s="23"/>
      <c r="B37" s="23"/>
      <c r="C37" s="549"/>
      <c r="D37" s="549"/>
      <c r="E37" s="545"/>
      <c r="F37" s="546"/>
      <c r="G37" s="31"/>
      <c r="H37" s="4"/>
      <c r="I37" s="552" t="s">
        <v>135</v>
      </c>
      <c r="J37" s="552"/>
      <c r="K37" s="552"/>
      <c r="L37" s="552"/>
      <c r="M37" s="552"/>
      <c r="N37" s="552"/>
      <c r="O37" s="552"/>
      <c r="P37" s="552"/>
      <c r="Q37" s="552"/>
      <c r="R37" s="552"/>
    </row>
    <row r="38" spans="1:18" s="1" customFormat="1" ht="9" customHeight="1" x14ac:dyDescent="0.25">
      <c r="A38" s="23"/>
      <c r="B38" s="23"/>
      <c r="C38" s="547">
        <v>58</v>
      </c>
      <c r="D38" s="547" t="s">
        <v>12</v>
      </c>
      <c r="E38" s="543">
        <v>2</v>
      </c>
      <c r="F38" s="544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5">
      <c r="A39" s="23"/>
      <c r="B39" s="23"/>
      <c r="C39" s="549"/>
      <c r="D39" s="549"/>
      <c r="E39" s="545"/>
      <c r="F39" s="546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5">
      <c r="A40" s="23"/>
      <c r="B40" s="23"/>
      <c r="C40" s="547">
        <v>54</v>
      </c>
      <c r="D40" s="547" t="s">
        <v>9</v>
      </c>
      <c r="E40" s="543">
        <v>1.7</v>
      </c>
      <c r="F40" s="544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5">
      <c r="A41" s="23"/>
      <c r="B41" s="23"/>
      <c r="C41" s="549"/>
      <c r="D41" s="549"/>
      <c r="E41" s="545"/>
      <c r="F41" s="546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5">
      <c r="A42" s="23"/>
      <c r="B42" s="23"/>
      <c r="C42" s="547">
        <v>50</v>
      </c>
      <c r="D42" s="547" t="s">
        <v>7</v>
      </c>
      <c r="E42" s="543">
        <v>1</v>
      </c>
      <c r="F42" s="544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5">
      <c r="A43" s="23"/>
      <c r="B43" s="23"/>
      <c r="C43" s="549"/>
      <c r="D43" s="549"/>
      <c r="E43" s="545"/>
      <c r="F43" s="546"/>
      <c r="G43" s="31"/>
      <c r="H43" s="4"/>
      <c r="I43" s="5"/>
      <c r="P43" s="2"/>
      <c r="Q43" s="3"/>
      <c r="R43" s="4"/>
    </row>
    <row r="44" spans="1:18" s="1" customFormat="1" ht="9" customHeight="1" x14ac:dyDescent="0.3">
      <c r="A44" s="23"/>
      <c r="B44" s="23"/>
      <c r="C44" s="547" t="s">
        <v>2</v>
      </c>
      <c r="D44" s="547" t="s">
        <v>2</v>
      </c>
      <c r="E44" s="543">
        <v>0</v>
      </c>
      <c r="F44" s="544"/>
      <c r="G44" s="31"/>
      <c r="H44" s="4"/>
      <c r="I44" s="5"/>
      <c r="J44" s="3"/>
      <c r="K44" s="603" t="s">
        <v>136</v>
      </c>
      <c r="L44" s="603"/>
      <c r="M44" s="603"/>
      <c r="N44" s="603"/>
      <c r="O44" s="603"/>
      <c r="P44" s="603"/>
      <c r="Q44" s="603"/>
      <c r="R44" s="603"/>
    </row>
    <row r="45" spans="1:18" s="1" customFormat="1" ht="9" customHeight="1" x14ac:dyDescent="0.25">
      <c r="A45" s="23"/>
      <c r="B45" s="23"/>
      <c r="C45" s="549"/>
      <c r="D45" s="549"/>
      <c r="E45" s="545"/>
      <c r="F45" s="546"/>
      <c r="G45" s="31"/>
      <c r="H45" s="4"/>
      <c r="I45" s="5"/>
      <c r="J45" s="3"/>
      <c r="K45" s="608" t="s">
        <v>96</v>
      </c>
      <c r="L45" s="608"/>
      <c r="M45" s="608"/>
      <c r="N45" s="608"/>
      <c r="O45" s="608"/>
      <c r="P45" s="608"/>
      <c r="Q45" s="608"/>
      <c r="R45" s="608"/>
    </row>
    <row r="46" spans="1:18" s="1" customFormat="1" ht="9" customHeight="1" x14ac:dyDescent="0.25">
      <c r="A46" s="23"/>
      <c r="B46" s="23"/>
      <c r="C46" s="547" t="s">
        <v>56</v>
      </c>
      <c r="D46" s="547" t="s">
        <v>29</v>
      </c>
      <c r="E46" s="543" t="s">
        <v>137</v>
      </c>
      <c r="F46" s="544"/>
      <c r="G46" s="31"/>
      <c r="H46" s="4"/>
      <c r="I46" s="5"/>
      <c r="J46" s="3"/>
      <c r="K46" s="608"/>
      <c r="L46" s="608"/>
      <c r="M46" s="608"/>
      <c r="N46" s="608"/>
      <c r="O46" s="608"/>
      <c r="P46" s="608"/>
      <c r="Q46" s="608"/>
      <c r="R46" s="608"/>
    </row>
    <row r="47" spans="1:18" s="1" customFormat="1" ht="9" customHeight="1" x14ac:dyDescent="0.25">
      <c r="A47" s="23"/>
      <c r="B47" s="23"/>
      <c r="C47" s="549"/>
      <c r="D47" s="549"/>
      <c r="E47" s="545"/>
      <c r="F47" s="546"/>
      <c r="G47" s="31"/>
      <c r="H47" s="4"/>
      <c r="I47" s="5"/>
      <c r="J47" s="3"/>
      <c r="K47" s="536"/>
      <c r="L47" s="536"/>
      <c r="M47" s="536"/>
      <c r="N47" s="536"/>
      <c r="O47" s="536"/>
      <c r="P47" s="604"/>
      <c r="Q47" s="540"/>
      <c r="R47" s="540"/>
    </row>
    <row r="48" spans="1:18" s="1" customFormat="1" ht="9" customHeight="1" x14ac:dyDescent="0.25">
      <c r="A48" s="23"/>
      <c r="B48" s="23"/>
      <c r="C48" s="538" t="s">
        <v>56</v>
      </c>
      <c r="D48" s="538" t="s">
        <v>30</v>
      </c>
      <c r="E48" s="543" t="s">
        <v>138</v>
      </c>
      <c r="F48" s="544"/>
      <c r="G48" s="28"/>
      <c r="H48" s="29"/>
      <c r="I48" s="5"/>
      <c r="J48" s="3"/>
      <c r="K48" s="536"/>
      <c r="L48" s="536"/>
      <c r="M48" s="536"/>
      <c r="N48" s="536"/>
      <c r="O48" s="536"/>
      <c r="P48" s="540"/>
      <c r="Q48" s="540"/>
      <c r="R48" s="540"/>
    </row>
    <row r="49" spans="1:18" s="1" customFormat="1" ht="9" customHeight="1" x14ac:dyDescent="0.25">
      <c r="A49" s="23"/>
      <c r="B49" s="23"/>
      <c r="C49" s="538"/>
      <c r="D49" s="538"/>
      <c r="E49" s="545"/>
      <c r="F49" s="546"/>
      <c r="G49" s="30"/>
      <c r="H49" s="21"/>
      <c r="I49" s="5"/>
      <c r="J49" s="3"/>
      <c r="K49" s="536"/>
      <c r="L49" s="536"/>
      <c r="M49" s="536"/>
      <c r="N49" s="536"/>
      <c r="O49" s="536"/>
      <c r="P49" s="540"/>
      <c r="Q49" s="540"/>
      <c r="R49" s="540"/>
    </row>
    <row r="50" spans="1:18" s="1" customFormat="1" ht="3.9" customHeight="1" x14ac:dyDescent="0.25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5">
      <c r="A51" s="23"/>
      <c r="B51" s="23"/>
      <c r="C51" s="605" t="s">
        <v>438</v>
      </c>
      <c r="D51" s="605"/>
      <c r="E51" s="605"/>
      <c r="F51" s="605"/>
      <c r="G51" s="3"/>
      <c r="H51" s="4"/>
      <c r="I51" s="5"/>
      <c r="J51" s="3"/>
      <c r="K51" s="536"/>
      <c r="L51" s="536"/>
      <c r="M51" s="536"/>
      <c r="N51" s="536"/>
      <c r="O51" s="536"/>
      <c r="P51" s="539"/>
      <c r="Q51" s="540"/>
      <c r="R51" s="540"/>
    </row>
    <row r="52" spans="1:18" s="1" customFormat="1" ht="21" customHeight="1" x14ac:dyDescent="0.25">
      <c r="A52" s="23"/>
      <c r="B52" s="23"/>
      <c r="C52" s="538" t="s">
        <v>439</v>
      </c>
      <c r="D52" s="538"/>
      <c r="E52" s="538"/>
      <c r="F52" s="538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5">
      <c r="A53" s="23"/>
      <c r="B53" s="23"/>
      <c r="C53" s="538" t="s">
        <v>440</v>
      </c>
      <c r="D53" s="538"/>
      <c r="E53" s="538"/>
      <c r="F53" s="538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" customHeight="1" x14ac:dyDescent="0.25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5">
      <c r="A55" s="23"/>
      <c r="B55" s="23"/>
      <c r="C55" s="148" t="s">
        <v>480</v>
      </c>
      <c r="D55" s="179"/>
      <c r="E55" s="180"/>
      <c r="F55" s="541" t="s">
        <v>103</v>
      </c>
      <c r="G55" s="3"/>
      <c r="H55" s="4"/>
      <c r="I55" s="5"/>
      <c r="J55" s="3"/>
      <c r="K55" s="536"/>
      <c r="L55" s="536"/>
      <c r="M55" s="536"/>
      <c r="N55" s="536"/>
      <c r="O55" s="536"/>
      <c r="P55" s="537"/>
      <c r="Q55" s="537"/>
      <c r="R55" s="537"/>
    </row>
    <row r="56" spans="1:18" s="1" customFormat="1" ht="45.75" customHeight="1" x14ac:dyDescent="0.25">
      <c r="A56" s="23"/>
      <c r="B56" s="23"/>
      <c r="C56" s="148" t="s">
        <v>479</v>
      </c>
      <c r="D56" s="179"/>
      <c r="E56" s="180"/>
      <c r="F56" s="542"/>
      <c r="G56" s="3"/>
      <c r="H56" s="4"/>
      <c r="I56" s="5"/>
      <c r="J56" s="3"/>
      <c r="K56" s="536"/>
      <c r="L56" s="536"/>
      <c r="M56" s="536"/>
      <c r="N56" s="536"/>
      <c r="O56" s="536"/>
      <c r="P56" s="537"/>
      <c r="Q56" s="537"/>
      <c r="R56" s="537"/>
    </row>
    <row r="57" spans="1:18" s="1" customFormat="1" ht="60" customHeight="1" x14ac:dyDescent="0.25">
      <c r="A57" s="23"/>
      <c r="B57" s="23"/>
      <c r="C57" s="607"/>
      <c r="D57" s="607"/>
      <c r="E57" s="607"/>
      <c r="F57" s="607"/>
      <c r="G57" s="3"/>
      <c r="H57" s="4"/>
      <c r="I57" s="5"/>
      <c r="J57" s="3"/>
      <c r="K57" s="536"/>
      <c r="L57" s="536"/>
      <c r="M57" s="536"/>
      <c r="N57" s="536"/>
      <c r="O57" s="536"/>
      <c r="P57" s="537"/>
      <c r="Q57" s="537"/>
      <c r="R57" s="537"/>
    </row>
    <row r="58" spans="1:18" s="1" customFormat="1" ht="12" customHeight="1" x14ac:dyDescent="0.25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36"/>
      <c r="L58" s="536"/>
      <c r="M58" s="536"/>
      <c r="N58" s="536"/>
      <c r="O58" s="536"/>
      <c r="P58" s="537"/>
      <c r="Q58" s="537"/>
      <c r="R58" s="537"/>
    </row>
    <row r="59" spans="1:18" s="1" customFormat="1" ht="12" customHeight="1" x14ac:dyDescent="0.25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36"/>
      <c r="L59" s="536"/>
      <c r="M59" s="536"/>
      <c r="N59" s="536"/>
      <c r="O59" s="536"/>
      <c r="P59" s="537"/>
      <c r="Q59" s="537"/>
      <c r="R59" s="537"/>
    </row>
    <row r="60" spans="1:18" s="1" customFormat="1" ht="12" customHeight="1" x14ac:dyDescent="0.25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36"/>
      <c r="L60" s="536"/>
      <c r="M60" s="536"/>
      <c r="N60" s="536"/>
      <c r="O60" s="536"/>
      <c r="P60" s="537"/>
      <c r="Q60" s="537"/>
      <c r="R60" s="537"/>
    </row>
    <row r="61" spans="1:18" s="1" customFormat="1" ht="12" customHeight="1" x14ac:dyDescent="0.25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36"/>
      <c r="L61" s="536"/>
      <c r="M61" s="536"/>
      <c r="N61" s="536"/>
      <c r="O61" s="536"/>
      <c r="P61" s="537"/>
      <c r="Q61" s="537"/>
      <c r="R61" s="537"/>
    </row>
    <row r="62" spans="1:18" s="1" customFormat="1" ht="12" customHeight="1" x14ac:dyDescent="0.25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36"/>
      <c r="L62" s="536"/>
      <c r="M62" s="536"/>
      <c r="N62" s="536"/>
      <c r="O62" s="536"/>
      <c r="P62" s="537"/>
      <c r="Q62" s="537"/>
      <c r="R62" s="537"/>
    </row>
    <row r="63" spans="1:18" s="1" customFormat="1" ht="12" customHeight="1" x14ac:dyDescent="0.25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36"/>
      <c r="L63" s="536"/>
      <c r="M63" s="536"/>
      <c r="N63" s="536"/>
      <c r="O63" s="536"/>
      <c r="P63" s="537"/>
      <c r="Q63" s="537"/>
      <c r="R63" s="537"/>
    </row>
    <row r="64" spans="1:18" s="1" customFormat="1" ht="12" customHeight="1" x14ac:dyDescent="0.25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36"/>
      <c r="L64" s="536"/>
      <c r="M64" s="536"/>
      <c r="N64" s="536"/>
      <c r="O64" s="536"/>
      <c r="P64" s="537"/>
      <c r="Q64" s="537"/>
      <c r="R64" s="537"/>
    </row>
    <row r="65" spans="1:18" s="1" customFormat="1" ht="12" customHeight="1" x14ac:dyDescent="0.25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36"/>
      <c r="L65" s="536"/>
      <c r="M65" s="536"/>
      <c r="N65" s="536"/>
      <c r="O65" s="536"/>
      <c r="P65" s="537"/>
      <c r="Q65" s="537"/>
      <c r="R65" s="537"/>
    </row>
    <row r="66" spans="1:18" s="1" customFormat="1" ht="12" customHeight="1" x14ac:dyDescent="0.25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36"/>
      <c r="L66" s="536"/>
      <c r="M66" s="536"/>
      <c r="N66" s="536"/>
      <c r="O66" s="536"/>
      <c r="P66" s="537"/>
      <c r="Q66" s="537"/>
      <c r="R66" s="537"/>
    </row>
    <row r="67" spans="1:18" s="1" customFormat="1" ht="12" customHeight="1" x14ac:dyDescent="0.25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36"/>
      <c r="L67" s="536"/>
      <c r="M67" s="536"/>
      <c r="N67" s="536"/>
      <c r="O67" s="536"/>
      <c r="P67" s="537"/>
      <c r="Q67" s="537"/>
      <c r="R67" s="537"/>
    </row>
    <row r="68" spans="1:18" s="1" customFormat="1" ht="12" customHeight="1" x14ac:dyDescent="0.25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36"/>
      <c r="L68" s="536"/>
      <c r="M68" s="536"/>
      <c r="N68" s="536"/>
      <c r="O68" s="536"/>
      <c r="P68" s="537"/>
      <c r="Q68" s="537"/>
      <c r="R68" s="537"/>
    </row>
    <row r="69" spans="1:18" s="1" customFormat="1" ht="12" customHeight="1" x14ac:dyDescent="0.25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36"/>
      <c r="L69" s="536"/>
      <c r="M69" s="536"/>
      <c r="N69" s="536"/>
      <c r="O69" s="536"/>
      <c r="P69" s="537"/>
      <c r="Q69" s="537"/>
      <c r="R69" s="537"/>
    </row>
    <row r="70" spans="1:18" s="1" customFormat="1" ht="12" customHeight="1" x14ac:dyDescent="0.25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36"/>
      <c r="L70" s="536"/>
      <c r="M70" s="536"/>
      <c r="N70" s="536"/>
      <c r="O70" s="536"/>
      <c r="P70" s="537"/>
      <c r="Q70" s="537"/>
      <c r="R70" s="537"/>
    </row>
    <row r="71" spans="1:18" s="1" customFormat="1" ht="12" customHeight="1" x14ac:dyDescent="0.25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36"/>
      <c r="L71" s="536"/>
      <c r="M71" s="536"/>
      <c r="N71" s="536"/>
      <c r="O71" s="536"/>
      <c r="P71" s="537"/>
      <c r="Q71" s="537"/>
      <c r="R71" s="537"/>
    </row>
    <row r="72" spans="1:18" s="1" customFormat="1" ht="12" customHeight="1" x14ac:dyDescent="0.25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36"/>
      <c r="L72" s="536"/>
      <c r="M72" s="536"/>
      <c r="N72" s="536"/>
      <c r="O72" s="536"/>
      <c r="P72" s="537"/>
      <c r="Q72" s="537"/>
      <c r="R72" s="537"/>
    </row>
    <row r="73" spans="1:18" s="1" customFormat="1" ht="12" customHeight="1" x14ac:dyDescent="0.25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36"/>
      <c r="L73" s="536"/>
      <c r="M73" s="536"/>
      <c r="N73" s="536"/>
      <c r="O73" s="536"/>
      <c r="P73" s="537"/>
      <c r="Q73" s="537"/>
      <c r="R73" s="537"/>
    </row>
    <row r="74" spans="1:18" s="1" customFormat="1" ht="12" customHeight="1" x14ac:dyDescent="0.25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36"/>
      <c r="L74" s="536"/>
      <c r="M74" s="536"/>
      <c r="N74" s="536"/>
      <c r="O74" s="536"/>
      <c r="P74" s="537"/>
      <c r="Q74" s="537"/>
      <c r="R74" s="537"/>
    </row>
    <row r="75" spans="1:18" s="1" customFormat="1" ht="12" customHeight="1" x14ac:dyDescent="0.25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36"/>
      <c r="L75" s="536"/>
      <c r="M75" s="536"/>
      <c r="N75" s="536"/>
      <c r="O75" s="536"/>
      <c r="P75" s="537"/>
      <c r="Q75" s="537"/>
      <c r="R75" s="537"/>
    </row>
    <row r="76" spans="1:18" s="1" customFormat="1" ht="12" customHeight="1" x14ac:dyDescent="0.25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36"/>
      <c r="L76" s="536"/>
      <c r="M76" s="536"/>
      <c r="N76" s="536"/>
      <c r="O76" s="536"/>
      <c r="P76" s="537"/>
      <c r="Q76" s="537"/>
      <c r="R76" s="537"/>
    </row>
    <row r="77" spans="1:18" s="1" customFormat="1" ht="12" customHeight="1" x14ac:dyDescent="0.25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36"/>
      <c r="L77" s="536"/>
      <c r="M77" s="536"/>
      <c r="N77" s="536"/>
      <c r="O77" s="536"/>
      <c r="P77" s="537"/>
      <c r="Q77" s="537"/>
      <c r="R77" s="537"/>
    </row>
    <row r="78" spans="1:18" s="1" customFormat="1" ht="12" customHeight="1" x14ac:dyDescent="0.25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36"/>
      <c r="L78" s="536"/>
      <c r="M78" s="536"/>
      <c r="N78" s="536"/>
      <c r="O78" s="536"/>
      <c r="P78" s="537"/>
      <c r="Q78" s="537"/>
      <c r="R78" s="537"/>
    </row>
    <row r="79" spans="1:18" s="1" customFormat="1" ht="12" customHeight="1" x14ac:dyDescent="0.25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36"/>
      <c r="L79" s="536"/>
      <c r="M79" s="536"/>
      <c r="N79" s="536"/>
      <c r="O79" s="536"/>
      <c r="P79" s="537"/>
      <c r="Q79" s="537"/>
      <c r="R79" s="537"/>
    </row>
    <row r="80" spans="1:18" s="1" customFormat="1" ht="12" customHeight="1" x14ac:dyDescent="0.25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36"/>
      <c r="L80" s="536"/>
      <c r="M80" s="536"/>
      <c r="N80" s="536"/>
      <c r="O80" s="536"/>
      <c r="P80" s="537"/>
      <c r="Q80" s="537"/>
      <c r="R80" s="537"/>
    </row>
    <row r="81" spans="1:18" s="1" customFormat="1" ht="12" customHeight="1" x14ac:dyDescent="0.25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36"/>
      <c r="L81" s="536"/>
      <c r="M81" s="536"/>
      <c r="N81" s="536"/>
      <c r="O81" s="536"/>
      <c r="P81" s="537"/>
      <c r="Q81" s="537"/>
      <c r="R81" s="537"/>
    </row>
    <row r="82" spans="1:18" s="1" customFormat="1" ht="12" customHeight="1" x14ac:dyDescent="0.25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36"/>
      <c r="L82" s="536"/>
      <c r="M82" s="536"/>
      <c r="N82" s="536"/>
      <c r="O82" s="536"/>
      <c r="P82" s="537"/>
      <c r="Q82" s="537"/>
      <c r="R82" s="537"/>
    </row>
    <row r="83" spans="1:18" s="1" customFormat="1" ht="12" customHeight="1" x14ac:dyDescent="0.25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36"/>
      <c r="L83" s="536"/>
      <c r="M83" s="536"/>
      <c r="N83" s="536"/>
      <c r="O83" s="536"/>
      <c r="P83" s="537"/>
      <c r="Q83" s="537"/>
      <c r="R83" s="537"/>
    </row>
    <row r="84" spans="1:18" s="1" customFormat="1" ht="12" customHeight="1" x14ac:dyDescent="0.25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36"/>
      <c r="L84" s="536"/>
      <c r="M84" s="536"/>
      <c r="N84" s="536"/>
      <c r="O84" s="536"/>
      <c r="P84" s="537"/>
      <c r="Q84" s="537"/>
      <c r="R84" s="537"/>
    </row>
    <row r="85" spans="1:18" s="1" customFormat="1" ht="12" customHeight="1" x14ac:dyDescent="0.25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36"/>
      <c r="L85" s="536"/>
      <c r="M85" s="536"/>
      <c r="N85" s="536"/>
      <c r="O85" s="536"/>
      <c r="P85" s="537"/>
      <c r="Q85" s="537"/>
      <c r="R85" s="537"/>
    </row>
    <row r="86" spans="1:18" s="1" customFormat="1" ht="12" customHeight="1" x14ac:dyDescent="0.25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36"/>
      <c r="L86" s="536"/>
      <c r="M86" s="536"/>
      <c r="N86" s="536"/>
      <c r="O86" s="536"/>
      <c r="P86" s="537"/>
      <c r="Q86" s="537"/>
      <c r="R86" s="537"/>
    </row>
    <row r="87" spans="1:18" s="1" customFormat="1" ht="12" customHeight="1" x14ac:dyDescent="0.25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36"/>
      <c r="L87" s="536"/>
      <c r="M87" s="536"/>
      <c r="N87" s="536"/>
      <c r="O87" s="536"/>
      <c r="P87" s="537"/>
      <c r="Q87" s="537"/>
      <c r="R87" s="537"/>
    </row>
    <row r="88" spans="1:18" s="1" customFormat="1" ht="12" customHeight="1" x14ac:dyDescent="0.25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36"/>
      <c r="L88" s="536"/>
      <c r="M88" s="536"/>
      <c r="N88" s="536"/>
      <c r="O88" s="536"/>
      <c r="P88" s="537"/>
      <c r="Q88" s="537"/>
      <c r="R88" s="537"/>
    </row>
    <row r="89" spans="1:18" s="1" customFormat="1" ht="12" customHeight="1" x14ac:dyDescent="0.25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36"/>
      <c r="L89" s="536"/>
      <c r="M89" s="536"/>
      <c r="N89" s="536"/>
      <c r="O89" s="536"/>
      <c r="P89" s="537"/>
      <c r="Q89" s="537"/>
      <c r="R89" s="537"/>
    </row>
    <row r="90" spans="1:18" s="1" customFormat="1" ht="12" customHeight="1" x14ac:dyDescent="0.25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36"/>
      <c r="L90" s="536"/>
      <c r="M90" s="536"/>
      <c r="N90" s="536"/>
      <c r="O90" s="536"/>
      <c r="P90" s="537"/>
      <c r="Q90" s="537"/>
      <c r="R90" s="537"/>
    </row>
    <row r="91" spans="1:18" s="1" customFormat="1" ht="12" customHeight="1" x14ac:dyDescent="0.25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36"/>
      <c r="L91" s="536"/>
      <c r="M91" s="536"/>
      <c r="N91" s="536"/>
      <c r="O91" s="536"/>
      <c r="P91" s="537"/>
      <c r="Q91" s="537"/>
      <c r="R91" s="537"/>
    </row>
    <row r="92" spans="1:18" s="1" customFormat="1" ht="12" customHeight="1" x14ac:dyDescent="0.25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36"/>
      <c r="L92" s="536"/>
      <c r="M92" s="536"/>
      <c r="N92" s="536"/>
      <c r="O92" s="536"/>
      <c r="P92" s="537"/>
      <c r="Q92" s="537"/>
      <c r="R92" s="537"/>
    </row>
    <row r="93" spans="1:18" s="1" customFormat="1" ht="12" customHeight="1" x14ac:dyDescent="0.25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36"/>
      <c r="L93" s="536"/>
      <c r="M93" s="536"/>
      <c r="N93" s="536"/>
      <c r="O93" s="536"/>
      <c r="P93" s="537"/>
      <c r="Q93" s="537"/>
      <c r="R93" s="537"/>
    </row>
    <row r="94" spans="1:18" s="1" customFormat="1" ht="12" customHeight="1" x14ac:dyDescent="0.25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36"/>
      <c r="L94" s="536"/>
      <c r="M94" s="536"/>
      <c r="N94" s="536"/>
      <c r="O94" s="536"/>
      <c r="P94" s="537"/>
      <c r="Q94" s="537"/>
      <c r="R94" s="537"/>
    </row>
    <row r="95" spans="1:18" s="1" customFormat="1" ht="12" customHeight="1" x14ac:dyDescent="0.25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36"/>
      <c r="L95" s="536"/>
      <c r="M95" s="536"/>
      <c r="N95" s="536"/>
      <c r="O95" s="536"/>
      <c r="P95" s="537"/>
      <c r="Q95" s="537"/>
      <c r="R95" s="537"/>
    </row>
    <row r="96" spans="1:18" s="1" customFormat="1" ht="12" customHeight="1" x14ac:dyDescent="0.25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36"/>
      <c r="L96" s="536"/>
      <c r="M96" s="536"/>
      <c r="N96" s="536"/>
      <c r="O96" s="536"/>
      <c r="P96" s="537"/>
      <c r="Q96" s="537"/>
      <c r="R96" s="537"/>
    </row>
    <row r="97" spans="1:18" s="1" customFormat="1" ht="12" customHeight="1" x14ac:dyDescent="0.25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36"/>
      <c r="L97" s="536"/>
      <c r="M97" s="536"/>
      <c r="N97" s="536"/>
      <c r="O97" s="536"/>
      <c r="P97" s="537"/>
      <c r="Q97" s="537"/>
      <c r="R97" s="537"/>
    </row>
    <row r="98" spans="1:18" s="1" customFormat="1" ht="12" customHeight="1" x14ac:dyDescent="0.25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36"/>
      <c r="L98" s="536"/>
      <c r="M98" s="536"/>
      <c r="N98" s="536"/>
      <c r="O98" s="536"/>
      <c r="P98" s="537"/>
      <c r="Q98" s="537"/>
      <c r="R98" s="537"/>
    </row>
    <row r="99" spans="1:18" s="1" customFormat="1" ht="12" customHeight="1" x14ac:dyDescent="0.25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36"/>
      <c r="L99" s="536"/>
      <c r="M99" s="536"/>
      <c r="N99" s="536"/>
      <c r="O99" s="536"/>
      <c r="P99" s="537"/>
      <c r="Q99" s="537"/>
      <c r="R99" s="537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workbookViewId="0">
      <selection activeCell="D4" sqref="D4:P4"/>
    </sheetView>
  </sheetViews>
  <sheetFormatPr defaultRowHeight="13.2" x14ac:dyDescent="0.25"/>
  <cols>
    <col min="1" max="1" width="64.88671875" customWidth="1"/>
    <col min="2" max="2" width="51.88671875" customWidth="1"/>
    <col min="4" max="4" width="4.5546875" customWidth="1"/>
    <col min="5" max="5" width="34.88671875" customWidth="1"/>
    <col min="6" max="6" width="36.5546875" customWidth="1"/>
    <col min="7" max="7" width="12.5546875" customWidth="1"/>
    <col min="11" max="11" width="1.5546875" customWidth="1"/>
    <col min="14" max="14" width="1.5546875" customWidth="1"/>
  </cols>
  <sheetData>
    <row r="4" spans="1:16" ht="39.75" customHeight="1" x14ac:dyDescent="0.3">
      <c r="A4" s="153" t="s">
        <v>514</v>
      </c>
      <c r="B4" s="183">
        <f>+'FRONT SIDE'!EB71</f>
        <v>2.9727272727272727</v>
      </c>
      <c r="D4" s="609">
        <v>27</v>
      </c>
      <c r="E4" s="609" t="s">
        <v>643</v>
      </c>
      <c r="F4" s="609" t="s">
        <v>645</v>
      </c>
      <c r="G4" s="609" t="s">
        <v>526</v>
      </c>
      <c r="H4" s="609" t="s">
        <v>450</v>
      </c>
      <c r="I4" s="609">
        <v>3.2318181818181815</v>
      </c>
      <c r="J4" s="609">
        <v>2.9727272727272727</v>
      </c>
      <c r="K4" s="609"/>
      <c r="L4" s="609">
        <v>3.2318181818181815</v>
      </c>
      <c r="M4" s="609">
        <v>2.9727272727272727</v>
      </c>
      <c r="N4" s="609"/>
      <c r="O4" s="609" t="s">
        <v>516</v>
      </c>
      <c r="P4" s="609" t="s">
        <v>516</v>
      </c>
    </row>
    <row r="5" spans="1:16" x14ac:dyDescent="0.25">
      <c r="B5" s="184"/>
    </row>
    <row r="6" spans="1:16" ht="39.75" customHeight="1" x14ac:dyDescent="0.25">
      <c r="A6" s="153" t="s">
        <v>515</v>
      </c>
      <c r="B6" s="183">
        <f>+J4</f>
        <v>2.9727272727272727</v>
      </c>
    </row>
    <row r="7" spans="1:16" x14ac:dyDescent="0.25">
      <c r="B7" s="184"/>
    </row>
    <row r="8" spans="1:16" ht="39.75" customHeight="1" x14ac:dyDescent="0.25">
      <c r="A8" s="153" t="s">
        <v>517</v>
      </c>
      <c r="B8" s="183">
        <f>+M4</f>
        <v>2.9727272727272727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dimension ref="A1:AV101"/>
  <sheetViews>
    <sheetView tabSelected="1" view="pageBreakPreview" topLeftCell="A7" zoomScaleNormal="100" zoomScaleSheetLayoutView="100" workbookViewId="0">
      <selection activeCell="F42" sqref="F42"/>
    </sheetView>
  </sheetViews>
  <sheetFormatPr defaultRowHeight="13.2" x14ac:dyDescent="0.25"/>
  <cols>
    <col min="1" max="1" width="7.6640625" bestFit="1" customWidth="1"/>
    <col min="2" max="2" width="9.6640625" style="154" bestFit="1" customWidth="1"/>
    <col min="3" max="3" width="12.109375" bestFit="1" customWidth="1"/>
    <col min="4" max="4" width="49.5546875" bestFit="1" customWidth="1"/>
    <col min="5" max="5" width="9.6640625" style="154" bestFit="1" customWidth="1"/>
    <col min="6" max="6" width="7.33203125" style="154" bestFit="1" customWidth="1"/>
    <col min="7" max="7" width="11.33203125" style="154" bestFit="1" customWidth="1"/>
    <col min="8" max="9" width="6.44140625" style="154" bestFit="1" customWidth="1"/>
    <col min="10" max="10" width="15.88671875" style="154" customWidth="1"/>
    <col min="11" max="11" width="8.6640625" style="154" customWidth="1"/>
    <col min="12" max="13" width="4.109375" style="154" customWidth="1"/>
    <col min="14" max="23" width="7.44140625" style="154" customWidth="1"/>
    <col min="24" max="33" width="8.6640625" style="154" customWidth="1"/>
    <col min="34" max="43" width="5.5546875" style="154" customWidth="1"/>
    <col min="44" max="44" width="6.44140625" style="154" bestFit="1" customWidth="1"/>
    <col min="45" max="45" width="12.109375" customWidth="1"/>
    <col min="46" max="46" width="28" customWidth="1"/>
    <col min="47" max="48" width="0" hidden="1" customWidth="1"/>
  </cols>
  <sheetData>
    <row r="1" spans="1:48" s="154" customFormat="1" ht="21" customHeight="1" x14ac:dyDescent="0.25">
      <c r="A1" s="175" t="s">
        <v>21</v>
      </c>
      <c r="B1" s="175" t="s">
        <v>453</v>
      </c>
      <c r="C1" s="175" t="s">
        <v>454</v>
      </c>
      <c r="D1" s="175" t="s">
        <v>455</v>
      </c>
      <c r="E1" s="175" t="s">
        <v>456</v>
      </c>
      <c r="F1" s="175" t="s">
        <v>457</v>
      </c>
      <c r="G1" s="175" t="s">
        <v>458</v>
      </c>
      <c r="H1" s="175" t="s">
        <v>459</v>
      </c>
      <c r="I1" s="176" t="s">
        <v>460</v>
      </c>
      <c r="J1" s="156" t="s">
        <v>485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470</v>
      </c>
      <c r="AA1" s="167" t="s">
        <v>471</v>
      </c>
      <c r="AB1" s="167" t="s">
        <v>472</v>
      </c>
      <c r="AC1" s="167" t="s">
        <v>473</v>
      </c>
      <c r="AD1" s="167" t="s">
        <v>474</v>
      </c>
      <c r="AE1" s="167" t="s">
        <v>475</v>
      </c>
      <c r="AF1" s="167" t="s">
        <v>476</v>
      </c>
      <c r="AG1" s="167" t="s">
        <v>477</v>
      </c>
      <c r="AH1" s="167" t="s">
        <v>33</v>
      </c>
      <c r="AI1" s="167" t="s">
        <v>32</v>
      </c>
      <c r="AJ1" s="167" t="s">
        <v>470</v>
      </c>
      <c r="AK1" s="167" t="s">
        <v>471</v>
      </c>
      <c r="AL1" s="167" t="s">
        <v>472</v>
      </c>
      <c r="AM1" s="167" t="s">
        <v>473</v>
      </c>
      <c r="AN1" s="167" t="s">
        <v>474</v>
      </c>
      <c r="AO1" s="167" t="s">
        <v>475</v>
      </c>
      <c r="AP1" s="167" t="s">
        <v>476</v>
      </c>
      <c r="AQ1" s="167" t="s">
        <v>477</v>
      </c>
      <c r="AR1" s="152" t="s">
        <v>85</v>
      </c>
      <c r="AS1" s="168" t="s">
        <v>46</v>
      </c>
      <c r="AT1" s="168" t="s">
        <v>478</v>
      </c>
    </row>
    <row r="2" spans="1:48" s="174" customFormat="1" ht="23.25" customHeight="1" x14ac:dyDescent="0.25">
      <c r="A2" s="610" t="s">
        <v>461</v>
      </c>
      <c r="B2" s="611">
        <v>9782</v>
      </c>
      <c r="C2" s="610" t="s">
        <v>573</v>
      </c>
      <c r="D2" s="610" t="s">
        <v>927</v>
      </c>
      <c r="E2" s="611">
        <v>3</v>
      </c>
      <c r="F2" s="612" t="s">
        <v>34</v>
      </c>
      <c r="G2" s="613">
        <v>91.84</v>
      </c>
      <c r="H2" s="611">
        <v>159</v>
      </c>
      <c r="I2" s="614" t="s">
        <v>462</v>
      </c>
      <c r="J2" s="159" t="str">
        <f>IFERROR(VLOOKUP(C2,'FOR CODES ADJUSTMENTS'!$B$3:$D$49,3,0),C2)</f>
        <v>CSC312</v>
      </c>
      <c r="K2" s="161" t="str">
        <f>J2&amp;"-"&amp;COUNTIF($J$2:J2,J2)</f>
        <v>CSC312-1</v>
      </c>
      <c r="L2" s="161" t="str">
        <f>+F2</f>
        <v>B+</v>
      </c>
      <c r="M2" s="161"/>
      <c r="N2" s="160" t="str">
        <f>+J2</f>
        <v>CSC312</v>
      </c>
      <c r="O2" s="160" t="str">
        <f>+N2</f>
        <v>CSC312</v>
      </c>
      <c r="P2" s="160" t="str">
        <f>+O2</f>
        <v>CSC312</v>
      </c>
      <c r="Q2" s="160" t="str">
        <f>+P2</f>
        <v>CSC312</v>
      </c>
      <c r="R2" s="160" t="str">
        <f>+Q2</f>
        <v>CSC312</v>
      </c>
      <c r="S2" s="160" t="str">
        <f>+P2</f>
        <v>CSC312</v>
      </c>
      <c r="T2" s="160" t="str">
        <f>+S2</f>
        <v>CSC312</v>
      </c>
      <c r="U2" s="160" t="str">
        <f>+T2</f>
        <v>CSC312</v>
      </c>
      <c r="V2" s="160" t="str">
        <f>+U2</f>
        <v>CSC312</v>
      </c>
      <c r="W2" s="160" t="str">
        <f>+V2</f>
        <v>CSC312</v>
      </c>
      <c r="X2" s="161" t="str">
        <f>N2&amp;"-"&amp;COUNTIF(N2:N2,N2)</f>
        <v>CSC312-1</v>
      </c>
      <c r="Y2" s="161" t="str">
        <f>O2&amp;"-"&amp;COUNTIF(N2:O2,O2)</f>
        <v>CSC312-2</v>
      </c>
      <c r="Z2" s="161" t="str">
        <f>P2&amp;"-"&amp;COUNTIF(N2:P2,P2)</f>
        <v>CSC312-3</v>
      </c>
      <c r="AA2" s="161" t="str">
        <f>Q2&amp;"-"&amp;COUNTIF(N2:Q2,Q2)</f>
        <v>CSC312-4</v>
      </c>
      <c r="AB2" s="161" t="str">
        <f>R2&amp;"-"&amp;COUNTIF(N2:R2,R2)</f>
        <v>CSC312-5</v>
      </c>
      <c r="AC2" s="161" t="str">
        <f>S2&amp;"-"&amp;COUNTIF(N2:S2,S2)</f>
        <v>CSC312-6</v>
      </c>
      <c r="AD2" s="161" t="str">
        <f>T2&amp;"-"&amp;COUNTIF(N2:T2,T2)</f>
        <v>CSC312-7</v>
      </c>
      <c r="AE2" s="161" t="str">
        <f>U2&amp;"-"&amp;COUNTIF(N2:U2,U2)</f>
        <v>CSC312-8</v>
      </c>
      <c r="AF2" s="161" t="str">
        <f>V2&amp;"-"&amp;COUNTIF(N2:V2,V2)</f>
        <v>CSC312-9</v>
      </c>
      <c r="AG2" s="161" t="str">
        <f>W2&amp;"-"&amp;COUNTIF(N2:W2,W2)</f>
        <v>CSC312-10</v>
      </c>
      <c r="AH2" s="161" t="str">
        <f t="shared" ref="AH2:AQ2" si="0">IFERROR(VLOOKUP(X2,$K$2:$L$101,2,0),"")</f>
        <v>B+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CSC312</v>
      </c>
      <c r="AV2" s="161">
        <f>+AR2</f>
        <v>1</v>
      </c>
    </row>
    <row r="3" spans="1:48" s="174" customFormat="1" ht="23.25" customHeight="1" x14ac:dyDescent="0.25">
      <c r="A3" s="610" t="s">
        <v>461</v>
      </c>
      <c r="B3" s="611">
        <v>9792</v>
      </c>
      <c r="C3" s="610" t="s">
        <v>528</v>
      </c>
      <c r="D3" s="610" t="s">
        <v>928</v>
      </c>
      <c r="E3" s="611">
        <v>4</v>
      </c>
      <c r="F3" s="612" t="s">
        <v>34</v>
      </c>
      <c r="G3" s="613">
        <v>84</v>
      </c>
      <c r="H3" s="611">
        <v>141</v>
      </c>
      <c r="I3" s="614" t="s">
        <v>462</v>
      </c>
      <c r="J3" s="159" t="str">
        <f>IFERROR(VLOOKUP(C3,'FOR CODES ADJUSTMENTS'!$B$3:$D$49,3,0),C3)</f>
        <v>CSC313</v>
      </c>
      <c r="K3" s="161" t="str">
        <f>J3&amp;"-"&amp;COUNTIF($J$2:J3,J3)</f>
        <v>CSC313-1</v>
      </c>
      <c r="L3" s="161" t="str">
        <f t="shared" ref="L3:L66" si="1">+F3</f>
        <v>B+</v>
      </c>
      <c r="M3" s="157"/>
      <c r="N3" s="160" t="str">
        <f t="shared" ref="N3:N66" si="2">+J3</f>
        <v>CSC313</v>
      </c>
      <c r="O3" s="160" t="str">
        <f t="shared" ref="O3:R3" si="3">+N3</f>
        <v>CSC313</v>
      </c>
      <c r="P3" s="160" t="str">
        <f t="shared" si="3"/>
        <v>CSC313</v>
      </c>
      <c r="Q3" s="160" t="str">
        <f t="shared" si="3"/>
        <v>CSC313</v>
      </c>
      <c r="R3" s="160" t="str">
        <f t="shared" si="3"/>
        <v>CSC313</v>
      </c>
      <c r="S3" s="160" t="str">
        <f t="shared" ref="S3:S66" si="4">+P3</f>
        <v>CSC313</v>
      </c>
      <c r="T3" s="160" t="str">
        <f t="shared" ref="T3:W3" si="5">+S3</f>
        <v>CSC313</v>
      </c>
      <c r="U3" s="160" t="str">
        <f t="shared" si="5"/>
        <v>CSC313</v>
      </c>
      <c r="V3" s="160" t="str">
        <f t="shared" si="5"/>
        <v>CSC313</v>
      </c>
      <c r="W3" s="160" t="str">
        <f t="shared" si="5"/>
        <v>CSC313</v>
      </c>
      <c r="X3" s="161" t="str">
        <f t="shared" ref="X3:X66" si="6">N3&amp;"-"&amp;COUNTIF(N3:N3,N3)</f>
        <v>CSC313-1</v>
      </c>
      <c r="Y3" s="161" t="str">
        <f t="shared" ref="Y3:Y66" si="7">O3&amp;"-"&amp;COUNTIF(N3:O3,O3)</f>
        <v>CSC313-2</v>
      </c>
      <c r="Z3" s="161" t="str">
        <f t="shared" ref="Z3:Z66" si="8">P3&amp;"-"&amp;COUNTIF(N3:P3,P3)</f>
        <v>CSC313-3</v>
      </c>
      <c r="AA3" s="161" t="str">
        <f t="shared" ref="AA3:AA66" si="9">Q3&amp;"-"&amp;COUNTIF(N3:Q3,Q3)</f>
        <v>CSC313-4</v>
      </c>
      <c r="AB3" s="161" t="str">
        <f t="shared" ref="AB3:AB66" si="10">R3&amp;"-"&amp;COUNTIF(N3:R3,R3)</f>
        <v>CSC313-5</v>
      </c>
      <c r="AC3" s="161" t="str">
        <f t="shared" ref="AC3:AC66" si="11">S3&amp;"-"&amp;COUNTIF(N3:S3,S3)</f>
        <v>CSC313-6</v>
      </c>
      <c r="AD3" s="161" t="str">
        <f t="shared" ref="AD3:AD66" si="12">T3&amp;"-"&amp;COUNTIF(N3:T3,T3)</f>
        <v>CSC313-7</v>
      </c>
      <c r="AE3" s="161" t="str">
        <f t="shared" ref="AE3:AE66" si="13">U3&amp;"-"&amp;COUNTIF(N3:U3,U3)</f>
        <v>CSC313-8</v>
      </c>
      <c r="AF3" s="161" t="str">
        <f t="shared" ref="AF3:AF66" si="14">V3&amp;"-"&amp;COUNTIF(N3:V3,V3)</f>
        <v>CSC313-9</v>
      </c>
      <c r="AG3" s="161" t="str">
        <f t="shared" ref="AG3:AG66" si="15">W3&amp;"-"&amp;COUNTIF(N3:W3,W3)</f>
        <v>CSC313-10</v>
      </c>
      <c r="AH3" s="161" t="str">
        <f t="shared" ref="AH3:AH66" si="16">IFERROR(VLOOKUP(X3,$K$2:$L$101,2,0),"")</f>
        <v>B+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CSC313</v>
      </c>
      <c r="AV3" s="161">
        <f t="shared" ref="AV3:AV66" si="29">+AR3</f>
        <v>1</v>
      </c>
    </row>
    <row r="4" spans="1:48" s="174" customFormat="1" ht="23.25" customHeight="1" x14ac:dyDescent="0.25">
      <c r="A4" s="610" t="s">
        <v>461</v>
      </c>
      <c r="B4" s="611">
        <v>9772</v>
      </c>
      <c r="C4" s="610" t="s">
        <v>531</v>
      </c>
      <c r="D4" s="610" t="s">
        <v>929</v>
      </c>
      <c r="E4" s="611">
        <v>3</v>
      </c>
      <c r="F4" s="612" t="s">
        <v>27</v>
      </c>
      <c r="G4" s="613">
        <v>91.67</v>
      </c>
      <c r="H4" s="611">
        <v>68.5</v>
      </c>
      <c r="I4" s="614" t="s">
        <v>462</v>
      </c>
      <c r="J4" s="159" t="str">
        <f>IFERROR(VLOOKUP(C4,'FOR CODES ADJUSTMENTS'!$B$3:$D$49,3,0),C4)</f>
        <v>ENG115</v>
      </c>
      <c r="K4" s="161" t="str">
        <f>J4&amp;"-"&amp;COUNTIF($J$2:J4,J4)</f>
        <v>ENG115-1</v>
      </c>
      <c r="L4" s="161" t="str">
        <f t="shared" si="1"/>
        <v>B</v>
      </c>
      <c r="M4" s="157"/>
      <c r="N4" s="160" t="str">
        <f t="shared" si="2"/>
        <v>ENG115</v>
      </c>
      <c r="O4" s="160" t="str">
        <f t="shared" ref="O4:R4" si="30">+N4</f>
        <v>ENG115</v>
      </c>
      <c r="P4" s="160" t="str">
        <f t="shared" si="30"/>
        <v>ENG115</v>
      </c>
      <c r="Q4" s="160" t="str">
        <f t="shared" si="30"/>
        <v>ENG115</v>
      </c>
      <c r="R4" s="160" t="str">
        <f t="shared" si="30"/>
        <v>ENG115</v>
      </c>
      <c r="S4" s="160" t="str">
        <f t="shared" si="4"/>
        <v>ENG115</v>
      </c>
      <c r="T4" s="160" t="str">
        <f t="shared" ref="T4:W4" si="31">+S4</f>
        <v>ENG115</v>
      </c>
      <c r="U4" s="160" t="str">
        <f t="shared" si="31"/>
        <v>ENG115</v>
      </c>
      <c r="V4" s="160" t="str">
        <f t="shared" si="31"/>
        <v>ENG115</v>
      </c>
      <c r="W4" s="160" t="str">
        <f t="shared" si="31"/>
        <v>ENG115</v>
      </c>
      <c r="X4" s="161" t="str">
        <f t="shared" si="6"/>
        <v>ENG115-1</v>
      </c>
      <c r="Y4" s="161" t="str">
        <f t="shared" si="7"/>
        <v>ENG115-2</v>
      </c>
      <c r="Z4" s="161" t="str">
        <f t="shared" si="8"/>
        <v>ENG115-3</v>
      </c>
      <c r="AA4" s="161" t="str">
        <f t="shared" si="9"/>
        <v>ENG115-4</v>
      </c>
      <c r="AB4" s="161" t="str">
        <f t="shared" si="10"/>
        <v>ENG115-5</v>
      </c>
      <c r="AC4" s="161" t="str">
        <f t="shared" si="11"/>
        <v>ENG115-6</v>
      </c>
      <c r="AD4" s="161" t="str">
        <f t="shared" si="12"/>
        <v>ENG115-7</v>
      </c>
      <c r="AE4" s="161" t="str">
        <f t="shared" si="13"/>
        <v>ENG115-8</v>
      </c>
      <c r="AF4" s="161" t="str">
        <f t="shared" si="14"/>
        <v>ENG115-9</v>
      </c>
      <c r="AG4" s="161" t="str">
        <f t="shared" si="15"/>
        <v>ENG115-10</v>
      </c>
      <c r="AH4" s="161" t="str">
        <f t="shared" si="16"/>
        <v>B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ENG115</v>
      </c>
      <c r="AV4" s="161">
        <f t="shared" si="29"/>
        <v>1</v>
      </c>
    </row>
    <row r="5" spans="1:48" s="174" customFormat="1" ht="23.25" customHeight="1" x14ac:dyDescent="0.25">
      <c r="A5" s="610" t="s">
        <v>461</v>
      </c>
      <c r="B5" s="611">
        <v>9762</v>
      </c>
      <c r="C5" s="610" t="s">
        <v>495</v>
      </c>
      <c r="D5" s="610" t="s">
        <v>930</v>
      </c>
      <c r="E5" s="611">
        <v>3</v>
      </c>
      <c r="F5" s="612" t="s">
        <v>27</v>
      </c>
      <c r="G5" s="613">
        <v>100</v>
      </c>
      <c r="H5" s="611">
        <v>61</v>
      </c>
      <c r="I5" s="614" t="s">
        <v>462</v>
      </c>
      <c r="J5" s="159" t="str">
        <f>IFERROR(VLOOKUP(C5,'FOR CODES ADJUSTMENTS'!$B$3:$D$49,3,0),C5)</f>
        <v>MATH114</v>
      </c>
      <c r="K5" s="161" t="str">
        <f>J5&amp;"-"&amp;COUNTIF($J$2:J5,J5)</f>
        <v>MATH114-1</v>
      </c>
      <c r="L5" s="161" t="str">
        <f t="shared" si="1"/>
        <v>B</v>
      </c>
      <c r="M5" s="157"/>
      <c r="N5" s="160" t="str">
        <f t="shared" si="2"/>
        <v>MATH114</v>
      </c>
      <c r="O5" s="160" t="str">
        <f t="shared" ref="O5:R5" si="32">+N5</f>
        <v>MATH114</v>
      </c>
      <c r="P5" s="160" t="str">
        <f t="shared" si="32"/>
        <v>MATH114</v>
      </c>
      <c r="Q5" s="160" t="str">
        <f t="shared" si="32"/>
        <v>MATH114</v>
      </c>
      <c r="R5" s="160" t="str">
        <f t="shared" si="32"/>
        <v>MATH114</v>
      </c>
      <c r="S5" s="160" t="str">
        <f t="shared" si="4"/>
        <v>MATH114</v>
      </c>
      <c r="T5" s="160" t="str">
        <f t="shared" ref="T5:W5" si="33">+S5</f>
        <v>MATH114</v>
      </c>
      <c r="U5" s="160" t="str">
        <f t="shared" si="33"/>
        <v>MATH114</v>
      </c>
      <c r="V5" s="160" t="str">
        <f t="shared" si="33"/>
        <v>MATH114</v>
      </c>
      <c r="W5" s="160" t="str">
        <f t="shared" si="33"/>
        <v>MATH114</v>
      </c>
      <c r="X5" s="161" t="str">
        <f t="shared" si="6"/>
        <v>MATH114-1</v>
      </c>
      <c r="Y5" s="161" t="str">
        <f t="shared" si="7"/>
        <v>MATH114-2</v>
      </c>
      <c r="Z5" s="161" t="str">
        <f t="shared" si="8"/>
        <v>MATH114-3</v>
      </c>
      <c r="AA5" s="161" t="str">
        <f t="shared" si="9"/>
        <v>MATH114-4</v>
      </c>
      <c r="AB5" s="161" t="str">
        <f t="shared" si="10"/>
        <v>MATH114-5</v>
      </c>
      <c r="AC5" s="161" t="str">
        <f t="shared" si="11"/>
        <v>MATH114-6</v>
      </c>
      <c r="AD5" s="161" t="str">
        <f t="shared" si="12"/>
        <v>MATH114-7</v>
      </c>
      <c r="AE5" s="161" t="str">
        <f t="shared" si="13"/>
        <v>MATH114-8</v>
      </c>
      <c r="AF5" s="161" t="str">
        <f t="shared" si="14"/>
        <v>MATH114-9</v>
      </c>
      <c r="AG5" s="161" t="str">
        <f t="shared" si="15"/>
        <v>MATH114-10</v>
      </c>
      <c r="AH5" s="161" t="str">
        <f t="shared" si="16"/>
        <v>B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MATH114</v>
      </c>
      <c r="AV5" s="161">
        <f t="shared" si="29"/>
        <v>1</v>
      </c>
    </row>
    <row r="6" spans="1:48" s="174" customFormat="1" ht="23.25" customHeight="1" x14ac:dyDescent="0.25">
      <c r="A6" s="610" t="s">
        <v>461</v>
      </c>
      <c r="B6" s="611">
        <v>9752</v>
      </c>
      <c r="C6" s="610" t="s">
        <v>493</v>
      </c>
      <c r="D6" s="610" t="s">
        <v>931</v>
      </c>
      <c r="E6" s="611">
        <v>3</v>
      </c>
      <c r="F6" s="612" t="s">
        <v>34</v>
      </c>
      <c r="G6" s="613">
        <v>88</v>
      </c>
      <c r="H6" s="611">
        <v>90</v>
      </c>
      <c r="I6" s="614" t="s">
        <v>462</v>
      </c>
      <c r="J6" s="159" t="str">
        <f>IFERROR(VLOOKUP(C6,'FOR CODES ADJUSTMENTS'!$B$3:$D$49,3,0),C6)</f>
        <v>PHYS105</v>
      </c>
      <c r="K6" s="161" t="str">
        <f>J6&amp;"-"&amp;COUNTIF($J$2:J6,J6)</f>
        <v>PHYS105-1</v>
      </c>
      <c r="L6" s="161" t="str">
        <f t="shared" si="1"/>
        <v>B+</v>
      </c>
      <c r="M6" s="157"/>
      <c r="N6" s="160" t="str">
        <f t="shared" si="2"/>
        <v>PHYS105</v>
      </c>
      <c r="O6" s="160" t="str">
        <f t="shared" ref="O6:R6" si="34">+N6</f>
        <v>PHYS105</v>
      </c>
      <c r="P6" s="160" t="str">
        <f t="shared" si="34"/>
        <v>PHYS105</v>
      </c>
      <c r="Q6" s="160" t="str">
        <f t="shared" si="34"/>
        <v>PHYS105</v>
      </c>
      <c r="R6" s="160" t="str">
        <f t="shared" si="34"/>
        <v>PHYS105</v>
      </c>
      <c r="S6" s="160" t="str">
        <f t="shared" si="4"/>
        <v>PHYS105</v>
      </c>
      <c r="T6" s="160" t="str">
        <f t="shared" ref="T6:W6" si="35">+S6</f>
        <v>PHYS105</v>
      </c>
      <c r="U6" s="160" t="str">
        <f t="shared" si="35"/>
        <v>PHYS105</v>
      </c>
      <c r="V6" s="160" t="str">
        <f t="shared" si="35"/>
        <v>PHYS105</v>
      </c>
      <c r="W6" s="160" t="str">
        <f t="shared" si="35"/>
        <v>PHYS105</v>
      </c>
      <c r="X6" s="161" t="str">
        <f t="shared" si="6"/>
        <v>PHYS105-1</v>
      </c>
      <c r="Y6" s="161" t="str">
        <f t="shared" si="7"/>
        <v>PHYS105-2</v>
      </c>
      <c r="Z6" s="161" t="str">
        <f t="shared" si="8"/>
        <v>PHYS105-3</v>
      </c>
      <c r="AA6" s="161" t="str">
        <f t="shared" si="9"/>
        <v>PHYS105-4</v>
      </c>
      <c r="AB6" s="161" t="str">
        <f t="shared" si="10"/>
        <v>PHYS105-5</v>
      </c>
      <c r="AC6" s="161" t="str">
        <f t="shared" si="11"/>
        <v>PHYS105-6</v>
      </c>
      <c r="AD6" s="161" t="str">
        <f t="shared" si="12"/>
        <v>PHYS105-7</v>
      </c>
      <c r="AE6" s="161" t="str">
        <f t="shared" si="13"/>
        <v>PHYS105-8</v>
      </c>
      <c r="AF6" s="161" t="str">
        <f t="shared" si="14"/>
        <v>PHYS105-9</v>
      </c>
      <c r="AG6" s="161" t="str">
        <f t="shared" si="15"/>
        <v>PHYS105-10</v>
      </c>
      <c r="AH6" s="161" t="str">
        <f t="shared" si="16"/>
        <v>B+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PHYS105</v>
      </c>
      <c r="AV6" s="161">
        <f t="shared" si="29"/>
        <v>1</v>
      </c>
    </row>
    <row r="7" spans="1:48" s="174" customFormat="1" ht="23.25" customHeight="1" x14ac:dyDescent="0.25">
      <c r="A7" s="610" t="s">
        <v>463</v>
      </c>
      <c r="B7" s="611">
        <v>11844</v>
      </c>
      <c r="C7" s="610" t="s">
        <v>535</v>
      </c>
      <c r="D7" s="610" t="s">
        <v>932</v>
      </c>
      <c r="E7" s="611">
        <v>3</v>
      </c>
      <c r="F7" s="612" t="s">
        <v>23</v>
      </c>
      <c r="G7" s="613">
        <v>75</v>
      </c>
      <c r="H7" s="611">
        <v>62</v>
      </c>
      <c r="I7" s="614" t="s">
        <v>462</v>
      </c>
      <c r="J7" s="159" t="str">
        <f>IFERROR(VLOOKUP(C7,'FOR CODES ADJUSTMENTS'!$B$3:$D$49,3,0),C7)</f>
        <v>ARA101</v>
      </c>
      <c r="K7" s="161" t="str">
        <f>J7&amp;"-"&amp;COUNTIF($J$2:J7,J7)</f>
        <v>ARA101-1</v>
      </c>
      <c r="L7" s="161" t="str">
        <f t="shared" si="1"/>
        <v>B-</v>
      </c>
      <c r="M7" s="157"/>
      <c r="N7" s="160" t="str">
        <f t="shared" si="2"/>
        <v>ARA101</v>
      </c>
      <c r="O7" s="160" t="str">
        <f t="shared" ref="O7:R7" si="36">+N7</f>
        <v>ARA101</v>
      </c>
      <c r="P7" s="160" t="str">
        <f t="shared" si="36"/>
        <v>ARA101</v>
      </c>
      <c r="Q7" s="160" t="str">
        <f t="shared" si="36"/>
        <v>ARA101</v>
      </c>
      <c r="R7" s="160" t="str">
        <f t="shared" si="36"/>
        <v>ARA101</v>
      </c>
      <c r="S7" s="160" t="str">
        <f t="shared" si="4"/>
        <v>ARA101</v>
      </c>
      <c r="T7" s="160" t="str">
        <f t="shared" ref="T7:W7" si="37">+S7</f>
        <v>ARA101</v>
      </c>
      <c r="U7" s="160" t="str">
        <f t="shared" si="37"/>
        <v>ARA101</v>
      </c>
      <c r="V7" s="160" t="str">
        <f t="shared" si="37"/>
        <v>ARA101</v>
      </c>
      <c r="W7" s="160" t="str">
        <f t="shared" si="37"/>
        <v>ARA101</v>
      </c>
      <c r="X7" s="161" t="str">
        <f t="shared" si="6"/>
        <v>ARA101-1</v>
      </c>
      <c r="Y7" s="161" t="str">
        <f t="shared" si="7"/>
        <v>ARA101-2</v>
      </c>
      <c r="Z7" s="161" t="str">
        <f t="shared" si="8"/>
        <v>ARA101-3</v>
      </c>
      <c r="AA7" s="161" t="str">
        <f t="shared" si="9"/>
        <v>ARA101-4</v>
      </c>
      <c r="AB7" s="161" t="str">
        <f t="shared" si="10"/>
        <v>ARA101-5</v>
      </c>
      <c r="AC7" s="161" t="str">
        <f t="shared" si="11"/>
        <v>ARA101-6</v>
      </c>
      <c r="AD7" s="161" t="str">
        <f t="shared" si="12"/>
        <v>ARA101-7</v>
      </c>
      <c r="AE7" s="161" t="str">
        <f t="shared" si="13"/>
        <v>ARA101-8</v>
      </c>
      <c r="AF7" s="161" t="str">
        <f t="shared" si="14"/>
        <v>ARA101-9</v>
      </c>
      <c r="AG7" s="161" t="str">
        <f t="shared" si="15"/>
        <v>ARA101-10</v>
      </c>
      <c r="AH7" s="161" t="str">
        <f t="shared" si="16"/>
        <v>B-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ARA101</v>
      </c>
      <c r="AV7" s="161">
        <f t="shared" si="29"/>
        <v>1</v>
      </c>
    </row>
    <row r="8" spans="1:48" s="174" customFormat="1" ht="23.25" customHeight="1" x14ac:dyDescent="0.25">
      <c r="A8" s="610" t="s">
        <v>463</v>
      </c>
      <c r="B8" s="611">
        <v>11843</v>
      </c>
      <c r="C8" s="610" t="s">
        <v>536</v>
      </c>
      <c r="D8" s="610" t="s">
        <v>933</v>
      </c>
      <c r="E8" s="611">
        <v>4</v>
      </c>
      <c r="F8" s="612" t="s">
        <v>12</v>
      </c>
      <c r="G8" s="613">
        <v>73.77</v>
      </c>
      <c r="H8" s="611">
        <v>107.9</v>
      </c>
      <c r="I8" s="614" t="s">
        <v>462</v>
      </c>
      <c r="J8" s="159" t="str">
        <f>IFERROR(VLOOKUP(C8,'FOR CODES ADJUSTMENTS'!$B$3:$D$49,3,0),C8)</f>
        <v>CSC321</v>
      </c>
      <c r="K8" s="161" t="str">
        <f>J8&amp;"-"&amp;COUNTIF($J$2:J8,J8)</f>
        <v>CSC321-1</v>
      </c>
      <c r="L8" s="161" t="str">
        <f t="shared" si="1"/>
        <v>C</v>
      </c>
      <c r="M8" s="157"/>
      <c r="N8" s="160" t="str">
        <f t="shared" si="2"/>
        <v>CSC321</v>
      </c>
      <c r="O8" s="160" t="str">
        <f t="shared" ref="O8:R8" si="38">+N8</f>
        <v>CSC321</v>
      </c>
      <c r="P8" s="160" t="str">
        <f t="shared" si="38"/>
        <v>CSC321</v>
      </c>
      <c r="Q8" s="160" t="str">
        <f t="shared" si="38"/>
        <v>CSC321</v>
      </c>
      <c r="R8" s="160" t="str">
        <f t="shared" si="38"/>
        <v>CSC321</v>
      </c>
      <c r="S8" s="160" t="str">
        <f t="shared" si="4"/>
        <v>CSC321</v>
      </c>
      <c r="T8" s="160" t="str">
        <f t="shared" ref="T8:W8" si="39">+S8</f>
        <v>CSC321</v>
      </c>
      <c r="U8" s="160" t="str">
        <f t="shared" si="39"/>
        <v>CSC321</v>
      </c>
      <c r="V8" s="160" t="str">
        <f t="shared" si="39"/>
        <v>CSC321</v>
      </c>
      <c r="W8" s="160" t="str">
        <f t="shared" si="39"/>
        <v>CSC321</v>
      </c>
      <c r="X8" s="161" t="str">
        <f t="shared" si="6"/>
        <v>CSC321-1</v>
      </c>
      <c r="Y8" s="161" t="str">
        <f t="shared" si="7"/>
        <v>CSC321-2</v>
      </c>
      <c r="Z8" s="161" t="str">
        <f t="shared" si="8"/>
        <v>CSC321-3</v>
      </c>
      <c r="AA8" s="161" t="str">
        <f t="shared" si="9"/>
        <v>CSC321-4</v>
      </c>
      <c r="AB8" s="161" t="str">
        <f t="shared" si="10"/>
        <v>CSC321-5</v>
      </c>
      <c r="AC8" s="161" t="str">
        <f t="shared" si="11"/>
        <v>CSC321-6</v>
      </c>
      <c r="AD8" s="161" t="str">
        <f t="shared" si="12"/>
        <v>CSC321-7</v>
      </c>
      <c r="AE8" s="161" t="str">
        <f t="shared" si="13"/>
        <v>CSC321-8</v>
      </c>
      <c r="AF8" s="161" t="str">
        <f t="shared" si="14"/>
        <v>CSC321-9</v>
      </c>
      <c r="AG8" s="161" t="str">
        <f t="shared" si="15"/>
        <v>CSC321-10</v>
      </c>
      <c r="AH8" s="161" t="str">
        <f t="shared" si="16"/>
        <v>C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CSC321</v>
      </c>
      <c r="AV8" s="161">
        <f t="shared" si="29"/>
        <v>1</v>
      </c>
    </row>
    <row r="9" spans="1:48" s="174" customFormat="1" ht="23.25" customHeight="1" x14ac:dyDescent="0.25">
      <c r="A9" s="610" t="s">
        <v>463</v>
      </c>
      <c r="B9" s="611">
        <v>11840</v>
      </c>
      <c r="C9" s="610" t="s">
        <v>537</v>
      </c>
      <c r="D9" s="610" t="s">
        <v>934</v>
      </c>
      <c r="E9" s="611">
        <v>4</v>
      </c>
      <c r="F9" s="612" t="s">
        <v>23</v>
      </c>
      <c r="G9" s="613">
        <v>85</v>
      </c>
      <c r="H9" s="611">
        <v>100</v>
      </c>
      <c r="I9" s="614" t="s">
        <v>462</v>
      </c>
      <c r="J9" s="159" t="str">
        <f>IFERROR(VLOOKUP(C9,'FOR CODES ADJUSTMENTS'!$B$3:$D$49,3,0),C9)</f>
        <v>CSC332</v>
      </c>
      <c r="K9" s="161" t="str">
        <f>J9&amp;"-"&amp;COUNTIF($J$2:J9,J9)</f>
        <v>CSC332-1</v>
      </c>
      <c r="L9" s="161" t="str">
        <f t="shared" si="1"/>
        <v>B-</v>
      </c>
      <c r="M9" s="157"/>
      <c r="N9" s="160" t="str">
        <f t="shared" si="2"/>
        <v>CSC332</v>
      </c>
      <c r="O9" s="160" t="str">
        <f t="shared" ref="O9:R9" si="40">+N9</f>
        <v>CSC332</v>
      </c>
      <c r="P9" s="160" t="str">
        <f t="shared" si="40"/>
        <v>CSC332</v>
      </c>
      <c r="Q9" s="160" t="str">
        <f t="shared" si="40"/>
        <v>CSC332</v>
      </c>
      <c r="R9" s="160" t="str">
        <f t="shared" si="40"/>
        <v>CSC332</v>
      </c>
      <c r="S9" s="160" t="str">
        <f t="shared" si="4"/>
        <v>CSC332</v>
      </c>
      <c r="T9" s="160" t="str">
        <f t="shared" ref="T9:W9" si="41">+S9</f>
        <v>CSC332</v>
      </c>
      <c r="U9" s="160" t="str">
        <f t="shared" si="41"/>
        <v>CSC332</v>
      </c>
      <c r="V9" s="160" t="str">
        <f t="shared" si="41"/>
        <v>CSC332</v>
      </c>
      <c r="W9" s="160" t="str">
        <f t="shared" si="41"/>
        <v>CSC332</v>
      </c>
      <c r="X9" s="161" t="str">
        <f t="shared" si="6"/>
        <v>CSC332-1</v>
      </c>
      <c r="Y9" s="161" t="str">
        <f t="shared" si="7"/>
        <v>CSC332-2</v>
      </c>
      <c r="Z9" s="161" t="str">
        <f t="shared" si="8"/>
        <v>CSC332-3</v>
      </c>
      <c r="AA9" s="161" t="str">
        <f t="shared" si="9"/>
        <v>CSC332-4</v>
      </c>
      <c r="AB9" s="161" t="str">
        <f t="shared" si="10"/>
        <v>CSC332-5</v>
      </c>
      <c r="AC9" s="161" t="str">
        <f t="shared" si="11"/>
        <v>CSC332-6</v>
      </c>
      <c r="AD9" s="161" t="str">
        <f t="shared" si="12"/>
        <v>CSC332-7</v>
      </c>
      <c r="AE9" s="161" t="str">
        <f t="shared" si="13"/>
        <v>CSC332-8</v>
      </c>
      <c r="AF9" s="161" t="str">
        <f t="shared" si="14"/>
        <v>CSC332-9</v>
      </c>
      <c r="AG9" s="161" t="str">
        <f t="shared" si="15"/>
        <v>CSC332-10</v>
      </c>
      <c r="AH9" s="161" t="str">
        <f t="shared" si="16"/>
        <v>B-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CSC332</v>
      </c>
      <c r="AV9" s="161">
        <f t="shared" si="29"/>
        <v>1</v>
      </c>
    </row>
    <row r="10" spans="1:48" s="174" customFormat="1" ht="23.25" customHeight="1" x14ac:dyDescent="0.25">
      <c r="A10" s="610" t="s">
        <v>463</v>
      </c>
      <c r="B10" s="611">
        <v>11847</v>
      </c>
      <c r="C10" s="610" t="s">
        <v>500</v>
      </c>
      <c r="D10" s="610" t="s">
        <v>935</v>
      </c>
      <c r="E10" s="611">
        <v>3</v>
      </c>
      <c r="F10" s="612" t="s">
        <v>35</v>
      </c>
      <c r="G10" s="613">
        <v>86.67</v>
      </c>
      <c r="H10" s="611">
        <v>77</v>
      </c>
      <c r="I10" s="614" t="s">
        <v>462</v>
      </c>
      <c r="J10" s="159" t="str">
        <f>IFERROR(VLOOKUP(C10,'FOR CODES ADJUSTMENTS'!$B$3:$D$49,3,0),C10)</f>
        <v>ENG111</v>
      </c>
      <c r="K10" s="161" t="str">
        <f>J10&amp;"-"&amp;COUNTIF($J$2:J10,J10)</f>
        <v>ENG111-1</v>
      </c>
      <c r="L10" s="161" t="str">
        <f t="shared" si="1"/>
        <v>A-</v>
      </c>
      <c r="M10" s="157"/>
      <c r="N10" s="160" t="str">
        <f t="shared" si="2"/>
        <v>ENG111</v>
      </c>
      <c r="O10" s="160" t="str">
        <f t="shared" ref="O10:R10" si="42">+N10</f>
        <v>ENG111</v>
      </c>
      <c r="P10" s="160" t="str">
        <f t="shared" si="42"/>
        <v>ENG111</v>
      </c>
      <c r="Q10" s="160" t="str">
        <f t="shared" si="42"/>
        <v>ENG111</v>
      </c>
      <c r="R10" s="160" t="str">
        <f t="shared" si="42"/>
        <v>ENG111</v>
      </c>
      <c r="S10" s="160" t="str">
        <f t="shared" si="4"/>
        <v>ENG111</v>
      </c>
      <c r="T10" s="160" t="str">
        <f t="shared" ref="T10:W10" si="43">+S10</f>
        <v>ENG111</v>
      </c>
      <c r="U10" s="160" t="str">
        <f t="shared" si="43"/>
        <v>ENG111</v>
      </c>
      <c r="V10" s="160" t="str">
        <f t="shared" si="43"/>
        <v>ENG111</v>
      </c>
      <c r="W10" s="160" t="str">
        <f t="shared" si="43"/>
        <v>ENG111</v>
      </c>
      <c r="X10" s="161" t="str">
        <f t="shared" si="6"/>
        <v>ENG111-1</v>
      </c>
      <c r="Y10" s="161" t="str">
        <f t="shared" si="7"/>
        <v>ENG111-2</v>
      </c>
      <c r="Z10" s="161" t="str">
        <f t="shared" si="8"/>
        <v>ENG111-3</v>
      </c>
      <c r="AA10" s="161" t="str">
        <f t="shared" si="9"/>
        <v>ENG111-4</v>
      </c>
      <c r="AB10" s="161" t="str">
        <f t="shared" si="10"/>
        <v>ENG111-5</v>
      </c>
      <c r="AC10" s="161" t="str">
        <f t="shared" si="11"/>
        <v>ENG111-6</v>
      </c>
      <c r="AD10" s="161" t="str">
        <f t="shared" si="12"/>
        <v>ENG111-7</v>
      </c>
      <c r="AE10" s="161" t="str">
        <f t="shared" si="13"/>
        <v>ENG111-8</v>
      </c>
      <c r="AF10" s="161" t="str">
        <f t="shared" si="14"/>
        <v>ENG111-9</v>
      </c>
      <c r="AG10" s="161" t="str">
        <f t="shared" si="15"/>
        <v>ENG111-10</v>
      </c>
      <c r="AH10" s="161" t="str">
        <f t="shared" si="16"/>
        <v>A-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1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ENG111</v>
      </c>
      <c r="AV10" s="161">
        <f t="shared" si="29"/>
        <v>1</v>
      </c>
    </row>
    <row r="11" spans="1:48" s="174" customFormat="1" ht="23.25" customHeight="1" x14ac:dyDescent="0.25">
      <c r="A11" s="610" t="s">
        <v>463</v>
      </c>
      <c r="B11" s="611">
        <v>11861</v>
      </c>
      <c r="C11" s="610" t="s">
        <v>501</v>
      </c>
      <c r="D11" s="610" t="s">
        <v>936</v>
      </c>
      <c r="E11" s="611">
        <v>3</v>
      </c>
      <c r="F11" s="612" t="s">
        <v>23</v>
      </c>
      <c r="G11" s="613">
        <v>74.069999999999993</v>
      </c>
      <c r="H11" s="611">
        <v>57.5</v>
      </c>
      <c r="I11" s="614" t="s">
        <v>462</v>
      </c>
      <c r="J11" s="159" t="str">
        <f>IFERROR(VLOOKUP(C11,'FOR CODES ADJUSTMENTS'!$B$3:$D$49,3,0),C11)</f>
        <v>STAT114</v>
      </c>
      <c r="K11" s="161" t="str">
        <f>J11&amp;"-"&amp;COUNTIF($J$2:J11,J11)</f>
        <v>STAT114-1</v>
      </c>
      <c r="L11" s="161" t="str">
        <f t="shared" si="1"/>
        <v>B-</v>
      </c>
      <c r="M11" s="157"/>
      <c r="N11" s="160" t="str">
        <f t="shared" si="2"/>
        <v>STAT114</v>
      </c>
      <c r="O11" s="160" t="str">
        <f t="shared" ref="O11:R11" si="44">+N11</f>
        <v>STAT114</v>
      </c>
      <c r="P11" s="160" t="str">
        <f t="shared" si="44"/>
        <v>STAT114</v>
      </c>
      <c r="Q11" s="160" t="str">
        <f t="shared" si="44"/>
        <v>STAT114</v>
      </c>
      <c r="R11" s="160" t="str">
        <f t="shared" si="44"/>
        <v>STAT114</v>
      </c>
      <c r="S11" s="160" t="str">
        <f t="shared" si="4"/>
        <v>STAT114</v>
      </c>
      <c r="T11" s="160" t="str">
        <f t="shared" ref="T11:W11" si="45">+S11</f>
        <v>STAT114</v>
      </c>
      <c r="U11" s="160" t="str">
        <f t="shared" si="45"/>
        <v>STAT114</v>
      </c>
      <c r="V11" s="160" t="str">
        <f t="shared" si="45"/>
        <v>STAT114</v>
      </c>
      <c r="W11" s="160" t="str">
        <f t="shared" si="45"/>
        <v>STAT114</v>
      </c>
      <c r="X11" s="161" t="str">
        <f t="shared" si="6"/>
        <v>STAT114-1</v>
      </c>
      <c r="Y11" s="161" t="str">
        <f t="shared" si="7"/>
        <v>STAT114-2</v>
      </c>
      <c r="Z11" s="161" t="str">
        <f t="shared" si="8"/>
        <v>STAT114-3</v>
      </c>
      <c r="AA11" s="161" t="str">
        <f t="shared" si="9"/>
        <v>STAT114-4</v>
      </c>
      <c r="AB11" s="161" t="str">
        <f t="shared" si="10"/>
        <v>STAT114-5</v>
      </c>
      <c r="AC11" s="161" t="str">
        <f t="shared" si="11"/>
        <v>STAT114-6</v>
      </c>
      <c r="AD11" s="161" t="str">
        <f t="shared" si="12"/>
        <v>STAT114-7</v>
      </c>
      <c r="AE11" s="161" t="str">
        <f t="shared" si="13"/>
        <v>STAT114-8</v>
      </c>
      <c r="AF11" s="161" t="str">
        <f t="shared" si="14"/>
        <v>STAT114-9</v>
      </c>
      <c r="AG11" s="161" t="str">
        <f t="shared" si="15"/>
        <v>STAT114-10</v>
      </c>
      <c r="AH11" s="161" t="str">
        <f t="shared" si="16"/>
        <v>B-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1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STAT114</v>
      </c>
      <c r="AV11" s="161">
        <f t="shared" si="29"/>
        <v>1</v>
      </c>
    </row>
    <row r="12" spans="1:48" s="174" customFormat="1" ht="23.25" customHeight="1" x14ac:dyDescent="0.25">
      <c r="A12" s="610" t="s">
        <v>464</v>
      </c>
      <c r="B12" s="611">
        <v>22759</v>
      </c>
      <c r="C12" s="610" t="s">
        <v>545</v>
      </c>
      <c r="D12" s="610" t="s">
        <v>937</v>
      </c>
      <c r="E12" s="611">
        <v>4</v>
      </c>
      <c r="F12" s="612" t="s">
        <v>15</v>
      </c>
      <c r="G12" s="613">
        <v>81.97</v>
      </c>
      <c r="H12" s="611">
        <v>192</v>
      </c>
      <c r="I12" s="614" t="s">
        <v>462</v>
      </c>
      <c r="J12" s="159" t="str">
        <f>IFERROR(VLOOKUP(C12,'FOR CODES ADJUSTMENTS'!$B$3:$D$49,3,0),C12)</f>
        <v>CSC331</v>
      </c>
      <c r="K12" s="161" t="str">
        <f>J12&amp;"-"&amp;COUNTIF($J$2:J12,J12)</f>
        <v>CSC331-1</v>
      </c>
      <c r="L12" s="161" t="str">
        <f t="shared" si="1"/>
        <v>C+</v>
      </c>
      <c r="M12" s="157"/>
      <c r="N12" s="160" t="str">
        <f t="shared" si="2"/>
        <v>CSC331</v>
      </c>
      <c r="O12" s="160" t="str">
        <f t="shared" ref="O12:R12" si="46">+N12</f>
        <v>CSC331</v>
      </c>
      <c r="P12" s="160" t="str">
        <f t="shared" si="46"/>
        <v>CSC331</v>
      </c>
      <c r="Q12" s="160" t="str">
        <f t="shared" si="46"/>
        <v>CSC331</v>
      </c>
      <c r="R12" s="160" t="str">
        <f t="shared" si="46"/>
        <v>CSC331</v>
      </c>
      <c r="S12" s="160" t="str">
        <f t="shared" si="4"/>
        <v>CSC331</v>
      </c>
      <c r="T12" s="160" t="str">
        <f t="shared" ref="T12:W12" si="47">+S12</f>
        <v>CSC331</v>
      </c>
      <c r="U12" s="160" t="str">
        <f t="shared" si="47"/>
        <v>CSC331</v>
      </c>
      <c r="V12" s="160" t="str">
        <f t="shared" si="47"/>
        <v>CSC331</v>
      </c>
      <c r="W12" s="160" t="str">
        <f t="shared" si="47"/>
        <v>CSC331</v>
      </c>
      <c r="X12" s="161" t="str">
        <f t="shared" si="6"/>
        <v>CSC331-1</v>
      </c>
      <c r="Y12" s="161" t="str">
        <f t="shared" si="7"/>
        <v>CSC331-2</v>
      </c>
      <c r="Z12" s="161" t="str">
        <f t="shared" si="8"/>
        <v>CSC331-3</v>
      </c>
      <c r="AA12" s="161" t="str">
        <f t="shared" si="9"/>
        <v>CSC331-4</v>
      </c>
      <c r="AB12" s="161" t="str">
        <f t="shared" si="10"/>
        <v>CSC331-5</v>
      </c>
      <c r="AC12" s="161" t="str">
        <f t="shared" si="11"/>
        <v>CSC331-6</v>
      </c>
      <c r="AD12" s="161" t="str">
        <f t="shared" si="12"/>
        <v>CSC331-7</v>
      </c>
      <c r="AE12" s="161" t="str">
        <f t="shared" si="13"/>
        <v>CSC331-8</v>
      </c>
      <c r="AF12" s="161" t="str">
        <f t="shared" si="14"/>
        <v>CSC331-9</v>
      </c>
      <c r="AG12" s="161" t="str">
        <f t="shared" si="15"/>
        <v>CSC331-10</v>
      </c>
      <c r="AH12" s="161" t="str">
        <f t="shared" si="16"/>
        <v>C+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1</v>
      </c>
      <c r="AS12" s="173" t="str">
        <f t="shared" si="27"/>
        <v/>
      </c>
      <c r="AT12" s="161" t="str">
        <f>AS12&amp;"-"&amp;COUNTIF($AS$2:AS12,AS12)</f>
        <v>-11</v>
      </c>
      <c r="AU12" s="161" t="str">
        <f t="shared" si="28"/>
        <v>CSC331</v>
      </c>
      <c r="AV12" s="161">
        <f t="shared" si="29"/>
        <v>1</v>
      </c>
    </row>
    <row r="13" spans="1:48" s="174" customFormat="1" ht="23.25" customHeight="1" x14ac:dyDescent="0.25">
      <c r="A13" s="610" t="s">
        <v>464</v>
      </c>
      <c r="B13" s="611">
        <v>23240</v>
      </c>
      <c r="C13" s="610" t="s">
        <v>546</v>
      </c>
      <c r="D13" s="610" t="s">
        <v>938</v>
      </c>
      <c r="E13" s="611">
        <v>4</v>
      </c>
      <c r="F13" s="612" t="s">
        <v>27</v>
      </c>
      <c r="G13" s="613">
        <v>83.61</v>
      </c>
      <c r="H13" s="611">
        <v>172</v>
      </c>
      <c r="I13" s="614" t="s">
        <v>462</v>
      </c>
      <c r="J13" s="159" t="str">
        <f>IFERROR(VLOOKUP(C13,'FOR CODES ADJUSTMENTS'!$B$3:$D$49,3,0),C13)</f>
        <v>CSC346</v>
      </c>
      <c r="K13" s="161" t="str">
        <f>J13&amp;"-"&amp;COUNTIF($J$2:J13,J13)</f>
        <v>CSC346-1</v>
      </c>
      <c r="L13" s="161" t="str">
        <f t="shared" si="1"/>
        <v>B</v>
      </c>
      <c r="M13" s="157"/>
      <c r="N13" s="160" t="str">
        <f t="shared" si="2"/>
        <v>CSC346</v>
      </c>
      <c r="O13" s="160" t="str">
        <f t="shared" ref="O13:R13" si="48">+N13</f>
        <v>CSC346</v>
      </c>
      <c r="P13" s="160" t="str">
        <f t="shared" si="48"/>
        <v>CSC346</v>
      </c>
      <c r="Q13" s="160" t="str">
        <f t="shared" si="48"/>
        <v>CSC346</v>
      </c>
      <c r="R13" s="160" t="str">
        <f t="shared" si="48"/>
        <v>CSC346</v>
      </c>
      <c r="S13" s="160" t="str">
        <f t="shared" si="4"/>
        <v>CSC346</v>
      </c>
      <c r="T13" s="160" t="str">
        <f t="shared" ref="T13:W13" si="49">+S13</f>
        <v>CSC346</v>
      </c>
      <c r="U13" s="160" t="str">
        <f t="shared" si="49"/>
        <v>CSC346</v>
      </c>
      <c r="V13" s="160" t="str">
        <f t="shared" si="49"/>
        <v>CSC346</v>
      </c>
      <c r="W13" s="160" t="str">
        <f t="shared" si="49"/>
        <v>CSC346</v>
      </c>
      <c r="X13" s="161" t="str">
        <f t="shared" si="6"/>
        <v>CSC346-1</v>
      </c>
      <c r="Y13" s="161" t="str">
        <f t="shared" si="7"/>
        <v>CSC346-2</v>
      </c>
      <c r="Z13" s="161" t="str">
        <f t="shared" si="8"/>
        <v>CSC346-3</v>
      </c>
      <c r="AA13" s="161" t="str">
        <f t="shared" si="9"/>
        <v>CSC346-4</v>
      </c>
      <c r="AB13" s="161" t="str">
        <f t="shared" si="10"/>
        <v>CSC346-5</v>
      </c>
      <c r="AC13" s="161" t="str">
        <f t="shared" si="11"/>
        <v>CSC346-6</v>
      </c>
      <c r="AD13" s="161" t="str">
        <f t="shared" si="12"/>
        <v>CSC346-7</v>
      </c>
      <c r="AE13" s="161" t="str">
        <f t="shared" si="13"/>
        <v>CSC346-8</v>
      </c>
      <c r="AF13" s="161" t="str">
        <f t="shared" si="14"/>
        <v>CSC346-9</v>
      </c>
      <c r="AG13" s="161" t="str">
        <f t="shared" si="15"/>
        <v>CSC346-10</v>
      </c>
      <c r="AH13" s="161" t="str">
        <f t="shared" si="16"/>
        <v>B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-12</v>
      </c>
      <c r="AU13" s="161" t="str">
        <f t="shared" si="28"/>
        <v>CSC346</v>
      </c>
      <c r="AV13" s="161">
        <f t="shared" si="29"/>
        <v>1</v>
      </c>
    </row>
    <row r="14" spans="1:48" s="174" customFormat="1" ht="23.25" customHeight="1" x14ac:dyDescent="0.25">
      <c r="A14" s="610" t="s">
        <v>464</v>
      </c>
      <c r="B14" s="611">
        <v>22786</v>
      </c>
      <c r="C14" s="610" t="s">
        <v>547</v>
      </c>
      <c r="D14" s="610" t="s">
        <v>939</v>
      </c>
      <c r="E14" s="611">
        <v>3</v>
      </c>
      <c r="F14" s="612" t="s">
        <v>52</v>
      </c>
      <c r="G14" s="613">
        <v>84.85</v>
      </c>
      <c r="H14" s="611">
        <v>84</v>
      </c>
      <c r="I14" s="614" t="s">
        <v>462</v>
      </c>
      <c r="J14" s="159" t="str">
        <f>IFERROR(VLOOKUP(C14,'FOR CODES ADJUSTMENTS'!$B$3:$D$49,3,0),C14)</f>
        <v>CSC372</v>
      </c>
      <c r="K14" s="161" t="str">
        <f>J14&amp;"-"&amp;COUNTIF($J$2:J14,J14)</f>
        <v>CSC372-1</v>
      </c>
      <c r="L14" s="161" t="str">
        <f t="shared" si="1"/>
        <v>A</v>
      </c>
      <c r="M14" s="157"/>
      <c r="N14" s="160" t="str">
        <f t="shared" si="2"/>
        <v>CSC372</v>
      </c>
      <c r="O14" s="160" t="str">
        <f t="shared" ref="O14:R14" si="50">+N14</f>
        <v>CSC372</v>
      </c>
      <c r="P14" s="160" t="str">
        <f t="shared" si="50"/>
        <v>CSC372</v>
      </c>
      <c r="Q14" s="160" t="str">
        <f t="shared" si="50"/>
        <v>CSC372</v>
      </c>
      <c r="R14" s="160" t="str">
        <f t="shared" si="50"/>
        <v>CSC372</v>
      </c>
      <c r="S14" s="160" t="str">
        <f t="shared" si="4"/>
        <v>CSC372</v>
      </c>
      <c r="T14" s="160" t="str">
        <f t="shared" ref="T14:W14" si="51">+S14</f>
        <v>CSC372</v>
      </c>
      <c r="U14" s="160" t="str">
        <f t="shared" si="51"/>
        <v>CSC372</v>
      </c>
      <c r="V14" s="160" t="str">
        <f t="shared" si="51"/>
        <v>CSC372</v>
      </c>
      <c r="W14" s="160" t="str">
        <f t="shared" si="51"/>
        <v>CSC372</v>
      </c>
      <c r="X14" s="161" t="str">
        <f t="shared" si="6"/>
        <v>CSC372-1</v>
      </c>
      <c r="Y14" s="161" t="str">
        <f t="shared" si="7"/>
        <v>CSC372-2</v>
      </c>
      <c r="Z14" s="161" t="str">
        <f t="shared" si="8"/>
        <v>CSC372-3</v>
      </c>
      <c r="AA14" s="161" t="str">
        <f t="shared" si="9"/>
        <v>CSC372-4</v>
      </c>
      <c r="AB14" s="161" t="str">
        <f t="shared" si="10"/>
        <v>CSC372-5</v>
      </c>
      <c r="AC14" s="161" t="str">
        <f t="shared" si="11"/>
        <v>CSC372-6</v>
      </c>
      <c r="AD14" s="161" t="str">
        <f t="shared" si="12"/>
        <v>CSC372-7</v>
      </c>
      <c r="AE14" s="161" t="str">
        <f t="shared" si="13"/>
        <v>CSC372-8</v>
      </c>
      <c r="AF14" s="161" t="str">
        <f t="shared" si="14"/>
        <v>CSC372-9</v>
      </c>
      <c r="AG14" s="161" t="str">
        <f t="shared" si="15"/>
        <v>CSC372-10</v>
      </c>
      <c r="AH14" s="161" t="str">
        <f t="shared" si="16"/>
        <v>A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-13</v>
      </c>
      <c r="AU14" s="161" t="str">
        <f t="shared" si="28"/>
        <v>CSC372</v>
      </c>
      <c r="AV14" s="161">
        <f t="shared" si="29"/>
        <v>1</v>
      </c>
    </row>
    <row r="15" spans="1:48" s="174" customFormat="1" ht="23.25" customHeight="1" x14ac:dyDescent="0.25">
      <c r="A15" s="610" t="s">
        <v>464</v>
      </c>
      <c r="B15" s="611">
        <v>22772</v>
      </c>
      <c r="C15" s="610" t="s">
        <v>549</v>
      </c>
      <c r="D15" s="610" t="s">
        <v>940</v>
      </c>
      <c r="E15" s="611">
        <v>3</v>
      </c>
      <c r="F15" s="612" t="s">
        <v>9</v>
      </c>
      <c r="G15" s="613">
        <v>89.66</v>
      </c>
      <c r="H15" s="611">
        <v>63</v>
      </c>
      <c r="I15" s="614" t="s">
        <v>462</v>
      </c>
      <c r="J15" s="159" t="str">
        <f>IFERROR(VLOOKUP(C15,'FOR CODES ADJUSTMENTS'!$B$3:$D$49,3,0),C15)</f>
        <v>MATH107</v>
      </c>
      <c r="K15" s="161" t="str">
        <f>J15&amp;"-"&amp;COUNTIF($J$2:J15,J15)</f>
        <v>MATH107-1</v>
      </c>
      <c r="L15" s="161" t="str">
        <f t="shared" si="1"/>
        <v>C-</v>
      </c>
      <c r="M15" s="157"/>
      <c r="N15" s="160" t="str">
        <f t="shared" si="2"/>
        <v>MATH107</v>
      </c>
      <c r="O15" s="160" t="str">
        <f t="shared" ref="O15:R15" si="52">+N15</f>
        <v>MATH107</v>
      </c>
      <c r="P15" s="160" t="str">
        <f t="shared" si="52"/>
        <v>MATH107</v>
      </c>
      <c r="Q15" s="160" t="str">
        <f t="shared" si="52"/>
        <v>MATH107</v>
      </c>
      <c r="R15" s="160" t="str">
        <f t="shared" si="52"/>
        <v>MATH107</v>
      </c>
      <c r="S15" s="160" t="str">
        <f t="shared" si="4"/>
        <v>MATH107</v>
      </c>
      <c r="T15" s="160" t="str">
        <f t="shared" ref="T15:W15" si="53">+S15</f>
        <v>MATH107</v>
      </c>
      <c r="U15" s="160" t="str">
        <f t="shared" si="53"/>
        <v>MATH107</v>
      </c>
      <c r="V15" s="160" t="str">
        <f t="shared" si="53"/>
        <v>MATH107</v>
      </c>
      <c r="W15" s="160" t="str">
        <f t="shared" si="53"/>
        <v>MATH107</v>
      </c>
      <c r="X15" s="161" t="str">
        <f t="shared" si="6"/>
        <v>MATH107-1</v>
      </c>
      <c r="Y15" s="161" t="str">
        <f t="shared" si="7"/>
        <v>MATH107-2</v>
      </c>
      <c r="Z15" s="161" t="str">
        <f t="shared" si="8"/>
        <v>MATH107-3</v>
      </c>
      <c r="AA15" s="161" t="str">
        <f t="shared" si="9"/>
        <v>MATH107-4</v>
      </c>
      <c r="AB15" s="161" t="str">
        <f t="shared" si="10"/>
        <v>MATH107-5</v>
      </c>
      <c r="AC15" s="161" t="str">
        <f t="shared" si="11"/>
        <v>MATH107-6</v>
      </c>
      <c r="AD15" s="161" t="str">
        <f t="shared" si="12"/>
        <v>MATH107-7</v>
      </c>
      <c r="AE15" s="161" t="str">
        <f t="shared" si="13"/>
        <v>MATH107-8</v>
      </c>
      <c r="AF15" s="161" t="str">
        <f t="shared" si="14"/>
        <v>MATH107-9</v>
      </c>
      <c r="AG15" s="161" t="str">
        <f t="shared" si="15"/>
        <v>MATH107-10</v>
      </c>
      <c r="AH15" s="161" t="str">
        <f t="shared" si="16"/>
        <v>C-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-14</v>
      </c>
      <c r="AU15" s="161" t="str">
        <f t="shared" si="28"/>
        <v>MATH107</v>
      </c>
      <c r="AV15" s="161">
        <f t="shared" si="29"/>
        <v>1</v>
      </c>
    </row>
    <row r="16" spans="1:48" s="174" customFormat="1" ht="23.25" customHeight="1" x14ac:dyDescent="0.25">
      <c r="A16" s="610" t="s">
        <v>464</v>
      </c>
      <c r="B16" s="611">
        <v>22773</v>
      </c>
      <c r="C16" s="610" t="s">
        <v>551</v>
      </c>
      <c r="D16" s="610" t="s">
        <v>941</v>
      </c>
      <c r="E16" s="611">
        <v>3</v>
      </c>
      <c r="F16" s="612" t="s">
        <v>27</v>
      </c>
      <c r="G16" s="613">
        <v>83.33</v>
      </c>
      <c r="H16" s="611">
        <v>68.5</v>
      </c>
      <c r="I16" s="614" t="s">
        <v>462</v>
      </c>
      <c r="J16" s="159" t="str">
        <f>IFERROR(VLOOKUP(C16,'FOR CODES ADJUSTMENTS'!$B$3:$D$49,3,0),C16)</f>
        <v>MATH112</v>
      </c>
      <c r="K16" s="161" t="str">
        <f>J16&amp;"-"&amp;COUNTIF($J$2:J16,J16)</f>
        <v>MATH112-1</v>
      </c>
      <c r="L16" s="161" t="str">
        <f t="shared" si="1"/>
        <v>B</v>
      </c>
      <c r="M16" s="157"/>
      <c r="N16" s="160" t="str">
        <f t="shared" si="2"/>
        <v>MATH112</v>
      </c>
      <c r="O16" s="160" t="str">
        <f t="shared" ref="O16:R16" si="54">+N16</f>
        <v>MATH112</v>
      </c>
      <c r="P16" s="160" t="str">
        <f t="shared" si="54"/>
        <v>MATH112</v>
      </c>
      <c r="Q16" s="160" t="str">
        <f t="shared" si="54"/>
        <v>MATH112</v>
      </c>
      <c r="R16" s="160" t="str">
        <f t="shared" si="54"/>
        <v>MATH112</v>
      </c>
      <c r="S16" s="160" t="str">
        <f t="shared" si="4"/>
        <v>MATH112</v>
      </c>
      <c r="T16" s="160" t="str">
        <f t="shared" ref="T16:W16" si="55">+S16</f>
        <v>MATH112</v>
      </c>
      <c r="U16" s="160" t="str">
        <f t="shared" si="55"/>
        <v>MATH112</v>
      </c>
      <c r="V16" s="160" t="str">
        <f t="shared" si="55"/>
        <v>MATH112</v>
      </c>
      <c r="W16" s="160" t="str">
        <f t="shared" si="55"/>
        <v>MATH112</v>
      </c>
      <c r="X16" s="161" t="str">
        <f t="shared" si="6"/>
        <v>MATH112-1</v>
      </c>
      <c r="Y16" s="161" t="str">
        <f t="shared" si="7"/>
        <v>MATH112-2</v>
      </c>
      <c r="Z16" s="161" t="str">
        <f t="shared" si="8"/>
        <v>MATH112-3</v>
      </c>
      <c r="AA16" s="161" t="str">
        <f t="shared" si="9"/>
        <v>MATH112-4</v>
      </c>
      <c r="AB16" s="161" t="str">
        <f t="shared" si="10"/>
        <v>MATH112-5</v>
      </c>
      <c r="AC16" s="161" t="str">
        <f t="shared" si="11"/>
        <v>MATH112-6</v>
      </c>
      <c r="AD16" s="161" t="str">
        <f t="shared" si="12"/>
        <v>MATH112-7</v>
      </c>
      <c r="AE16" s="161" t="str">
        <f t="shared" si="13"/>
        <v>MATH112-8</v>
      </c>
      <c r="AF16" s="161" t="str">
        <f t="shared" si="14"/>
        <v>MATH112-9</v>
      </c>
      <c r="AG16" s="161" t="str">
        <f t="shared" si="15"/>
        <v>MATH112-10</v>
      </c>
      <c r="AH16" s="161" t="str">
        <f t="shared" si="16"/>
        <v>B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-15</v>
      </c>
      <c r="AU16" s="161" t="str">
        <f t="shared" si="28"/>
        <v>MATH112</v>
      </c>
      <c r="AV16" s="161">
        <f t="shared" si="29"/>
        <v>1</v>
      </c>
    </row>
    <row r="17" spans="1:48" s="174" customFormat="1" ht="23.25" customHeight="1" x14ac:dyDescent="0.25">
      <c r="A17" s="610" t="s">
        <v>465</v>
      </c>
      <c r="B17" s="611">
        <v>24142</v>
      </c>
      <c r="C17" s="610" t="s">
        <v>524</v>
      </c>
      <c r="D17" s="610" t="s">
        <v>942</v>
      </c>
      <c r="E17" s="611">
        <v>3</v>
      </c>
      <c r="F17" s="612" t="s">
        <v>52</v>
      </c>
      <c r="G17" s="613">
        <v>81.25</v>
      </c>
      <c r="H17" s="611">
        <v>86</v>
      </c>
      <c r="I17" s="614" t="s">
        <v>462</v>
      </c>
      <c r="J17" s="159" t="str">
        <f>IFERROR(VLOOKUP(C17,'FOR CODES ADJUSTMENTS'!$B$3:$D$49,3,0),C17)</f>
        <v>BMT104</v>
      </c>
      <c r="K17" s="161" t="str">
        <f>J17&amp;"-"&amp;COUNTIF($J$2:J17,J17)</f>
        <v>BMT104-1</v>
      </c>
      <c r="L17" s="161" t="str">
        <f t="shared" si="1"/>
        <v>A</v>
      </c>
      <c r="M17" s="157"/>
      <c r="N17" s="160" t="str">
        <f t="shared" si="2"/>
        <v>BMT104</v>
      </c>
      <c r="O17" s="160" t="str">
        <f t="shared" ref="O17:R17" si="56">+N17</f>
        <v>BMT104</v>
      </c>
      <c r="P17" s="160" t="str">
        <f t="shared" si="56"/>
        <v>BMT104</v>
      </c>
      <c r="Q17" s="160" t="str">
        <f t="shared" si="56"/>
        <v>BMT104</v>
      </c>
      <c r="R17" s="160" t="str">
        <f t="shared" si="56"/>
        <v>BMT104</v>
      </c>
      <c r="S17" s="160" t="str">
        <f t="shared" si="4"/>
        <v>BMT104</v>
      </c>
      <c r="T17" s="160" t="str">
        <f t="shared" ref="T17:W17" si="57">+S17</f>
        <v>BMT104</v>
      </c>
      <c r="U17" s="160" t="str">
        <f t="shared" si="57"/>
        <v>BMT104</v>
      </c>
      <c r="V17" s="160" t="str">
        <f t="shared" si="57"/>
        <v>BMT104</v>
      </c>
      <c r="W17" s="160" t="str">
        <f t="shared" si="57"/>
        <v>BMT104</v>
      </c>
      <c r="X17" s="161" t="str">
        <f t="shared" si="6"/>
        <v>BMT104-1</v>
      </c>
      <c r="Y17" s="161" t="str">
        <f t="shared" si="7"/>
        <v>BMT104-2</v>
      </c>
      <c r="Z17" s="161" t="str">
        <f t="shared" si="8"/>
        <v>BMT104-3</v>
      </c>
      <c r="AA17" s="161" t="str">
        <f t="shared" si="9"/>
        <v>BMT104-4</v>
      </c>
      <c r="AB17" s="161" t="str">
        <f t="shared" si="10"/>
        <v>BMT104-5</v>
      </c>
      <c r="AC17" s="161" t="str">
        <f t="shared" si="11"/>
        <v>BMT104-6</v>
      </c>
      <c r="AD17" s="161" t="str">
        <f t="shared" si="12"/>
        <v>BMT104-7</v>
      </c>
      <c r="AE17" s="161" t="str">
        <f t="shared" si="13"/>
        <v>BMT104-8</v>
      </c>
      <c r="AF17" s="161" t="str">
        <f t="shared" si="14"/>
        <v>BMT104-9</v>
      </c>
      <c r="AG17" s="161" t="str">
        <f t="shared" si="15"/>
        <v>BMT104-10</v>
      </c>
      <c r="AH17" s="161" t="str">
        <f t="shared" si="16"/>
        <v>A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1</v>
      </c>
      <c r="AS17" s="173" t="str">
        <f t="shared" si="27"/>
        <v/>
      </c>
      <c r="AT17" s="161" t="str">
        <f>AS17&amp;"-"&amp;COUNTIF($AS$2:AS17,AS17)</f>
        <v>-16</v>
      </c>
      <c r="AU17" s="161" t="str">
        <f t="shared" si="28"/>
        <v>BMT104</v>
      </c>
      <c r="AV17" s="161">
        <f t="shared" si="29"/>
        <v>1</v>
      </c>
    </row>
    <row r="18" spans="1:48" s="174" customFormat="1" ht="23.25" customHeight="1" x14ac:dyDescent="0.25">
      <c r="A18" s="610" t="s">
        <v>465</v>
      </c>
      <c r="B18" s="611">
        <v>24122</v>
      </c>
      <c r="C18" s="610" t="s">
        <v>529</v>
      </c>
      <c r="D18" s="610" t="s">
        <v>943</v>
      </c>
      <c r="E18" s="611">
        <v>4</v>
      </c>
      <c r="F18" s="612" t="s">
        <v>23</v>
      </c>
      <c r="G18" s="613">
        <v>72.58</v>
      </c>
      <c r="H18" s="611">
        <v>105</v>
      </c>
      <c r="I18" s="614" t="s">
        <v>462</v>
      </c>
      <c r="J18" s="159" t="str">
        <f>IFERROR(VLOOKUP(C18,'FOR CODES ADJUSTMENTS'!$B$3:$D$49,3,0),C18)</f>
        <v>CSC352</v>
      </c>
      <c r="K18" s="161" t="str">
        <f>J18&amp;"-"&amp;COUNTIF($J$2:J18,J18)</f>
        <v>CSC352-1</v>
      </c>
      <c r="L18" s="161" t="str">
        <f t="shared" si="1"/>
        <v>B-</v>
      </c>
      <c r="M18" s="157"/>
      <c r="N18" s="160" t="str">
        <f t="shared" si="2"/>
        <v>CSC352</v>
      </c>
      <c r="O18" s="160" t="str">
        <f t="shared" ref="O18:R18" si="58">+N18</f>
        <v>CSC352</v>
      </c>
      <c r="P18" s="160" t="str">
        <f t="shared" si="58"/>
        <v>CSC352</v>
      </c>
      <c r="Q18" s="160" t="str">
        <f t="shared" si="58"/>
        <v>CSC352</v>
      </c>
      <c r="R18" s="160" t="str">
        <f t="shared" si="58"/>
        <v>CSC352</v>
      </c>
      <c r="S18" s="160" t="str">
        <f t="shared" si="4"/>
        <v>CSC352</v>
      </c>
      <c r="T18" s="160" t="str">
        <f t="shared" ref="T18:W18" si="59">+S18</f>
        <v>CSC352</v>
      </c>
      <c r="U18" s="160" t="str">
        <f t="shared" si="59"/>
        <v>CSC352</v>
      </c>
      <c r="V18" s="160" t="str">
        <f t="shared" si="59"/>
        <v>CSC352</v>
      </c>
      <c r="W18" s="160" t="str">
        <f t="shared" si="59"/>
        <v>CSC352</v>
      </c>
      <c r="X18" s="161" t="str">
        <f t="shared" si="6"/>
        <v>CSC352-1</v>
      </c>
      <c r="Y18" s="161" t="str">
        <f t="shared" si="7"/>
        <v>CSC352-2</v>
      </c>
      <c r="Z18" s="161" t="str">
        <f t="shared" si="8"/>
        <v>CSC352-3</v>
      </c>
      <c r="AA18" s="161" t="str">
        <f t="shared" si="9"/>
        <v>CSC352-4</v>
      </c>
      <c r="AB18" s="161" t="str">
        <f t="shared" si="10"/>
        <v>CSC352-5</v>
      </c>
      <c r="AC18" s="161" t="str">
        <f t="shared" si="11"/>
        <v>CSC352-6</v>
      </c>
      <c r="AD18" s="161" t="str">
        <f t="shared" si="12"/>
        <v>CSC352-7</v>
      </c>
      <c r="AE18" s="161" t="str">
        <f t="shared" si="13"/>
        <v>CSC352-8</v>
      </c>
      <c r="AF18" s="161" t="str">
        <f t="shared" si="14"/>
        <v>CSC352-9</v>
      </c>
      <c r="AG18" s="161" t="str">
        <f t="shared" si="15"/>
        <v>CSC352-10</v>
      </c>
      <c r="AH18" s="161" t="str">
        <f t="shared" si="16"/>
        <v>B-</v>
      </c>
      <c r="AI18" s="161" t="str">
        <f t="shared" si="17"/>
        <v/>
      </c>
      <c r="AJ18" s="161" t="str">
        <f t="shared" si="18"/>
        <v/>
      </c>
      <c r="AK18" s="161" t="str">
        <f t="shared" si="19"/>
        <v/>
      </c>
      <c r="AL18" s="161" t="str">
        <f t="shared" si="20"/>
        <v/>
      </c>
      <c r="AM18" s="161" t="str">
        <f t="shared" si="21"/>
        <v/>
      </c>
      <c r="AN18" s="161" t="str">
        <f t="shared" si="22"/>
        <v/>
      </c>
      <c r="AO18" s="161" t="str">
        <f t="shared" si="23"/>
        <v/>
      </c>
      <c r="AP18" s="161" t="str">
        <f t="shared" si="24"/>
        <v/>
      </c>
      <c r="AQ18" s="161" t="str">
        <f t="shared" si="25"/>
        <v/>
      </c>
      <c r="AR18" s="173">
        <f t="shared" si="26"/>
        <v>1</v>
      </c>
      <c r="AS18" s="173" t="str">
        <f t="shared" si="27"/>
        <v/>
      </c>
      <c r="AT18" s="161" t="str">
        <f>AS18&amp;"-"&amp;COUNTIF($AS$2:AS18,AS18)</f>
        <v>-17</v>
      </c>
      <c r="AU18" s="161" t="str">
        <f t="shared" si="28"/>
        <v>CSC352</v>
      </c>
      <c r="AV18" s="161">
        <f t="shared" si="29"/>
        <v>1</v>
      </c>
    </row>
    <row r="19" spans="1:48" s="174" customFormat="1" ht="23.25" customHeight="1" x14ac:dyDescent="0.25">
      <c r="A19" s="610" t="s">
        <v>465</v>
      </c>
      <c r="B19" s="611">
        <v>24107</v>
      </c>
      <c r="C19" s="610" t="s">
        <v>532</v>
      </c>
      <c r="D19" s="610" t="s">
        <v>944</v>
      </c>
      <c r="E19" s="611">
        <v>3</v>
      </c>
      <c r="F19" s="612" t="s">
        <v>2</v>
      </c>
      <c r="G19" s="613">
        <v>66.67</v>
      </c>
      <c r="H19" s="611">
        <v>25</v>
      </c>
      <c r="I19" s="614" t="s">
        <v>462</v>
      </c>
      <c r="J19" s="159" t="str">
        <f>IFERROR(VLOOKUP(C19,'FOR CODES ADJUSTMENTS'!$B$3:$D$49,3,0),C19)</f>
        <v>CSC353</v>
      </c>
      <c r="K19" s="161" t="str">
        <f>J19&amp;"-"&amp;COUNTIF($J$2:J19,J19)</f>
        <v>CSC353-1</v>
      </c>
      <c r="L19" s="161" t="str">
        <f t="shared" si="1"/>
        <v>F</v>
      </c>
      <c r="M19" s="157"/>
      <c r="N19" s="160" t="str">
        <f t="shared" si="2"/>
        <v>CSC353</v>
      </c>
      <c r="O19" s="160" t="str">
        <f t="shared" ref="O19:R19" si="60">+N19</f>
        <v>CSC353</v>
      </c>
      <c r="P19" s="160" t="str">
        <f t="shared" si="60"/>
        <v>CSC353</v>
      </c>
      <c r="Q19" s="160" t="str">
        <f t="shared" si="60"/>
        <v>CSC353</v>
      </c>
      <c r="R19" s="160" t="str">
        <f t="shared" si="60"/>
        <v>CSC353</v>
      </c>
      <c r="S19" s="160" t="str">
        <f t="shared" si="4"/>
        <v>CSC353</v>
      </c>
      <c r="T19" s="160" t="str">
        <f t="shared" ref="T19:W19" si="61">+S19</f>
        <v>CSC353</v>
      </c>
      <c r="U19" s="160" t="str">
        <f t="shared" si="61"/>
        <v>CSC353</v>
      </c>
      <c r="V19" s="160" t="str">
        <f t="shared" si="61"/>
        <v>CSC353</v>
      </c>
      <c r="W19" s="160" t="str">
        <f t="shared" si="61"/>
        <v>CSC353</v>
      </c>
      <c r="X19" s="161" t="str">
        <f t="shared" si="6"/>
        <v>CSC353-1</v>
      </c>
      <c r="Y19" s="161" t="str">
        <f t="shared" si="7"/>
        <v>CSC353-2</v>
      </c>
      <c r="Z19" s="161" t="str">
        <f t="shared" si="8"/>
        <v>CSC353-3</v>
      </c>
      <c r="AA19" s="161" t="str">
        <f t="shared" si="9"/>
        <v>CSC353-4</v>
      </c>
      <c r="AB19" s="161" t="str">
        <f t="shared" si="10"/>
        <v>CSC353-5</v>
      </c>
      <c r="AC19" s="161" t="str">
        <f t="shared" si="11"/>
        <v>CSC353-6</v>
      </c>
      <c r="AD19" s="161" t="str">
        <f t="shared" si="12"/>
        <v>CSC353-7</v>
      </c>
      <c r="AE19" s="161" t="str">
        <f t="shared" si="13"/>
        <v>CSC353-8</v>
      </c>
      <c r="AF19" s="161" t="str">
        <f t="shared" si="14"/>
        <v>CSC353-9</v>
      </c>
      <c r="AG19" s="161" t="str">
        <f t="shared" si="15"/>
        <v>CSC353-10</v>
      </c>
      <c r="AH19" s="161" t="str">
        <f t="shared" si="16"/>
        <v>F</v>
      </c>
      <c r="AI19" s="161" t="str">
        <f t="shared" si="17"/>
        <v>C-</v>
      </c>
      <c r="AJ19" s="161" t="str">
        <f t="shared" si="18"/>
        <v/>
      </c>
      <c r="AK19" s="161" t="str">
        <f t="shared" si="19"/>
        <v/>
      </c>
      <c r="AL19" s="161" t="str">
        <f t="shared" si="20"/>
        <v/>
      </c>
      <c r="AM19" s="161" t="str">
        <f t="shared" si="21"/>
        <v/>
      </c>
      <c r="AN19" s="161" t="str">
        <f t="shared" si="22"/>
        <v/>
      </c>
      <c r="AO19" s="161" t="str">
        <f t="shared" si="23"/>
        <v/>
      </c>
      <c r="AP19" s="161" t="str">
        <f t="shared" si="24"/>
        <v/>
      </c>
      <c r="AQ19" s="161" t="str">
        <f t="shared" si="25"/>
        <v/>
      </c>
      <c r="AR19" s="173">
        <f t="shared" si="26"/>
        <v>2</v>
      </c>
      <c r="AS19" s="173" t="str">
        <f t="shared" si="27"/>
        <v>ADJUSTMENT</v>
      </c>
      <c r="AT19" s="161" t="str">
        <f>AS19&amp;"-"&amp;COUNTIF($AS$2:AS19,AS19)</f>
        <v>ADJUSTMENT-1</v>
      </c>
      <c r="AU19" s="161" t="str">
        <f t="shared" si="28"/>
        <v>CSC353</v>
      </c>
      <c r="AV19" s="161">
        <f t="shared" si="29"/>
        <v>2</v>
      </c>
    </row>
    <row r="20" spans="1:48" s="174" customFormat="1" ht="23.25" customHeight="1" x14ac:dyDescent="0.25">
      <c r="A20" s="610" t="s">
        <v>465</v>
      </c>
      <c r="B20" s="611">
        <v>24096</v>
      </c>
      <c r="C20" s="610" t="s">
        <v>534</v>
      </c>
      <c r="D20" s="610" t="s">
        <v>945</v>
      </c>
      <c r="E20" s="611">
        <v>3</v>
      </c>
      <c r="F20" s="612" t="s">
        <v>27</v>
      </c>
      <c r="G20" s="613">
        <v>80.650000000000006</v>
      </c>
      <c r="H20" s="611">
        <v>98</v>
      </c>
      <c r="I20" s="614" t="s">
        <v>462</v>
      </c>
      <c r="J20" s="159" t="str">
        <f>IFERROR(VLOOKUP(C20,'FOR CODES ADJUSTMENTS'!$B$3:$D$49,3,0),C20)</f>
        <v>CSC354</v>
      </c>
      <c r="K20" s="161" t="str">
        <f>J20&amp;"-"&amp;COUNTIF($J$2:J20,J20)</f>
        <v>CSC354-1</v>
      </c>
      <c r="L20" s="161" t="str">
        <f t="shared" si="1"/>
        <v>B</v>
      </c>
      <c r="M20" s="157"/>
      <c r="N20" s="160" t="str">
        <f t="shared" si="2"/>
        <v>CSC354</v>
      </c>
      <c r="O20" s="160" t="str">
        <f t="shared" ref="O20:R20" si="62">+N20</f>
        <v>CSC354</v>
      </c>
      <c r="P20" s="160" t="str">
        <f t="shared" si="62"/>
        <v>CSC354</v>
      </c>
      <c r="Q20" s="160" t="str">
        <f t="shared" si="62"/>
        <v>CSC354</v>
      </c>
      <c r="R20" s="160" t="str">
        <f t="shared" si="62"/>
        <v>CSC354</v>
      </c>
      <c r="S20" s="160" t="str">
        <f t="shared" si="4"/>
        <v>CSC354</v>
      </c>
      <c r="T20" s="160" t="str">
        <f t="shared" ref="T20:W20" si="63">+S20</f>
        <v>CSC354</v>
      </c>
      <c r="U20" s="160" t="str">
        <f t="shared" si="63"/>
        <v>CSC354</v>
      </c>
      <c r="V20" s="160" t="str">
        <f t="shared" si="63"/>
        <v>CSC354</v>
      </c>
      <c r="W20" s="160" t="str">
        <f t="shared" si="63"/>
        <v>CSC354</v>
      </c>
      <c r="X20" s="161" t="str">
        <f t="shared" si="6"/>
        <v>CSC354-1</v>
      </c>
      <c r="Y20" s="161" t="str">
        <f t="shared" si="7"/>
        <v>CSC354-2</v>
      </c>
      <c r="Z20" s="161" t="str">
        <f t="shared" si="8"/>
        <v>CSC354-3</v>
      </c>
      <c r="AA20" s="161" t="str">
        <f t="shared" si="9"/>
        <v>CSC354-4</v>
      </c>
      <c r="AB20" s="161" t="str">
        <f t="shared" si="10"/>
        <v>CSC354-5</v>
      </c>
      <c r="AC20" s="161" t="str">
        <f t="shared" si="11"/>
        <v>CSC354-6</v>
      </c>
      <c r="AD20" s="161" t="str">
        <f t="shared" si="12"/>
        <v>CSC354-7</v>
      </c>
      <c r="AE20" s="161" t="str">
        <f t="shared" si="13"/>
        <v>CSC354-8</v>
      </c>
      <c r="AF20" s="161" t="str">
        <f t="shared" si="14"/>
        <v>CSC354-9</v>
      </c>
      <c r="AG20" s="161" t="str">
        <f t="shared" si="15"/>
        <v>CSC354-10</v>
      </c>
      <c r="AH20" s="161" t="str">
        <f t="shared" si="16"/>
        <v>B</v>
      </c>
      <c r="AI20" s="161" t="str">
        <f t="shared" si="17"/>
        <v/>
      </c>
      <c r="AJ20" s="161" t="str">
        <f t="shared" si="18"/>
        <v/>
      </c>
      <c r="AK20" s="161" t="str">
        <f t="shared" si="19"/>
        <v/>
      </c>
      <c r="AL20" s="161" t="str">
        <f t="shared" si="20"/>
        <v/>
      </c>
      <c r="AM20" s="161" t="str">
        <f t="shared" si="21"/>
        <v/>
      </c>
      <c r="AN20" s="161" t="str">
        <f t="shared" si="22"/>
        <v/>
      </c>
      <c r="AO20" s="161" t="str">
        <f t="shared" si="23"/>
        <v/>
      </c>
      <c r="AP20" s="161" t="str">
        <f t="shared" si="24"/>
        <v/>
      </c>
      <c r="AQ20" s="161" t="str">
        <f t="shared" si="25"/>
        <v/>
      </c>
      <c r="AR20" s="173">
        <f t="shared" si="26"/>
        <v>1</v>
      </c>
      <c r="AS20" s="173" t="str">
        <f t="shared" si="27"/>
        <v/>
      </c>
      <c r="AT20" s="161" t="str">
        <f>AS20&amp;"-"&amp;COUNTIF($AS$2:AS20,AS20)</f>
        <v>-18</v>
      </c>
      <c r="AU20" s="161" t="str">
        <f t="shared" si="28"/>
        <v>CSC354</v>
      </c>
      <c r="AV20" s="161">
        <f t="shared" si="29"/>
        <v>1</v>
      </c>
    </row>
    <row r="21" spans="1:48" s="174" customFormat="1" ht="23.25" customHeight="1" x14ac:dyDescent="0.25">
      <c r="A21" s="610" t="s">
        <v>465</v>
      </c>
      <c r="B21" s="611">
        <v>24132</v>
      </c>
      <c r="C21" s="610" t="s">
        <v>503</v>
      </c>
      <c r="D21" s="610" t="s">
        <v>946</v>
      </c>
      <c r="E21" s="611">
        <v>3</v>
      </c>
      <c r="F21" s="612" t="s">
        <v>9</v>
      </c>
      <c r="G21" s="613">
        <v>85.71</v>
      </c>
      <c r="H21" s="611">
        <v>51</v>
      </c>
      <c r="I21" s="614" t="s">
        <v>462</v>
      </c>
      <c r="J21" s="159" t="str">
        <f>IFERROR(VLOOKUP(C21,'FOR CODES ADJUSTMENTS'!$B$3:$D$49,3,0),C21)</f>
        <v>MATH109</v>
      </c>
      <c r="K21" s="161" t="str">
        <f>J21&amp;"-"&amp;COUNTIF($J$2:J21,J21)</f>
        <v>MATH109-1</v>
      </c>
      <c r="L21" s="161" t="str">
        <f t="shared" si="1"/>
        <v>C-</v>
      </c>
      <c r="M21" s="157"/>
      <c r="N21" s="160" t="str">
        <f t="shared" si="2"/>
        <v>MATH109</v>
      </c>
      <c r="O21" s="160" t="str">
        <f t="shared" ref="O21:R21" si="64">+N21</f>
        <v>MATH109</v>
      </c>
      <c r="P21" s="160" t="str">
        <f t="shared" si="64"/>
        <v>MATH109</v>
      </c>
      <c r="Q21" s="160" t="str">
        <f t="shared" si="64"/>
        <v>MATH109</v>
      </c>
      <c r="R21" s="160" t="str">
        <f t="shared" si="64"/>
        <v>MATH109</v>
      </c>
      <c r="S21" s="160" t="str">
        <f t="shared" si="4"/>
        <v>MATH109</v>
      </c>
      <c r="T21" s="160" t="str">
        <f t="shared" ref="T21:W21" si="65">+S21</f>
        <v>MATH109</v>
      </c>
      <c r="U21" s="160" t="str">
        <f t="shared" si="65"/>
        <v>MATH109</v>
      </c>
      <c r="V21" s="160" t="str">
        <f t="shared" si="65"/>
        <v>MATH109</v>
      </c>
      <c r="W21" s="160" t="str">
        <f t="shared" si="65"/>
        <v>MATH109</v>
      </c>
      <c r="X21" s="161" t="str">
        <f t="shared" si="6"/>
        <v>MATH109-1</v>
      </c>
      <c r="Y21" s="161" t="str">
        <f t="shared" si="7"/>
        <v>MATH109-2</v>
      </c>
      <c r="Z21" s="161" t="str">
        <f t="shared" si="8"/>
        <v>MATH109-3</v>
      </c>
      <c r="AA21" s="161" t="str">
        <f t="shared" si="9"/>
        <v>MATH109-4</v>
      </c>
      <c r="AB21" s="161" t="str">
        <f t="shared" si="10"/>
        <v>MATH109-5</v>
      </c>
      <c r="AC21" s="161" t="str">
        <f t="shared" si="11"/>
        <v>MATH109-6</v>
      </c>
      <c r="AD21" s="161" t="str">
        <f t="shared" si="12"/>
        <v>MATH109-7</v>
      </c>
      <c r="AE21" s="161" t="str">
        <f t="shared" si="13"/>
        <v>MATH109-8</v>
      </c>
      <c r="AF21" s="161" t="str">
        <f t="shared" si="14"/>
        <v>MATH109-9</v>
      </c>
      <c r="AG21" s="161" t="str">
        <f t="shared" si="15"/>
        <v>MATH109-10</v>
      </c>
      <c r="AH21" s="161" t="str">
        <f t="shared" si="16"/>
        <v>C-</v>
      </c>
      <c r="AI21" s="161" t="str">
        <f t="shared" si="17"/>
        <v/>
      </c>
      <c r="AJ21" s="161" t="str">
        <f t="shared" si="18"/>
        <v/>
      </c>
      <c r="AK21" s="161" t="str">
        <f t="shared" si="19"/>
        <v/>
      </c>
      <c r="AL21" s="161" t="str">
        <f t="shared" si="20"/>
        <v/>
      </c>
      <c r="AM21" s="161" t="str">
        <f t="shared" si="21"/>
        <v/>
      </c>
      <c r="AN21" s="161" t="str">
        <f t="shared" si="22"/>
        <v/>
      </c>
      <c r="AO21" s="161" t="str">
        <f t="shared" si="23"/>
        <v/>
      </c>
      <c r="AP21" s="161" t="str">
        <f t="shared" si="24"/>
        <v/>
      </c>
      <c r="AQ21" s="161" t="str">
        <f t="shared" si="25"/>
        <v/>
      </c>
      <c r="AR21" s="173">
        <f t="shared" si="26"/>
        <v>1</v>
      </c>
      <c r="AS21" s="173" t="str">
        <f t="shared" si="27"/>
        <v/>
      </c>
      <c r="AT21" s="161" t="str">
        <f>AS21&amp;"-"&amp;COUNTIF($AS$2:AS21,AS21)</f>
        <v>-19</v>
      </c>
      <c r="AU21" s="161" t="str">
        <f t="shared" si="28"/>
        <v>MATH109</v>
      </c>
      <c r="AV21" s="161">
        <f t="shared" si="29"/>
        <v>1</v>
      </c>
    </row>
    <row r="22" spans="1:48" s="174" customFormat="1" ht="23.25" customHeight="1" x14ac:dyDescent="0.25">
      <c r="A22" s="610" t="s">
        <v>466</v>
      </c>
      <c r="B22" s="611">
        <v>86043</v>
      </c>
      <c r="C22" s="610" t="s">
        <v>538</v>
      </c>
      <c r="D22" s="610" t="s">
        <v>947</v>
      </c>
      <c r="E22" s="611">
        <v>4</v>
      </c>
      <c r="F22" s="612" t="s">
        <v>34</v>
      </c>
      <c r="G22" s="613">
        <v>84.38</v>
      </c>
      <c r="H22" s="611">
        <v>184</v>
      </c>
      <c r="I22" s="614" t="s">
        <v>462</v>
      </c>
      <c r="J22" s="159" t="str">
        <f>IFERROR(VLOOKUP(C22,'FOR CODES ADJUSTMENTS'!$B$3:$D$49,3,0),C22)</f>
        <v>CSC351</v>
      </c>
      <c r="K22" s="161" t="str">
        <f>J22&amp;"-"&amp;COUNTIF($J$2:J22,J22)</f>
        <v>CSC351-1</v>
      </c>
      <c r="L22" s="161" t="str">
        <f t="shared" si="1"/>
        <v>B+</v>
      </c>
      <c r="M22" s="157"/>
      <c r="N22" s="160" t="str">
        <f t="shared" si="2"/>
        <v>CSC351</v>
      </c>
      <c r="O22" s="160" t="str">
        <f t="shared" ref="O22:R22" si="66">+N22</f>
        <v>CSC351</v>
      </c>
      <c r="P22" s="160" t="str">
        <f t="shared" si="66"/>
        <v>CSC351</v>
      </c>
      <c r="Q22" s="160" t="str">
        <f t="shared" si="66"/>
        <v>CSC351</v>
      </c>
      <c r="R22" s="160" t="str">
        <f t="shared" si="66"/>
        <v>CSC351</v>
      </c>
      <c r="S22" s="160" t="str">
        <f t="shared" si="4"/>
        <v>CSC351</v>
      </c>
      <c r="T22" s="160" t="str">
        <f t="shared" ref="T22:W22" si="67">+S22</f>
        <v>CSC351</v>
      </c>
      <c r="U22" s="160" t="str">
        <f t="shared" si="67"/>
        <v>CSC351</v>
      </c>
      <c r="V22" s="160" t="str">
        <f t="shared" si="67"/>
        <v>CSC351</v>
      </c>
      <c r="W22" s="160" t="str">
        <f t="shared" si="67"/>
        <v>CSC351</v>
      </c>
      <c r="X22" s="161" t="str">
        <f t="shared" si="6"/>
        <v>CSC351-1</v>
      </c>
      <c r="Y22" s="161" t="str">
        <f t="shared" si="7"/>
        <v>CSC351-2</v>
      </c>
      <c r="Z22" s="161" t="str">
        <f t="shared" si="8"/>
        <v>CSC351-3</v>
      </c>
      <c r="AA22" s="161" t="str">
        <f t="shared" si="9"/>
        <v>CSC351-4</v>
      </c>
      <c r="AB22" s="161" t="str">
        <f t="shared" si="10"/>
        <v>CSC351-5</v>
      </c>
      <c r="AC22" s="161" t="str">
        <f t="shared" si="11"/>
        <v>CSC351-6</v>
      </c>
      <c r="AD22" s="161" t="str">
        <f t="shared" si="12"/>
        <v>CSC351-7</v>
      </c>
      <c r="AE22" s="161" t="str">
        <f t="shared" si="13"/>
        <v>CSC351-8</v>
      </c>
      <c r="AF22" s="161" t="str">
        <f t="shared" si="14"/>
        <v>CSC351-9</v>
      </c>
      <c r="AG22" s="161" t="str">
        <f t="shared" si="15"/>
        <v>CSC351-10</v>
      </c>
      <c r="AH22" s="161" t="str">
        <f t="shared" si="16"/>
        <v>B+</v>
      </c>
      <c r="AI22" s="161" t="str">
        <f t="shared" si="17"/>
        <v/>
      </c>
      <c r="AJ22" s="161" t="str">
        <f t="shared" si="18"/>
        <v/>
      </c>
      <c r="AK22" s="161" t="str">
        <f t="shared" si="19"/>
        <v/>
      </c>
      <c r="AL22" s="161" t="str">
        <f t="shared" si="20"/>
        <v/>
      </c>
      <c r="AM22" s="161" t="str">
        <f t="shared" si="21"/>
        <v/>
      </c>
      <c r="AN22" s="161" t="str">
        <f t="shared" si="22"/>
        <v/>
      </c>
      <c r="AO22" s="161" t="str">
        <f t="shared" si="23"/>
        <v/>
      </c>
      <c r="AP22" s="161" t="str">
        <f t="shared" si="24"/>
        <v/>
      </c>
      <c r="AQ22" s="161" t="str">
        <f t="shared" si="25"/>
        <v/>
      </c>
      <c r="AR22" s="173">
        <f t="shared" si="26"/>
        <v>1</v>
      </c>
      <c r="AS22" s="173" t="str">
        <f t="shared" si="27"/>
        <v/>
      </c>
      <c r="AT22" s="161" t="str">
        <f>AS22&amp;"-"&amp;COUNTIF($AS$2:AS22,AS22)</f>
        <v>-20</v>
      </c>
      <c r="AU22" s="161" t="str">
        <f t="shared" si="28"/>
        <v>CSC351</v>
      </c>
      <c r="AV22" s="161">
        <f t="shared" si="29"/>
        <v>1</v>
      </c>
    </row>
    <row r="23" spans="1:48" s="174" customFormat="1" ht="23.25" customHeight="1" x14ac:dyDescent="0.25">
      <c r="A23" s="610" t="s">
        <v>466</v>
      </c>
      <c r="B23" s="611">
        <v>86030</v>
      </c>
      <c r="C23" s="610" t="s">
        <v>532</v>
      </c>
      <c r="D23" s="610" t="s">
        <v>948</v>
      </c>
      <c r="E23" s="611">
        <v>3</v>
      </c>
      <c r="F23" s="612" t="s">
        <v>9</v>
      </c>
      <c r="G23" s="613">
        <v>87.5</v>
      </c>
      <c r="H23" s="611">
        <v>45</v>
      </c>
      <c r="I23" s="614" t="s">
        <v>462</v>
      </c>
      <c r="J23" s="159" t="str">
        <f>IFERROR(VLOOKUP(C23,'FOR CODES ADJUSTMENTS'!$B$3:$D$49,3,0),C23)</f>
        <v>CSC353</v>
      </c>
      <c r="K23" s="161" t="str">
        <f>J23&amp;"-"&amp;COUNTIF($J$2:J23,J23)</f>
        <v>CSC353-2</v>
      </c>
      <c r="L23" s="161" t="str">
        <f t="shared" si="1"/>
        <v>C-</v>
      </c>
      <c r="M23" s="157"/>
      <c r="N23" s="160" t="str">
        <f t="shared" si="2"/>
        <v>CSC353</v>
      </c>
      <c r="O23" s="160" t="str">
        <f t="shared" ref="O23:R23" si="68">+N23</f>
        <v>CSC353</v>
      </c>
      <c r="P23" s="160" t="str">
        <f t="shared" si="68"/>
        <v>CSC353</v>
      </c>
      <c r="Q23" s="160" t="str">
        <f t="shared" si="68"/>
        <v>CSC353</v>
      </c>
      <c r="R23" s="160" t="str">
        <f t="shared" si="68"/>
        <v>CSC353</v>
      </c>
      <c r="S23" s="160" t="str">
        <f t="shared" si="4"/>
        <v>CSC353</v>
      </c>
      <c r="T23" s="160" t="str">
        <f t="shared" ref="T23:W23" si="69">+S23</f>
        <v>CSC353</v>
      </c>
      <c r="U23" s="160" t="str">
        <f t="shared" si="69"/>
        <v>CSC353</v>
      </c>
      <c r="V23" s="160" t="str">
        <f t="shared" si="69"/>
        <v>CSC353</v>
      </c>
      <c r="W23" s="160" t="str">
        <f t="shared" si="69"/>
        <v>CSC353</v>
      </c>
      <c r="X23" s="161" t="str">
        <f t="shared" si="6"/>
        <v>CSC353-1</v>
      </c>
      <c r="Y23" s="161" t="str">
        <f t="shared" si="7"/>
        <v>CSC353-2</v>
      </c>
      <c r="Z23" s="161" t="str">
        <f t="shared" si="8"/>
        <v>CSC353-3</v>
      </c>
      <c r="AA23" s="161" t="str">
        <f t="shared" si="9"/>
        <v>CSC353-4</v>
      </c>
      <c r="AB23" s="161" t="str">
        <f t="shared" si="10"/>
        <v>CSC353-5</v>
      </c>
      <c r="AC23" s="161" t="str">
        <f t="shared" si="11"/>
        <v>CSC353-6</v>
      </c>
      <c r="AD23" s="161" t="str">
        <f t="shared" si="12"/>
        <v>CSC353-7</v>
      </c>
      <c r="AE23" s="161" t="str">
        <f t="shared" si="13"/>
        <v>CSC353-8</v>
      </c>
      <c r="AF23" s="161" t="str">
        <f t="shared" si="14"/>
        <v>CSC353-9</v>
      </c>
      <c r="AG23" s="161" t="str">
        <f t="shared" si="15"/>
        <v>CSC353-10</v>
      </c>
      <c r="AH23" s="161" t="str">
        <f t="shared" si="16"/>
        <v>F</v>
      </c>
      <c r="AI23" s="161" t="str">
        <f t="shared" si="17"/>
        <v>C-</v>
      </c>
      <c r="AJ23" s="161" t="str">
        <f t="shared" si="18"/>
        <v/>
      </c>
      <c r="AK23" s="161" t="str">
        <f t="shared" si="19"/>
        <v/>
      </c>
      <c r="AL23" s="161" t="str">
        <f t="shared" si="20"/>
        <v/>
      </c>
      <c r="AM23" s="161" t="str">
        <f t="shared" si="21"/>
        <v/>
      </c>
      <c r="AN23" s="161" t="str">
        <f t="shared" si="22"/>
        <v/>
      </c>
      <c r="AO23" s="161" t="str">
        <f t="shared" si="23"/>
        <v/>
      </c>
      <c r="AP23" s="161" t="str">
        <f t="shared" si="24"/>
        <v/>
      </c>
      <c r="AQ23" s="161" t="str">
        <f t="shared" si="25"/>
        <v/>
      </c>
      <c r="AR23" s="173">
        <f t="shared" si="26"/>
        <v>2</v>
      </c>
      <c r="AS23" s="173" t="str">
        <f t="shared" si="27"/>
        <v>ADJUSTMENT</v>
      </c>
      <c r="AT23" s="161" t="str">
        <f>AS23&amp;"-"&amp;COUNTIF($AS$2:AS23,AS23)</f>
        <v>ADJUSTMENT-2</v>
      </c>
      <c r="AU23" s="161" t="str">
        <f t="shared" si="28"/>
        <v>CSC353</v>
      </c>
      <c r="AV23" s="161">
        <f t="shared" si="29"/>
        <v>2</v>
      </c>
    </row>
    <row r="24" spans="1:48" s="174" customFormat="1" ht="23.25" customHeight="1" x14ac:dyDescent="0.25">
      <c r="A24" s="610" t="s">
        <v>466</v>
      </c>
      <c r="B24" s="611">
        <v>86053</v>
      </c>
      <c r="C24" s="610" t="s">
        <v>540</v>
      </c>
      <c r="D24" s="610" t="s">
        <v>949</v>
      </c>
      <c r="E24" s="611">
        <v>3</v>
      </c>
      <c r="F24" s="612" t="s">
        <v>35</v>
      </c>
      <c r="G24" s="613">
        <v>96.97</v>
      </c>
      <c r="H24" s="611">
        <v>82.3</v>
      </c>
      <c r="I24" s="614" t="s">
        <v>462</v>
      </c>
      <c r="J24" s="159" t="str">
        <f>IFERROR(VLOOKUP(C24,'FOR CODES ADJUSTMENTS'!$B$3:$D$49,3,0),C24)</f>
        <v>CSC361</v>
      </c>
      <c r="K24" s="161" t="str">
        <f>J24&amp;"-"&amp;COUNTIF($J$2:J24,J24)</f>
        <v>CSC361-1</v>
      </c>
      <c r="L24" s="161" t="str">
        <f t="shared" si="1"/>
        <v>A-</v>
      </c>
      <c r="M24" s="157"/>
      <c r="N24" s="160" t="str">
        <f t="shared" si="2"/>
        <v>CSC361</v>
      </c>
      <c r="O24" s="160" t="str">
        <f t="shared" ref="O24:R24" si="70">+N24</f>
        <v>CSC361</v>
      </c>
      <c r="P24" s="160" t="str">
        <f t="shared" si="70"/>
        <v>CSC361</v>
      </c>
      <c r="Q24" s="160" t="str">
        <f t="shared" si="70"/>
        <v>CSC361</v>
      </c>
      <c r="R24" s="160" t="str">
        <f t="shared" si="70"/>
        <v>CSC361</v>
      </c>
      <c r="S24" s="160" t="str">
        <f t="shared" si="4"/>
        <v>CSC361</v>
      </c>
      <c r="T24" s="160" t="str">
        <f t="shared" ref="T24:W24" si="71">+S24</f>
        <v>CSC361</v>
      </c>
      <c r="U24" s="160" t="str">
        <f t="shared" si="71"/>
        <v>CSC361</v>
      </c>
      <c r="V24" s="160" t="str">
        <f t="shared" si="71"/>
        <v>CSC361</v>
      </c>
      <c r="W24" s="160" t="str">
        <f t="shared" si="71"/>
        <v>CSC361</v>
      </c>
      <c r="X24" s="161" t="str">
        <f t="shared" si="6"/>
        <v>CSC361-1</v>
      </c>
      <c r="Y24" s="161" t="str">
        <f t="shared" si="7"/>
        <v>CSC361-2</v>
      </c>
      <c r="Z24" s="161" t="str">
        <f t="shared" si="8"/>
        <v>CSC361-3</v>
      </c>
      <c r="AA24" s="161" t="str">
        <f t="shared" si="9"/>
        <v>CSC361-4</v>
      </c>
      <c r="AB24" s="161" t="str">
        <f t="shared" si="10"/>
        <v>CSC361-5</v>
      </c>
      <c r="AC24" s="161" t="str">
        <f t="shared" si="11"/>
        <v>CSC361-6</v>
      </c>
      <c r="AD24" s="161" t="str">
        <f t="shared" si="12"/>
        <v>CSC361-7</v>
      </c>
      <c r="AE24" s="161" t="str">
        <f t="shared" si="13"/>
        <v>CSC361-8</v>
      </c>
      <c r="AF24" s="161" t="str">
        <f t="shared" si="14"/>
        <v>CSC361-9</v>
      </c>
      <c r="AG24" s="161" t="str">
        <f t="shared" si="15"/>
        <v>CSC361-10</v>
      </c>
      <c r="AH24" s="161" t="str">
        <f t="shared" si="16"/>
        <v>A-</v>
      </c>
      <c r="AI24" s="161" t="str">
        <f t="shared" si="17"/>
        <v/>
      </c>
      <c r="AJ24" s="161" t="str">
        <f t="shared" si="18"/>
        <v/>
      </c>
      <c r="AK24" s="161" t="str">
        <f t="shared" si="19"/>
        <v/>
      </c>
      <c r="AL24" s="161" t="str">
        <f t="shared" si="20"/>
        <v/>
      </c>
      <c r="AM24" s="161" t="str">
        <f t="shared" si="21"/>
        <v/>
      </c>
      <c r="AN24" s="161" t="str">
        <f t="shared" si="22"/>
        <v/>
      </c>
      <c r="AO24" s="161" t="str">
        <f t="shared" si="23"/>
        <v/>
      </c>
      <c r="AP24" s="161" t="str">
        <f t="shared" si="24"/>
        <v/>
      </c>
      <c r="AQ24" s="161" t="str">
        <f t="shared" si="25"/>
        <v/>
      </c>
      <c r="AR24" s="173">
        <f t="shared" si="26"/>
        <v>1</v>
      </c>
      <c r="AS24" s="173" t="str">
        <f t="shared" si="27"/>
        <v/>
      </c>
      <c r="AT24" s="161" t="str">
        <f>AS24&amp;"-"&amp;COUNTIF($AS$2:AS24,AS24)</f>
        <v>-21</v>
      </c>
      <c r="AU24" s="161" t="str">
        <f t="shared" si="28"/>
        <v>CSC361</v>
      </c>
      <c r="AV24" s="161">
        <f t="shared" si="29"/>
        <v>1</v>
      </c>
    </row>
    <row r="25" spans="1:48" s="174" customFormat="1" ht="23.25" customHeight="1" x14ac:dyDescent="0.25">
      <c r="A25" s="610" t="s">
        <v>466</v>
      </c>
      <c r="B25" s="611">
        <v>86073</v>
      </c>
      <c r="C25" s="610" t="s">
        <v>542</v>
      </c>
      <c r="D25" s="610" t="s">
        <v>950</v>
      </c>
      <c r="E25" s="611">
        <v>3</v>
      </c>
      <c r="F25" s="612" t="s">
        <v>34</v>
      </c>
      <c r="G25" s="613">
        <v>88.24</v>
      </c>
      <c r="H25" s="611">
        <v>71</v>
      </c>
      <c r="I25" s="614" t="s">
        <v>462</v>
      </c>
      <c r="J25" s="159" t="str">
        <f>IFERROR(VLOOKUP(C25,'FOR CODES ADJUSTMENTS'!$B$3:$D$49,3,0),C25)</f>
        <v>ENG116</v>
      </c>
      <c r="K25" s="161" t="str">
        <f>J25&amp;"-"&amp;COUNTIF($J$2:J25,J25)</f>
        <v>ENG116-1</v>
      </c>
      <c r="L25" s="161" t="str">
        <f t="shared" si="1"/>
        <v>B+</v>
      </c>
      <c r="M25" s="157"/>
      <c r="N25" s="160" t="str">
        <f t="shared" si="2"/>
        <v>ENG116</v>
      </c>
      <c r="O25" s="160" t="str">
        <f t="shared" ref="O25:R25" si="72">+N25</f>
        <v>ENG116</v>
      </c>
      <c r="P25" s="160" t="str">
        <f t="shared" si="72"/>
        <v>ENG116</v>
      </c>
      <c r="Q25" s="160" t="str">
        <f t="shared" si="72"/>
        <v>ENG116</v>
      </c>
      <c r="R25" s="160" t="str">
        <f t="shared" si="72"/>
        <v>ENG116</v>
      </c>
      <c r="S25" s="160" t="str">
        <f t="shared" si="4"/>
        <v>ENG116</v>
      </c>
      <c r="T25" s="160" t="str">
        <f t="shared" ref="T25:W25" si="73">+S25</f>
        <v>ENG116</v>
      </c>
      <c r="U25" s="160" t="str">
        <f t="shared" si="73"/>
        <v>ENG116</v>
      </c>
      <c r="V25" s="160" t="str">
        <f t="shared" si="73"/>
        <v>ENG116</v>
      </c>
      <c r="W25" s="160" t="str">
        <f t="shared" si="73"/>
        <v>ENG116</v>
      </c>
      <c r="X25" s="161" t="str">
        <f t="shared" si="6"/>
        <v>ENG116-1</v>
      </c>
      <c r="Y25" s="161" t="str">
        <f t="shared" si="7"/>
        <v>ENG116-2</v>
      </c>
      <c r="Z25" s="161" t="str">
        <f t="shared" si="8"/>
        <v>ENG116-3</v>
      </c>
      <c r="AA25" s="161" t="str">
        <f t="shared" si="9"/>
        <v>ENG116-4</v>
      </c>
      <c r="AB25" s="161" t="str">
        <f t="shared" si="10"/>
        <v>ENG116-5</v>
      </c>
      <c r="AC25" s="161" t="str">
        <f t="shared" si="11"/>
        <v>ENG116-6</v>
      </c>
      <c r="AD25" s="161" t="str">
        <f t="shared" si="12"/>
        <v>ENG116-7</v>
      </c>
      <c r="AE25" s="161" t="str">
        <f t="shared" si="13"/>
        <v>ENG116-8</v>
      </c>
      <c r="AF25" s="161" t="str">
        <f t="shared" si="14"/>
        <v>ENG116-9</v>
      </c>
      <c r="AG25" s="161" t="str">
        <f t="shared" si="15"/>
        <v>ENG116-10</v>
      </c>
      <c r="AH25" s="161" t="str">
        <f t="shared" si="16"/>
        <v>B+</v>
      </c>
      <c r="AI25" s="161" t="str">
        <f t="shared" si="17"/>
        <v/>
      </c>
      <c r="AJ25" s="161" t="str">
        <f t="shared" si="18"/>
        <v/>
      </c>
      <c r="AK25" s="161" t="str">
        <f t="shared" si="19"/>
        <v/>
      </c>
      <c r="AL25" s="161" t="str">
        <f t="shared" si="20"/>
        <v/>
      </c>
      <c r="AM25" s="161" t="str">
        <f t="shared" si="21"/>
        <v/>
      </c>
      <c r="AN25" s="161" t="str">
        <f t="shared" si="22"/>
        <v/>
      </c>
      <c r="AO25" s="161" t="str">
        <f t="shared" si="23"/>
        <v/>
      </c>
      <c r="AP25" s="161" t="str">
        <f t="shared" si="24"/>
        <v/>
      </c>
      <c r="AQ25" s="161" t="str">
        <f t="shared" si="25"/>
        <v/>
      </c>
      <c r="AR25" s="173">
        <f t="shared" si="26"/>
        <v>1</v>
      </c>
      <c r="AS25" s="173" t="str">
        <f t="shared" si="27"/>
        <v/>
      </c>
      <c r="AT25" s="161" t="str">
        <f>AS25&amp;"-"&amp;COUNTIF($AS$2:AS25,AS25)</f>
        <v>-22</v>
      </c>
      <c r="AU25" s="161" t="str">
        <f t="shared" si="28"/>
        <v>ENG116</v>
      </c>
      <c r="AV25" s="161">
        <f t="shared" si="29"/>
        <v>1</v>
      </c>
    </row>
    <row r="26" spans="1:48" s="174" customFormat="1" ht="23.25" customHeight="1" x14ac:dyDescent="0.25">
      <c r="A26" s="610" t="s">
        <v>466</v>
      </c>
      <c r="B26" s="611">
        <v>86063</v>
      </c>
      <c r="C26" s="610" t="s">
        <v>543</v>
      </c>
      <c r="D26" s="610" t="s">
        <v>951</v>
      </c>
      <c r="E26" s="611">
        <v>3</v>
      </c>
      <c r="F26" s="612" t="s">
        <v>9</v>
      </c>
      <c r="G26" s="613">
        <v>76.92</v>
      </c>
      <c r="H26" s="611">
        <v>43</v>
      </c>
      <c r="I26" s="614" t="s">
        <v>462</v>
      </c>
      <c r="J26" s="159" t="str">
        <f>IFERROR(VLOOKUP(C26,'FOR CODES ADJUSTMENTS'!$B$3:$D$49,3,0),C26)</f>
        <v>MATH115</v>
      </c>
      <c r="K26" s="161" t="str">
        <f>J26&amp;"-"&amp;COUNTIF($J$2:J26,J26)</f>
        <v>MATH115-1</v>
      </c>
      <c r="L26" s="161" t="str">
        <f t="shared" si="1"/>
        <v>C-</v>
      </c>
      <c r="M26" s="157"/>
      <c r="N26" s="160" t="str">
        <f t="shared" si="2"/>
        <v>MATH115</v>
      </c>
      <c r="O26" s="160" t="str">
        <f t="shared" ref="O26:R26" si="74">+N26</f>
        <v>MATH115</v>
      </c>
      <c r="P26" s="160" t="str">
        <f t="shared" si="74"/>
        <v>MATH115</v>
      </c>
      <c r="Q26" s="160" t="str">
        <f t="shared" si="74"/>
        <v>MATH115</v>
      </c>
      <c r="R26" s="160" t="str">
        <f t="shared" si="74"/>
        <v>MATH115</v>
      </c>
      <c r="S26" s="160" t="str">
        <f t="shared" si="4"/>
        <v>MATH115</v>
      </c>
      <c r="T26" s="160" t="str">
        <f t="shared" ref="T26:W26" si="75">+S26</f>
        <v>MATH115</v>
      </c>
      <c r="U26" s="160" t="str">
        <f t="shared" si="75"/>
        <v>MATH115</v>
      </c>
      <c r="V26" s="160" t="str">
        <f t="shared" si="75"/>
        <v>MATH115</v>
      </c>
      <c r="W26" s="160" t="str">
        <f t="shared" si="75"/>
        <v>MATH115</v>
      </c>
      <c r="X26" s="161" t="str">
        <f t="shared" si="6"/>
        <v>MATH115-1</v>
      </c>
      <c r="Y26" s="161" t="str">
        <f t="shared" si="7"/>
        <v>MATH115-2</v>
      </c>
      <c r="Z26" s="161" t="str">
        <f t="shared" si="8"/>
        <v>MATH115-3</v>
      </c>
      <c r="AA26" s="161" t="str">
        <f t="shared" si="9"/>
        <v>MATH115-4</v>
      </c>
      <c r="AB26" s="161" t="str">
        <f t="shared" si="10"/>
        <v>MATH115-5</v>
      </c>
      <c r="AC26" s="161" t="str">
        <f t="shared" si="11"/>
        <v>MATH115-6</v>
      </c>
      <c r="AD26" s="161" t="str">
        <f t="shared" si="12"/>
        <v>MATH115-7</v>
      </c>
      <c r="AE26" s="161" t="str">
        <f t="shared" si="13"/>
        <v>MATH115-8</v>
      </c>
      <c r="AF26" s="161" t="str">
        <f t="shared" si="14"/>
        <v>MATH115-9</v>
      </c>
      <c r="AG26" s="161" t="str">
        <f t="shared" si="15"/>
        <v>MATH115-10</v>
      </c>
      <c r="AH26" s="161" t="str">
        <f t="shared" si="16"/>
        <v>C-</v>
      </c>
      <c r="AI26" s="161" t="str">
        <f t="shared" si="17"/>
        <v/>
      </c>
      <c r="AJ26" s="161" t="str">
        <f t="shared" si="18"/>
        <v/>
      </c>
      <c r="AK26" s="161" t="str">
        <f t="shared" si="19"/>
        <v/>
      </c>
      <c r="AL26" s="161" t="str">
        <f t="shared" si="20"/>
        <v/>
      </c>
      <c r="AM26" s="161" t="str">
        <f t="shared" si="21"/>
        <v/>
      </c>
      <c r="AN26" s="161" t="str">
        <f t="shared" si="22"/>
        <v/>
      </c>
      <c r="AO26" s="161" t="str">
        <f t="shared" si="23"/>
        <v/>
      </c>
      <c r="AP26" s="161" t="str">
        <f t="shared" si="24"/>
        <v/>
      </c>
      <c r="AQ26" s="161" t="str">
        <f t="shared" si="25"/>
        <v/>
      </c>
      <c r="AR26" s="173">
        <f t="shared" si="26"/>
        <v>1</v>
      </c>
      <c r="AS26" s="173" t="str">
        <f t="shared" si="27"/>
        <v/>
      </c>
      <c r="AT26" s="161" t="str">
        <f>AS26&amp;"-"&amp;COUNTIF($AS$2:AS26,AS26)</f>
        <v>-23</v>
      </c>
      <c r="AU26" s="161" t="str">
        <f t="shared" si="28"/>
        <v>MATH115</v>
      </c>
      <c r="AV26" s="161">
        <f t="shared" si="29"/>
        <v>1</v>
      </c>
    </row>
    <row r="27" spans="1:48" s="174" customFormat="1" ht="23.25" customHeight="1" x14ac:dyDescent="0.25">
      <c r="A27" s="610" t="s">
        <v>467</v>
      </c>
      <c r="B27" s="611">
        <v>108280</v>
      </c>
      <c r="C27" s="610" t="s">
        <v>553</v>
      </c>
      <c r="D27" s="610" t="s">
        <v>952</v>
      </c>
      <c r="E27" s="611">
        <v>4</v>
      </c>
      <c r="F27" s="612" t="s">
        <v>27</v>
      </c>
      <c r="G27" s="613">
        <v>95.16</v>
      </c>
      <c r="H27" s="611">
        <v>140</v>
      </c>
      <c r="I27" s="614" t="s">
        <v>462</v>
      </c>
      <c r="J27" s="159" t="str">
        <f>IFERROR(VLOOKUP(C27,'FOR CODES ADJUSTMENTS'!$B$3:$D$49,3,0),C27)</f>
        <v>CSC343</v>
      </c>
      <c r="K27" s="161" t="str">
        <f>J27&amp;"-"&amp;COUNTIF($J$2:J27,J27)</f>
        <v>CSC343-1</v>
      </c>
      <c r="L27" s="161" t="str">
        <f t="shared" si="1"/>
        <v>B</v>
      </c>
      <c r="M27" s="157"/>
      <c r="N27" s="160" t="str">
        <f t="shared" si="2"/>
        <v>CSC343</v>
      </c>
      <c r="O27" s="160" t="str">
        <f t="shared" ref="O27:R27" si="76">+N27</f>
        <v>CSC343</v>
      </c>
      <c r="P27" s="160" t="str">
        <f t="shared" si="76"/>
        <v>CSC343</v>
      </c>
      <c r="Q27" s="160" t="str">
        <f t="shared" si="76"/>
        <v>CSC343</v>
      </c>
      <c r="R27" s="160" t="str">
        <f t="shared" si="76"/>
        <v>CSC343</v>
      </c>
      <c r="S27" s="160" t="str">
        <f t="shared" si="4"/>
        <v>CSC343</v>
      </c>
      <c r="T27" s="160" t="str">
        <f t="shared" ref="T27:W27" si="77">+S27</f>
        <v>CSC343</v>
      </c>
      <c r="U27" s="160" t="str">
        <f t="shared" si="77"/>
        <v>CSC343</v>
      </c>
      <c r="V27" s="160" t="str">
        <f t="shared" si="77"/>
        <v>CSC343</v>
      </c>
      <c r="W27" s="160" t="str">
        <f t="shared" si="77"/>
        <v>CSC343</v>
      </c>
      <c r="X27" s="161" t="str">
        <f t="shared" si="6"/>
        <v>CSC343-1</v>
      </c>
      <c r="Y27" s="161" t="str">
        <f t="shared" si="7"/>
        <v>CSC343-2</v>
      </c>
      <c r="Z27" s="161" t="str">
        <f t="shared" si="8"/>
        <v>CSC343-3</v>
      </c>
      <c r="AA27" s="161" t="str">
        <f t="shared" si="9"/>
        <v>CSC343-4</v>
      </c>
      <c r="AB27" s="161" t="str">
        <f t="shared" si="10"/>
        <v>CSC343-5</v>
      </c>
      <c r="AC27" s="161" t="str">
        <f t="shared" si="11"/>
        <v>CSC343-6</v>
      </c>
      <c r="AD27" s="161" t="str">
        <f t="shared" si="12"/>
        <v>CSC343-7</v>
      </c>
      <c r="AE27" s="161" t="str">
        <f t="shared" si="13"/>
        <v>CSC343-8</v>
      </c>
      <c r="AF27" s="161" t="str">
        <f t="shared" si="14"/>
        <v>CSC343-9</v>
      </c>
      <c r="AG27" s="161" t="str">
        <f t="shared" si="15"/>
        <v>CSC343-10</v>
      </c>
      <c r="AH27" s="161" t="str">
        <f t="shared" si="16"/>
        <v>B</v>
      </c>
      <c r="AI27" s="161" t="str">
        <f t="shared" si="17"/>
        <v/>
      </c>
      <c r="AJ27" s="161" t="str">
        <f t="shared" si="18"/>
        <v/>
      </c>
      <c r="AK27" s="161" t="str">
        <f t="shared" si="19"/>
        <v/>
      </c>
      <c r="AL27" s="161" t="str">
        <f t="shared" si="20"/>
        <v/>
      </c>
      <c r="AM27" s="161" t="str">
        <f t="shared" si="21"/>
        <v/>
      </c>
      <c r="AN27" s="161" t="str">
        <f t="shared" si="22"/>
        <v/>
      </c>
      <c r="AO27" s="161" t="str">
        <f t="shared" si="23"/>
        <v/>
      </c>
      <c r="AP27" s="161" t="str">
        <f t="shared" si="24"/>
        <v/>
      </c>
      <c r="AQ27" s="161" t="str">
        <f t="shared" si="25"/>
        <v/>
      </c>
      <c r="AR27" s="173">
        <f t="shared" si="26"/>
        <v>1</v>
      </c>
      <c r="AS27" s="173" t="str">
        <f t="shared" si="27"/>
        <v/>
      </c>
      <c r="AT27" s="161" t="str">
        <f>AS27&amp;"-"&amp;COUNTIF($AS$2:AS27,AS27)</f>
        <v>-24</v>
      </c>
      <c r="AU27" s="161" t="str">
        <f t="shared" si="28"/>
        <v>CSC343</v>
      </c>
      <c r="AV27" s="161">
        <f t="shared" si="29"/>
        <v>1</v>
      </c>
    </row>
    <row r="28" spans="1:48" s="174" customFormat="1" ht="23.25" customHeight="1" x14ac:dyDescent="0.25">
      <c r="A28" s="610" t="s">
        <v>467</v>
      </c>
      <c r="B28" s="611">
        <v>108033</v>
      </c>
      <c r="C28" s="610" t="s">
        <v>555</v>
      </c>
      <c r="D28" s="610" t="s">
        <v>953</v>
      </c>
      <c r="E28" s="611">
        <v>4</v>
      </c>
      <c r="F28" s="612" t="s">
        <v>27</v>
      </c>
      <c r="G28" s="613">
        <v>72.31</v>
      </c>
      <c r="H28" s="611">
        <v>134</v>
      </c>
      <c r="I28" s="614" t="s">
        <v>462</v>
      </c>
      <c r="J28" s="159" t="str">
        <f>IFERROR(VLOOKUP(C28,'FOR CODES ADJUSTMENTS'!$B$3:$D$49,3,0),C28)</f>
        <v>CSC363</v>
      </c>
      <c r="K28" s="161" t="str">
        <f>J28&amp;"-"&amp;COUNTIF($J$2:J28,J28)</f>
        <v>CSC363-1</v>
      </c>
      <c r="L28" s="161" t="str">
        <f t="shared" si="1"/>
        <v>B</v>
      </c>
      <c r="M28" s="157"/>
      <c r="N28" s="160" t="str">
        <f t="shared" si="2"/>
        <v>CSC363</v>
      </c>
      <c r="O28" s="160" t="str">
        <f t="shared" ref="O28:R28" si="78">+N28</f>
        <v>CSC363</v>
      </c>
      <c r="P28" s="160" t="str">
        <f t="shared" si="78"/>
        <v>CSC363</v>
      </c>
      <c r="Q28" s="160" t="str">
        <f t="shared" si="78"/>
        <v>CSC363</v>
      </c>
      <c r="R28" s="160" t="str">
        <f t="shared" si="78"/>
        <v>CSC363</v>
      </c>
      <c r="S28" s="160" t="str">
        <f t="shared" si="4"/>
        <v>CSC363</v>
      </c>
      <c r="T28" s="160" t="str">
        <f t="shared" ref="T28:W28" si="79">+S28</f>
        <v>CSC363</v>
      </c>
      <c r="U28" s="160" t="str">
        <f t="shared" si="79"/>
        <v>CSC363</v>
      </c>
      <c r="V28" s="160" t="str">
        <f t="shared" si="79"/>
        <v>CSC363</v>
      </c>
      <c r="W28" s="160" t="str">
        <f t="shared" si="79"/>
        <v>CSC363</v>
      </c>
      <c r="X28" s="161" t="str">
        <f t="shared" si="6"/>
        <v>CSC363-1</v>
      </c>
      <c r="Y28" s="161" t="str">
        <f t="shared" si="7"/>
        <v>CSC363-2</v>
      </c>
      <c r="Z28" s="161" t="str">
        <f t="shared" si="8"/>
        <v>CSC363-3</v>
      </c>
      <c r="AA28" s="161" t="str">
        <f t="shared" si="9"/>
        <v>CSC363-4</v>
      </c>
      <c r="AB28" s="161" t="str">
        <f t="shared" si="10"/>
        <v>CSC363-5</v>
      </c>
      <c r="AC28" s="161" t="str">
        <f t="shared" si="11"/>
        <v>CSC363-6</v>
      </c>
      <c r="AD28" s="161" t="str">
        <f t="shared" si="12"/>
        <v>CSC363-7</v>
      </c>
      <c r="AE28" s="161" t="str">
        <f t="shared" si="13"/>
        <v>CSC363-8</v>
      </c>
      <c r="AF28" s="161" t="str">
        <f t="shared" si="14"/>
        <v>CSC363-9</v>
      </c>
      <c r="AG28" s="161" t="str">
        <f t="shared" si="15"/>
        <v>CSC363-10</v>
      </c>
      <c r="AH28" s="161" t="str">
        <f t="shared" si="16"/>
        <v>B</v>
      </c>
      <c r="AI28" s="161" t="str">
        <f t="shared" si="17"/>
        <v/>
      </c>
      <c r="AJ28" s="161" t="str">
        <f t="shared" si="18"/>
        <v/>
      </c>
      <c r="AK28" s="161" t="str">
        <f t="shared" si="19"/>
        <v/>
      </c>
      <c r="AL28" s="161" t="str">
        <f t="shared" si="20"/>
        <v/>
      </c>
      <c r="AM28" s="161" t="str">
        <f t="shared" si="21"/>
        <v/>
      </c>
      <c r="AN28" s="161" t="str">
        <f t="shared" si="22"/>
        <v/>
      </c>
      <c r="AO28" s="161" t="str">
        <f t="shared" si="23"/>
        <v/>
      </c>
      <c r="AP28" s="161" t="str">
        <f t="shared" si="24"/>
        <v/>
      </c>
      <c r="AQ28" s="161" t="str">
        <f t="shared" si="25"/>
        <v/>
      </c>
      <c r="AR28" s="173">
        <f t="shared" si="26"/>
        <v>1</v>
      </c>
      <c r="AS28" s="173" t="str">
        <f t="shared" si="27"/>
        <v/>
      </c>
      <c r="AT28" s="161" t="str">
        <f>AS28&amp;"-"&amp;COUNTIF($AS$2:AS28,AS28)</f>
        <v>-25</v>
      </c>
      <c r="AU28" s="161" t="str">
        <f t="shared" si="28"/>
        <v>CSC363</v>
      </c>
      <c r="AV28" s="161">
        <f t="shared" si="29"/>
        <v>1</v>
      </c>
    </row>
    <row r="29" spans="1:48" s="174" customFormat="1" ht="23.25" customHeight="1" x14ac:dyDescent="0.25">
      <c r="A29" s="610" t="s">
        <v>467</v>
      </c>
      <c r="B29" s="611">
        <v>108316</v>
      </c>
      <c r="C29" s="610" t="s">
        <v>521</v>
      </c>
      <c r="D29" s="610" t="s">
        <v>954</v>
      </c>
      <c r="E29" s="611">
        <v>3</v>
      </c>
      <c r="F29" s="612" t="s">
        <v>34</v>
      </c>
      <c r="G29" s="613">
        <v>87.5</v>
      </c>
      <c r="H29" s="611">
        <v>65</v>
      </c>
      <c r="I29" s="614" t="s">
        <v>462</v>
      </c>
      <c r="J29" s="159" t="str">
        <f>IFERROR(VLOOKUP(C29,'FOR CODES ADJUSTMENTS'!$B$3:$D$49,3,0),C29)</f>
        <v>CSC368</v>
      </c>
      <c r="K29" s="161" t="str">
        <f>J29&amp;"-"&amp;COUNTIF($J$2:J29,J29)</f>
        <v>CSC368-1</v>
      </c>
      <c r="L29" s="161" t="str">
        <f t="shared" si="1"/>
        <v>B+</v>
      </c>
      <c r="M29" s="157"/>
      <c r="N29" s="160" t="str">
        <f t="shared" si="2"/>
        <v>CSC368</v>
      </c>
      <c r="O29" s="160" t="str">
        <f t="shared" ref="O29:R29" si="80">+N29</f>
        <v>CSC368</v>
      </c>
      <c r="P29" s="160" t="str">
        <f t="shared" si="80"/>
        <v>CSC368</v>
      </c>
      <c r="Q29" s="160" t="str">
        <f t="shared" si="80"/>
        <v>CSC368</v>
      </c>
      <c r="R29" s="160" t="str">
        <f t="shared" si="80"/>
        <v>CSC368</v>
      </c>
      <c r="S29" s="160" t="str">
        <f t="shared" si="4"/>
        <v>CSC368</v>
      </c>
      <c r="T29" s="160" t="str">
        <f t="shared" ref="T29:W29" si="81">+S29</f>
        <v>CSC368</v>
      </c>
      <c r="U29" s="160" t="str">
        <f t="shared" si="81"/>
        <v>CSC368</v>
      </c>
      <c r="V29" s="160" t="str">
        <f t="shared" si="81"/>
        <v>CSC368</v>
      </c>
      <c r="W29" s="160" t="str">
        <f t="shared" si="81"/>
        <v>CSC368</v>
      </c>
      <c r="X29" s="161" t="str">
        <f t="shared" si="6"/>
        <v>CSC368-1</v>
      </c>
      <c r="Y29" s="161" t="str">
        <f t="shared" si="7"/>
        <v>CSC368-2</v>
      </c>
      <c r="Z29" s="161" t="str">
        <f t="shared" si="8"/>
        <v>CSC368-3</v>
      </c>
      <c r="AA29" s="161" t="str">
        <f t="shared" si="9"/>
        <v>CSC368-4</v>
      </c>
      <c r="AB29" s="161" t="str">
        <f t="shared" si="10"/>
        <v>CSC368-5</v>
      </c>
      <c r="AC29" s="161" t="str">
        <f t="shared" si="11"/>
        <v>CSC368-6</v>
      </c>
      <c r="AD29" s="161" t="str">
        <f t="shared" si="12"/>
        <v>CSC368-7</v>
      </c>
      <c r="AE29" s="161" t="str">
        <f t="shared" si="13"/>
        <v>CSC368-8</v>
      </c>
      <c r="AF29" s="161" t="str">
        <f t="shared" si="14"/>
        <v>CSC368-9</v>
      </c>
      <c r="AG29" s="161" t="str">
        <f t="shared" si="15"/>
        <v>CSC368-10</v>
      </c>
      <c r="AH29" s="161" t="str">
        <f t="shared" si="16"/>
        <v>B+</v>
      </c>
      <c r="AI29" s="161" t="str">
        <f t="shared" si="17"/>
        <v/>
      </c>
      <c r="AJ29" s="161" t="str">
        <f t="shared" si="18"/>
        <v/>
      </c>
      <c r="AK29" s="161" t="str">
        <f t="shared" si="19"/>
        <v/>
      </c>
      <c r="AL29" s="161" t="str">
        <f t="shared" si="20"/>
        <v/>
      </c>
      <c r="AM29" s="161" t="str">
        <f t="shared" si="21"/>
        <v/>
      </c>
      <c r="AN29" s="161" t="str">
        <f t="shared" si="22"/>
        <v/>
      </c>
      <c r="AO29" s="161" t="str">
        <f t="shared" si="23"/>
        <v/>
      </c>
      <c r="AP29" s="161" t="str">
        <f t="shared" si="24"/>
        <v/>
      </c>
      <c r="AQ29" s="161" t="str">
        <f t="shared" si="25"/>
        <v/>
      </c>
      <c r="AR29" s="173">
        <f t="shared" si="26"/>
        <v>1</v>
      </c>
      <c r="AS29" s="173" t="str">
        <f t="shared" si="27"/>
        <v/>
      </c>
      <c r="AT29" s="161" t="str">
        <f>AS29&amp;"-"&amp;COUNTIF($AS$2:AS29,AS29)</f>
        <v>-26</v>
      </c>
      <c r="AU29" s="161" t="str">
        <f t="shared" si="28"/>
        <v>CSC368</v>
      </c>
      <c r="AV29" s="161">
        <f t="shared" si="29"/>
        <v>1</v>
      </c>
    </row>
    <row r="30" spans="1:48" s="174" customFormat="1" ht="23.25" customHeight="1" x14ac:dyDescent="0.25">
      <c r="A30" s="610" t="s">
        <v>467</v>
      </c>
      <c r="B30" s="611">
        <v>108290</v>
      </c>
      <c r="C30" s="610" t="s">
        <v>556</v>
      </c>
      <c r="D30" s="610" t="s">
        <v>955</v>
      </c>
      <c r="E30" s="611">
        <v>3</v>
      </c>
      <c r="F30" s="612" t="s">
        <v>27</v>
      </c>
      <c r="G30" s="613">
        <v>75.86</v>
      </c>
      <c r="H30" s="611">
        <v>65</v>
      </c>
      <c r="I30" s="614" t="s">
        <v>462</v>
      </c>
      <c r="J30" s="159" t="str">
        <f>IFERROR(VLOOKUP(C30,'FOR CODES ADJUSTMENTS'!$B$3:$D$49,3,0),C30)</f>
        <v>CSC381</v>
      </c>
      <c r="K30" s="161" t="str">
        <f>J30&amp;"-"&amp;COUNTIF($J$2:J30,J30)</f>
        <v>CSC381-1</v>
      </c>
      <c r="L30" s="161" t="str">
        <f t="shared" si="1"/>
        <v>B</v>
      </c>
      <c r="M30" s="157"/>
      <c r="N30" s="160" t="str">
        <f t="shared" si="2"/>
        <v>CSC381</v>
      </c>
      <c r="O30" s="160" t="str">
        <f t="shared" ref="O30:R30" si="82">+N30</f>
        <v>CSC381</v>
      </c>
      <c r="P30" s="160" t="str">
        <f t="shared" si="82"/>
        <v>CSC381</v>
      </c>
      <c r="Q30" s="160" t="str">
        <f t="shared" si="82"/>
        <v>CSC381</v>
      </c>
      <c r="R30" s="160" t="str">
        <f t="shared" si="82"/>
        <v>CSC381</v>
      </c>
      <c r="S30" s="160" t="str">
        <f t="shared" si="4"/>
        <v>CSC381</v>
      </c>
      <c r="T30" s="160" t="str">
        <f t="shared" ref="T30:W30" si="83">+S30</f>
        <v>CSC381</v>
      </c>
      <c r="U30" s="160" t="str">
        <f t="shared" si="83"/>
        <v>CSC381</v>
      </c>
      <c r="V30" s="160" t="str">
        <f t="shared" si="83"/>
        <v>CSC381</v>
      </c>
      <c r="W30" s="160" t="str">
        <f t="shared" si="83"/>
        <v>CSC381</v>
      </c>
      <c r="X30" s="161" t="str">
        <f t="shared" si="6"/>
        <v>CSC381-1</v>
      </c>
      <c r="Y30" s="161" t="str">
        <f t="shared" si="7"/>
        <v>CSC381-2</v>
      </c>
      <c r="Z30" s="161" t="str">
        <f t="shared" si="8"/>
        <v>CSC381-3</v>
      </c>
      <c r="AA30" s="161" t="str">
        <f t="shared" si="9"/>
        <v>CSC381-4</v>
      </c>
      <c r="AB30" s="161" t="str">
        <f t="shared" si="10"/>
        <v>CSC381-5</v>
      </c>
      <c r="AC30" s="161" t="str">
        <f t="shared" si="11"/>
        <v>CSC381-6</v>
      </c>
      <c r="AD30" s="161" t="str">
        <f t="shared" si="12"/>
        <v>CSC381-7</v>
      </c>
      <c r="AE30" s="161" t="str">
        <f t="shared" si="13"/>
        <v>CSC381-8</v>
      </c>
      <c r="AF30" s="161" t="str">
        <f t="shared" si="14"/>
        <v>CSC381-9</v>
      </c>
      <c r="AG30" s="161" t="str">
        <f t="shared" si="15"/>
        <v>CSC381-10</v>
      </c>
      <c r="AH30" s="161" t="str">
        <f t="shared" si="16"/>
        <v>B</v>
      </c>
      <c r="AI30" s="161" t="str">
        <f t="shared" si="17"/>
        <v/>
      </c>
      <c r="AJ30" s="161" t="str">
        <f t="shared" si="18"/>
        <v/>
      </c>
      <c r="AK30" s="161" t="str">
        <f t="shared" si="19"/>
        <v/>
      </c>
      <c r="AL30" s="161" t="str">
        <f t="shared" si="20"/>
        <v/>
      </c>
      <c r="AM30" s="161" t="str">
        <f t="shared" si="21"/>
        <v/>
      </c>
      <c r="AN30" s="161" t="str">
        <f t="shared" si="22"/>
        <v/>
      </c>
      <c r="AO30" s="161" t="str">
        <f t="shared" si="23"/>
        <v/>
      </c>
      <c r="AP30" s="161" t="str">
        <f t="shared" si="24"/>
        <v/>
      </c>
      <c r="AQ30" s="161" t="str">
        <f t="shared" si="25"/>
        <v/>
      </c>
      <c r="AR30" s="173">
        <f t="shared" si="26"/>
        <v>1</v>
      </c>
      <c r="AS30" s="173" t="str">
        <f t="shared" si="27"/>
        <v/>
      </c>
      <c r="AT30" s="161" t="str">
        <f>AS30&amp;"-"&amp;COUNTIF($AS$2:AS30,AS30)</f>
        <v>-27</v>
      </c>
      <c r="AU30" s="161" t="str">
        <f t="shared" si="28"/>
        <v>CSC381</v>
      </c>
      <c r="AV30" s="161">
        <f t="shared" si="29"/>
        <v>1</v>
      </c>
    </row>
    <row r="31" spans="1:48" s="174" customFormat="1" ht="23.25" customHeight="1" x14ac:dyDescent="0.25">
      <c r="A31" s="610" t="s">
        <v>467</v>
      </c>
      <c r="B31" s="611">
        <v>108313</v>
      </c>
      <c r="C31" s="610" t="s">
        <v>607</v>
      </c>
      <c r="D31" s="610" t="s">
        <v>956</v>
      </c>
      <c r="E31" s="611">
        <v>3</v>
      </c>
      <c r="F31" s="612" t="s">
        <v>12</v>
      </c>
      <c r="G31" s="613">
        <v>80</v>
      </c>
      <c r="H31" s="611">
        <v>42</v>
      </c>
      <c r="I31" s="614" t="s">
        <v>462</v>
      </c>
      <c r="J31" s="159" t="str">
        <f>IFERROR(VLOOKUP(C31,'FOR CODES ADJUSTMENTS'!$B$3:$D$49,3,0),C31)</f>
        <v>CSC394</v>
      </c>
      <c r="K31" s="161" t="str">
        <f>J31&amp;"-"&amp;COUNTIF($J$2:J31,J31)</f>
        <v>CSC394-1</v>
      </c>
      <c r="L31" s="161" t="str">
        <f t="shared" si="1"/>
        <v>C</v>
      </c>
      <c r="M31" s="157"/>
      <c r="N31" s="160" t="str">
        <f t="shared" si="2"/>
        <v>CSC394</v>
      </c>
      <c r="O31" s="160" t="str">
        <f t="shared" ref="O31:R31" si="84">+N31</f>
        <v>CSC394</v>
      </c>
      <c r="P31" s="160" t="str">
        <f t="shared" si="84"/>
        <v>CSC394</v>
      </c>
      <c r="Q31" s="160" t="str">
        <f t="shared" si="84"/>
        <v>CSC394</v>
      </c>
      <c r="R31" s="160" t="str">
        <f t="shared" si="84"/>
        <v>CSC394</v>
      </c>
      <c r="S31" s="160" t="str">
        <f t="shared" si="4"/>
        <v>CSC394</v>
      </c>
      <c r="T31" s="160" t="str">
        <f t="shared" ref="T31:W31" si="85">+S31</f>
        <v>CSC394</v>
      </c>
      <c r="U31" s="160" t="str">
        <f t="shared" si="85"/>
        <v>CSC394</v>
      </c>
      <c r="V31" s="160" t="str">
        <f t="shared" si="85"/>
        <v>CSC394</v>
      </c>
      <c r="W31" s="160" t="str">
        <f t="shared" si="85"/>
        <v>CSC394</v>
      </c>
      <c r="X31" s="161" t="str">
        <f t="shared" si="6"/>
        <v>CSC394-1</v>
      </c>
      <c r="Y31" s="161" t="str">
        <f t="shared" si="7"/>
        <v>CSC394-2</v>
      </c>
      <c r="Z31" s="161" t="str">
        <f t="shared" si="8"/>
        <v>CSC394-3</v>
      </c>
      <c r="AA31" s="161" t="str">
        <f t="shared" si="9"/>
        <v>CSC394-4</v>
      </c>
      <c r="AB31" s="161" t="str">
        <f t="shared" si="10"/>
        <v>CSC394-5</v>
      </c>
      <c r="AC31" s="161" t="str">
        <f t="shared" si="11"/>
        <v>CSC394-6</v>
      </c>
      <c r="AD31" s="161" t="str">
        <f t="shared" si="12"/>
        <v>CSC394-7</v>
      </c>
      <c r="AE31" s="161" t="str">
        <f t="shared" si="13"/>
        <v>CSC394-8</v>
      </c>
      <c r="AF31" s="161" t="str">
        <f t="shared" si="14"/>
        <v>CSC394-9</v>
      </c>
      <c r="AG31" s="161" t="str">
        <f t="shared" si="15"/>
        <v>CSC394-10</v>
      </c>
      <c r="AH31" s="161" t="str">
        <f t="shared" si="16"/>
        <v>C</v>
      </c>
      <c r="AI31" s="161" t="str">
        <f t="shared" si="17"/>
        <v/>
      </c>
      <c r="AJ31" s="161" t="str">
        <f t="shared" si="18"/>
        <v/>
      </c>
      <c r="AK31" s="161" t="str">
        <f t="shared" si="19"/>
        <v/>
      </c>
      <c r="AL31" s="161" t="str">
        <f t="shared" si="20"/>
        <v/>
      </c>
      <c r="AM31" s="161" t="str">
        <f t="shared" si="21"/>
        <v/>
      </c>
      <c r="AN31" s="161" t="str">
        <f t="shared" si="22"/>
        <v/>
      </c>
      <c r="AO31" s="161" t="str">
        <f t="shared" si="23"/>
        <v/>
      </c>
      <c r="AP31" s="161" t="str">
        <f t="shared" si="24"/>
        <v/>
      </c>
      <c r="AQ31" s="161" t="str">
        <f t="shared" si="25"/>
        <v/>
      </c>
      <c r="AR31" s="173">
        <f t="shared" si="26"/>
        <v>1</v>
      </c>
      <c r="AS31" s="173" t="str">
        <f t="shared" si="27"/>
        <v/>
      </c>
      <c r="AT31" s="161" t="str">
        <f>AS31&amp;"-"&amp;COUNTIF($AS$2:AS31,AS31)</f>
        <v>-28</v>
      </c>
      <c r="AU31" s="161" t="str">
        <f t="shared" si="28"/>
        <v>CSC394</v>
      </c>
      <c r="AV31" s="161">
        <f t="shared" si="29"/>
        <v>1</v>
      </c>
    </row>
    <row r="32" spans="1:48" s="174" customFormat="1" ht="23.25" customHeight="1" x14ac:dyDescent="0.25">
      <c r="A32" s="610" t="s">
        <v>468</v>
      </c>
      <c r="B32" s="611">
        <v>129770</v>
      </c>
      <c r="C32" s="610" t="s">
        <v>502</v>
      </c>
      <c r="D32" s="610" t="s">
        <v>957</v>
      </c>
      <c r="E32" s="611">
        <v>3</v>
      </c>
      <c r="F32" s="612" t="s">
        <v>23</v>
      </c>
      <c r="G32" s="613">
        <v>85.19</v>
      </c>
      <c r="H32" s="611">
        <v>78</v>
      </c>
      <c r="I32" s="614" t="s">
        <v>462</v>
      </c>
      <c r="J32" s="159" t="str">
        <f>IFERROR(VLOOKUP(C32,'FOR CODES ADJUSTMENTS'!$B$3:$D$49,3,0),C32)</f>
        <v>CMC101</v>
      </c>
      <c r="K32" s="161" t="str">
        <f>J32&amp;"-"&amp;COUNTIF($J$2:J32,J32)</f>
        <v>CMC101-1</v>
      </c>
      <c r="L32" s="161" t="str">
        <f t="shared" si="1"/>
        <v>B-</v>
      </c>
      <c r="M32" s="157"/>
      <c r="N32" s="160" t="str">
        <f t="shared" si="2"/>
        <v>CMC101</v>
      </c>
      <c r="O32" s="160" t="str">
        <f t="shared" ref="O32:R32" si="86">+N32</f>
        <v>CMC101</v>
      </c>
      <c r="P32" s="160" t="str">
        <f t="shared" si="86"/>
        <v>CMC101</v>
      </c>
      <c r="Q32" s="160" t="str">
        <f t="shared" si="86"/>
        <v>CMC101</v>
      </c>
      <c r="R32" s="160" t="str">
        <f t="shared" si="86"/>
        <v>CMC101</v>
      </c>
      <c r="S32" s="160" t="str">
        <f t="shared" si="4"/>
        <v>CMC101</v>
      </c>
      <c r="T32" s="160" t="str">
        <f t="shared" ref="T32:W32" si="87">+S32</f>
        <v>CMC101</v>
      </c>
      <c r="U32" s="160" t="str">
        <f t="shared" si="87"/>
        <v>CMC101</v>
      </c>
      <c r="V32" s="160" t="str">
        <f t="shared" si="87"/>
        <v>CMC101</v>
      </c>
      <c r="W32" s="160" t="str">
        <f t="shared" si="87"/>
        <v>CMC101</v>
      </c>
      <c r="X32" s="161" t="str">
        <f t="shared" si="6"/>
        <v>CMC101-1</v>
      </c>
      <c r="Y32" s="161" t="str">
        <f t="shared" si="7"/>
        <v>CMC101-2</v>
      </c>
      <c r="Z32" s="161" t="str">
        <f t="shared" si="8"/>
        <v>CMC101-3</v>
      </c>
      <c r="AA32" s="161" t="str">
        <f t="shared" si="9"/>
        <v>CMC101-4</v>
      </c>
      <c r="AB32" s="161" t="str">
        <f t="shared" si="10"/>
        <v>CMC101-5</v>
      </c>
      <c r="AC32" s="161" t="str">
        <f t="shared" si="11"/>
        <v>CMC101-6</v>
      </c>
      <c r="AD32" s="161" t="str">
        <f t="shared" si="12"/>
        <v>CMC101-7</v>
      </c>
      <c r="AE32" s="161" t="str">
        <f t="shared" si="13"/>
        <v>CMC101-8</v>
      </c>
      <c r="AF32" s="161" t="str">
        <f t="shared" si="14"/>
        <v>CMC101-9</v>
      </c>
      <c r="AG32" s="161" t="str">
        <f t="shared" si="15"/>
        <v>CMC101-10</v>
      </c>
      <c r="AH32" s="161" t="str">
        <f t="shared" si="16"/>
        <v>B-</v>
      </c>
      <c r="AI32" s="161" t="str">
        <f t="shared" si="17"/>
        <v/>
      </c>
      <c r="AJ32" s="161" t="str">
        <f t="shared" si="18"/>
        <v/>
      </c>
      <c r="AK32" s="161" t="str">
        <f t="shared" si="19"/>
        <v/>
      </c>
      <c r="AL32" s="161" t="str">
        <f t="shared" si="20"/>
        <v/>
      </c>
      <c r="AM32" s="161" t="str">
        <f t="shared" si="21"/>
        <v/>
      </c>
      <c r="AN32" s="161" t="str">
        <f t="shared" si="22"/>
        <v/>
      </c>
      <c r="AO32" s="161" t="str">
        <f t="shared" si="23"/>
        <v/>
      </c>
      <c r="AP32" s="161" t="str">
        <f t="shared" si="24"/>
        <v/>
      </c>
      <c r="AQ32" s="161" t="str">
        <f t="shared" si="25"/>
        <v/>
      </c>
      <c r="AR32" s="173">
        <f t="shared" si="26"/>
        <v>1</v>
      </c>
      <c r="AS32" s="173" t="str">
        <f t="shared" si="27"/>
        <v/>
      </c>
      <c r="AT32" s="161" t="str">
        <f>AS32&amp;"-"&amp;COUNTIF($AS$2:AS32,AS32)</f>
        <v>-29</v>
      </c>
      <c r="AU32" s="161" t="str">
        <f t="shared" si="28"/>
        <v>CMC101</v>
      </c>
      <c r="AV32" s="161">
        <f t="shared" si="29"/>
        <v>1</v>
      </c>
    </row>
    <row r="33" spans="1:48" s="174" customFormat="1" ht="23.25" customHeight="1" x14ac:dyDescent="0.25">
      <c r="A33" s="610" t="s">
        <v>468</v>
      </c>
      <c r="B33" s="611">
        <v>129966</v>
      </c>
      <c r="C33" s="610" t="s">
        <v>561</v>
      </c>
      <c r="D33" s="610" t="s">
        <v>958</v>
      </c>
      <c r="E33" s="611">
        <v>3</v>
      </c>
      <c r="F33" s="612" t="s">
        <v>27</v>
      </c>
      <c r="G33" s="613">
        <v>80</v>
      </c>
      <c r="H33" s="611">
        <v>69.5</v>
      </c>
      <c r="I33" s="614" t="s">
        <v>462</v>
      </c>
      <c r="J33" s="159" t="str">
        <f>IFERROR(VLOOKUP(C33,'FOR CODES ADJUSTMENTS'!$B$3:$D$49,3,0),C33)</f>
        <v>CSC320</v>
      </c>
      <c r="K33" s="161" t="str">
        <f>J33&amp;"-"&amp;COUNTIF($J$2:J33,J33)</f>
        <v>CSC320-1</v>
      </c>
      <c r="L33" s="161" t="str">
        <f t="shared" si="1"/>
        <v>B</v>
      </c>
      <c r="M33" s="157"/>
      <c r="N33" s="160" t="str">
        <f t="shared" si="2"/>
        <v>CSC320</v>
      </c>
      <c r="O33" s="160" t="str">
        <f t="shared" ref="O33:R33" si="88">+N33</f>
        <v>CSC320</v>
      </c>
      <c r="P33" s="160" t="str">
        <f t="shared" si="88"/>
        <v>CSC320</v>
      </c>
      <c r="Q33" s="160" t="str">
        <f t="shared" si="88"/>
        <v>CSC320</v>
      </c>
      <c r="R33" s="160" t="str">
        <f t="shared" si="88"/>
        <v>CSC320</v>
      </c>
      <c r="S33" s="160" t="str">
        <f t="shared" si="4"/>
        <v>CSC320</v>
      </c>
      <c r="T33" s="160" t="str">
        <f t="shared" ref="T33:W33" si="89">+S33</f>
        <v>CSC320</v>
      </c>
      <c r="U33" s="160" t="str">
        <f t="shared" si="89"/>
        <v>CSC320</v>
      </c>
      <c r="V33" s="160" t="str">
        <f t="shared" si="89"/>
        <v>CSC320</v>
      </c>
      <c r="W33" s="160" t="str">
        <f t="shared" si="89"/>
        <v>CSC320</v>
      </c>
      <c r="X33" s="161" t="str">
        <f t="shared" si="6"/>
        <v>CSC320-1</v>
      </c>
      <c r="Y33" s="161" t="str">
        <f t="shared" si="7"/>
        <v>CSC320-2</v>
      </c>
      <c r="Z33" s="161" t="str">
        <f t="shared" si="8"/>
        <v>CSC320-3</v>
      </c>
      <c r="AA33" s="161" t="str">
        <f t="shared" si="9"/>
        <v>CSC320-4</v>
      </c>
      <c r="AB33" s="161" t="str">
        <f t="shared" si="10"/>
        <v>CSC320-5</v>
      </c>
      <c r="AC33" s="161" t="str">
        <f t="shared" si="11"/>
        <v>CSC320-6</v>
      </c>
      <c r="AD33" s="161" t="str">
        <f t="shared" si="12"/>
        <v>CSC320-7</v>
      </c>
      <c r="AE33" s="161" t="str">
        <f t="shared" si="13"/>
        <v>CSC320-8</v>
      </c>
      <c r="AF33" s="161" t="str">
        <f t="shared" si="14"/>
        <v>CSC320-9</v>
      </c>
      <c r="AG33" s="161" t="str">
        <f t="shared" si="15"/>
        <v>CSC320-10</v>
      </c>
      <c r="AH33" s="161" t="str">
        <f t="shared" si="16"/>
        <v>B</v>
      </c>
      <c r="AI33" s="161" t="str">
        <f t="shared" si="17"/>
        <v/>
      </c>
      <c r="AJ33" s="161" t="str">
        <f t="shared" si="18"/>
        <v/>
      </c>
      <c r="AK33" s="161" t="str">
        <f t="shared" si="19"/>
        <v/>
      </c>
      <c r="AL33" s="161" t="str">
        <f t="shared" si="20"/>
        <v/>
      </c>
      <c r="AM33" s="161" t="str">
        <f t="shared" si="21"/>
        <v/>
      </c>
      <c r="AN33" s="161" t="str">
        <f t="shared" si="22"/>
        <v/>
      </c>
      <c r="AO33" s="161" t="str">
        <f t="shared" si="23"/>
        <v/>
      </c>
      <c r="AP33" s="161" t="str">
        <f t="shared" si="24"/>
        <v/>
      </c>
      <c r="AQ33" s="161" t="str">
        <f t="shared" si="25"/>
        <v/>
      </c>
      <c r="AR33" s="173">
        <f t="shared" si="26"/>
        <v>1</v>
      </c>
      <c r="AS33" s="173" t="str">
        <f t="shared" si="27"/>
        <v/>
      </c>
      <c r="AT33" s="161" t="str">
        <f>AS33&amp;"-"&amp;COUNTIF($AS$2:AS33,AS33)</f>
        <v>-30</v>
      </c>
      <c r="AU33" s="161" t="str">
        <f t="shared" si="28"/>
        <v>CSC320</v>
      </c>
      <c r="AV33" s="161">
        <f t="shared" si="29"/>
        <v>1</v>
      </c>
    </row>
    <row r="34" spans="1:48" s="174" customFormat="1" ht="23.25" customHeight="1" x14ac:dyDescent="0.25">
      <c r="A34" s="614" t="s">
        <v>56</v>
      </c>
      <c r="B34" s="614" t="s">
        <v>56</v>
      </c>
      <c r="C34" s="614" t="s">
        <v>56</v>
      </c>
      <c r="D34" s="614" t="s">
        <v>56</v>
      </c>
      <c r="E34" s="614" t="s">
        <v>56</v>
      </c>
      <c r="F34" s="614"/>
      <c r="G34" s="614"/>
      <c r="H34" s="614"/>
      <c r="I34" s="614" t="s">
        <v>462</v>
      </c>
      <c r="J34" s="159" t="str">
        <f>IFERROR(VLOOKUP(C34,'FOR CODES ADJUSTMENTS'!$B$3:$D$49,3,0),C34)</f>
        <v>-</v>
      </c>
      <c r="K34" s="161" t="str">
        <f>J34&amp;"-"&amp;COUNTIF($J$2:J34,J34)</f>
        <v>--1</v>
      </c>
      <c r="L34" s="161">
        <f t="shared" si="1"/>
        <v>0</v>
      </c>
      <c r="M34" s="157"/>
      <c r="N34" s="160" t="str">
        <f t="shared" si="2"/>
        <v>-</v>
      </c>
      <c r="O34" s="160" t="str">
        <f t="shared" ref="O34:R34" si="90">+N34</f>
        <v>-</v>
      </c>
      <c r="P34" s="160" t="str">
        <f t="shared" si="90"/>
        <v>-</v>
      </c>
      <c r="Q34" s="160" t="str">
        <f t="shared" si="90"/>
        <v>-</v>
      </c>
      <c r="R34" s="160" t="str">
        <f t="shared" si="90"/>
        <v>-</v>
      </c>
      <c r="S34" s="160" t="str">
        <f t="shared" si="4"/>
        <v>-</v>
      </c>
      <c r="T34" s="160" t="str">
        <f t="shared" ref="T34:W34" si="91">+S34</f>
        <v>-</v>
      </c>
      <c r="U34" s="160" t="str">
        <f t="shared" si="91"/>
        <v>-</v>
      </c>
      <c r="V34" s="160" t="str">
        <f t="shared" si="91"/>
        <v>-</v>
      </c>
      <c r="W34" s="160" t="str">
        <f t="shared" si="91"/>
        <v>-</v>
      </c>
      <c r="X34" s="161" t="str">
        <f t="shared" si="6"/>
        <v>--1</v>
      </c>
      <c r="Y34" s="161" t="str">
        <f t="shared" si="7"/>
        <v>--2</v>
      </c>
      <c r="Z34" s="161" t="str">
        <f t="shared" si="8"/>
        <v>--3</v>
      </c>
      <c r="AA34" s="161" t="str">
        <f t="shared" si="9"/>
        <v>--4</v>
      </c>
      <c r="AB34" s="161" t="str">
        <f t="shared" si="10"/>
        <v>--5</v>
      </c>
      <c r="AC34" s="161" t="str">
        <f t="shared" si="11"/>
        <v>--6</v>
      </c>
      <c r="AD34" s="161" t="str">
        <f t="shared" si="12"/>
        <v>--7</v>
      </c>
      <c r="AE34" s="161" t="str">
        <f t="shared" si="13"/>
        <v>--8</v>
      </c>
      <c r="AF34" s="161" t="str">
        <f t="shared" si="14"/>
        <v>--9</v>
      </c>
      <c r="AG34" s="161" t="str">
        <f t="shared" si="15"/>
        <v>--10</v>
      </c>
      <c r="AH34" s="161">
        <f t="shared" si="16"/>
        <v>0</v>
      </c>
      <c r="AI34" s="161" t="str">
        <f t="shared" si="17"/>
        <v/>
      </c>
      <c r="AJ34" s="161" t="str">
        <f t="shared" si="18"/>
        <v/>
      </c>
      <c r="AK34" s="161" t="str">
        <f t="shared" si="19"/>
        <v/>
      </c>
      <c r="AL34" s="161" t="str">
        <f t="shared" si="20"/>
        <v/>
      </c>
      <c r="AM34" s="161" t="str">
        <f t="shared" si="21"/>
        <v/>
      </c>
      <c r="AN34" s="161" t="str">
        <f t="shared" si="22"/>
        <v/>
      </c>
      <c r="AO34" s="161" t="str">
        <f t="shared" si="23"/>
        <v/>
      </c>
      <c r="AP34" s="161" t="str">
        <f t="shared" si="24"/>
        <v/>
      </c>
      <c r="AQ34" s="161" t="str">
        <f t="shared" si="25"/>
        <v/>
      </c>
      <c r="AR34" s="173">
        <f t="shared" si="26"/>
        <v>0</v>
      </c>
      <c r="AS34" s="173" t="str">
        <f t="shared" si="27"/>
        <v/>
      </c>
      <c r="AT34" s="161" t="str">
        <f>AS34&amp;"-"&amp;COUNTIF($AS$2:AS34,AS34)</f>
        <v>-31</v>
      </c>
      <c r="AU34" s="161" t="str">
        <f t="shared" si="28"/>
        <v>-</v>
      </c>
      <c r="AV34" s="161">
        <f t="shared" si="29"/>
        <v>0</v>
      </c>
    </row>
    <row r="35" spans="1:48" s="174" customFormat="1" ht="23.25" customHeight="1" x14ac:dyDescent="0.25">
      <c r="A35" s="610" t="s">
        <v>468</v>
      </c>
      <c r="B35" s="610">
        <v>130024</v>
      </c>
      <c r="C35" s="610" t="s">
        <v>558</v>
      </c>
      <c r="D35" s="610" t="s">
        <v>959</v>
      </c>
      <c r="E35" s="610">
        <v>3</v>
      </c>
      <c r="F35" s="610" t="s">
        <v>35</v>
      </c>
      <c r="G35" s="610">
        <v>90.63</v>
      </c>
      <c r="H35" s="610">
        <v>88.5</v>
      </c>
      <c r="I35" s="610" t="s">
        <v>462</v>
      </c>
      <c r="J35" s="159" t="str">
        <f>IFERROR(VLOOKUP(C35,'FOR CODES ADJUSTMENTS'!$B$3:$D$49,3,0),C35)</f>
        <v>CSC382</v>
      </c>
      <c r="K35" s="161" t="str">
        <f>J35&amp;"-"&amp;COUNTIF($J$2:J35,J35)</f>
        <v>CSC382-1</v>
      </c>
      <c r="L35" s="161" t="str">
        <f t="shared" si="1"/>
        <v>A-</v>
      </c>
      <c r="M35" s="157"/>
      <c r="N35" s="160" t="str">
        <f t="shared" si="2"/>
        <v>CSC382</v>
      </c>
      <c r="O35" s="160" t="str">
        <f t="shared" ref="O35:R35" si="92">+N35</f>
        <v>CSC382</v>
      </c>
      <c r="P35" s="160" t="str">
        <f t="shared" si="92"/>
        <v>CSC382</v>
      </c>
      <c r="Q35" s="160" t="str">
        <f t="shared" si="92"/>
        <v>CSC382</v>
      </c>
      <c r="R35" s="160" t="str">
        <f t="shared" si="92"/>
        <v>CSC382</v>
      </c>
      <c r="S35" s="160" t="str">
        <f t="shared" si="4"/>
        <v>CSC382</v>
      </c>
      <c r="T35" s="160" t="str">
        <f t="shared" ref="T35:W35" si="93">+S35</f>
        <v>CSC382</v>
      </c>
      <c r="U35" s="160" t="str">
        <f t="shared" si="93"/>
        <v>CSC382</v>
      </c>
      <c r="V35" s="160" t="str">
        <f t="shared" si="93"/>
        <v>CSC382</v>
      </c>
      <c r="W35" s="160" t="str">
        <f t="shared" si="93"/>
        <v>CSC382</v>
      </c>
      <c r="X35" s="161" t="str">
        <f t="shared" si="6"/>
        <v>CSC382-1</v>
      </c>
      <c r="Y35" s="161" t="str">
        <f t="shared" si="7"/>
        <v>CSC382-2</v>
      </c>
      <c r="Z35" s="161" t="str">
        <f t="shared" si="8"/>
        <v>CSC382-3</v>
      </c>
      <c r="AA35" s="161" t="str">
        <f t="shared" si="9"/>
        <v>CSC382-4</v>
      </c>
      <c r="AB35" s="161" t="str">
        <f t="shared" si="10"/>
        <v>CSC382-5</v>
      </c>
      <c r="AC35" s="161" t="str">
        <f t="shared" si="11"/>
        <v>CSC382-6</v>
      </c>
      <c r="AD35" s="161" t="str">
        <f t="shared" si="12"/>
        <v>CSC382-7</v>
      </c>
      <c r="AE35" s="161" t="str">
        <f t="shared" si="13"/>
        <v>CSC382-8</v>
      </c>
      <c r="AF35" s="161" t="str">
        <f t="shared" si="14"/>
        <v>CSC382-9</v>
      </c>
      <c r="AG35" s="161" t="str">
        <f t="shared" si="15"/>
        <v>CSC382-10</v>
      </c>
      <c r="AH35" s="161" t="str">
        <f t="shared" si="16"/>
        <v>A-</v>
      </c>
      <c r="AI35" s="161" t="str">
        <f t="shared" si="17"/>
        <v/>
      </c>
      <c r="AJ35" s="161" t="str">
        <f t="shared" si="18"/>
        <v/>
      </c>
      <c r="AK35" s="161" t="str">
        <f t="shared" si="19"/>
        <v/>
      </c>
      <c r="AL35" s="161" t="str">
        <f t="shared" si="20"/>
        <v/>
      </c>
      <c r="AM35" s="161" t="str">
        <f t="shared" si="21"/>
        <v/>
      </c>
      <c r="AN35" s="161" t="str">
        <f t="shared" si="22"/>
        <v/>
      </c>
      <c r="AO35" s="161" t="str">
        <f t="shared" si="23"/>
        <v/>
      </c>
      <c r="AP35" s="161" t="str">
        <f t="shared" si="24"/>
        <v/>
      </c>
      <c r="AQ35" s="161" t="str">
        <f t="shared" si="25"/>
        <v/>
      </c>
      <c r="AR35" s="173">
        <f t="shared" si="26"/>
        <v>1</v>
      </c>
      <c r="AS35" s="173" t="str">
        <f t="shared" si="27"/>
        <v/>
      </c>
      <c r="AT35" s="161" t="str">
        <f>AS35&amp;"-"&amp;COUNTIF($AS$2:AS35,AS35)</f>
        <v>-32</v>
      </c>
      <c r="AU35" s="161" t="str">
        <f t="shared" si="28"/>
        <v>CSC382</v>
      </c>
      <c r="AV35" s="161">
        <f t="shared" si="29"/>
        <v>1</v>
      </c>
    </row>
    <row r="36" spans="1:48" s="174" customFormat="1" ht="23.25" customHeight="1" x14ac:dyDescent="0.25">
      <c r="A36" s="610" t="s">
        <v>468</v>
      </c>
      <c r="B36" s="611">
        <v>129993</v>
      </c>
      <c r="C36" s="610" t="s">
        <v>613</v>
      </c>
      <c r="D36" s="610" t="s">
        <v>960</v>
      </c>
      <c r="E36" s="611">
        <v>3</v>
      </c>
      <c r="F36" s="612" t="s">
        <v>35</v>
      </c>
      <c r="G36" s="613">
        <v>75.86</v>
      </c>
      <c r="H36" s="611">
        <v>83</v>
      </c>
      <c r="I36" s="614" t="s">
        <v>462</v>
      </c>
      <c r="J36" s="159" t="str">
        <f>IFERROR(VLOOKUP(C36,'FOR CODES ADJUSTMENTS'!$B$3:$D$49,3,0),C36)</f>
        <v>CSC390</v>
      </c>
      <c r="K36" s="161" t="str">
        <f>J36&amp;"-"&amp;COUNTIF($J$2:J36,J36)</f>
        <v>CSC390-1</v>
      </c>
      <c r="L36" s="161" t="str">
        <f t="shared" si="1"/>
        <v>A-</v>
      </c>
      <c r="M36" s="157"/>
      <c r="N36" s="160" t="str">
        <f t="shared" si="2"/>
        <v>CSC390</v>
      </c>
      <c r="O36" s="160" t="str">
        <f t="shared" ref="O36:R36" si="94">+N36</f>
        <v>CSC390</v>
      </c>
      <c r="P36" s="160" t="str">
        <f t="shared" si="94"/>
        <v>CSC390</v>
      </c>
      <c r="Q36" s="160" t="str">
        <f t="shared" si="94"/>
        <v>CSC390</v>
      </c>
      <c r="R36" s="160" t="str">
        <f t="shared" si="94"/>
        <v>CSC390</v>
      </c>
      <c r="S36" s="160" t="str">
        <f t="shared" si="4"/>
        <v>CSC390</v>
      </c>
      <c r="T36" s="160" t="str">
        <f t="shared" ref="T36:W36" si="95">+S36</f>
        <v>CSC390</v>
      </c>
      <c r="U36" s="160" t="str">
        <f t="shared" si="95"/>
        <v>CSC390</v>
      </c>
      <c r="V36" s="160" t="str">
        <f t="shared" si="95"/>
        <v>CSC390</v>
      </c>
      <c r="W36" s="160" t="str">
        <f t="shared" si="95"/>
        <v>CSC390</v>
      </c>
      <c r="X36" s="161" t="str">
        <f t="shared" si="6"/>
        <v>CSC390-1</v>
      </c>
      <c r="Y36" s="161" t="str">
        <f t="shared" si="7"/>
        <v>CSC390-2</v>
      </c>
      <c r="Z36" s="161" t="str">
        <f t="shared" si="8"/>
        <v>CSC390-3</v>
      </c>
      <c r="AA36" s="161" t="str">
        <f t="shared" si="9"/>
        <v>CSC390-4</v>
      </c>
      <c r="AB36" s="161" t="str">
        <f t="shared" si="10"/>
        <v>CSC390-5</v>
      </c>
      <c r="AC36" s="161" t="str">
        <f t="shared" si="11"/>
        <v>CSC390-6</v>
      </c>
      <c r="AD36" s="161" t="str">
        <f t="shared" si="12"/>
        <v>CSC390-7</v>
      </c>
      <c r="AE36" s="161" t="str">
        <f t="shared" si="13"/>
        <v>CSC390-8</v>
      </c>
      <c r="AF36" s="161" t="str">
        <f t="shared" si="14"/>
        <v>CSC390-9</v>
      </c>
      <c r="AG36" s="161" t="str">
        <f t="shared" si="15"/>
        <v>CSC390-10</v>
      </c>
      <c r="AH36" s="161" t="str">
        <f t="shared" si="16"/>
        <v>A-</v>
      </c>
      <c r="AI36" s="161" t="str">
        <f t="shared" si="17"/>
        <v/>
      </c>
      <c r="AJ36" s="161" t="str">
        <f t="shared" si="18"/>
        <v/>
      </c>
      <c r="AK36" s="161" t="str">
        <f t="shared" si="19"/>
        <v/>
      </c>
      <c r="AL36" s="161" t="str">
        <f t="shared" si="20"/>
        <v/>
      </c>
      <c r="AM36" s="161" t="str">
        <f t="shared" si="21"/>
        <v/>
      </c>
      <c r="AN36" s="161" t="str">
        <f t="shared" si="22"/>
        <v/>
      </c>
      <c r="AO36" s="161" t="str">
        <f t="shared" si="23"/>
        <v/>
      </c>
      <c r="AP36" s="161" t="str">
        <f t="shared" si="24"/>
        <v/>
      </c>
      <c r="AQ36" s="161" t="str">
        <f t="shared" si="25"/>
        <v/>
      </c>
      <c r="AR36" s="173">
        <f t="shared" si="26"/>
        <v>1</v>
      </c>
      <c r="AS36" s="173" t="str">
        <f t="shared" si="27"/>
        <v/>
      </c>
      <c r="AT36" s="161" t="str">
        <f>AS36&amp;"-"&amp;COUNTIF($AS$2:AS36,AS36)</f>
        <v>-33</v>
      </c>
      <c r="AU36" s="161" t="str">
        <f t="shared" si="28"/>
        <v>CSC390</v>
      </c>
      <c r="AV36" s="161">
        <f t="shared" si="29"/>
        <v>1</v>
      </c>
    </row>
    <row r="37" spans="1:48" s="174" customFormat="1" ht="23.25" customHeight="1" x14ac:dyDescent="0.25">
      <c r="A37" s="610" t="s">
        <v>468</v>
      </c>
      <c r="B37" s="611">
        <v>129785</v>
      </c>
      <c r="C37" s="610" t="s">
        <v>560</v>
      </c>
      <c r="D37" s="610" t="s">
        <v>961</v>
      </c>
      <c r="E37" s="611">
        <v>2</v>
      </c>
      <c r="F37" s="612" t="s">
        <v>35</v>
      </c>
      <c r="G37" s="613">
        <v>75</v>
      </c>
      <c r="H37" s="611">
        <v>82</v>
      </c>
      <c r="I37" s="614" t="s">
        <v>462</v>
      </c>
      <c r="J37" s="159" t="str">
        <f>IFERROR(VLOOKUP(C37,'FOR CODES ADJUSTMENTS'!$B$3:$D$49,3,0),C37)</f>
        <v>PAKS101</v>
      </c>
      <c r="K37" s="161" t="str">
        <f>J37&amp;"-"&amp;COUNTIF($J$2:J37,J37)</f>
        <v>PAKS101-1</v>
      </c>
      <c r="L37" s="161" t="str">
        <f t="shared" si="1"/>
        <v>A-</v>
      </c>
      <c r="M37" s="157"/>
      <c r="N37" s="160" t="str">
        <f t="shared" si="2"/>
        <v>PAKS101</v>
      </c>
      <c r="O37" s="160" t="str">
        <f t="shared" ref="O37:R37" si="96">+N37</f>
        <v>PAKS101</v>
      </c>
      <c r="P37" s="160" t="str">
        <f t="shared" si="96"/>
        <v>PAKS101</v>
      </c>
      <c r="Q37" s="160" t="str">
        <f t="shared" si="96"/>
        <v>PAKS101</v>
      </c>
      <c r="R37" s="160" t="str">
        <f t="shared" si="96"/>
        <v>PAKS101</v>
      </c>
      <c r="S37" s="160" t="str">
        <f t="shared" si="4"/>
        <v>PAKS101</v>
      </c>
      <c r="T37" s="160" t="str">
        <f t="shared" ref="T37:W37" si="97">+S37</f>
        <v>PAKS101</v>
      </c>
      <c r="U37" s="160" t="str">
        <f t="shared" si="97"/>
        <v>PAKS101</v>
      </c>
      <c r="V37" s="160" t="str">
        <f t="shared" si="97"/>
        <v>PAKS101</v>
      </c>
      <c r="W37" s="160" t="str">
        <f t="shared" si="97"/>
        <v>PAKS101</v>
      </c>
      <c r="X37" s="161" t="str">
        <f t="shared" si="6"/>
        <v>PAKS101-1</v>
      </c>
      <c r="Y37" s="161" t="str">
        <f t="shared" si="7"/>
        <v>PAKS101-2</v>
      </c>
      <c r="Z37" s="161" t="str">
        <f t="shared" si="8"/>
        <v>PAKS101-3</v>
      </c>
      <c r="AA37" s="161" t="str">
        <f t="shared" si="9"/>
        <v>PAKS101-4</v>
      </c>
      <c r="AB37" s="161" t="str">
        <f t="shared" si="10"/>
        <v>PAKS101-5</v>
      </c>
      <c r="AC37" s="161" t="str">
        <f t="shared" si="11"/>
        <v>PAKS101-6</v>
      </c>
      <c r="AD37" s="161" t="str">
        <f t="shared" si="12"/>
        <v>PAKS101-7</v>
      </c>
      <c r="AE37" s="161" t="str">
        <f t="shared" si="13"/>
        <v>PAKS101-8</v>
      </c>
      <c r="AF37" s="161" t="str">
        <f t="shared" si="14"/>
        <v>PAKS101-9</v>
      </c>
      <c r="AG37" s="161" t="str">
        <f t="shared" si="15"/>
        <v>PAKS101-10</v>
      </c>
      <c r="AH37" s="161" t="str">
        <f t="shared" si="16"/>
        <v>A-</v>
      </c>
      <c r="AI37" s="161" t="str">
        <f t="shared" si="17"/>
        <v/>
      </c>
      <c r="AJ37" s="161" t="str">
        <f t="shared" si="18"/>
        <v/>
      </c>
      <c r="AK37" s="161" t="str">
        <f t="shared" si="19"/>
        <v/>
      </c>
      <c r="AL37" s="161" t="str">
        <f t="shared" si="20"/>
        <v/>
      </c>
      <c r="AM37" s="161" t="str">
        <f t="shared" si="21"/>
        <v/>
      </c>
      <c r="AN37" s="161" t="str">
        <f t="shared" si="22"/>
        <v/>
      </c>
      <c r="AO37" s="161" t="str">
        <f t="shared" si="23"/>
        <v/>
      </c>
      <c r="AP37" s="161" t="str">
        <f t="shared" si="24"/>
        <v/>
      </c>
      <c r="AQ37" s="161" t="str">
        <f t="shared" si="25"/>
        <v/>
      </c>
      <c r="AR37" s="173">
        <f t="shared" si="26"/>
        <v>1</v>
      </c>
      <c r="AS37" s="173" t="str">
        <f t="shared" si="27"/>
        <v/>
      </c>
      <c r="AT37" s="161" t="str">
        <f>AS37&amp;"-"&amp;COUNTIF($AS$2:AS37,AS37)</f>
        <v>-34</v>
      </c>
      <c r="AU37" s="161" t="str">
        <f t="shared" si="28"/>
        <v>PAKS101</v>
      </c>
      <c r="AV37" s="161">
        <f t="shared" si="29"/>
        <v>1</v>
      </c>
    </row>
    <row r="38" spans="1:48" s="174" customFormat="1" ht="23.25" customHeight="1" x14ac:dyDescent="0.25">
      <c r="A38" s="610" t="s">
        <v>469</v>
      </c>
      <c r="B38" s="610">
        <v>141923</v>
      </c>
      <c r="C38" s="610" t="s">
        <v>563</v>
      </c>
      <c r="D38" s="610" t="s">
        <v>962</v>
      </c>
      <c r="E38" s="612">
        <v>3</v>
      </c>
      <c r="F38" s="610" t="s">
        <v>34</v>
      </c>
      <c r="G38" s="610">
        <v>84.85</v>
      </c>
      <c r="H38" s="610">
        <v>73.099999999999994</v>
      </c>
      <c r="I38" s="610" t="s">
        <v>462</v>
      </c>
      <c r="J38" s="159" t="str">
        <f>IFERROR(VLOOKUP(C38,'FOR CODES ADJUSTMENTS'!$B$3:$D$49,3,0),C38)</f>
        <v>APSY316</v>
      </c>
      <c r="K38" s="161" t="str">
        <f>J38&amp;"-"&amp;COUNTIF($J$2:J38,J38)</f>
        <v>APSY316-1</v>
      </c>
      <c r="L38" s="161" t="str">
        <f t="shared" si="1"/>
        <v>B+</v>
      </c>
      <c r="M38" s="157"/>
      <c r="N38" s="160" t="str">
        <f t="shared" si="2"/>
        <v>APSY316</v>
      </c>
      <c r="O38" s="160" t="str">
        <f t="shared" ref="O38:R38" si="98">+N38</f>
        <v>APSY316</v>
      </c>
      <c r="P38" s="160" t="str">
        <f t="shared" si="98"/>
        <v>APSY316</v>
      </c>
      <c r="Q38" s="160" t="str">
        <f t="shared" si="98"/>
        <v>APSY316</v>
      </c>
      <c r="R38" s="160" t="str">
        <f t="shared" si="98"/>
        <v>APSY316</v>
      </c>
      <c r="S38" s="160" t="str">
        <f t="shared" si="4"/>
        <v>APSY316</v>
      </c>
      <c r="T38" s="160" t="str">
        <f t="shared" ref="T38:W38" si="99">+S38</f>
        <v>APSY316</v>
      </c>
      <c r="U38" s="160" t="str">
        <f t="shared" si="99"/>
        <v>APSY316</v>
      </c>
      <c r="V38" s="160" t="str">
        <f t="shared" si="99"/>
        <v>APSY316</v>
      </c>
      <c r="W38" s="160" t="str">
        <f t="shared" si="99"/>
        <v>APSY316</v>
      </c>
      <c r="X38" s="161" t="str">
        <f t="shared" si="6"/>
        <v>APSY316-1</v>
      </c>
      <c r="Y38" s="161" t="str">
        <f t="shared" si="7"/>
        <v>APSY316-2</v>
      </c>
      <c r="Z38" s="161" t="str">
        <f t="shared" si="8"/>
        <v>APSY316-3</v>
      </c>
      <c r="AA38" s="161" t="str">
        <f t="shared" si="9"/>
        <v>APSY316-4</v>
      </c>
      <c r="AB38" s="161" t="str">
        <f t="shared" si="10"/>
        <v>APSY316-5</v>
      </c>
      <c r="AC38" s="161" t="str">
        <f t="shared" si="11"/>
        <v>APSY316-6</v>
      </c>
      <c r="AD38" s="161" t="str">
        <f t="shared" si="12"/>
        <v>APSY316-7</v>
      </c>
      <c r="AE38" s="161" t="str">
        <f t="shared" si="13"/>
        <v>APSY316-8</v>
      </c>
      <c r="AF38" s="161" t="str">
        <f t="shared" si="14"/>
        <v>APSY316-9</v>
      </c>
      <c r="AG38" s="161" t="str">
        <f t="shared" si="15"/>
        <v>APSY316-10</v>
      </c>
      <c r="AH38" s="161" t="str">
        <f t="shared" si="16"/>
        <v>B+</v>
      </c>
      <c r="AI38" s="161" t="str">
        <f t="shared" si="17"/>
        <v/>
      </c>
      <c r="AJ38" s="161" t="str">
        <f t="shared" si="18"/>
        <v/>
      </c>
      <c r="AK38" s="161" t="str">
        <f t="shared" si="19"/>
        <v/>
      </c>
      <c r="AL38" s="161" t="str">
        <f t="shared" si="20"/>
        <v/>
      </c>
      <c r="AM38" s="161" t="str">
        <f t="shared" si="21"/>
        <v/>
      </c>
      <c r="AN38" s="161" t="str">
        <f t="shared" si="22"/>
        <v/>
      </c>
      <c r="AO38" s="161" t="str">
        <f t="shared" si="23"/>
        <v/>
      </c>
      <c r="AP38" s="161" t="str">
        <f t="shared" si="24"/>
        <v/>
      </c>
      <c r="AQ38" s="161" t="str">
        <f t="shared" si="25"/>
        <v/>
      </c>
      <c r="AR38" s="173">
        <f t="shared" si="26"/>
        <v>1</v>
      </c>
      <c r="AS38" s="173" t="str">
        <f t="shared" si="27"/>
        <v/>
      </c>
      <c r="AT38" s="161" t="str">
        <f>AS38&amp;"-"&amp;COUNTIF($AS$2:AS38,AS38)</f>
        <v>-35</v>
      </c>
      <c r="AU38" s="161" t="str">
        <f t="shared" si="28"/>
        <v>APSY316</v>
      </c>
      <c r="AV38" s="161">
        <f t="shared" si="29"/>
        <v>1</v>
      </c>
    </row>
    <row r="39" spans="1:48" s="174" customFormat="1" ht="23.25" customHeight="1" x14ac:dyDescent="0.25">
      <c r="A39" s="610" t="s">
        <v>469</v>
      </c>
      <c r="B39" s="611">
        <v>141933</v>
      </c>
      <c r="C39" s="610" t="s">
        <v>565</v>
      </c>
      <c r="D39" s="610" t="s">
        <v>963</v>
      </c>
      <c r="E39" s="611">
        <v>1</v>
      </c>
      <c r="F39" s="612" t="s">
        <v>34</v>
      </c>
      <c r="G39" s="613">
        <v>76.47</v>
      </c>
      <c r="H39" s="611">
        <v>71.5</v>
      </c>
      <c r="I39" s="614" t="s">
        <v>462</v>
      </c>
      <c r="J39" s="159" t="str">
        <f>IFERROR(VLOOKUP(C39,'FOR CODES ADJUSTMENTS'!$B$3:$D$49,3,0),C39)</f>
        <v>CSC344</v>
      </c>
      <c r="K39" s="161" t="str">
        <f>J39&amp;"-"&amp;COUNTIF($J$2:J39,J39)</f>
        <v>CSC344-1</v>
      </c>
      <c r="L39" s="161" t="str">
        <f t="shared" si="1"/>
        <v>B+</v>
      </c>
      <c r="M39" s="157"/>
      <c r="N39" s="160" t="str">
        <f t="shared" si="2"/>
        <v>CSC344</v>
      </c>
      <c r="O39" s="160" t="str">
        <f t="shared" ref="O39:R39" si="100">+N39</f>
        <v>CSC344</v>
      </c>
      <c r="P39" s="160" t="str">
        <f t="shared" si="100"/>
        <v>CSC344</v>
      </c>
      <c r="Q39" s="160" t="str">
        <f t="shared" si="100"/>
        <v>CSC344</v>
      </c>
      <c r="R39" s="160" t="str">
        <f t="shared" si="100"/>
        <v>CSC344</v>
      </c>
      <c r="S39" s="160" t="str">
        <f t="shared" si="4"/>
        <v>CSC344</v>
      </c>
      <c r="T39" s="160" t="str">
        <f t="shared" ref="T39:W39" si="101">+S39</f>
        <v>CSC344</v>
      </c>
      <c r="U39" s="160" t="str">
        <f t="shared" si="101"/>
        <v>CSC344</v>
      </c>
      <c r="V39" s="160" t="str">
        <f t="shared" si="101"/>
        <v>CSC344</v>
      </c>
      <c r="W39" s="160" t="str">
        <f t="shared" si="101"/>
        <v>CSC344</v>
      </c>
      <c r="X39" s="161" t="str">
        <f t="shared" si="6"/>
        <v>CSC344-1</v>
      </c>
      <c r="Y39" s="161" t="str">
        <f t="shared" si="7"/>
        <v>CSC344-2</v>
      </c>
      <c r="Z39" s="161" t="str">
        <f t="shared" si="8"/>
        <v>CSC344-3</v>
      </c>
      <c r="AA39" s="161" t="str">
        <f t="shared" si="9"/>
        <v>CSC344-4</v>
      </c>
      <c r="AB39" s="161" t="str">
        <f t="shared" si="10"/>
        <v>CSC344-5</v>
      </c>
      <c r="AC39" s="161" t="str">
        <f t="shared" si="11"/>
        <v>CSC344-6</v>
      </c>
      <c r="AD39" s="161" t="str">
        <f t="shared" si="12"/>
        <v>CSC344-7</v>
      </c>
      <c r="AE39" s="161" t="str">
        <f t="shared" si="13"/>
        <v>CSC344-8</v>
      </c>
      <c r="AF39" s="161" t="str">
        <f t="shared" si="14"/>
        <v>CSC344-9</v>
      </c>
      <c r="AG39" s="161" t="str">
        <f t="shared" si="15"/>
        <v>CSC344-10</v>
      </c>
      <c r="AH39" s="161" t="str">
        <f t="shared" si="16"/>
        <v>B+</v>
      </c>
      <c r="AI39" s="161" t="str">
        <f t="shared" si="17"/>
        <v/>
      </c>
      <c r="AJ39" s="161" t="str">
        <f t="shared" si="18"/>
        <v/>
      </c>
      <c r="AK39" s="161" t="str">
        <f t="shared" si="19"/>
        <v/>
      </c>
      <c r="AL39" s="161" t="str">
        <f t="shared" si="20"/>
        <v/>
      </c>
      <c r="AM39" s="161" t="str">
        <f t="shared" si="21"/>
        <v/>
      </c>
      <c r="AN39" s="161" t="str">
        <f t="shared" si="22"/>
        <v/>
      </c>
      <c r="AO39" s="161" t="str">
        <f t="shared" si="23"/>
        <v/>
      </c>
      <c r="AP39" s="161" t="str">
        <f t="shared" si="24"/>
        <v/>
      </c>
      <c r="AQ39" s="161" t="str">
        <f t="shared" si="25"/>
        <v/>
      </c>
      <c r="AR39" s="173">
        <f t="shared" si="26"/>
        <v>1</v>
      </c>
      <c r="AS39" s="173" t="str">
        <f t="shared" si="27"/>
        <v/>
      </c>
      <c r="AT39" s="161" t="str">
        <f>AS39&amp;"-"&amp;COUNTIF($AS$2:AS39,AS39)</f>
        <v>-36</v>
      </c>
      <c r="AU39" s="161" t="str">
        <f t="shared" si="28"/>
        <v>CSC344</v>
      </c>
      <c r="AV39" s="161">
        <f t="shared" si="29"/>
        <v>1</v>
      </c>
    </row>
    <row r="40" spans="1:48" s="174" customFormat="1" ht="23.25" customHeight="1" x14ac:dyDescent="0.25">
      <c r="A40" s="610" t="s">
        <v>469</v>
      </c>
      <c r="B40" s="611">
        <v>141946</v>
      </c>
      <c r="C40" s="610" t="s">
        <v>541</v>
      </c>
      <c r="D40" s="610" t="s">
        <v>964</v>
      </c>
      <c r="E40" s="611">
        <v>3</v>
      </c>
      <c r="F40" s="612" t="s">
        <v>12</v>
      </c>
      <c r="G40" s="613">
        <v>80</v>
      </c>
      <c r="H40" s="611">
        <v>51.5</v>
      </c>
      <c r="I40" s="614" t="s">
        <v>462</v>
      </c>
      <c r="J40" s="159" t="str">
        <f>IFERROR(VLOOKUP(C40,'FOR CODES ADJUSTMENTS'!$B$3:$D$49,3,0),C40)</f>
        <v>CSC373</v>
      </c>
      <c r="K40" s="161" t="str">
        <f>J40&amp;"-"&amp;COUNTIF($J$2:J40,J40)</f>
        <v>CSC373-1</v>
      </c>
      <c r="L40" s="161" t="str">
        <f t="shared" si="1"/>
        <v>C</v>
      </c>
      <c r="M40" s="157"/>
      <c r="N40" s="160" t="str">
        <f t="shared" si="2"/>
        <v>CSC373</v>
      </c>
      <c r="O40" s="160" t="str">
        <f t="shared" ref="O40:R40" si="102">+N40</f>
        <v>CSC373</v>
      </c>
      <c r="P40" s="160" t="str">
        <f t="shared" si="102"/>
        <v>CSC373</v>
      </c>
      <c r="Q40" s="160" t="str">
        <f t="shared" si="102"/>
        <v>CSC373</v>
      </c>
      <c r="R40" s="160" t="str">
        <f t="shared" si="102"/>
        <v>CSC373</v>
      </c>
      <c r="S40" s="160" t="str">
        <f t="shared" si="4"/>
        <v>CSC373</v>
      </c>
      <c r="T40" s="160" t="str">
        <f t="shared" ref="T40:W40" si="103">+S40</f>
        <v>CSC373</v>
      </c>
      <c r="U40" s="160" t="str">
        <f t="shared" si="103"/>
        <v>CSC373</v>
      </c>
      <c r="V40" s="160" t="str">
        <f t="shared" si="103"/>
        <v>CSC373</v>
      </c>
      <c r="W40" s="160" t="str">
        <f t="shared" si="103"/>
        <v>CSC373</v>
      </c>
      <c r="X40" s="161" t="str">
        <f t="shared" si="6"/>
        <v>CSC373-1</v>
      </c>
      <c r="Y40" s="161" t="str">
        <f t="shared" si="7"/>
        <v>CSC373-2</v>
      </c>
      <c r="Z40" s="161" t="str">
        <f t="shared" si="8"/>
        <v>CSC373-3</v>
      </c>
      <c r="AA40" s="161" t="str">
        <f t="shared" si="9"/>
        <v>CSC373-4</v>
      </c>
      <c r="AB40" s="161" t="str">
        <f t="shared" si="10"/>
        <v>CSC373-5</v>
      </c>
      <c r="AC40" s="161" t="str">
        <f t="shared" si="11"/>
        <v>CSC373-6</v>
      </c>
      <c r="AD40" s="161" t="str">
        <f t="shared" si="12"/>
        <v>CSC373-7</v>
      </c>
      <c r="AE40" s="161" t="str">
        <f t="shared" si="13"/>
        <v>CSC373-8</v>
      </c>
      <c r="AF40" s="161" t="str">
        <f t="shared" si="14"/>
        <v>CSC373-9</v>
      </c>
      <c r="AG40" s="161" t="str">
        <f t="shared" si="15"/>
        <v>CSC373-10</v>
      </c>
      <c r="AH40" s="161" t="str">
        <f t="shared" si="16"/>
        <v>C</v>
      </c>
      <c r="AI40" s="161" t="str">
        <f t="shared" si="17"/>
        <v/>
      </c>
      <c r="AJ40" s="161" t="str">
        <f t="shared" si="18"/>
        <v/>
      </c>
      <c r="AK40" s="161" t="str">
        <f t="shared" si="19"/>
        <v/>
      </c>
      <c r="AL40" s="161" t="str">
        <f t="shared" si="20"/>
        <v/>
      </c>
      <c r="AM40" s="161" t="str">
        <f t="shared" si="21"/>
        <v/>
      </c>
      <c r="AN40" s="161" t="str">
        <f t="shared" si="22"/>
        <v/>
      </c>
      <c r="AO40" s="161" t="str">
        <f t="shared" si="23"/>
        <v/>
      </c>
      <c r="AP40" s="161" t="str">
        <f t="shared" si="24"/>
        <v/>
      </c>
      <c r="AQ40" s="161" t="str">
        <f t="shared" si="25"/>
        <v/>
      </c>
      <c r="AR40" s="173">
        <f t="shared" si="26"/>
        <v>1</v>
      </c>
      <c r="AS40" s="173" t="str">
        <f t="shared" si="27"/>
        <v/>
      </c>
      <c r="AT40" s="161" t="str">
        <f>AS40&amp;"-"&amp;COUNTIF($AS$2:AS40,AS40)</f>
        <v>-37</v>
      </c>
      <c r="AU40" s="161" t="str">
        <f t="shared" si="28"/>
        <v>CSC373</v>
      </c>
      <c r="AV40" s="161">
        <f t="shared" si="29"/>
        <v>1</v>
      </c>
    </row>
    <row r="41" spans="1:48" s="174" customFormat="1" ht="23.25" customHeight="1" x14ac:dyDescent="0.25">
      <c r="A41" s="610" t="s">
        <v>469</v>
      </c>
      <c r="B41" s="611">
        <v>141893</v>
      </c>
      <c r="C41" s="610" t="s">
        <v>567</v>
      </c>
      <c r="D41" s="610" t="s">
        <v>965</v>
      </c>
      <c r="E41" s="611">
        <v>3</v>
      </c>
      <c r="F41" s="612" t="s">
        <v>34</v>
      </c>
      <c r="G41" s="613">
        <v>83.33</v>
      </c>
      <c r="H41" s="611">
        <v>77</v>
      </c>
      <c r="I41" s="614" t="s">
        <v>462</v>
      </c>
      <c r="J41" s="159" t="str">
        <f>IFERROR(VLOOKUP(C41,'FOR CODES ADJUSTMENTS'!$B$3:$D$49,3,0),C41)</f>
        <v>CSC374</v>
      </c>
      <c r="K41" s="161" t="str">
        <f>J41&amp;"-"&amp;COUNTIF($J$2:J41,J41)</f>
        <v>CSC374-1</v>
      </c>
      <c r="L41" s="161" t="str">
        <f t="shared" si="1"/>
        <v>B+</v>
      </c>
      <c r="M41" s="157"/>
      <c r="N41" s="160" t="str">
        <f t="shared" si="2"/>
        <v>CSC374</v>
      </c>
      <c r="O41" s="160" t="str">
        <f t="shared" ref="O41:R41" si="104">+N41</f>
        <v>CSC374</v>
      </c>
      <c r="P41" s="160" t="str">
        <f t="shared" si="104"/>
        <v>CSC374</v>
      </c>
      <c r="Q41" s="160" t="str">
        <f t="shared" si="104"/>
        <v>CSC374</v>
      </c>
      <c r="R41" s="160" t="str">
        <f t="shared" si="104"/>
        <v>CSC374</v>
      </c>
      <c r="S41" s="160" t="str">
        <f t="shared" si="4"/>
        <v>CSC374</v>
      </c>
      <c r="T41" s="160" t="str">
        <f t="shared" ref="T41:W41" si="105">+S41</f>
        <v>CSC374</v>
      </c>
      <c r="U41" s="160" t="str">
        <f t="shared" si="105"/>
        <v>CSC374</v>
      </c>
      <c r="V41" s="160" t="str">
        <f t="shared" si="105"/>
        <v>CSC374</v>
      </c>
      <c r="W41" s="160" t="str">
        <f t="shared" si="105"/>
        <v>CSC374</v>
      </c>
      <c r="X41" s="161" t="str">
        <f t="shared" si="6"/>
        <v>CSC374-1</v>
      </c>
      <c r="Y41" s="161" t="str">
        <f t="shared" si="7"/>
        <v>CSC374-2</v>
      </c>
      <c r="Z41" s="161" t="str">
        <f t="shared" si="8"/>
        <v>CSC374-3</v>
      </c>
      <c r="AA41" s="161" t="str">
        <f t="shared" si="9"/>
        <v>CSC374-4</v>
      </c>
      <c r="AB41" s="161" t="str">
        <f t="shared" si="10"/>
        <v>CSC374-5</v>
      </c>
      <c r="AC41" s="161" t="str">
        <f t="shared" si="11"/>
        <v>CSC374-6</v>
      </c>
      <c r="AD41" s="161" t="str">
        <f t="shared" si="12"/>
        <v>CSC374-7</v>
      </c>
      <c r="AE41" s="161" t="str">
        <f t="shared" si="13"/>
        <v>CSC374-8</v>
      </c>
      <c r="AF41" s="161" t="str">
        <f t="shared" si="14"/>
        <v>CSC374-9</v>
      </c>
      <c r="AG41" s="161" t="str">
        <f t="shared" si="15"/>
        <v>CSC374-10</v>
      </c>
      <c r="AH41" s="161" t="str">
        <f t="shared" si="16"/>
        <v>B+</v>
      </c>
      <c r="AI41" s="161" t="str">
        <f t="shared" si="17"/>
        <v/>
      </c>
      <c r="AJ41" s="161" t="str">
        <f t="shared" si="18"/>
        <v/>
      </c>
      <c r="AK41" s="161" t="str">
        <f t="shared" si="19"/>
        <v/>
      </c>
      <c r="AL41" s="161" t="str">
        <f t="shared" si="20"/>
        <v/>
      </c>
      <c r="AM41" s="161" t="str">
        <f t="shared" si="21"/>
        <v/>
      </c>
      <c r="AN41" s="161" t="str">
        <f t="shared" si="22"/>
        <v/>
      </c>
      <c r="AO41" s="161" t="str">
        <f t="shared" si="23"/>
        <v/>
      </c>
      <c r="AP41" s="161" t="str">
        <f t="shared" si="24"/>
        <v/>
      </c>
      <c r="AQ41" s="161" t="str">
        <f t="shared" si="25"/>
        <v/>
      </c>
      <c r="AR41" s="173">
        <f t="shared" si="26"/>
        <v>1</v>
      </c>
      <c r="AS41" s="173" t="str">
        <f t="shared" si="27"/>
        <v/>
      </c>
      <c r="AT41" s="161" t="str">
        <f>AS41&amp;"-"&amp;COUNTIF($AS$2:AS41,AS41)</f>
        <v>-38</v>
      </c>
      <c r="AU41" s="161" t="str">
        <f t="shared" si="28"/>
        <v>CSC374</v>
      </c>
      <c r="AV41" s="161">
        <f t="shared" si="29"/>
        <v>1</v>
      </c>
    </row>
    <row r="42" spans="1:48" s="174" customFormat="1" ht="23.25" customHeight="1" x14ac:dyDescent="0.25">
      <c r="A42" s="610" t="s">
        <v>469</v>
      </c>
      <c r="B42" s="611">
        <v>141913</v>
      </c>
      <c r="C42" s="610" t="s">
        <v>568</v>
      </c>
      <c r="D42" s="610" t="s">
        <v>966</v>
      </c>
      <c r="E42" s="611">
        <v>6</v>
      </c>
      <c r="F42" s="612" t="s">
        <v>35</v>
      </c>
      <c r="G42" s="613">
        <v>165</v>
      </c>
      <c r="H42" s="611"/>
      <c r="I42" s="614" t="s">
        <v>462</v>
      </c>
      <c r="J42" s="159" t="str">
        <f>IFERROR(VLOOKUP(C42,'FOR CODES ADJUSTMENTS'!$B$3:$D$49,3,0),C42)</f>
        <v>CSC376</v>
      </c>
      <c r="K42" s="161" t="str">
        <f>J42&amp;"-"&amp;COUNTIF($J$2:J42,J42)</f>
        <v>CSC376-1</v>
      </c>
      <c r="L42" s="161" t="str">
        <f t="shared" si="1"/>
        <v>A-</v>
      </c>
      <c r="M42" s="157"/>
      <c r="N42" s="160" t="str">
        <f t="shared" si="2"/>
        <v>CSC376</v>
      </c>
      <c r="O42" s="160" t="str">
        <f t="shared" ref="O42:R42" si="106">+N42</f>
        <v>CSC376</v>
      </c>
      <c r="P42" s="160" t="str">
        <f t="shared" si="106"/>
        <v>CSC376</v>
      </c>
      <c r="Q42" s="160" t="str">
        <f t="shared" si="106"/>
        <v>CSC376</v>
      </c>
      <c r="R42" s="160" t="str">
        <f t="shared" si="106"/>
        <v>CSC376</v>
      </c>
      <c r="S42" s="160" t="str">
        <f t="shared" si="4"/>
        <v>CSC376</v>
      </c>
      <c r="T42" s="160" t="str">
        <f t="shared" ref="T42:W42" si="107">+S42</f>
        <v>CSC376</v>
      </c>
      <c r="U42" s="160" t="str">
        <f t="shared" si="107"/>
        <v>CSC376</v>
      </c>
      <c r="V42" s="160" t="str">
        <f t="shared" si="107"/>
        <v>CSC376</v>
      </c>
      <c r="W42" s="160" t="str">
        <f t="shared" si="107"/>
        <v>CSC376</v>
      </c>
      <c r="X42" s="161" t="str">
        <f t="shared" si="6"/>
        <v>CSC376-1</v>
      </c>
      <c r="Y42" s="161" t="str">
        <f t="shared" si="7"/>
        <v>CSC376-2</v>
      </c>
      <c r="Z42" s="161" t="str">
        <f t="shared" si="8"/>
        <v>CSC376-3</v>
      </c>
      <c r="AA42" s="161" t="str">
        <f t="shared" si="9"/>
        <v>CSC376-4</v>
      </c>
      <c r="AB42" s="161" t="str">
        <f t="shared" si="10"/>
        <v>CSC376-5</v>
      </c>
      <c r="AC42" s="161" t="str">
        <f t="shared" si="11"/>
        <v>CSC376-6</v>
      </c>
      <c r="AD42" s="161" t="str">
        <f t="shared" si="12"/>
        <v>CSC376-7</v>
      </c>
      <c r="AE42" s="161" t="str">
        <f t="shared" si="13"/>
        <v>CSC376-8</v>
      </c>
      <c r="AF42" s="161" t="str">
        <f t="shared" si="14"/>
        <v>CSC376-9</v>
      </c>
      <c r="AG42" s="161" t="str">
        <f t="shared" si="15"/>
        <v>CSC376-10</v>
      </c>
      <c r="AH42" s="161" t="str">
        <f t="shared" si="16"/>
        <v>A-</v>
      </c>
      <c r="AI42" s="161" t="str">
        <f t="shared" si="17"/>
        <v/>
      </c>
      <c r="AJ42" s="161" t="str">
        <f t="shared" si="18"/>
        <v/>
      </c>
      <c r="AK42" s="161" t="str">
        <f t="shared" si="19"/>
        <v/>
      </c>
      <c r="AL42" s="161" t="str">
        <f t="shared" si="20"/>
        <v/>
      </c>
      <c r="AM42" s="161" t="str">
        <f t="shared" si="21"/>
        <v/>
      </c>
      <c r="AN42" s="161" t="str">
        <f t="shared" si="22"/>
        <v/>
      </c>
      <c r="AO42" s="161" t="str">
        <f t="shared" si="23"/>
        <v/>
      </c>
      <c r="AP42" s="161" t="str">
        <f t="shared" si="24"/>
        <v/>
      </c>
      <c r="AQ42" s="161" t="str">
        <f t="shared" si="25"/>
        <v/>
      </c>
      <c r="AR42" s="173">
        <f t="shared" si="26"/>
        <v>1</v>
      </c>
      <c r="AS42" s="173" t="str">
        <f t="shared" si="27"/>
        <v/>
      </c>
      <c r="AT42" s="161" t="str">
        <f>AS42&amp;"-"&amp;COUNTIF($AS$2:AS42,AS42)</f>
        <v>-39</v>
      </c>
      <c r="AU42" s="161" t="str">
        <f t="shared" si="28"/>
        <v>CSC376</v>
      </c>
      <c r="AV42" s="161">
        <f t="shared" si="29"/>
        <v>1</v>
      </c>
    </row>
    <row r="43" spans="1:48" s="174" customFormat="1" ht="23.25" customHeight="1" x14ac:dyDescent="0.25">
      <c r="A43" s="610" t="s">
        <v>469</v>
      </c>
      <c r="B43" s="611">
        <v>142045</v>
      </c>
      <c r="C43" s="610" t="s">
        <v>589</v>
      </c>
      <c r="D43" s="610" t="s">
        <v>967</v>
      </c>
      <c r="E43" s="611">
        <v>3</v>
      </c>
      <c r="F43" s="612" t="s">
        <v>34</v>
      </c>
      <c r="G43" s="613">
        <v>83.33</v>
      </c>
      <c r="H43" s="611">
        <v>64</v>
      </c>
      <c r="I43" s="614" t="s">
        <v>462</v>
      </c>
      <c r="J43" s="159" t="str">
        <f>IFERROR(VLOOKUP(C43,'FOR CODES ADJUSTMENTS'!$B$3:$D$49,3,0),C43)</f>
        <v>CSE6810</v>
      </c>
      <c r="K43" s="161" t="str">
        <f>J43&amp;"-"&amp;COUNTIF($J$2:J43,J43)</f>
        <v>CSE6810-1</v>
      </c>
      <c r="L43" s="161" t="str">
        <f t="shared" si="1"/>
        <v>B+</v>
      </c>
      <c r="M43" s="157"/>
      <c r="N43" s="160" t="str">
        <f t="shared" si="2"/>
        <v>CSE6810</v>
      </c>
      <c r="O43" s="160" t="str">
        <f t="shared" ref="O43:R43" si="108">+N43</f>
        <v>CSE6810</v>
      </c>
      <c r="P43" s="160" t="str">
        <f t="shared" si="108"/>
        <v>CSE6810</v>
      </c>
      <c r="Q43" s="160" t="str">
        <f t="shared" si="108"/>
        <v>CSE6810</v>
      </c>
      <c r="R43" s="160" t="str">
        <f t="shared" si="108"/>
        <v>CSE6810</v>
      </c>
      <c r="S43" s="160" t="str">
        <f t="shared" si="4"/>
        <v>CSE6810</v>
      </c>
      <c r="T43" s="160" t="str">
        <f t="shared" ref="T43:W43" si="109">+S43</f>
        <v>CSE6810</v>
      </c>
      <c r="U43" s="160" t="str">
        <f t="shared" si="109"/>
        <v>CSE6810</v>
      </c>
      <c r="V43" s="160" t="str">
        <f t="shared" si="109"/>
        <v>CSE6810</v>
      </c>
      <c r="W43" s="160" t="str">
        <f t="shared" si="109"/>
        <v>CSE6810</v>
      </c>
      <c r="X43" s="161" t="str">
        <f t="shared" si="6"/>
        <v>CSE6810-1</v>
      </c>
      <c r="Y43" s="161" t="str">
        <f t="shared" si="7"/>
        <v>CSE6810-2</v>
      </c>
      <c r="Z43" s="161" t="str">
        <f t="shared" si="8"/>
        <v>CSE6810-3</v>
      </c>
      <c r="AA43" s="161" t="str">
        <f t="shared" si="9"/>
        <v>CSE6810-4</v>
      </c>
      <c r="AB43" s="161" t="str">
        <f t="shared" si="10"/>
        <v>CSE6810-5</v>
      </c>
      <c r="AC43" s="161" t="str">
        <f t="shared" si="11"/>
        <v>CSE6810-6</v>
      </c>
      <c r="AD43" s="161" t="str">
        <f t="shared" si="12"/>
        <v>CSE6810-7</v>
      </c>
      <c r="AE43" s="161" t="str">
        <f t="shared" si="13"/>
        <v>CSE6810-8</v>
      </c>
      <c r="AF43" s="161" t="str">
        <f t="shared" si="14"/>
        <v>CSE6810-9</v>
      </c>
      <c r="AG43" s="161" t="str">
        <f t="shared" si="15"/>
        <v>CSE6810-10</v>
      </c>
      <c r="AH43" s="161" t="str">
        <f t="shared" si="16"/>
        <v>B+</v>
      </c>
      <c r="AI43" s="161" t="str">
        <f t="shared" si="17"/>
        <v/>
      </c>
      <c r="AJ43" s="161" t="str">
        <f t="shared" si="18"/>
        <v/>
      </c>
      <c r="AK43" s="161" t="str">
        <f t="shared" si="19"/>
        <v/>
      </c>
      <c r="AL43" s="161" t="str">
        <f t="shared" si="20"/>
        <v/>
      </c>
      <c r="AM43" s="161" t="str">
        <f t="shared" si="21"/>
        <v/>
      </c>
      <c r="AN43" s="161" t="str">
        <f t="shared" si="22"/>
        <v/>
      </c>
      <c r="AO43" s="161" t="str">
        <f t="shared" si="23"/>
        <v/>
      </c>
      <c r="AP43" s="161" t="str">
        <f t="shared" si="24"/>
        <v/>
      </c>
      <c r="AQ43" s="161" t="str">
        <f t="shared" si="25"/>
        <v/>
      </c>
      <c r="AR43" s="173">
        <f t="shared" si="26"/>
        <v>1</v>
      </c>
      <c r="AS43" s="173" t="str">
        <f t="shared" si="27"/>
        <v/>
      </c>
      <c r="AT43" s="161" t="str">
        <f>AS43&amp;"-"&amp;COUNTIF($AS$2:AS43,AS43)</f>
        <v>-40</v>
      </c>
      <c r="AU43" s="161" t="str">
        <f t="shared" si="28"/>
        <v>CSE6810</v>
      </c>
      <c r="AV43" s="161">
        <f t="shared" si="29"/>
        <v>1</v>
      </c>
    </row>
    <row r="44" spans="1:48" s="174" customFormat="1" ht="23.25" customHeight="1" x14ac:dyDescent="0.25">
      <c r="A44" s="610" t="s">
        <v>469</v>
      </c>
      <c r="B44" s="611">
        <v>142150</v>
      </c>
      <c r="C44" s="610" t="s">
        <v>167</v>
      </c>
      <c r="D44" s="610" t="s">
        <v>968</v>
      </c>
      <c r="E44" s="611">
        <v>3</v>
      </c>
      <c r="F44" s="612" t="s">
        <v>34</v>
      </c>
      <c r="G44" s="613">
        <v>82.76</v>
      </c>
      <c r="H44" s="611">
        <v>84</v>
      </c>
      <c r="I44" s="614" t="s">
        <v>462</v>
      </c>
      <c r="J44" s="159" t="str">
        <f>IFERROR(VLOOKUP(C44,'FOR CODES ADJUSTMENTS'!$B$3:$D$49,3,0),C44)</f>
        <v>ISL101</v>
      </c>
      <c r="K44" s="161" t="str">
        <f>J44&amp;"-"&amp;COUNTIF($J$2:J44,J44)</f>
        <v>ISL101-1</v>
      </c>
      <c r="L44" s="161" t="str">
        <f t="shared" si="1"/>
        <v>B+</v>
      </c>
      <c r="M44" s="157"/>
      <c r="N44" s="160" t="str">
        <f t="shared" si="2"/>
        <v>ISL101</v>
      </c>
      <c r="O44" s="160" t="str">
        <f t="shared" ref="O44:R44" si="110">+N44</f>
        <v>ISL101</v>
      </c>
      <c r="P44" s="160" t="str">
        <f t="shared" si="110"/>
        <v>ISL101</v>
      </c>
      <c r="Q44" s="160" t="str">
        <f t="shared" si="110"/>
        <v>ISL101</v>
      </c>
      <c r="R44" s="160" t="str">
        <f t="shared" si="110"/>
        <v>ISL101</v>
      </c>
      <c r="S44" s="160" t="str">
        <f t="shared" si="4"/>
        <v>ISL101</v>
      </c>
      <c r="T44" s="160" t="str">
        <f t="shared" ref="T44:W44" si="111">+S44</f>
        <v>ISL101</v>
      </c>
      <c r="U44" s="160" t="str">
        <f t="shared" si="111"/>
        <v>ISL101</v>
      </c>
      <c r="V44" s="160" t="str">
        <f t="shared" si="111"/>
        <v>ISL101</v>
      </c>
      <c r="W44" s="160" t="str">
        <f t="shared" si="111"/>
        <v>ISL101</v>
      </c>
      <c r="X44" s="161" t="str">
        <f t="shared" si="6"/>
        <v>ISL101-1</v>
      </c>
      <c r="Y44" s="161" t="str">
        <f t="shared" si="7"/>
        <v>ISL101-2</v>
      </c>
      <c r="Z44" s="161" t="str">
        <f t="shared" si="8"/>
        <v>ISL101-3</v>
      </c>
      <c r="AA44" s="161" t="str">
        <f t="shared" si="9"/>
        <v>ISL101-4</v>
      </c>
      <c r="AB44" s="161" t="str">
        <f t="shared" si="10"/>
        <v>ISL101-5</v>
      </c>
      <c r="AC44" s="161" t="str">
        <f t="shared" si="11"/>
        <v>ISL101-6</v>
      </c>
      <c r="AD44" s="161" t="str">
        <f t="shared" si="12"/>
        <v>ISL101-7</v>
      </c>
      <c r="AE44" s="161" t="str">
        <f t="shared" si="13"/>
        <v>ISL101-8</v>
      </c>
      <c r="AF44" s="161" t="str">
        <f t="shared" si="14"/>
        <v>ISL101-9</v>
      </c>
      <c r="AG44" s="161" t="str">
        <f t="shared" si="15"/>
        <v>ISL101-10</v>
      </c>
      <c r="AH44" s="161" t="str">
        <f t="shared" si="16"/>
        <v>B+</v>
      </c>
      <c r="AI44" s="161" t="str">
        <f t="shared" si="17"/>
        <v/>
      </c>
      <c r="AJ44" s="161" t="str">
        <f t="shared" si="18"/>
        <v/>
      </c>
      <c r="AK44" s="161" t="str">
        <f t="shared" si="19"/>
        <v/>
      </c>
      <c r="AL44" s="161" t="str">
        <f t="shared" si="20"/>
        <v/>
      </c>
      <c r="AM44" s="161" t="str">
        <f t="shared" si="21"/>
        <v/>
      </c>
      <c r="AN44" s="161" t="str">
        <f t="shared" si="22"/>
        <v/>
      </c>
      <c r="AO44" s="161" t="str">
        <f t="shared" si="23"/>
        <v/>
      </c>
      <c r="AP44" s="161" t="str">
        <f t="shared" si="24"/>
        <v/>
      </c>
      <c r="AQ44" s="161" t="str">
        <f t="shared" si="25"/>
        <v/>
      </c>
      <c r="AR44" s="173">
        <f t="shared" si="26"/>
        <v>1</v>
      </c>
      <c r="AS44" s="173" t="str">
        <f t="shared" si="27"/>
        <v/>
      </c>
      <c r="AT44" s="161" t="str">
        <f>AS44&amp;"-"&amp;COUNTIF($AS$2:AS44,AS44)</f>
        <v>-41</v>
      </c>
      <c r="AU44" s="161" t="str">
        <f t="shared" si="28"/>
        <v>ISL101</v>
      </c>
      <c r="AV44" s="161">
        <f t="shared" si="29"/>
        <v>1</v>
      </c>
    </row>
    <row r="45" spans="1:48" s="174" customFormat="1" ht="23.25" customHeight="1" x14ac:dyDescent="0.25">
      <c r="A45" s="169"/>
      <c r="B45" s="170"/>
      <c r="C45" s="169"/>
      <c r="D45" s="169"/>
      <c r="E45" s="170"/>
      <c r="F45" s="153"/>
      <c r="G45" s="171"/>
      <c r="H45" s="170"/>
      <c r="I45" s="172"/>
      <c r="J45" s="159">
        <f>IFERROR(VLOOKUP(C45,'FOR CODES ADJUSTMENTS'!$B$3:$D$49,3,0),C45)</f>
        <v>0</v>
      </c>
      <c r="K45" s="161" t="str">
        <f>J45&amp;"-"&amp;COUNTIF($J$2:J45,J45)</f>
        <v>0-1</v>
      </c>
      <c r="L45" s="161">
        <f t="shared" si="1"/>
        <v>0</v>
      </c>
      <c r="M45" s="157"/>
      <c r="N45" s="160">
        <f t="shared" si="2"/>
        <v>0</v>
      </c>
      <c r="O45" s="160">
        <f t="shared" ref="O45:R45" si="112">+N45</f>
        <v>0</v>
      </c>
      <c r="P45" s="160">
        <f t="shared" si="112"/>
        <v>0</v>
      </c>
      <c r="Q45" s="160">
        <f t="shared" si="112"/>
        <v>0</v>
      </c>
      <c r="R45" s="160">
        <f t="shared" si="112"/>
        <v>0</v>
      </c>
      <c r="S45" s="160">
        <f t="shared" si="4"/>
        <v>0</v>
      </c>
      <c r="T45" s="160">
        <f t="shared" ref="T45:W45" si="113">+S45</f>
        <v>0</v>
      </c>
      <c r="U45" s="160">
        <f t="shared" si="113"/>
        <v>0</v>
      </c>
      <c r="V45" s="160">
        <f t="shared" si="113"/>
        <v>0</v>
      </c>
      <c r="W45" s="160">
        <f t="shared" si="113"/>
        <v>0</v>
      </c>
      <c r="X45" s="161" t="str">
        <f t="shared" si="6"/>
        <v>0-1</v>
      </c>
      <c r="Y45" s="161" t="str">
        <f t="shared" si="7"/>
        <v>0-2</v>
      </c>
      <c r="Z45" s="161" t="str">
        <f t="shared" si="8"/>
        <v>0-3</v>
      </c>
      <c r="AA45" s="161" t="str">
        <f t="shared" si="9"/>
        <v>0-4</v>
      </c>
      <c r="AB45" s="161" t="str">
        <f t="shared" si="10"/>
        <v>0-5</v>
      </c>
      <c r="AC45" s="161" t="str">
        <f t="shared" si="11"/>
        <v>0-6</v>
      </c>
      <c r="AD45" s="161" t="str">
        <f t="shared" si="12"/>
        <v>0-7</v>
      </c>
      <c r="AE45" s="161" t="str">
        <f t="shared" si="13"/>
        <v>0-8</v>
      </c>
      <c r="AF45" s="161" t="str">
        <f t="shared" si="14"/>
        <v>0-9</v>
      </c>
      <c r="AG45" s="161" t="str">
        <f t="shared" si="15"/>
        <v>0-10</v>
      </c>
      <c r="AH45" s="161">
        <f t="shared" si="16"/>
        <v>0</v>
      </c>
      <c r="AI45" s="161">
        <f t="shared" si="17"/>
        <v>0</v>
      </c>
      <c r="AJ45" s="161">
        <f t="shared" si="18"/>
        <v>0</v>
      </c>
      <c r="AK45" s="161">
        <f t="shared" si="19"/>
        <v>0</v>
      </c>
      <c r="AL45" s="161">
        <f t="shared" si="20"/>
        <v>0</v>
      </c>
      <c r="AM45" s="161">
        <f t="shared" si="21"/>
        <v>0</v>
      </c>
      <c r="AN45" s="161">
        <f t="shared" si="22"/>
        <v>0</v>
      </c>
      <c r="AO45" s="161">
        <f t="shared" si="23"/>
        <v>0</v>
      </c>
      <c r="AP45" s="161">
        <f t="shared" si="24"/>
        <v>0</v>
      </c>
      <c r="AQ45" s="161">
        <f t="shared" si="25"/>
        <v>0</v>
      </c>
      <c r="AR45" s="173">
        <f t="shared" si="26"/>
        <v>0</v>
      </c>
      <c r="AS45" s="173" t="str">
        <f t="shared" si="27"/>
        <v/>
      </c>
      <c r="AT45" s="161" t="str">
        <f>AS45&amp;"-"&amp;COUNTIF($AS$2:AS45,AS45)</f>
        <v>-42</v>
      </c>
      <c r="AU45" s="161">
        <f t="shared" si="28"/>
        <v>0</v>
      </c>
      <c r="AV45" s="161">
        <f t="shared" si="29"/>
        <v>0</v>
      </c>
    </row>
    <row r="46" spans="1:48" s="174" customFormat="1" ht="23.25" customHeight="1" x14ac:dyDescent="0.25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0-2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-43</v>
      </c>
      <c r="AU46" s="161">
        <f t="shared" si="28"/>
        <v>0</v>
      </c>
      <c r="AV46" s="161">
        <f t="shared" si="29"/>
        <v>0</v>
      </c>
    </row>
    <row r="47" spans="1:48" s="174" customFormat="1" ht="23.25" customHeight="1" x14ac:dyDescent="0.25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0-3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-44</v>
      </c>
      <c r="AU47" s="161">
        <f t="shared" si="28"/>
        <v>0</v>
      </c>
      <c r="AV47" s="161">
        <f t="shared" si="29"/>
        <v>0</v>
      </c>
    </row>
    <row r="48" spans="1:48" s="174" customFormat="1" ht="23.25" customHeight="1" x14ac:dyDescent="0.25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0-4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-45</v>
      </c>
      <c r="AU48" s="161">
        <f t="shared" si="28"/>
        <v>0</v>
      </c>
      <c r="AV48" s="161">
        <f t="shared" si="29"/>
        <v>0</v>
      </c>
    </row>
    <row r="49" spans="1:48" s="174" customFormat="1" ht="23.25" customHeight="1" x14ac:dyDescent="0.25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0-5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-46</v>
      </c>
      <c r="AU49" s="161">
        <f t="shared" si="28"/>
        <v>0</v>
      </c>
      <c r="AV49" s="161">
        <f t="shared" si="29"/>
        <v>0</v>
      </c>
    </row>
    <row r="50" spans="1:48" s="174" customFormat="1" ht="23.25" customHeight="1" x14ac:dyDescent="0.25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0-6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-47</v>
      </c>
      <c r="AU50" s="161">
        <f t="shared" si="28"/>
        <v>0</v>
      </c>
      <c r="AV50" s="161">
        <f t="shared" si="29"/>
        <v>0</v>
      </c>
    </row>
    <row r="51" spans="1:48" s="174" customFormat="1" ht="23.25" customHeight="1" x14ac:dyDescent="0.25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0-7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-48</v>
      </c>
      <c r="AU51" s="161">
        <f t="shared" si="28"/>
        <v>0</v>
      </c>
      <c r="AV51" s="161">
        <f t="shared" si="29"/>
        <v>0</v>
      </c>
    </row>
    <row r="52" spans="1:48" s="174" customFormat="1" ht="23.25" customHeight="1" x14ac:dyDescent="0.25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0-8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-49</v>
      </c>
      <c r="AU52" s="161">
        <f t="shared" si="28"/>
        <v>0</v>
      </c>
      <c r="AV52" s="161">
        <f t="shared" si="29"/>
        <v>0</v>
      </c>
    </row>
    <row r="53" spans="1:48" s="174" customFormat="1" ht="23.25" customHeight="1" x14ac:dyDescent="0.25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0-9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-50</v>
      </c>
      <c r="AU53" s="161">
        <f t="shared" si="28"/>
        <v>0</v>
      </c>
      <c r="AV53" s="161">
        <f t="shared" si="29"/>
        <v>0</v>
      </c>
    </row>
    <row r="54" spans="1:48" s="174" customFormat="1" ht="23.25" customHeight="1" x14ac:dyDescent="0.25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0-10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-51</v>
      </c>
      <c r="AU54" s="161">
        <f t="shared" si="28"/>
        <v>0</v>
      </c>
      <c r="AV54" s="161">
        <f t="shared" si="29"/>
        <v>0</v>
      </c>
    </row>
    <row r="55" spans="1:48" s="174" customFormat="1" ht="23.25" customHeight="1" x14ac:dyDescent="0.25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0-11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-52</v>
      </c>
      <c r="AU55" s="161">
        <f t="shared" si="28"/>
        <v>0</v>
      </c>
      <c r="AV55" s="161">
        <f t="shared" si="29"/>
        <v>0</v>
      </c>
    </row>
    <row r="56" spans="1:48" s="174" customFormat="1" ht="23.25" customHeight="1" x14ac:dyDescent="0.25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0-12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-53</v>
      </c>
      <c r="AU56" s="161">
        <f t="shared" si="28"/>
        <v>0</v>
      </c>
      <c r="AV56" s="161">
        <f t="shared" si="29"/>
        <v>0</v>
      </c>
    </row>
    <row r="57" spans="1:48" s="174" customFormat="1" ht="23.25" customHeight="1" x14ac:dyDescent="0.25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0-13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-54</v>
      </c>
      <c r="AU57" s="161">
        <f t="shared" si="28"/>
        <v>0</v>
      </c>
      <c r="AV57" s="161">
        <f t="shared" si="29"/>
        <v>0</v>
      </c>
    </row>
    <row r="58" spans="1:48" s="174" customFormat="1" ht="23.25" customHeight="1" x14ac:dyDescent="0.25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0-14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-55</v>
      </c>
      <c r="AU58" s="161">
        <f t="shared" si="28"/>
        <v>0</v>
      </c>
      <c r="AV58" s="161">
        <f t="shared" si="29"/>
        <v>0</v>
      </c>
    </row>
    <row r="59" spans="1:48" s="174" customFormat="1" ht="23.25" customHeight="1" x14ac:dyDescent="0.25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0-15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-56</v>
      </c>
      <c r="AU59" s="161">
        <f t="shared" si="28"/>
        <v>0</v>
      </c>
      <c r="AV59" s="161">
        <f t="shared" si="29"/>
        <v>0</v>
      </c>
    </row>
    <row r="60" spans="1:48" s="174" customFormat="1" ht="23.25" customHeight="1" x14ac:dyDescent="0.25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0-16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-57</v>
      </c>
      <c r="AU60" s="161">
        <f t="shared" si="28"/>
        <v>0</v>
      </c>
      <c r="AV60" s="161">
        <f t="shared" si="29"/>
        <v>0</v>
      </c>
    </row>
    <row r="61" spans="1:48" s="174" customFormat="1" ht="23.25" customHeight="1" x14ac:dyDescent="0.25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0-17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-58</v>
      </c>
      <c r="AU61" s="161">
        <f t="shared" si="28"/>
        <v>0</v>
      </c>
      <c r="AV61" s="161">
        <f t="shared" si="29"/>
        <v>0</v>
      </c>
    </row>
    <row r="62" spans="1:48" s="174" customFormat="1" ht="23.25" customHeight="1" x14ac:dyDescent="0.25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0-18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-59</v>
      </c>
      <c r="AU62" s="161">
        <f t="shared" si="28"/>
        <v>0</v>
      </c>
      <c r="AV62" s="161">
        <f t="shared" si="29"/>
        <v>0</v>
      </c>
    </row>
    <row r="63" spans="1:48" s="174" customFormat="1" ht="23.25" customHeight="1" x14ac:dyDescent="0.25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0-19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-60</v>
      </c>
      <c r="AU63" s="161">
        <f t="shared" si="28"/>
        <v>0</v>
      </c>
      <c r="AV63" s="161">
        <f t="shared" si="29"/>
        <v>0</v>
      </c>
    </row>
    <row r="64" spans="1:48" s="174" customFormat="1" ht="23.25" customHeight="1" x14ac:dyDescent="0.25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0-20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-61</v>
      </c>
      <c r="AU64" s="161">
        <f t="shared" si="28"/>
        <v>0</v>
      </c>
      <c r="AV64" s="161">
        <f t="shared" si="29"/>
        <v>0</v>
      </c>
    </row>
    <row r="65" spans="1:48" s="174" customFormat="1" ht="23.25" customHeight="1" x14ac:dyDescent="0.25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0-21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-62</v>
      </c>
      <c r="AU65" s="161">
        <f t="shared" si="28"/>
        <v>0</v>
      </c>
      <c r="AV65" s="161">
        <f t="shared" si="29"/>
        <v>0</v>
      </c>
    </row>
    <row r="66" spans="1:48" s="174" customFormat="1" ht="23.25" customHeight="1" x14ac:dyDescent="0.25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0-22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-63</v>
      </c>
      <c r="AU66" s="161">
        <f t="shared" si="28"/>
        <v>0</v>
      </c>
      <c r="AV66" s="161">
        <f t="shared" si="29"/>
        <v>0</v>
      </c>
    </row>
    <row r="67" spans="1:48" s="174" customFormat="1" ht="23.25" customHeight="1" x14ac:dyDescent="0.25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0-23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-64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customHeight="1" x14ac:dyDescent="0.25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0-24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-65</v>
      </c>
      <c r="AU68" s="161">
        <f t="shared" si="183"/>
        <v>0</v>
      </c>
      <c r="AV68" s="161">
        <f t="shared" si="184"/>
        <v>0</v>
      </c>
    </row>
    <row r="69" spans="1:48" s="174" customFormat="1" ht="23.25" customHeight="1" x14ac:dyDescent="0.25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0-25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-66</v>
      </c>
      <c r="AU69" s="161">
        <f t="shared" si="183"/>
        <v>0</v>
      </c>
      <c r="AV69" s="161">
        <f t="shared" si="184"/>
        <v>0</v>
      </c>
    </row>
    <row r="70" spans="1:48" s="174" customFormat="1" ht="23.25" customHeight="1" x14ac:dyDescent="0.25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0-26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-67</v>
      </c>
      <c r="AU70" s="161">
        <f t="shared" si="183"/>
        <v>0</v>
      </c>
      <c r="AV70" s="161">
        <f t="shared" si="184"/>
        <v>0</v>
      </c>
    </row>
    <row r="71" spans="1:48" s="174" customFormat="1" ht="23.25" customHeight="1" x14ac:dyDescent="0.25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0-27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-68</v>
      </c>
      <c r="AU71" s="161">
        <f t="shared" si="183"/>
        <v>0</v>
      </c>
      <c r="AV71" s="161">
        <f t="shared" si="184"/>
        <v>0</v>
      </c>
    </row>
    <row r="72" spans="1:48" s="174" customFormat="1" ht="23.25" customHeight="1" x14ac:dyDescent="0.25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0-28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-69</v>
      </c>
      <c r="AU72" s="161">
        <f t="shared" si="183"/>
        <v>0</v>
      </c>
      <c r="AV72" s="161">
        <f t="shared" si="184"/>
        <v>0</v>
      </c>
    </row>
    <row r="73" spans="1:48" s="174" customFormat="1" ht="23.25" customHeight="1" x14ac:dyDescent="0.25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0-29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-70</v>
      </c>
      <c r="AU73" s="161">
        <f t="shared" si="183"/>
        <v>0</v>
      </c>
      <c r="AV73" s="161">
        <f t="shared" si="184"/>
        <v>0</v>
      </c>
    </row>
    <row r="74" spans="1:48" s="174" customFormat="1" ht="23.25" customHeight="1" x14ac:dyDescent="0.25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0-30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-71</v>
      </c>
      <c r="AU74" s="161">
        <f t="shared" si="183"/>
        <v>0</v>
      </c>
      <c r="AV74" s="161">
        <f t="shared" si="184"/>
        <v>0</v>
      </c>
    </row>
    <row r="75" spans="1:48" s="174" customFormat="1" ht="23.25" customHeight="1" x14ac:dyDescent="0.25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0-31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-72</v>
      </c>
      <c r="AU75" s="161">
        <f t="shared" si="183"/>
        <v>0</v>
      </c>
      <c r="AV75" s="161">
        <f t="shared" si="184"/>
        <v>0</v>
      </c>
    </row>
    <row r="76" spans="1:48" s="174" customFormat="1" ht="23.25" customHeight="1" x14ac:dyDescent="0.25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0-32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-73</v>
      </c>
      <c r="AU76" s="161">
        <f t="shared" si="183"/>
        <v>0</v>
      </c>
      <c r="AV76" s="161">
        <f t="shared" si="184"/>
        <v>0</v>
      </c>
    </row>
    <row r="77" spans="1:48" s="174" customFormat="1" ht="23.25" customHeight="1" x14ac:dyDescent="0.25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0-33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-74</v>
      </c>
      <c r="AU77" s="161">
        <f t="shared" si="183"/>
        <v>0</v>
      </c>
      <c r="AV77" s="161">
        <f t="shared" si="184"/>
        <v>0</v>
      </c>
    </row>
    <row r="78" spans="1:48" s="174" customFormat="1" ht="23.25" customHeight="1" x14ac:dyDescent="0.25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0-34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-75</v>
      </c>
      <c r="AU78" s="161">
        <f t="shared" si="183"/>
        <v>0</v>
      </c>
      <c r="AV78" s="161">
        <f t="shared" si="184"/>
        <v>0</v>
      </c>
    </row>
    <row r="79" spans="1:48" s="174" customFormat="1" ht="23.25" customHeight="1" x14ac:dyDescent="0.25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0-35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-76</v>
      </c>
      <c r="AU79" s="161">
        <f t="shared" si="183"/>
        <v>0</v>
      </c>
      <c r="AV79" s="161">
        <f t="shared" si="184"/>
        <v>0</v>
      </c>
    </row>
    <row r="80" spans="1:48" s="174" customFormat="1" ht="23.25" customHeight="1" x14ac:dyDescent="0.25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0-36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-77</v>
      </c>
      <c r="AU80" s="161">
        <f t="shared" si="183"/>
        <v>0</v>
      </c>
      <c r="AV80" s="161">
        <f t="shared" si="184"/>
        <v>0</v>
      </c>
    </row>
    <row r="81" spans="1:48" s="174" customFormat="1" ht="23.25" customHeight="1" x14ac:dyDescent="0.25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0-37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-78</v>
      </c>
      <c r="AU81" s="161">
        <f t="shared" si="183"/>
        <v>0</v>
      </c>
      <c r="AV81" s="161">
        <f t="shared" si="184"/>
        <v>0</v>
      </c>
    </row>
    <row r="82" spans="1:48" s="174" customFormat="1" ht="23.25" customHeight="1" x14ac:dyDescent="0.25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0-38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-79</v>
      </c>
      <c r="AU82" s="161">
        <f t="shared" si="183"/>
        <v>0</v>
      </c>
      <c r="AV82" s="161">
        <f t="shared" si="184"/>
        <v>0</v>
      </c>
    </row>
    <row r="83" spans="1:48" s="174" customFormat="1" ht="23.25" customHeight="1" x14ac:dyDescent="0.25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0-39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-80</v>
      </c>
      <c r="AU83" s="161">
        <f t="shared" si="183"/>
        <v>0</v>
      </c>
      <c r="AV83" s="161">
        <f t="shared" si="184"/>
        <v>0</v>
      </c>
    </row>
    <row r="84" spans="1:48" s="174" customFormat="1" ht="23.25" customHeight="1" x14ac:dyDescent="0.25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0-40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-81</v>
      </c>
      <c r="AU84" s="161">
        <f t="shared" si="183"/>
        <v>0</v>
      </c>
      <c r="AV84" s="161">
        <f t="shared" si="184"/>
        <v>0</v>
      </c>
    </row>
    <row r="85" spans="1:48" s="174" customFormat="1" ht="23.25" customHeight="1" x14ac:dyDescent="0.25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0-41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-82</v>
      </c>
      <c r="AU85" s="161">
        <f t="shared" si="183"/>
        <v>0</v>
      </c>
      <c r="AV85" s="161">
        <f t="shared" si="184"/>
        <v>0</v>
      </c>
    </row>
    <row r="86" spans="1:48" s="174" customFormat="1" ht="23.25" customHeight="1" x14ac:dyDescent="0.25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0-42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-83</v>
      </c>
      <c r="AU86" s="161">
        <f t="shared" si="183"/>
        <v>0</v>
      </c>
      <c r="AV86" s="161">
        <f t="shared" si="184"/>
        <v>0</v>
      </c>
    </row>
    <row r="87" spans="1:48" s="174" customFormat="1" ht="23.25" customHeight="1" x14ac:dyDescent="0.25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0-43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-84</v>
      </c>
      <c r="AU87" s="161">
        <f t="shared" si="183"/>
        <v>0</v>
      </c>
      <c r="AV87" s="161">
        <f t="shared" si="184"/>
        <v>0</v>
      </c>
    </row>
    <row r="88" spans="1:48" s="174" customFormat="1" ht="23.25" customHeight="1" x14ac:dyDescent="0.25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0-44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-85</v>
      </c>
      <c r="AU88" s="161">
        <f t="shared" si="183"/>
        <v>0</v>
      </c>
      <c r="AV88" s="161">
        <f t="shared" si="184"/>
        <v>0</v>
      </c>
    </row>
    <row r="89" spans="1:48" s="174" customFormat="1" ht="23.25" customHeight="1" x14ac:dyDescent="0.25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0-45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-86</v>
      </c>
      <c r="AU89" s="161">
        <f t="shared" si="183"/>
        <v>0</v>
      </c>
      <c r="AV89" s="161">
        <f t="shared" si="184"/>
        <v>0</v>
      </c>
    </row>
    <row r="90" spans="1:48" s="174" customFormat="1" ht="23.25" customHeight="1" x14ac:dyDescent="0.25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0-46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-87</v>
      </c>
      <c r="AU90" s="161">
        <f t="shared" si="183"/>
        <v>0</v>
      </c>
      <c r="AV90" s="161">
        <f t="shared" si="184"/>
        <v>0</v>
      </c>
    </row>
    <row r="91" spans="1:48" s="174" customFormat="1" ht="23.25" customHeight="1" x14ac:dyDescent="0.25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0-47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-88</v>
      </c>
      <c r="AU91" s="161">
        <f t="shared" si="183"/>
        <v>0</v>
      </c>
      <c r="AV91" s="161">
        <f t="shared" si="184"/>
        <v>0</v>
      </c>
    </row>
    <row r="92" spans="1:48" s="174" customFormat="1" ht="23.25" customHeight="1" x14ac:dyDescent="0.25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0-48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-89</v>
      </c>
      <c r="AU92" s="161">
        <f t="shared" si="183"/>
        <v>0</v>
      </c>
      <c r="AV92" s="161">
        <f t="shared" si="184"/>
        <v>0</v>
      </c>
    </row>
    <row r="93" spans="1:48" s="174" customFormat="1" ht="23.25" customHeight="1" x14ac:dyDescent="0.25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0-49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-90</v>
      </c>
      <c r="AU93" s="161">
        <f t="shared" si="183"/>
        <v>0</v>
      </c>
      <c r="AV93" s="161">
        <f t="shared" si="184"/>
        <v>0</v>
      </c>
    </row>
    <row r="94" spans="1:48" s="174" customFormat="1" ht="23.25" customHeight="1" x14ac:dyDescent="0.25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0-50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-91</v>
      </c>
      <c r="AU94" s="161">
        <f t="shared" si="183"/>
        <v>0</v>
      </c>
      <c r="AV94" s="161">
        <f t="shared" si="184"/>
        <v>0</v>
      </c>
    </row>
    <row r="95" spans="1:48" s="174" customFormat="1" ht="23.25" customHeight="1" x14ac:dyDescent="0.25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0-51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-92</v>
      </c>
      <c r="AU95" s="161">
        <f t="shared" si="183"/>
        <v>0</v>
      </c>
      <c r="AV95" s="161">
        <f t="shared" si="184"/>
        <v>0</v>
      </c>
    </row>
    <row r="96" spans="1:48" s="174" customFormat="1" ht="23.25" customHeight="1" x14ac:dyDescent="0.25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0-52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-93</v>
      </c>
      <c r="AU96" s="161">
        <f t="shared" si="183"/>
        <v>0</v>
      </c>
      <c r="AV96" s="161">
        <f t="shared" si="184"/>
        <v>0</v>
      </c>
    </row>
    <row r="97" spans="1:48" s="174" customFormat="1" ht="23.25" customHeight="1" x14ac:dyDescent="0.25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0-53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-94</v>
      </c>
      <c r="AU97" s="161">
        <f t="shared" si="183"/>
        <v>0</v>
      </c>
      <c r="AV97" s="161">
        <f t="shared" si="184"/>
        <v>0</v>
      </c>
    </row>
    <row r="98" spans="1:48" s="174" customFormat="1" ht="23.25" customHeight="1" x14ac:dyDescent="0.25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0-54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-95</v>
      </c>
      <c r="AU98" s="161">
        <f t="shared" si="183"/>
        <v>0</v>
      </c>
      <c r="AV98" s="161">
        <f t="shared" si="184"/>
        <v>0</v>
      </c>
    </row>
    <row r="99" spans="1:48" s="174" customFormat="1" ht="23.25" customHeight="1" x14ac:dyDescent="0.25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0-55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-96</v>
      </c>
      <c r="AU99" s="161">
        <f t="shared" si="183"/>
        <v>0</v>
      </c>
      <c r="AV99" s="161">
        <f t="shared" si="184"/>
        <v>0</v>
      </c>
    </row>
    <row r="100" spans="1:48" s="174" customFormat="1" ht="23.25" customHeight="1" x14ac:dyDescent="0.25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-97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customHeight="1" x14ac:dyDescent="0.25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-98</v>
      </c>
      <c r="AU101" s="161" t="str">
        <f t="shared" si="183"/>
        <v xml:space="preserve">Total Credit Hours </v>
      </c>
      <c r="AV101" s="161">
        <f t="shared" si="184"/>
        <v>0</v>
      </c>
    </row>
  </sheetData>
  <phoneticPr fontId="44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C9" sqref="C9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4" s="178" customFormat="1" ht="24.75" customHeight="1" x14ac:dyDescent="0.25">
      <c r="A2" s="167" t="s">
        <v>85</v>
      </c>
      <c r="B2" s="167" t="s">
        <v>482</v>
      </c>
      <c r="C2" s="167" t="s">
        <v>483</v>
      </c>
      <c r="D2" s="177" t="s">
        <v>484</v>
      </c>
    </row>
    <row r="3" spans="1:4" ht="24.75" customHeight="1" x14ac:dyDescent="0.25">
      <c r="A3" s="167">
        <v>1</v>
      </c>
      <c r="B3" s="153"/>
      <c r="C3" s="153"/>
      <c r="D3" s="170"/>
    </row>
    <row r="4" spans="1:4" ht="24.75" customHeight="1" x14ac:dyDescent="0.25">
      <c r="A4" s="167">
        <v>2</v>
      </c>
      <c r="B4" s="153"/>
      <c r="C4" s="153"/>
      <c r="D4" s="170"/>
    </row>
    <row r="5" spans="1:4" ht="24.75" customHeight="1" x14ac:dyDescent="0.25">
      <c r="A5" s="167">
        <v>3</v>
      </c>
      <c r="B5" s="153"/>
      <c r="C5" s="153"/>
      <c r="D5" s="170"/>
    </row>
    <row r="6" spans="1:4" ht="24.75" customHeight="1" x14ac:dyDescent="0.25">
      <c r="A6" s="167">
        <v>4</v>
      </c>
      <c r="B6" s="153"/>
      <c r="C6" s="153"/>
      <c r="D6" s="170"/>
    </row>
    <row r="7" spans="1:4" ht="24.75" customHeight="1" x14ac:dyDescent="0.25">
      <c r="A7" s="167">
        <v>5</v>
      </c>
      <c r="B7" s="153"/>
      <c r="C7" s="153"/>
      <c r="D7" s="170"/>
    </row>
    <row r="8" spans="1:4" ht="24.75" customHeight="1" x14ac:dyDescent="0.25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activeCell="C5" sqref="C5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6" ht="24" customHeight="1" x14ac:dyDescent="0.3">
      <c r="A2" s="182">
        <v>1</v>
      </c>
      <c r="B2" s="181"/>
      <c r="C2" s="166" t="s">
        <v>512</v>
      </c>
      <c r="D2" s="181"/>
      <c r="E2" s="181"/>
      <c r="F2" s="181"/>
    </row>
    <row r="3" spans="1:6" ht="24" customHeight="1" x14ac:dyDescent="0.3">
      <c r="A3" s="182">
        <v>2</v>
      </c>
      <c r="B3" s="181"/>
      <c r="C3" s="166" t="s">
        <v>575</v>
      </c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sheetPr filterMode="1"/>
  <dimension ref="A1:AM71"/>
  <sheetViews>
    <sheetView view="pageBreakPreview" zoomScale="145" zoomScaleNormal="140" zoomScaleSheetLayoutView="145" workbookViewId="0">
      <pane ySplit="3" topLeftCell="A4" activePane="bottomLeft" state="frozen"/>
      <selection pane="bottomLeft" activeCell="G35" sqref="G35"/>
    </sheetView>
  </sheetViews>
  <sheetFormatPr defaultColWidth="8.88671875" defaultRowHeight="10.199999999999999" x14ac:dyDescent="0.2"/>
  <cols>
    <col min="1" max="1" width="1.6640625" style="187" customWidth="1"/>
    <col min="2" max="2" width="7.33203125" style="187" customWidth="1"/>
    <col min="3" max="3" width="10.44140625" style="197" customWidth="1"/>
    <col min="4" max="4" width="42.88671875" style="200" customWidth="1"/>
    <col min="5" max="5" width="2.6640625" style="200" customWidth="1"/>
    <col min="6" max="6" width="9.44140625" style="200" customWidth="1"/>
    <col min="7" max="7" width="9.33203125" style="144" customWidth="1"/>
    <col min="8" max="17" width="3.33203125" style="144" customWidth="1"/>
    <col min="18" max="18" width="7.109375" style="144" customWidth="1"/>
    <col min="19" max="28" width="6.88671875" style="144" customWidth="1"/>
    <col min="29" max="29" width="1.5546875" style="144" customWidth="1"/>
    <col min="30" max="39" width="6.88671875" style="144" customWidth="1"/>
    <col min="40" max="16384" width="8.88671875" style="144"/>
  </cols>
  <sheetData>
    <row r="1" spans="1:39" ht="18" customHeight="1" x14ac:dyDescent="0.2">
      <c r="B1" s="192"/>
      <c r="C1" s="194"/>
      <c r="D1" s="190" t="s">
        <v>617</v>
      </c>
      <c r="E1" s="193"/>
      <c r="F1" s="193"/>
      <c r="G1" s="202" t="str">
        <f>IFERROR(VLOOKUP(B1,'FRONT SIDE'!$BC$15:$BC$407,1,0),"NOT USED")</f>
        <v>NOT USED</v>
      </c>
    </row>
    <row r="2" spans="1:39" ht="18" customHeight="1" x14ac:dyDescent="0.2">
      <c r="B2" s="192"/>
      <c r="C2" s="194"/>
      <c r="D2" s="190" t="s">
        <v>618</v>
      </c>
      <c r="E2" s="193"/>
      <c r="F2" s="193"/>
      <c r="G2" s="202" t="str">
        <f>IFERROR(VLOOKUP(B2,'FRONT SIDE'!$CA$15:$CA$509,1,0),"NOT USED")</f>
        <v>NOT USED</v>
      </c>
    </row>
    <row r="3" spans="1:39" s="205" customFormat="1" ht="19.350000000000001" customHeight="1" x14ac:dyDescent="0.25">
      <c r="A3" s="203"/>
      <c r="B3" s="204" t="s">
        <v>85</v>
      </c>
      <c r="C3" s="204" t="s">
        <v>47</v>
      </c>
      <c r="D3" s="204" t="s">
        <v>48</v>
      </c>
      <c r="E3" s="204" t="s">
        <v>49</v>
      </c>
      <c r="F3" s="204" t="s">
        <v>5</v>
      </c>
      <c r="G3" s="204" t="s">
        <v>616</v>
      </c>
      <c r="H3" s="191" t="s">
        <v>29</v>
      </c>
      <c r="I3" s="191" t="s">
        <v>594</v>
      </c>
      <c r="J3" s="191" t="s">
        <v>595</v>
      </c>
      <c r="K3" s="191" t="s">
        <v>596</v>
      </c>
      <c r="L3" s="191" t="s">
        <v>597</v>
      </c>
      <c r="M3" s="191" t="s">
        <v>598</v>
      </c>
      <c r="N3" s="191" t="s">
        <v>599</v>
      </c>
      <c r="O3" s="191" t="s">
        <v>600</v>
      </c>
      <c r="P3" s="191" t="s">
        <v>601</v>
      </c>
      <c r="Q3" s="191" t="s">
        <v>602</v>
      </c>
      <c r="R3" s="195" t="s">
        <v>593</v>
      </c>
    </row>
    <row r="4" spans="1:39" s="189" customFormat="1" ht="19.350000000000001" hidden="1" customHeight="1" x14ac:dyDescent="0.25">
      <c r="A4" s="186"/>
      <c r="B4" s="202">
        <v>1</v>
      </c>
      <c r="C4" s="202" t="s">
        <v>573</v>
      </c>
      <c r="D4" s="206" t="s">
        <v>498</v>
      </c>
      <c r="E4" s="202">
        <v>3</v>
      </c>
      <c r="F4" s="202" t="s">
        <v>197</v>
      </c>
      <c r="G4" s="202">
        <f>IFERROR(VLOOKUP(B4,'FRONT SIDE'!$BC$15:$BC$407,1,0),"NOT USED")</f>
        <v>1</v>
      </c>
      <c r="H4" s="65">
        <f>IFERROR(VLOOKUP(AD4,INPUT!$A$11:$C$280,3,0),"-")</f>
        <v>5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207">
        <f>COUNT(H4:Q4)</f>
        <v>1</v>
      </c>
      <c r="S4" s="201" t="str">
        <f>+C4</f>
        <v>CSC312</v>
      </c>
      <c r="T4" s="65" t="str">
        <f t="shared" ref="T4:AB4" si="0">+S4</f>
        <v>CSC312</v>
      </c>
      <c r="U4" s="65" t="str">
        <f t="shared" si="0"/>
        <v>CSC312</v>
      </c>
      <c r="V4" s="65" t="str">
        <f t="shared" si="0"/>
        <v>CSC312</v>
      </c>
      <c r="W4" s="65" t="str">
        <f t="shared" si="0"/>
        <v>CSC312</v>
      </c>
      <c r="X4" s="65" t="str">
        <f t="shared" si="0"/>
        <v>CSC312</v>
      </c>
      <c r="Y4" s="65" t="str">
        <f t="shared" si="0"/>
        <v>CSC312</v>
      </c>
      <c r="Z4" s="65" t="str">
        <f t="shared" si="0"/>
        <v>CSC312</v>
      </c>
      <c r="AA4" s="65" t="str">
        <f t="shared" si="0"/>
        <v>CSC312</v>
      </c>
      <c r="AB4" s="65" t="str">
        <f t="shared" si="0"/>
        <v>CSC312</v>
      </c>
      <c r="AC4" s="79"/>
      <c r="AD4" s="65" t="str">
        <f>S4&amp;"-"&amp;COUNTIF(S4:S4,S4)</f>
        <v>CSC312-1</v>
      </c>
      <c r="AE4" s="65" t="str">
        <f>T4&amp;"-"&amp;COUNTIF(S4:T4,T4)</f>
        <v>CSC312-2</v>
      </c>
      <c r="AF4" s="65" t="str">
        <f>U4&amp;"-"&amp;COUNTIF(S4:U4,U4)</f>
        <v>CSC312-3</v>
      </c>
      <c r="AG4" s="65" t="str">
        <f>V4&amp;"-"&amp;COUNTIF(S4:V4,V4)</f>
        <v>CSC312-4</v>
      </c>
      <c r="AH4" s="65" t="str">
        <f>W4&amp;"-"&amp;COUNTIF(S4:W4,W4)</f>
        <v>CSC312-5</v>
      </c>
      <c r="AI4" s="65" t="str">
        <f>X4&amp;"-"&amp;COUNTIF(S4:X4,X4)</f>
        <v>CSC312-6</v>
      </c>
      <c r="AJ4" s="65" t="str">
        <f>Y4&amp;"-"&amp;COUNTIF(S4:Y4,Y4)</f>
        <v>CSC312-7</v>
      </c>
      <c r="AK4" s="65" t="str">
        <f>Z4&amp;"-"&amp;COUNTIF(S4:Z4,Z4)</f>
        <v>CSC312-8</v>
      </c>
      <c r="AL4" s="65" t="str">
        <f>AA4&amp;"-"&amp;COUNTIF(S4:AA4,AA4)</f>
        <v>CSC312-9</v>
      </c>
      <c r="AM4" s="65" t="str">
        <f>AB4&amp;"-"&amp;COUNTIF(S4:AB4,AB4)</f>
        <v>CSC312-10</v>
      </c>
    </row>
    <row r="5" spans="1:39" s="189" customFormat="1" ht="19.350000000000001" hidden="1" customHeight="1" x14ac:dyDescent="0.25">
      <c r="A5" s="186"/>
      <c r="B5" s="202">
        <v>2</v>
      </c>
      <c r="C5" s="202" t="s">
        <v>528</v>
      </c>
      <c r="D5" s="206" t="s">
        <v>499</v>
      </c>
      <c r="E5" s="202">
        <v>4</v>
      </c>
      <c r="F5" s="202" t="s">
        <v>197</v>
      </c>
      <c r="G5" s="202">
        <f>IFERROR(VLOOKUP(B5,'FRONT SIDE'!$BC$15:$BC$407,1,0),"NOT USED")</f>
        <v>2</v>
      </c>
      <c r="H5" s="65">
        <f>IFERROR(VLOOKUP(AD5,INPUT!$A$11:$C$280,3,0),"-")</f>
        <v>1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207">
        <f t="shared" ref="R5:R44" si="1">COUNT(H5:Q5)</f>
        <v>1</v>
      </c>
      <c r="S5" s="201" t="str">
        <f t="shared" ref="S5:S44" si="2">+C5</f>
        <v>CSC313</v>
      </c>
      <c r="T5" s="65" t="str">
        <f t="shared" ref="T5:AB5" si="3">+S5</f>
        <v>CSC313</v>
      </c>
      <c r="U5" s="65" t="str">
        <f t="shared" si="3"/>
        <v>CSC313</v>
      </c>
      <c r="V5" s="65" t="str">
        <f t="shared" si="3"/>
        <v>CSC313</v>
      </c>
      <c r="W5" s="65" t="str">
        <f t="shared" si="3"/>
        <v>CSC313</v>
      </c>
      <c r="X5" s="65" t="str">
        <f t="shared" si="3"/>
        <v>CSC313</v>
      </c>
      <c r="Y5" s="65" t="str">
        <f t="shared" si="3"/>
        <v>CSC313</v>
      </c>
      <c r="Z5" s="65" t="str">
        <f t="shared" si="3"/>
        <v>CSC313</v>
      </c>
      <c r="AA5" s="65" t="str">
        <f t="shared" si="3"/>
        <v>CSC313</v>
      </c>
      <c r="AB5" s="65" t="str">
        <f t="shared" si="3"/>
        <v>CSC313</v>
      </c>
      <c r="AC5" s="79"/>
      <c r="AD5" s="65" t="str">
        <f t="shared" ref="AD5:AD44" si="4">S5&amp;"-"&amp;COUNTIF(S5:S5,S5)</f>
        <v>CSC313-1</v>
      </c>
      <c r="AE5" s="65" t="str">
        <f t="shared" ref="AE5:AE44" si="5">T5&amp;"-"&amp;COUNTIF(S5:T5,T5)</f>
        <v>CSC313-2</v>
      </c>
      <c r="AF5" s="65" t="str">
        <f t="shared" ref="AF5:AF44" si="6">U5&amp;"-"&amp;COUNTIF(S5:U5,U5)</f>
        <v>CSC313-3</v>
      </c>
      <c r="AG5" s="65" t="str">
        <f t="shared" ref="AG5:AG44" si="7">V5&amp;"-"&amp;COUNTIF(S5:V5,V5)</f>
        <v>CSC313-4</v>
      </c>
      <c r="AH5" s="65" t="str">
        <f t="shared" ref="AH5:AH44" si="8">W5&amp;"-"&amp;COUNTIF(S5:W5,W5)</f>
        <v>CSC313-5</v>
      </c>
      <c r="AI5" s="65" t="str">
        <f t="shared" ref="AI5:AI44" si="9">X5&amp;"-"&amp;COUNTIF(S5:X5,X5)</f>
        <v>CSC313-6</v>
      </c>
      <c r="AJ5" s="65" t="str">
        <f t="shared" ref="AJ5:AJ44" si="10">Y5&amp;"-"&amp;COUNTIF(S5:Y5,Y5)</f>
        <v>CSC313-7</v>
      </c>
      <c r="AK5" s="65" t="str">
        <f t="shared" ref="AK5:AK44" si="11">Z5&amp;"-"&amp;COUNTIF(S5:Z5,Z5)</f>
        <v>CSC313-8</v>
      </c>
      <c r="AL5" s="65" t="str">
        <f t="shared" ref="AL5:AL44" si="12">AA5&amp;"-"&amp;COUNTIF(S5:AA5,AA5)</f>
        <v>CSC313-9</v>
      </c>
      <c r="AM5" s="65" t="str">
        <f t="shared" ref="AM5:AM44" si="13">AB5&amp;"-"&amp;COUNTIF(S5:AB5,AB5)</f>
        <v>CSC313-10</v>
      </c>
    </row>
    <row r="6" spans="1:39" s="189" customFormat="1" ht="19.350000000000001" hidden="1" customHeight="1" x14ac:dyDescent="0.25">
      <c r="A6" s="186"/>
      <c r="B6" s="202">
        <v>3</v>
      </c>
      <c r="C6" s="202" t="s">
        <v>493</v>
      </c>
      <c r="D6" s="206" t="s">
        <v>494</v>
      </c>
      <c r="E6" s="202">
        <v>3</v>
      </c>
      <c r="F6" s="202" t="s">
        <v>197</v>
      </c>
      <c r="G6" s="202">
        <f>IFERROR(VLOOKUP(B6,'FRONT SIDE'!$BC$15:$BC$407,1,0),"NOT USED")</f>
        <v>3</v>
      </c>
      <c r="H6" s="65">
        <f>IFERROR(VLOOKUP(AD6,INPUT!$A$11:$C$280,3,0),"-")</f>
        <v>4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207">
        <f t="shared" si="1"/>
        <v>1</v>
      </c>
      <c r="S6" s="201" t="str">
        <f t="shared" si="2"/>
        <v>PHYS105</v>
      </c>
      <c r="T6" s="65" t="str">
        <f t="shared" ref="T6:AB6" si="14">+S6</f>
        <v>PHYS105</v>
      </c>
      <c r="U6" s="65" t="str">
        <f t="shared" si="14"/>
        <v>PHYS105</v>
      </c>
      <c r="V6" s="65" t="str">
        <f t="shared" si="14"/>
        <v>PHYS105</v>
      </c>
      <c r="W6" s="65" t="str">
        <f t="shared" si="14"/>
        <v>PHYS105</v>
      </c>
      <c r="X6" s="65" t="str">
        <f t="shared" si="14"/>
        <v>PHYS105</v>
      </c>
      <c r="Y6" s="65" t="str">
        <f t="shared" si="14"/>
        <v>PHYS105</v>
      </c>
      <c r="Z6" s="65" t="str">
        <f t="shared" si="14"/>
        <v>PHYS105</v>
      </c>
      <c r="AA6" s="65" t="str">
        <f t="shared" si="14"/>
        <v>PHYS105</v>
      </c>
      <c r="AB6" s="65" t="str">
        <f t="shared" si="14"/>
        <v>PHYS105</v>
      </c>
      <c r="AC6" s="79"/>
      <c r="AD6" s="65" t="str">
        <f t="shared" si="4"/>
        <v>PHYS105-1</v>
      </c>
      <c r="AE6" s="65" t="str">
        <f t="shared" si="5"/>
        <v>PHYS105-2</v>
      </c>
      <c r="AF6" s="65" t="str">
        <f t="shared" si="6"/>
        <v>PHYS105-3</v>
      </c>
      <c r="AG6" s="65" t="str">
        <f t="shared" si="7"/>
        <v>PHYS105-4</v>
      </c>
      <c r="AH6" s="65" t="str">
        <f t="shared" si="8"/>
        <v>PHYS105-5</v>
      </c>
      <c r="AI6" s="65" t="str">
        <f t="shared" si="9"/>
        <v>PHYS105-6</v>
      </c>
      <c r="AJ6" s="65" t="str">
        <f t="shared" si="10"/>
        <v>PHYS105-7</v>
      </c>
      <c r="AK6" s="65" t="str">
        <f t="shared" si="11"/>
        <v>PHYS105-8</v>
      </c>
      <c r="AL6" s="65" t="str">
        <f t="shared" si="12"/>
        <v>PHYS105-9</v>
      </c>
      <c r="AM6" s="65" t="str">
        <f t="shared" si="13"/>
        <v>PHYS105-10</v>
      </c>
    </row>
    <row r="7" spans="1:39" s="189" customFormat="1" ht="19.350000000000001" hidden="1" customHeight="1" x14ac:dyDescent="0.25">
      <c r="A7" s="186"/>
      <c r="B7" s="202">
        <v>4</v>
      </c>
      <c r="C7" s="202" t="s">
        <v>495</v>
      </c>
      <c r="D7" s="206" t="s">
        <v>496</v>
      </c>
      <c r="E7" s="202">
        <v>3</v>
      </c>
      <c r="F7" s="202" t="s">
        <v>197</v>
      </c>
      <c r="G7" s="202">
        <f>IFERROR(VLOOKUP(B7,'FRONT SIDE'!$BC$15:$BC$407,1,0),"NOT USED")</f>
        <v>4</v>
      </c>
      <c r="H7" s="65">
        <f>IFERROR(VLOOKUP(AD7,INPUT!$A$11:$C$280,3,0),"-")</f>
        <v>3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207">
        <f t="shared" si="1"/>
        <v>1</v>
      </c>
      <c r="S7" s="201" t="str">
        <f t="shared" si="2"/>
        <v>MATH114</v>
      </c>
      <c r="T7" s="65" t="str">
        <f t="shared" ref="T7:AB7" si="15">+S7</f>
        <v>MATH114</v>
      </c>
      <c r="U7" s="65" t="str">
        <f t="shared" si="15"/>
        <v>MATH114</v>
      </c>
      <c r="V7" s="65" t="str">
        <f t="shared" si="15"/>
        <v>MATH114</v>
      </c>
      <c r="W7" s="65" t="str">
        <f t="shared" si="15"/>
        <v>MATH114</v>
      </c>
      <c r="X7" s="65" t="str">
        <f t="shared" si="15"/>
        <v>MATH114</v>
      </c>
      <c r="Y7" s="65" t="str">
        <f t="shared" si="15"/>
        <v>MATH114</v>
      </c>
      <c r="Z7" s="65" t="str">
        <f t="shared" si="15"/>
        <v>MATH114</v>
      </c>
      <c r="AA7" s="65" t="str">
        <f t="shared" si="15"/>
        <v>MATH114</v>
      </c>
      <c r="AB7" s="65" t="str">
        <f t="shared" si="15"/>
        <v>MATH114</v>
      </c>
      <c r="AC7" s="79"/>
      <c r="AD7" s="65" t="str">
        <f t="shared" si="4"/>
        <v>MATH114-1</v>
      </c>
      <c r="AE7" s="65" t="str">
        <f t="shared" si="5"/>
        <v>MATH114-2</v>
      </c>
      <c r="AF7" s="65" t="str">
        <f t="shared" si="6"/>
        <v>MATH114-3</v>
      </c>
      <c r="AG7" s="65" t="str">
        <f t="shared" si="7"/>
        <v>MATH114-4</v>
      </c>
      <c r="AH7" s="65" t="str">
        <f t="shared" si="8"/>
        <v>MATH114-5</v>
      </c>
      <c r="AI7" s="65" t="str">
        <f t="shared" si="9"/>
        <v>MATH114-6</v>
      </c>
      <c r="AJ7" s="65" t="str">
        <f t="shared" si="10"/>
        <v>MATH114-7</v>
      </c>
      <c r="AK7" s="65" t="str">
        <f t="shared" si="11"/>
        <v>MATH114-8</v>
      </c>
      <c r="AL7" s="65" t="str">
        <f t="shared" si="12"/>
        <v>MATH114-9</v>
      </c>
      <c r="AM7" s="65" t="str">
        <f t="shared" si="13"/>
        <v>MATH114-10</v>
      </c>
    </row>
    <row r="8" spans="1:39" s="189" customFormat="1" ht="19.350000000000001" hidden="1" customHeight="1" x14ac:dyDescent="0.25">
      <c r="A8" s="186"/>
      <c r="B8" s="202">
        <v>5</v>
      </c>
      <c r="C8" s="202" t="s">
        <v>531</v>
      </c>
      <c r="D8" s="206" t="s">
        <v>497</v>
      </c>
      <c r="E8" s="202">
        <v>3</v>
      </c>
      <c r="F8" s="202" t="s">
        <v>197</v>
      </c>
      <c r="G8" s="202">
        <f>IFERROR(VLOOKUP(B8,'FRONT SIDE'!$BC$15:$BC$407,1,0),"NOT USED")</f>
        <v>5</v>
      </c>
      <c r="H8" s="65">
        <f>IFERROR(VLOOKUP(AD8,INPUT!$A$11:$C$280,3,0),"-")</f>
        <v>2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207">
        <f t="shared" si="1"/>
        <v>1</v>
      </c>
      <c r="S8" s="201" t="str">
        <f t="shared" si="2"/>
        <v>ENG115</v>
      </c>
      <c r="T8" s="65" t="str">
        <f t="shared" ref="T8:AB8" si="16">+S8</f>
        <v>ENG115</v>
      </c>
      <c r="U8" s="65" t="str">
        <f t="shared" si="16"/>
        <v>ENG115</v>
      </c>
      <c r="V8" s="65" t="str">
        <f t="shared" si="16"/>
        <v>ENG115</v>
      </c>
      <c r="W8" s="65" t="str">
        <f t="shared" si="16"/>
        <v>ENG115</v>
      </c>
      <c r="X8" s="65" t="str">
        <f t="shared" si="16"/>
        <v>ENG115</v>
      </c>
      <c r="Y8" s="65" t="str">
        <f t="shared" si="16"/>
        <v>ENG115</v>
      </c>
      <c r="Z8" s="65" t="str">
        <f t="shared" si="16"/>
        <v>ENG115</v>
      </c>
      <c r="AA8" s="65" t="str">
        <f t="shared" si="16"/>
        <v>ENG115</v>
      </c>
      <c r="AB8" s="65" t="str">
        <f t="shared" si="16"/>
        <v>ENG115</v>
      </c>
      <c r="AC8" s="79"/>
      <c r="AD8" s="65" t="str">
        <f t="shared" si="4"/>
        <v>ENG115-1</v>
      </c>
      <c r="AE8" s="65" t="str">
        <f t="shared" si="5"/>
        <v>ENG115-2</v>
      </c>
      <c r="AF8" s="65" t="str">
        <f t="shared" si="6"/>
        <v>ENG115-3</v>
      </c>
      <c r="AG8" s="65" t="str">
        <f t="shared" si="7"/>
        <v>ENG115-4</v>
      </c>
      <c r="AH8" s="65" t="str">
        <f t="shared" si="8"/>
        <v>ENG115-5</v>
      </c>
      <c r="AI8" s="65" t="str">
        <f t="shared" si="9"/>
        <v>ENG115-6</v>
      </c>
      <c r="AJ8" s="65" t="str">
        <f t="shared" si="10"/>
        <v>ENG115-7</v>
      </c>
      <c r="AK8" s="65" t="str">
        <f t="shared" si="11"/>
        <v>ENG115-8</v>
      </c>
      <c r="AL8" s="65" t="str">
        <f t="shared" si="12"/>
        <v>ENG115-9</v>
      </c>
      <c r="AM8" s="65" t="str">
        <f t="shared" si="13"/>
        <v>ENG115-10</v>
      </c>
    </row>
    <row r="9" spans="1:39" s="189" customFormat="1" ht="19.350000000000001" hidden="1" customHeight="1" x14ac:dyDescent="0.25">
      <c r="A9" s="186"/>
      <c r="B9" s="202">
        <v>6</v>
      </c>
      <c r="C9" s="202" t="s">
        <v>536</v>
      </c>
      <c r="D9" s="206" t="s">
        <v>581</v>
      </c>
      <c r="E9" s="202">
        <v>4</v>
      </c>
      <c r="F9" s="202" t="s">
        <v>199</v>
      </c>
      <c r="G9" s="202">
        <f>IFERROR(VLOOKUP(B9,'FRONT SIDE'!$BC$15:$BC$407,1,0),"NOT USED")</f>
        <v>6</v>
      </c>
      <c r="H9" s="65">
        <f>IFERROR(VLOOKUP(AD9,INPUT!$A$11:$C$280,3,0),"-")</f>
        <v>17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207">
        <f t="shared" si="1"/>
        <v>1</v>
      </c>
      <c r="S9" s="201" t="str">
        <f t="shared" si="2"/>
        <v>CSC321</v>
      </c>
      <c r="T9" s="65" t="str">
        <f t="shared" ref="T9:AB9" si="17">+S9</f>
        <v>CSC321</v>
      </c>
      <c r="U9" s="65" t="str">
        <f t="shared" si="17"/>
        <v>CSC321</v>
      </c>
      <c r="V9" s="65" t="str">
        <f t="shared" si="17"/>
        <v>CSC321</v>
      </c>
      <c r="W9" s="65" t="str">
        <f t="shared" si="17"/>
        <v>CSC321</v>
      </c>
      <c r="X9" s="65" t="str">
        <f t="shared" si="17"/>
        <v>CSC321</v>
      </c>
      <c r="Y9" s="65" t="str">
        <f t="shared" si="17"/>
        <v>CSC321</v>
      </c>
      <c r="Z9" s="65" t="str">
        <f t="shared" si="17"/>
        <v>CSC321</v>
      </c>
      <c r="AA9" s="65" t="str">
        <f t="shared" si="17"/>
        <v>CSC321</v>
      </c>
      <c r="AB9" s="65" t="str">
        <f t="shared" si="17"/>
        <v>CSC321</v>
      </c>
      <c r="AC9" s="79"/>
      <c r="AD9" s="65" t="str">
        <f t="shared" si="4"/>
        <v>CSC321-1</v>
      </c>
      <c r="AE9" s="65" t="str">
        <f t="shared" si="5"/>
        <v>CSC321-2</v>
      </c>
      <c r="AF9" s="65" t="str">
        <f t="shared" si="6"/>
        <v>CSC321-3</v>
      </c>
      <c r="AG9" s="65" t="str">
        <f t="shared" si="7"/>
        <v>CSC321-4</v>
      </c>
      <c r="AH9" s="65" t="str">
        <f t="shared" si="8"/>
        <v>CSC321-5</v>
      </c>
      <c r="AI9" s="65" t="str">
        <f t="shared" si="9"/>
        <v>CSC321-6</v>
      </c>
      <c r="AJ9" s="65" t="str">
        <f t="shared" si="10"/>
        <v>CSC321-7</v>
      </c>
      <c r="AK9" s="65" t="str">
        <f t="shared" si="11"/>
        <v>CSC321-8</v>
      </c>
      <c r="AL9" s="65" t="str">
        <f t="shared" si="12"/>
        <v>CSC321-9</v>
      </c>
      <c r="AM9" s="65" t="str">
        <f t="shared" si="13"/>
        <v>CSC321-10</v>
      </c>
    </row>
    <row r="10" spans="1:39" s="189" customFormat="1" ht="19.350000000000001" hidden="1" customHeight="1" x14ac:dyDescent="0.25">
      <c r="A10" s="186"/>
      <c r="B10" s="202">
        <v>7</v>
      </c>
      <c r="C10" s="202" t="s">
        <v>537</v>
      </c>
      <c r="D10" s="206" t="s">
        <v>582</v>
      </c>
      <c r="E10" s="202">
        <v>4</v>
      </c>
      <c r="F10" s="202" t="s">
        <v>199</v>
      </c>
      <c r="G10" s="202">
        <f>IFERROR(VLOOKUP(B10,'FRONT SIDE'!$BC$15:$BC$407,1,0),"NOT USED")</f>
        <v>7</v>
      </c>
      <c r="H10" s="65">
        <f>IFERROR(VLOOKUP(AD10,INPUT!$A$11:$C$280,3,0),"-")</f>
        <v>18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207">
        <f t="shared" si="1"/>
        <v>1</v>
      </c>
      <c r="S10" s="201" t="str">
        <f t="shared" si="2"/>
        <v>CSC332</v>
      </c>
      <c r="T10" s="65" t="str">
        <f t="shared" ref="T10:AB10" si="18">+S10</f>
        <v>CSC332</v>
      </c>
      <c r="U10" s="65" t="str">
        <f t="shared" si="18"/>
        <v>CSC332</v>
      </c>
      <c r="V10" s="65" t="str">
        <f t="shared" si="18"/>
        <v>CSC332</v>
      </c>
      <c r="W10" s="65" t="str">
        <f t="shared" si="18"/>
        <v>CSC332</v>
      </c>
      <c r="X10" s="65" t="str">
        <f t="shared" si="18"/>
        <v>CSC332</v>
      </c>
      <c r="Y10" s="65" t="str">
        <f t="shared" si="18"/>
        <v>CSC332</v>
      </c>
      <c r="Z10" s="65" t="str">
        <f t="shared" si="18"/>
        <v>CSC332</v>
      </c>
      <c r="AA10" s="65" t="str">
        <f t="shared" si="18"/>
        <v>CSC332</v>
      </c>
      <c r="AB10" s="65" t="str">
        <f t="shared" si="18"/>
        <v>CSC332</v>
      </c>
      <c r="AC10" s="79"/>
      <c r="AD10" s="65" t="str">
        <f t="shared" si="4"/>
        <v>CSC332-1</v>
      </c>
      <c r="AE10" s="65" t="str">
        <f t="shared" si="5"/>
        <v>CSC332-2</v>
      </c>
      <c r="AF10" s="65" t="str">
        <f t="shared" si="6"/>
        <v>CSC332-3</v>
      </c>
      <c r="AG10" s="65" t="str">
        <f t="shared" si="7"/>
        <v>CSC332-4</v>
      </c>
      <c r="AH10" s="65" t="str">
        <f t="shared" si="8"/>
        <v>CSC332-5</v>
      </c>
      <c r="AI10" s="65" t="str">
        <f t="shared" si="9"/>
        <v>CSC332-6</v>
      </c>
      <c r="AJ10" s="65" t="str">
        <f t="shared" si="10"/>
        <v>CSC332-7</v>
      </c>
      <c r="AK10" s="65" t="str">
        <f t="shared" si="11"/>
        <v>CSC332-8</v>
      </c>
      <c r="AL10" s="65" t="str">
        <f t="shared" si="12"/>
        <v>CSC332-9</v>
      </c>
      <c r="AM10" s="65" t="str">
        <f t="shared" si="13"/>
        <v>CSC332-10</v>
      </c>
    </row>
    <row r="11" spans="1:39" s="189" customFormat="1" ht="19.350000000000001" hidden="1" customHeight="1" x14ac:dyDescent="0.25">
      <c r="A11" s="186"/>
      <c r="B11" s="202">
        <v>8</v>
      </c>
      <c r="C11" s="202" t="s">
        <v>501</v>
      </c>
      <c r="D11" s="206" t="s">
        <v>539</v>
      </c>
      <c r="E11" s="202">
        <v>3</v>
      </c>
      <c r="F11" s="202" t="s">
        <v>199</v>
      </c>
      <c r="G11" s="202">
        <f>IFERROR(VLOOKUP(B11,'FRONT SIDE'!$BC$15:$BC$407,1,0),"NOT USED")</f>
        <v>8</v>
      </c>
      <c r="H11" s="65">
        <f>IFERROR(VLOOKUP(AD11,INPUT!$A$11:$C$280,3,0),"-")</f>
        <v>20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207">
        <f t="shared" si="1"/>
        <v>1</v>
      </c>
      <c r="S11" s="201" t="str">
        <f t="shared" si="2"/>
        <v>STAT114</v>
      </c>
      <c r="T11" s="65" t="str">
        <f t="shared" ref="T11:AB11" si="19">+S11</f>
        <v>STAT114</v>
      </c>
      <c r="U11" s="65" t="str">
        <f t="shared" si="19"/>
        <v>STAT114</v>
      </c>
      <c r="V11" s="65" t="str">
        <f t="shared" si="19"/>
        <v>STAT114</v>
      </c>
      <c r="W11" s="65" t="str">
        <f t="shared" si="19"/>
        <v>STAT114</v>
      </c>
      <c r="X11" s="65" t="str">
        <f t="shared" si="19"/>
        <v>STAT114</v>
      </c>
      <c r="Y11" s="65" t="str">
        <f t="shared" si="19"/>
        <v>STAT114</v>
      </c>
      <c r="Z11" s="65" t="str">
        <f t="shared" si="19"/>
        <v>STAT114</v>
      </c>
      <c r="AA11" s="65" t="str">
        <f t="shared" si="19"/>
        <v>STAT114</v>
      </c>
      <c r="AB11" s="65" t="str">
        <f t="shared" si="19"/>
        <v>STAT114</v>
      </c>
      <c r="AC11" s="79"/>
      <c r="AD11" s="65" t="str">
        <f t="shared" si="4"/>
        <v>STAT114-1</v>
      </c>
      <c r="AE11" s="65" t="str">
        <f t="shared" si="5"/>
        <v>STAT114-2</v>
      </c>
      <c r="AF11" s="65" t="str">
        <f t="shared" si="6"/>
        <v>STAT114-3</v>
      </c>
      <c r="AG11" s="65" t="str">
        <f t="shared" si="7"/>
        <v>STAT114-4</v>
      </c>
      <c r="AH11" s="65" t="str">
        <f t="shared" si="8"/>
        <v>STAT114-5</v>
      </c>
      <c r="AI11" s="65" t="str">
        <f t="shared" si="9"/>
        <v>STAT114-6</v>
      </c>
      <c r="AJ11" s="65" t="str">
        <f t="shared" si="10"/>
        <v>STAT114-7</v>
      </c>
      <c r="AK11" s="65" t="str">
        <f t="shared" si="11"/>
        <v>STAT114-8</v>
      </c>
      <c r="AL11" s="65" t="str">
        <f t="shared" si="12"/>
        <v>STAT114-9</v>
      </c>
      <c r="AM11" s="65" t="str">
        <f t="shared" si="13"/>
        <v>STAT114-10</v>
      </c>
    </row>
    <row r="12" spans="1:39" s="189" customFormat="1" ht="19.350000000000001" hidden="1" customHeight="1" x14ac:dyDescent="0.25">
      <c r="A12" s="186"/>
      <c r="B12" s="202">
        <v>9</v>
      </c>
      <c r="C12" s="202" t="s">
        <v>500</v>
      </c>
      <c r="D12" s="206" t="s">
        <v>583</v>
      </c>
      <c r="E12" s="202">
        <v>3</v>
      </c>
      <c r="F12" s="202" t="s">
        <v>199</v>
      </c>
      <c r="G12" s="202">
        <f>IFERROR(VLOOKUP(B12,'FRONT SIDE'!$BC$15:$BC$407,1,0),"NOT USED")</f>
        <v>9</v>
      </c>
      <c r="H12" s="65">
        <f>IFERROR(VLOOKUP(AD12,INPUT!$A$11:$C$280,3,0),"-")</f>
        <v>19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207">
        <f t="shared" si="1"/>
        <v>1</v>
      </c>
      <c r="S12" s="201" t="str">
        <f t="shared" si="2"/>
        <v>ENG111</v>
      </c>
      <c r="T12" s="65" t="str">
        <f t="shared" ref="T12:AB12" si="20">+S12</f>
        <v>ENG111</v>
      </c>
      <c r="U12" s="65" t="str">
        <f t="shared" si="20"/>
        <v>ENG111</v>
      </c>
      <c r="V12" s="65" t="str">
        <f t="shared" si="20"/>
        <v>ENG111</v>
      </c>
      <c r="W12" s="65" t="str">
        <f t="shared" si="20"/>
        <v>ENG111</v>
      </c>
      <c r="X12" s="65" t="str">
        <f t="shared" si="20"/>
        <v>ENG111</v>
      </c>
      <c r="Y12" s="65" t="str">
        <f t="shared" si="20"/>
        <v>ENG111</v>
      </c>
      <c r="Z12" s="65" t="str">
        <f t="shared" si="20"/>
        <v>ENG111</v>
      </c>
      <c r="AA12" s="65" t="str">
        <f t="shared" si="20"/>
        <v>ENG111</v>
      </c>
      <c r="AB12" s="65" t="str">
        <f t="shared" si="20"/>
        <v>ENG111</v>
      </c>
      <c r="AC12" s="79"/>
      <c r="AD12" s="65" t="str">
        <f t="shared" si="4"/>
        <v>ENG111-1</v>
      </c>
      <c r="AE12" s="65" t="str">
        <f t="shared" si="5"/>
        <v>ENG111-2</v>
      </c>
      <c r="AF12" s="65" t="str">
        <f t="shared" si="6"/>
        <v>ENG111-3</v>
      </c>
      <c r="AG12" s="65" t="str">
        <f t="shared" si="7"/>
        <v>ENG111-4</v>
      </c>
      <c r="AH12" s="65" t="str">
        <f t="shared" si="8"/>
        <v>ENG111-5</v>
      </c>
      <c r="AI12" s="65" t="str">
        <f t="shared" si="9"/>
        <v>ENG111-6</v>
      </c>
      <c r="AJ12" s="65" t="str">
        <f t="shared" si="10"/>
        <v>ENG111-7</v>
      </c>
      <c r="AK12" s="65" t="str">
        <f t="shared" si="11"/>
        <v>ENG111-8</v>
      </c>
      <c r="AL12" s="65" t="str">
        <f t="shared" si="12"/>
        <v>ENG111-9</v>
      </c>
      <c r="AM12" s="65" t="str">
        <f t="shared" si="13"/>
        <v>ENG111-10</v>
      </c>
    </row>
    <row r="13" spans="1:39" s="189" customFormat="1" ht="19.350000000000001" hidden="1" customHeight="1" x14ac:dyDescent="0.25">
      <c r="A13" s="186"/>
      <c r="B13" s="202">
        <v>10</v>
      </c>
      <c r="C13" s="202" t="s">
        <v>535</v>
      </c>
      <c r="D13" s="206" t="s">
        <v>580</v>
      </c>
      <c r="E13" s="202">
        <v>3</v>
      </c>
      <c r="F13" s="202" t="s">
        <v>199</v>
      </c>
      <c r="G13" s="202">
        <f>IFERROR(VLOOKUP(B13,'FRONT SIDE'!$BC$15:$BC$407,1,0),"NOT USED")</f>
        <v>10</v>
      </c>
      <c r="H13" s="65">
        <f>IFERROR(VLOOKUP(AD13,INPUT!$A$11:$C$280,3,0),"-")</f>
        <v>16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207">
        <f t="shared" si="1"/>
        <v>1</v>
      </c>
      <c r="S13" s="201" t="str">
        <f t="shared" si="2"/>
        <v>ARA101</v>
      </c>
      <c r="T13" s="65" t="str">
        <f t="shared" ref="T13:AB13" si="21">+S13</f>
        <v>ARA101</v>
      </c>
      <c r="U13" s="65" t="str">
        <f t="shared" si="21"/>
        <v>ARA101</v>
      </c>
      <c r="V13" s="65" t="str">
        <f t="shared" si="21"/>
        <v>ARA101</v>
      </c>
      <c r="W13" s="65" t="str">
        <f t="shared" si="21"/>
        <v>ARA101</v>
      </c>
      <c r="X13" s="65" t="str">
        <f t="shared" si="21"/>
        <v>ARA101</v>
      </c>
      <c r="Y13" s="65" t="str">
        <f t="shared" si="21"/>
        <v>ARA101</v>
      </c>
      <c r="Z13" s="65" t="str">
        <f t="shared" si="21"/>
        <v>ARA101</v>
      </c>
      <c r="AA13" s="65" t="str">
        <f t="shared" si="21"/>
        <v>ARA101</v>
      </c>
      <c r="AB13" s="65" t="str">
        <f t="shared" si="21"/>
        <v>ARA101</v>
      </c>
      <c r="AC13" s="79"/>
      <c r="AD13" s="65" t="str">
        <f t="shared" si="4"/>
        <v>ARA101-1</v>
      </c>
      <c r="AE13" s="65" t="str">
        <f t="shared" si="5"/>
        <v>ARA101-2</v>
      </c>
      <c r="AF13" s="65" t="str">
        <f t="shared" si="6"/>
        <v>ARA101-3</v>
      </c>
      <c r="AG13" s="65" t="str">
        <f t="shared" si="7"/>
        <v>ARA101-4</v>
      </c>
      <c r="AH13" s="65" t="str">
        <f t="shared" si="8"/>
        <v>ARA101-5</v>
      </c>
      <c r="AI13" s="65" t="str">
        <f t="shared" si="9"/>
        <v>ARA101-6</v>
      </c>
      <c r="AJ13" s="65" t="str">
        <f t="shared" si="10"/>
        <v>ARA101-7</v>
      </c>
      <c r="AK13" s="65" t="str">
        <f t="shared" si="11"/>
        <v>ARA101-8</v>
      </c>
      <c r="AL13" s="65" t="str">
        <f t="shared" si="12"/>
        <v>ARA101-9</v>
      </c>
      <c r="AM13" s="65" t="str">
        <f t="shared" si="13"/>
        <v>ARA101-10</v>
      </c>
    </row>
    <row r="14" spans="1:39" s="189" customFormat="1" ht="19.350000000000001" hidden="1" customHeight="1" x14ac:dyDescent="0.25">
      <c r="A14" s="186"/>
      <c r="B14" s="202">
        <v>11</v>
      </c>
      <c r="C14" s="202" t="s">
        <v>545</v>
      </c>
      <c r="D14" s="206" t="s">
        <v>509</v>
      </c>
      <c r="E14" s="202">
        <v>4</v>
      </c>
      <c r="F14" s="202" t="s">
        <v>203</v>
      </c>
      <c r="G14" s="202">
        <f>IFERROR(VLOOKUP(B14,'FRONT SIDE'!$BC$15:$BC$407,1,0),"NOT USED")</f>
        <v>11</v>
      </c>
      <c r="H14" s="65">
        <f>IFERROR(VLOOKUP(AD14,INPUT!$A$11:$C$280,3,0),"-")</f>
        <v>31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207">
        <f t="shared" si="1"/>
        <v>1</v>
      </c>
      <c r="S14" s="201" t="str">
        <f t="shared" si="2"/>
        <v>CSC331</v>
      </c>
      <c r="T14" s="65" t="str">
        <f t="shared" ref="T14:AB14" si="22">+S14</f>
        <v>CSC331</v>
      </c>
      <c r="U14" s="65" t="str">
        <f t="shared" si="22"/>
        <v>CSC331</v>
      </c>
      <c r="V14" s="65" t="str">
        <f t="shared" si="22"/>
        <v>CSC331</v>
      </c>
      <c r="W14" s="65" t="str">
        <f t="shared" si="22"/>
        <v>CSC331</v>
      </c>
      <c r="X14" s="65" t="str">
        <f t="shared" si="22"/>
        <v>CSC331</v>
      </c>
      <c r="Y14" s="65" t="str">
        <f t="shared" si="22"/>
        <v>CSC331</v>
      </c>
      <c r="Z14" s="65" t="str">
        <f t="shared" si="22"/>
        <v>CSC331</v>
      </c>
      <c r="AA14" s="65" t="str">
        <f t="shared" si="22"/>
        <v>CSC331</v>
      </c>
      <c r="AB14" s="65" t="str">
        <f t="shared" si="22"/>
        <v>CSC331</v>
      </c>
      <c r="AC14" s="79"/>
      <c r="AD14" s="65" t="str">
        <f t="shared" si="4"/>
        <v>CSC331-1</v>
      </c>
      <c r="AE14" s="65" t="str">
        <f t="shared" si="5"/>
        <v>CSC331-2</v>
      </c>
      <c r="AF14" s="65" t="str">
        <f t="shared" si="6"/>
        <v>CSC331-3</v>
      </c>
      <c r="AG14" s="65" t="str">
        <f t="shared" si="7"/>
        <v>CSC331-4</v>
      </c>
      <c r="AH14" s="65" t="str">
        <f t="shared" si="8"/>
        <v>CSC331-5</v>
      </c>
      <c r="AI14" s="65" t="str">
        <f t="shared" si="9"/>
        <v>CSC331-6</v>
      </c>
      <c r="AJ14" s="65" t="str">
        <f t="shared" si="10"/>
        <v>CSC331-7</v>
      </c>
      <c r="AK14" s="65" t="str">
        <f t="shared" si="11"/>
        <v>CSC331-8</v>
      </c>
      <c r="AL14" s="65" t="str">
        <f t="shared" si="12"/>
        <v>CSC331-9</v>
      </c>
      <c r="AM14" s="65" t="str">
        <f t="shared" si="13"/>
        <v>CSC331-10</v>
      </c>
    </row>
    <row r="15" spans="1:39" s="189" customFormat="1" ht="19.350000000000001" hidden="1" customHeight="1" x14ac:dyDescent="0.25">
      <c r="A15" s="186"/>
      <c r="B15" s="202">
        <v>12</v>
      </c>
      <c r="C15" s="202" t="s">
        <v>546</v>
      </c>
      <c r="D15" s="206" t="s">
        <v>577</v>
      </c>
      <c r="E15" s="202">
        <v>4</v>
      </c>
      <c r="F15" s="202" t="s">
        <v>203</v>
      </c>
      <c r="G15" s="202">
        <f>IFERROR(VLOOKUP(B15,'FRONT SIDE'!$BC$15:$BC$407,1,0),"NOT USED")</f>
        <v>12</v>
      </c>
      <c r="H15" s="65">
        <f>IFERROR(VLOOKUP(AD15,INPUT!$A$11:$C$280,3,0),"-")</f>
        <v>32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207">
        <f t="shared" si="1"/>
        <v>1</v>
      </c>
      <c r="S15" s="201" t="str">
        <f t="shared" si="2"/>
        <v>CSC346</v>
      </c>
      <c r="T15" s="65" t="str">
        <f t="shared" ref="T15:AB15" si="23">+S15</f>
        <v>CSC346</v>
      </c>
      <c r="U15" s="65" t="str">
        <f t="shared" si="23"/>
        <v>CSC346</v>
      </c>
      <c r="V15" s="65" t="str">
        <f t="shared" si="23"/>
        <v>CSC346</v>
      </c>
      <c r="W15" s="65" t="str">
        <f t="shared" si="23"/>
        <v>CSC346</v>
      </c>
      <c r="X15" s="65" t="str">
        <f t="shared" si="23"/>
        <v>CSC346</v>
      </c>
      <c r="Y15" s="65" t="str">
        <f t="shared" si="23"/>
        <v>CSC346</v>
      </c>
      <c r="Z15" s="65" t="str">
        <f t="shared" si="23"/>
        <v>CSC346</v>
      </c>
      <c r="AA15" s="65" t="str">
        <f t="shared" si="23"/>
        <v>CSC346</v>
      </c>
      <c r="AB15" s="65" t="str">
        <f t="shared" si="23"/>
        <v>CSC346</v>
      </c>
      <c r="AC15" s="79"/>
      <c r="AD15" s="65" t="str">
        <f t="shared" si="4"/>
        <v>CSC346-1</v>
      </c>
      <c r="AE15" s="65" t="str">
        <f t="shared" si="5"/>
        <v>CSC346-2</v>
      </c>
      <c r="AF15" s="65" t="str">
        <f t="shared" si="6"/>
        <v>CSC346-3</v>
      </c>
      <c r="AG15" s="65" t="str">
        <f t="shared" si="7"/>
        <v>CSC346-4</v>
      </c>
      <c r="AH15" s="65" t="str">
        <f t="shared" si="8"/>
        <v>CSC346-5</v>
      </c>
      <c r="AI15" s="65" t="str">
        <f t="shared" si="9"/>
        <v>CSC346-6</v>
      </c>
      <c r="AJ15" s="65" t="str">
        <f t="shared" si="10"/>
        <v>CSC346-7</v>
      </c>
      <c r="AK15" s="65" t="str">
        <f t="shared" si="11"/>
        <v>CSC346-8</v>
      </c>
      <c r="AL15" s="65" t="str">
        <f t="shared" si="12"/>
        <v>CSC346-9</v>
      </c>
      <c r="AM15" s="65" t="str">
        <f t="shared" si="13"/>
        <v>CSC346-10</v>
      </c>
    </row>
    <row r="16" spans="1:39" s="189" customFormat="1" ht="19.350000000000001" hidden="1" customHeight="1" x14ac:dyDescent="0.25">
      <c r="A16" s="186"/>
      <c r="B16" s="202">
        <v>13</v>
      </c>
      <c r="C16" s="202" t="s">
        <v>547</v>
      </c>
      <c r="D16" s="206" t="s">
        <v>548</v>
      </c>
      <c r="E16" s="202">
        <v>3</v>
      </c>
      <c r="F16" s="202" t="s">
        <v>203</v>
      </c>
      <c r="G16" s="202">
        <f>IFERROR(VLOOKUP(B16,'FRONT SIDE'!$BC$15:$BC$407,1,0),"NOT USED")</f>
        <v>13</v>
      </c>
      <c r="H16" s="65">
        <f>IFERROR(VLOOKUP(AD16,INPUT!$A$11:$C$280,3,0),"-")</f>
        <v>33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207">
        <f t="shared" si="1"/>
        <v>1</v>
      </c>
      <c r="S16" s="201" t="str">
        <f t="shared" si="2"/>
        <v>CSC372</v>
      </c>
      <c r="T16" s="65" t="str">
        <f t="shared" ref="T16:AB16" si="24">+S16</f>
        <v>CSC372</v>
      </c>
      <c r="U16" s="65" t="str">
        <f t="shared" si="24"/>
        <v>CSC372</v>
      </c>
      <c r="V16" s="65" t="str">
        <f t="shared" si="24"/>
        <v>CSC372</v>
      </c>
      <c r="W16" s="65" t="str">
        <f t="shared" si="24"/>
        <v>CSC372</v>
      </c>
      <c r="X16" s="65" t="str">
        <f t="shared" si="24"/>
        <v>CSC372</v>
      </c>
      <c r="Y16" s="65" t="str">
        <f t="shared" si="24"/>
        <v>CSC372</v>
      </c>
      <c r="Z16" s="65" t="str">
        <f t="shared" si="24"/>
        <v>CSC372</v>
      </c>
      <c r="AA16" s="65" t="str">
        <f t="shared" si="24"/>
        <v>CSC372</v>
      </c>
      <c r="AB16" s="65" t="str">
        <f t="shared" si="24"/>
        <v>CSC372</v>
      </c>
      <c r="AC16" s="79"/>
      <c r="AD16" s="65" t="str">
        <f t="shared" si="4"/>
        <v>CSC372-1</v>
      </c>
      <c r="AE16" s="65" t="str">
        <f t="shared" si="5"/>
        <v>CSC372-2</v>
      </c>
      <c r="AF16" s="65" t="str">
        <f t="shared" si="6"/>
        <v>CSC372-3</v>
      </c>
      <c r="AG16" s="65" t="str">
        <f t="shared" si="7"/>
        <v>CSC372-4</v>
      </c>
      <c r="AH16" s="65" t="str">
        <f t="shared" si="8"/>
        <v>CSC372-5</v>
      </c>
      <c r="AI16" s="65" t="str">
        <f t="shared" si="9"/>
        <v>CSC372-6</v>
      </c>
      <c r="AJ16" s="65" t="str">
        <f t="shared" si="10"/>
        <v>CSC372-7</v>
      </c>
      <c r="AK16" s="65" t="str">
        <f t="shared" si="11"/>
        <v>CSC372-8</v>
      </c>
      <c r="AL16" s="65" t="str">
        <f t="shared" si="12"/>
        <v>CSC372-9</v>
      </c>
      <c r="AM16" s="65" t="str">
        <f t="shared" si="13"/>
        <v>CSC372-10</v>
      </c>
    </row>
    <row r="17" spans="1:39" s="189" customFormat="1" ht="19.350000000000001" hidden="1" customHeight="1" x14ac:dyDescent="0.25">
      <c r="A17" s="186"/>
      <c r="B17" s="202">
        <v>14</v>
      </c>
      <c r="C17" s="202" t="s">
        <v>549</v>
      </c>
      <c r="D17" s="206" t="s">
        <v>550</v>
      </c>
      <c r="E17" s="202">
        <v>3</v>
      </c>
      <c r="F17" s="202" t="s">
        <v>203</v>
      </c>
      <c r="G17" s="202">
        <f>IFERROR(VLOOKUP(B17,'FRONT SIDE'!$BC$15:$BC$407,1,0),"NOT USED")</f>
        <v>14</v>
      </c>
      <c r="H17" s="65">
        <f>IFERROR(VLOOKUP(AD17,INPUT!$A$11:$C$280,3,0),"-")</f>
        <v>34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207">
        <f t="shared" si="1"/>
        <v>1</v>
      </c>
      <c r="S17" s="201" t="str">
        <f t="shared" si="2"/>
        <v>MATH107</v>
      </c>
      <c r="T17" s="65" t="str">
        <f t="shared" ref="T17:AB17" si="25">+S17</f>
        <v>MATH107</v>
      </c>
      <c r="U17" s="65" t="str">
        <f t="shared" si="25"/>
        <v>MATH107</v>
      </c>
      <c r="V17" s="65" t="str">
        <f t="shared" si="25"/>
        <v>MATH107</v>
      </c>
      <c r="W17" s="65" t="str">
        <f t="shared" si="25"/>
        <v>MATH107</v>
      </c>
      <c r="X17" s="65" t="str">
        <f t="shared" si="25"/>
        <v>MATH107</v>
      </c>
      <c r="Y17" s="65" t="str">
        <f t="shared" si="25"/>
        <v>MATH107</v>
      </c>
      <c r="Z17" s="65" t="str">
        <f t="shared" si="25"/>
        <v>MATH107</v>
      </c>
      <c r="AA17" s="65" t="str">
        <f t="shared" si="25"/>
        <v>MATH107</v>
      </c>
      <c r="AB17" s="65" t="str">
        <f t="shared" si="25"/>
        <v>MATH107</v>
      </c>
      <c r="AC17" s="79"/>
      <c r="AD17" s="65" t="str">
        <f t="shared" si="4"/>
        <v>MATH107-1</v>
      </c>
      <c r="AE17" s="65" t="str">
        <f t="shared" si="5"/>
        <v>MATH107-2</v>
      </c>
      <c r="AF17" s="65" t="str">
        <f t="shared" si="6"/>
        <v>MATH107-3</v>
      </c>
      <c r="AG17" s="65" t="str">
        <f t="shared" si="7"/>
        <v>MATH107-4</v>
      </c>
      <c r="AH17" s="65" t="str">
        <f t="shared" si="8"/>
        <v>MATH107-5</v>
      </c>
      <c r="AI17" s="65" t="str">
        <f t="shared" si="9"/>
        <v>MATH107-6</v>
      </c>
      <c r="AJ17" s="65" t="str">
        <f t="shared" si="10"/>
        <v>MATH107-7</v>
      </c>
      <c r="AK17" s="65" t="str">
        <f t="shared" si="11"/>
        <v>MATH107-8</v>
      </c>
      <c r="AL17" s="65" t="str">
        <f t="shared" si="12"/>
        <v>MATH107-9</v>
      </c>
      <c r="AM17" s="65" t="str">
        <f t="shared" si="13"/>
        <v>MATH107-10</v>
      </c>
    </row>
    <row r="18" spans="1:39" s="189" customFormat="1" ht="19.350000000000001" hidden="1" customHeight="1" x14ac:dyDescent="0.25">
      <c r="A18" s="186"/>
      <c r="B18" s="202">
        <v>15</v>
      </c>
      <c r="C18" s="202" t="s">
        <v>551</v>
      </c>
      <c r="D18" s="206" t="s">
        <v>552</v>
      </c>
      <c r="E18" s="202">
        <v>3</v>
      </c>
      <c r="F18" s="202" t="s">
        <v>203</v>
      </c>
      <c r="G18" s="202">
        <f>IFERROR(VLOOKUP(B18,'FRONT SIDE'!$BC$15:$BC$407,1,0),"NOT USED")</f>
        <v>15</v>
      </c>
      <c r="H18" s="65">
        <f>IFERROR(VLOOKUP(AD18,INPUT!$A$11:$C$280,3,0),"-")</f>
        <v>35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207">
        <f t="shared" si="1"/>
        <v>1</v>
      </c>
      <c r="S18" s="201" t="str">
        <f t="shared" si="2"/>
        <v>MATH112</v>
      </c>
      <c r="T18" s="65" t="str">
        <f t="shared" ref="T18:AB18" si="26">+S18</f>
        <v>MATH112</v>
      </c>
      <c r="U18" s="65" t="str">
        <f t="shared" si="26"/>
        <v>MATH112</v>
      </c>
      <c r="V18" s="65" t="str">
        <f t="shared" si="26"/>
        <v>MATH112</v>
      </c>
      <c r="W18" s="65" t="str">
        <f t="shared" si="26"/>
        <v>MATH112</v>
      </c>
      <c r="X18" s="65" t="str">
        <f t="shared" si="26"/>
        <v>MATH112</v>
      </c>
      <c r="Y18" s="65" t="str">
        <f t="shared" si="26"/>
        <v>MATH112</v>
      </c>
      <c r="Z18" s="65" t="str">
        <f t="shared" si="26"/>
        <v>MATH112</v>
      </c>
      <c r="AA18" s="65" t="str">
        <f t="shared" si="26"/>
        <v>MATH112</v>
      </c>
      <c r="AB18" s="65" t="str">
        <f t="shared" si="26"/>
        <v>MATH112</v>
      </c>
      <c r="AC18" s="79"/>
      <c r="AD18" s="65" t="str">
        <f t="shared" si="4"/>
        <v>MATH112-1</v>
      </c>
      <c r="AE18" s="65" t="str">
        <f t="shared" si="5"/>
        <v>MATH112-2</v>
      </c>
      <c r="AF18" s="65" t="str">
        <f t="shared" si="6"/>
        <v>MATH112-3</v>
      </c>
      <c r="AG18" s="65" t="str">
        <f t="shared" si="7"/>
        <v>MATH112-4</v>
      </c>
      <c r="AH18" s="65" t="str">
        <f t="shared" si="8"/>
        <v>MATH112-5</v>
      </c>
      <c r="AI18" s="65" t="str">
        <f t="shared" si="9"/>
        <v>MATH112-6</v>
      </c>
      <c r="AJ18" s="65" t="str">
        <f t="shared" si="10"/>
        <v>MATH112-7</v>
      </c>
      <c r="AK18" s="65" t="str">
        <f t="shared" si="11"/>
        <v>MATH112-8</v>
      </c>
      <c r="AL18" s="65" t="str">
        <f t="shared" si="12"/>
        <v>MATH112-9</v>
      </c>
      <c r="AM18" s="65" t="str">
        <f t="shared" si="13"/>
        <v>MATH112-10</v>
      </c>
    </row>
    <row r="19" spans="1:39" s="189" customFormat="1" ht="19.350000000000001" hidden="1" customHeight="1" x14ac:dyDescent="0.25">
      <c r="A19" s="186"/>
      <c r="B19" s="202">
        <v>16</v>
      </c>
      <c r="C19" s="202" t="s">
        <v>529</v>
      </c>
      <c r="D19" s="206" t="s">
        <v>530</v>
      </c>
      <c r="E19" s="202">
        <v>4</v>
      </c>
      <c r="F19" s="202" t="s">
        <v>205</v>
      </c>
      <c r="G19" s="202">
        <f>IFERROR(VLOOKUP(B19,'FRONT SIDE'!$BC$15:$BC$407,1,0),"NOT USED")</f>
        <v>16</v>
      </c>
      <c r="H19" s="65">
        <f>IFERROR(VLOOKUP(AD19,INPUT!$A$11:$C$280,3,0),"-")</f>
        <v>47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207">
        <f t="shared" si="1"/>
        <v>1</v>
      </c>
      <c r="S19" s="201" t="str">
        <f t="shared" si="2"/>
        <v>CSC352</v>
      </c>
      <c r="T19" s="65" t="str">
        <f t="shared" ref="T19:AB19" si="27">+S19</f>
        <v>CSC352</v>
      </c>
      <c r="U19" s="65" t="str">
        <f t="shared" si="27"/>
        <v>CSC352</v>
      </c>
      <c r="V19" s="65" t="str">
        <f t="shared" si="27"/>
        <v>CSC352</v>
      </c>
      <c r="W19" s="65" t="str">
        <f t="shared" si="27"/>
        <v>CSC352</v>
      </c>
      <c r="X19" s="65" t="str">
        <f t="shared" si="27"/>
        <v>CSC352</v>
      </c>
      <c r="Y19" s="65" t="str">
        <f t="shared" si="27"/>
        <v>CSC352</v>
      </c>
      <c r="Z19" s="65" t="str">
        <f t="shared" si="27"/>
        <v>CSC352</v>
      </c>
      <c r="AA19" s="65" t="str">
        <f t="shared" si="27"/>
        <v>CSC352</v>
      </c>
      <c r="AB19" s="65" t="str">
        <f t="shared" si="27"/>
        <v>CSC352</v>
      </c>
      <c r="AC19" s="79"/>
      <c r="AD19" s="65" t="str">
        <f t="shared" si="4"/>
        <v>CSC352-1</v>
      </c>
      <c r="AE19" s="65" t="str">
        <f t="shared" si="5"/>
        <v>CSC352-2</v>
      </c>
      <c r="AF19" s="65" t="str">
        <f t="shared" si="6"/>
        <v>CSC352-3</v>
      </c>
      <c r="AG19" s="65" t="str">
        <f t="shared" si="7"/>
        <v>CSC352-4</v>
      </c>
      <c r="AH19" s="65" t="str">
        <f t="shared" si="8"/>
        <v>CSC352-5</v>
      </c>
      <c r="AI19" s="65" t="str">
        <f t="shared" si="9"/>
        <v>CSC352-6</v>
      </c>
      <c r="AJ19" s="65" t="str">
        <f t="shared" si="10"/>
        <v>CSC352-7</v>
      </c>
      <c r="AK19" s="65" t="str">
        <f t="shared" si="11"/>
        <v>CSC352-8</v>
      </c>
      <c r="AL19" s="65" t="str">
        <f t="shared" si="12"/>
        <v>CSC352-9</v>
      </c>
      <c r="AM19" s="65" t="str">
        <f t="shared" si="13"/>
        <v>CSC352-10</v>
      </c>
    </row>
    <row r="20" spans="1:39" s="189" customFormat="1" ht="19.350000000000001" hidden="1" customHeight="1" x14ac:dyDescent="0.25">
      <c r="A20" s="186"/>
      <c r="B20" s="202">
        <v>17</v>
      </c>
      <c r="C20" s="202" t="s">
        <v>532</v>
      </c>
      <c r="D20" s="206" t="s">
        <v>533</v>
      </c>
      <c r="E20" s="202">
        <v>3</v>
      </c>
      <c r="F20" s="202" t="s">
        <v>205</v>
      </c>
      <c r="G20" s="202">
        <f>IFERROR(VLOOKUP(B20,'FRONT SIDE'!$BC$15:$BC$407,1,0),"NOT USED")</f>
        <v>17</v>
      </c>
      <c r="H20" s="65">
        <f>IFERROR(VLOOKUP(AD20,INPUT!$A$11:$C$280,3,0),"-")</f>
        <v>48</v>
      </c>
      <c r="I20" s="65">
        <f>IFERROR(VLOOKUP(AE20,INPUT!$A$11:$C$280,3,0),"-")</f>
        <v>62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207">
        <f t="shared" si="1"/>
        <v>2</v>
      </c>
      <c r="S20" s="201" t="str">
        <f t="shared" si="2"/>
        <v>CSC353</v>
      </c>
      <c r="T20" s="65" t="str">
        <f t="shared" ref="T20:AB20" si="28">+S20</f>
        <v>CSC353</v>
      </c>
      <c r="U20" s="65" t="str">
        <f t="shared" si="28"/>
        <v>CSC353</v>
      </c>
      <c r="V20" s="65" t="str">
        <f t="shared" si="28"/>
        <v>CSC353</v>
      </c>
      <c r="W20" s="65" t="str">
        <f t="shared" si="28"/>
        <v>CSC353</v>
      </c>
      <c r="X20" s="65" t="str">
        <f t="shared" si="28"/>
        <v>CSC353</v>
      </c>
      <c r="Y20" s="65" t="str">
        <f t="shared" si="28"/>
        <v>CSC353</v>
      </c>
      <c r="Z20" s="65" t="str">
        <f t="shared" si="28"/>
        <v>CSC353</v>
      </c>
      <c r="AA20" s="65" t="str">
        <f t="shared" si="28"/>
        <v>CSC353</v>
      </c>
      <c r="AB20" s="65" t="str">
        <f t="shared" si="28"/>
        <v>CSC353</v>
      </c>
      <c r="AC20" s="79"/>
      <c r="AD20" s="65" t="str">
        <f t="shared" si="4"/>
        <v>CSC353-1</v>
      </c>
      <c r="AE20" s="65" t="str">
        <f t="shared" si="5"/>
        <v>CSC353-2</v>
      </c>
      <c r="AF20" s="65" t="str">
        <f t="shared" si="6"/>
        <v>CSC353-3</v>
      </c>
      <c r="AG20" s="65" t="str">
        <f t="shared" si="7"/>
        <v>CSC353-4</v>
      </c>
      <c r="AH20" s="65" t="str">
        <f t="shared" si="8"/>
        <v>CSC353-5</v>
      </c>
      <c r="AI20" s="65" t="str">
        <f t="shared" si="9"/>
        <v>CSC353-6</v>
      </c>
      <c r="AJ20" s="65" t="str">
        <f t="shared" si="10"/>
        <v>CSC353-7</v>
      </c>
      <c r="AK20" s="65" t="str">
        <f t="shared" si="11"/>
        <v>CSC353-8</v>
      </c>
      <c r="AL20" s="65" t="str">
        <f t="shared" si="12"/>
        <v>CSC353-9</v>
      </c>
      <c r="AM20" s="65" t="str">
        <f t="shared" si="13"/>
        <v>CSC353-10</v>
      </c>
    </row>
    <row r="21" spans="1:39" s="189" customFormat="1" ht="19.350000000000001" hidden="1" customHeight="1" x14ac:dyDescent="0.25">
      <c r="A21" s="186"/>
      <c r="B21" s="202">
        <v>18</v>
      </c>
      <c r="C21" s="202" t="s">
        <v>534</v>
      </c>
      <c r="D21" s="206" t="s">
        <v>576</v>
      </c>
      <c r="E21" s="202">
        <v>3</v>
      </c>
      <c r="F21" s="202" t="s">
        <v>205</v>
      </c>
      <c r="G21" s="202">
        <f>IFERROR(VLOOKUP(B21,'FRONT SIDE'!$BC$15:$BC$407,1,0),"NOT USED")</f>
        <v>18</v>
      </c>
      <c r="H21" s="65">
        <f>IFERROR(VLOOKUP(AD21,INPUT!$A$11:$C$280,3,0),"-")</f>
        <v>49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207">
        <f t="shared" si="1"/>
        <v>1</v>
      </c>
      <c r="S21" s="201" t="str">
        <f t="shared" si="2"/>
        <v>CSC354</v>
      </c>
      <c r="T21" s="65" t="str">
        <f t="shared" ref="T21:AB21" si="29">+S21</f>
        <v>CSC354</v>
      </c>
      <c r="U21" s="65" t="str">
        <f t="shared" si="29"/>
        <v>CSC354</v>
      </c>
      <c r="V21" s="65" t="str">
        <f t="shared" si="29"/>
        <v>CSC354</v>
      </c>
      <c r="W21" s="65" t="str">
        <f t="shared" si="29"/>
        <v>CSC354</v>
      </c>
      <c r="X21" s="65" t="str">
        <f t="shared" si="29"/>
        <v>CSC354</v>
      </c>
      <c r="Y21" s="65" t="str">
        <f t="shared" si="29"/>
        <v>CSC354</v>
      </c>
      <c r="Z21" s="65" t="str">
        <f t="shared" si="29"/>
        <v>CSC354</v>
      </c>
      <c r="AA21" s="65" t="str">
        <f t="shared" si="29"/>
        <v>CSC354</v>
      </c>
      <c r="AB21" s="65" t="str">
        <f t="shared" si="29"/>
        <v>CSC354</v>
      </c>
      <c r="AC21" s="79"/>
      <c r="AD21" s="65" t="str">
        <f t="shared" si="4"/>
        <v>CSC354-1</v>
      </c>
      <c r="AE21" s="65" t="str">
        <f t="shared" si="5"/>
        <v>CSC354-2</v>
      </c>
      <c r="AF21" s="65" t="str">
        <f t="shared" si="6"/>
        <v>CSC354-3</v>
      </c>
      <c r="AG21" s="65" t="str">
        <f t="shared" si="7"/>
        <v>CSC354-4</v>
      </c>
      <c r="AH21" s="65" t="str">
        <f t="shared" si="8"/>
        <v>CSC354-5</v>
      </c>
      <c r="AI21" s="65" t="str">
        <f t="shared" si="9"/>
        <v>CSC354-6</v>
      </c>
      <c r="AJ21" s="65" t="str">
        <f t="shared" si="10"/>
        <v>CSC354-7</v>
      </c>
      <c r="AK21" s="65" t="str">
        <f t="shared" si="11"/>
        <v>CSC354-8</v>
      </c>
      <c r="AL21" s="65" t="str">
        <f t="shared" si="12"/>
        <v>CSC354-9</v>
      </c>
      <c r="AM21" s="65" t="str">
        <f t="shared" si="13"/>
        <v>CSC354-10</v>
      </c>
    </row>
    <row r="22" spans="1:39" s="189" customFormat="1" ht="19.350000000000001" hidden="1" customHeight="1" x14ac:dyDescent="0.25">
      <c r="A22" s="186"/>
      <c r="B22" s="202">
        <v>19</v>
      </c>
      <c r="C22" s="202" t="s">
        <v>503</v>
      </c>
      <c r="D22" s="206" t="s">
        <v>504</v>
      </c>
      <c r="E22" s="202">
        <v>3</v>
      </c>
      <c r="F22" s="202" t="s">
        <v>205</v>
      </c>
      <c r="G22" s="202">
        <f>IFERROR(VLOOKUP(B22,'FRONT SIDE'!$BC$15:$BC$407,1,0),"NOT USED")</f>
        <v>19</v>
      </c>
      <c r="H22" s="65">
        <f>IFERROR(VLOOKUP(AD22,INPUT!$A$11:$C$280,3,0),"-")</f>
        <v>50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207">
        <f t="shared" si="1"/>
        <v>1</v>
      </c>
      <c r="S22" s="201" t="str">
        <f t="shared" si="2"/>
        <v>MATH109</v>
      </c>
      <c r="T22" s="65" t="str">
        <f t="shared" ref="T22:AB22" si="30">+S22</f>
        <v>MATH109</v>
      </c>
      <c r="U22" s="65" t="str">
        <f t="shared" si="30"/>
        <v>MATH109</v>
      </c>
      <c r="V22" s="65" t="str">
        <f t="shared" si="30"/>
        <v>MATH109</v>
      </c>
      <c r="W22" s="65" t="str">
        <f t="shared" si="30"/>
        <v>MATH109</v>
      </c>
      <c r="X22" s="65" t="str">
        <f t="shared" si="30"/>
        <v>MATH109</v>
      </c>
      <c r="Y22" s="65" t="str">
        <f t="shared" si="30"/>
        <v>MATH109</v>
      </c>
      <c r="Z22" s="65" t="str">
        <f t="shared" si="30"/>
        <v>MATH109</v>
      </c>
      <c r="AA22" s="65" t="str">
        <f t="shared" si="30"/>
        <v>MATH109</v>
      </c>
      <c r="AB22" s="65" t="str">
        <f t="shared" si="30"/>
        <v>MATH109</v>
      </c>
      <c r="AC22" s="79"/>
      <c r="AD22" s="65" t="str">
        <f t="shared" si="4"/>
        <v>MATH109-1</v>
      </c>
      <c r="AE22" s="65" t="str">
        <f t="shared" si="5"/>
        <v>MATH109-2</v>
      </c>
      <c r="AF22" s="65" t="str">
        <f t="shared" si="6"/>
        <v>MATH109-3</v>
      </c>
      <c r="AG22" s="65" t="str">
        <f t="shared" si="7"/>
        <v>MATH109-4</v>
      </c>
      <c r="AH22" s="65" t="str">
        <f t="shared" si="8"/>
        <v>MATH109-5</v>
      </c>
      <c r="AI22" s="65" t="str">
        <f t="shared" si="9"/>
        <v>MATH109-6</v>
      </c>
      <c r="AJ22" s="65" t="str">
        <f t="shared" si="10"/>
        <v>MATH109-7</v>
      </c>
      <c r="AK22" s="65" t="str">
        <f t="shared" si="11"/>
        <v>MATH109-8</v>
      </c>
      <c r="AL22" s="65" t="str">
        <f t="shared" si="12"/>
        <v>MATH109-9</v>
      </c>
      <c r="AM22" s="65" t="str">
        <f t="shared" si="13"/>
        <v>MATH109-10</v>
      </c>
    </row>
    <row r="23" spans="1:39" s="189" customFormat="1" ht="19.350000000000001" hidden="1" customHeight="1" x14ac:dyDescent="0.25">
      <c r="A23" s="186"/>
      <c r="B23" s="202">
        <v>20</v>
      </c>
      <c r="C23" s="202" t="s">
        <v>524</v>
      </c>
      <c r="D23" s="206" t="s">
        <v>525</v>
      </c>
      <c r="E23" s="202">
        <v>3</v>
      </c>
      <c r="F23" s="202" t="s">
        <v>205</v>
      </c>
      <c r="G23" s="202">
        <f>IFERROR(VLOOKUP(B23,'FRONT SIDE'!$BC$15:$BC$407,1,0),"NOT USED")</f>
        <v>20</v>
      </c>
      <c r="H23" s="65">
        <f>IFERROR(VLOOKUP(AD23,INPUT!$A$11:$C$280,3,0),"-")</f>
        <v>46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207">
        <f t="shared" si="1"/>
        <v>1</v>
      </c>
      <c r="S23" s="201" t="str">
        <f t="shared" si="2"/>
        <v>BMT104</v>
      </c>
      <c r="T23" s="65" t="str">
        <f t="shared" ref="T23:AB23" si="31">+S23</f>
        <v>BMT104</v>
      </c>
      <c r="U23" s="65" t="str">
        <f t="shared" si="31"/>
        <v>BMT104</v>
      </c>
      <c r="V23" s="65" t="str">
        <f t="shared" si="31"/>
        <v>BMT104</v>
      </c>
      <c r="W23" s="65" t="str">
        <f t="shared" si="31"/>
        <v>BMT104</v>
      </c>
      <c r="X23" s="65" t="str">
        <f t="shared" si="31"/>
        <v>BMT104</v>
      </c>
      <c r="Y23" s="65" t="str">
        <f t="shared" si="31"/>
        <v>BMT104</v>
      </c>
      <c r="Z23" s="65" t="str">
        <f t="shared" si="31"/>
        <v>BMT104</v>
      </c>
      <c r="AA23" s="65" t="str">
        <f t="shared" si="31"/>
        <v>BMT104</v>
      </c>
      <c r="AB23" s="65" t="str">
        <f t="shared" si="31"/>
        <v>BMT104</v>
      </c>
      <c r="AC23" s="79"/>
      <c r="AD23" s="65" t="str">
        <f t="shared" si="4"/>
        <v>BMT104-1</v>
      </c>
      <c r="AE23" s="65" t="str">
        <f t="shared" si="5"/>
        <v>BMT104-2</v>
      </c>
      <c r="AF23" s="65" t="str">
        <f t="shared" si="6"/>
        <v>BMT104-3</v>
      </c>
      <c r="AG23" s="65" t="str">
        <f t="shared" si="7"/>
        <v>BMT104-4</v>
      </c>
      <c r="AH23" s="65" t="str">
        <f t="shared" si="8"/>
        <v>BMT104-5</v>
      </c>
      <c r="AI23" s="65" t="str">
        <f t="shared" si="9"/>
        <v>BMT104-6</v>
      </c>
      <c r="AJ23" s="65" t="str">
        <f t="shared" si="10"/>
        <v>BMT104-7</v>
      </c>
      <c r="AK23" s="65" t="str">
        <f t="shared" si="11"/>
        <v>BMT104-8</v>
      </c>
      <c r="AL23" s="65" t="str">
        <f t="shared" si="12"/>
        <v>BMT104-9</v>
      </c>
      <c r="AM23" s="65" t="str">
        <f t="shared" si="13"/>
        <v>BMT104-10</v>
      </c>
    </row>
    <row r="24" spans="1:39" s="189" customFormat="1" ht="19.350000000000001" hidden="1" customHeight="1" x14ac:dyDescent="0.25">
      <c r="A24" s="186"/>
      <c r="B24" s="202">
        <v>21</v>
      </c>
      <c r="C24" s="202" t="s">
        <v>538</v>
      </c>
      <c r="D24" s="206" t="s">
        <v>584</v>
      </c>
      <c r="E24" s="202">
        <v>4</v>
      </c>
      <c r="F24" s="202" t="s">
        <v>210</v>
      </c>
      <c r="G24" s="202">
        <f>IFERROR(VLOOKUP(B24,'FRONT SIDE'!$BC$15:$BC$407,1,0),"NOT USED")</f>
        <v>21</v>
      </c>
      <c r="H24" s="65">
        <f>IFERROR(VLOOKUP(AD24,INPUT!$A$11:$C$280,3,0),"-")</f>
        <v>61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207">
        <f t="shared" si="1"/>
        <v>1</v>
      </c>
      <c r="S24" s="201" t="str">
        <f t="shared" si="2"/>
        <v>CSC351</v>
      </c>
      <c r="T24" s="65" t="str">
        <f t="shared" ref="T24:AB24" si="32">+S24</f>
        <v>CSC351</v>
      </c>
      <c r="U24" s="65" t="str">
        <f t="shared" si="32"/>
        <v>CSC351</v>
      </c>
      <c r="V24" s="65" t="str">
        <f t="shared" si="32"/>
        <v>CSC351</v>
      </c>
      <c r="W24" s="65" t="str">
        <f t="shared" si="32"/>
        <v>CSC351</v>
      </c>
      <c r="X24" s="65" t="str">
        <f t="shared" si="32"/>
        <v>CSC351</v>
      </c>
      <c r="Y24" s="65" t="str">
        <f t="shared" si="32"/>
        <v>CSC351</v>
      </c>
      <c r="Z24" s="65" t="str">
        <f t="shared" si="32"/>
        <v>CSC351</v>
      </c>
      <c r="AA24" s="65" t="str">
        <f t="shared" si="32"/>
        <v>CSC351</v>
      </c>
      <c r="AB24" s="65" t="str">
        <f t="shared" si="32"/>
        <v>CSC351</v>
      </c>
      <c r="AC24" s="79"/>
      <c r="AD24" s="65" t="str">
        <f t="shared" si="4"/>
        <v>CSC351-1</v>
      </c>
      <c r="AE24" s="65" t="str">
        <f t="shared" si="5"/>
        <v>CSC351-2</v>
      </c>
      <c r="AF24" s="65" t="str">
        <f t="shared" si="6"/>
        <v>CSC351-3</v>
      </c>
      <c r="AG24" s="65" t="str">
        <f t="shared" si="7"/>
        <v>CSC351-4</v>
      </c>
      <c r="AH24" s="65" t="str">
        <f t="shared" si="8"/>
        <v>CSC351-5</v>
      </c>
      <c r="AI24" s="65" t="str">
        <f t="shared" si="9"/>
        <v>CSC351-6</v>
      </c>
      <c r="AJ24" s="65" t="str">
        <f t="shared" si="10"/>
        <v>CSC351-7</v>
      </c>
      <c r="AK24" s="65" t="str">
        <f t="shared" si="11"/>
        <v>CSC351-8</v>
      </c>
      <c r="AL24" s="65" t="str">
        <f t="shared" si="12"/>
        <v>CSC351-9</v>
      </c>
      <c r="AM24" s="65" t="str">
        <f t="shared" si="13"/>
        <v>CSC351-10</v>
      </c>
    </row>
    <row r="25" spans="1:39" s="189" customFormat="1" ht="19.350000000000001" hidden="1" customHeight="1" x14ac:dyDescent="0.25">
      <c r="A25" s="186"/>
      <c r="B25" s="202">
        <v>22</v>
      </c>
      <c r="C25" s="202" t="s">
        <v>540</v>
      </c>
      <c r="D25" s="206" t="s">
        <v>585</v>
      </c>
      <c r="E25" s="202">
        <v>3</v>
      </c>
      <c r="F25" s="202" t="s">
        <v>210</v>
      </c>
      <c r="G25" s="202">
        <f>IFERROR(VLOOKUP(B25,'FRONT SIDE'!$BC$15:$BC$407,1,0),"NOT USED")</f>
        <v>22</v>
      </c>
      <c r="H25" s="65">
        <f>IFERROR(VLOOKUP(AD25,INPUT!$A$11:$C$280,3,0),"-")</f>
        <v>63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207">
        <f t="shared" si="1"/>
        <v>1</v>
      </c>
      <c r="S25" s="201" t="str">
        <f t="shared" si="2"/>
        <v>CSC361</v>
      </c>
      <c r="T25" s="65" t="str">
        <f t="shared" ref="T25:AB25" si="33">+S25</f>
        <v>CSC361</v>
      </c>
      <c r="U25" s="65" t="str">
        <f t="shared" si="33"/>
        <v>CSC361</v>
      </c>
      <c r="V25" s="65" t="str">
        <f t="shared" si="33"/>
        <v>CSC361</v>
      </c>
      <c r="W25" s="65" t="str">
        <f t="shared" si="33"/>
        <v>CSC361</v>
      </c>
      <c r="X25" s="65" t="str">
        <f t="shared" si="33"/>
        <v>CSC361</v>
      </c>
      <c r="Y25" s="65" t="str">
        <f t="shared" si="33"/>
        <v>CSC361</v>
      </c>
      <c r="Z25" s="65" t="str">
        <f t="shared" si="33"/>
        <v>CSC361</v>
      </c>
      <c r="AA25" s="65" t="str">
        <f t="shared" si="33"/>
        <v>CSC361</v>
      </c>
      <c r="AB25" s="65" t="str">
        <f t="shared" si="33"/>
        <v>CSC361</v>
      </c>
      <c r="AC25" s="79"/>
      <c r="AD25" s="65" t="str">
        <f t="shared" si="4"/>
        <v>CSC361-1</v>
      </c>
      <c r="AE25" s="65" t="str">
        <f t="shared" si="5"/>
        <v>CSC361-2</v>
      </c>
      <c r="AF25" s="65" t="str">
        <f t="shared" si="6"/>
        <v>CSC361-3</v>
      </c>
      <c r="AG25" s="65" t="str">
        <f t="shared" si="7"/>
        <v>CSC361-4</v>
      </c>
      <c r="AH25" s="65" t="str">
        <f t="shared" si="8"/>
        <v>CSC361-5</v>
      </c>
      <c r="AI25" s="65" t="str">
        <f t="shared" si="9"/>
        <v>CSC361-6</v>
      </c>
      <c r="AJ25" s="65" t="str">
        <f t="shared" si="10"/>
        <v>CSC361-7</v>
      </c>
      <c r="AK25" s="65" t="str">
        <f t="shared" si="11"/>
        <v>CSC361-8</v>
      </c>
      <c r="AL25" s="65" t="str">
        <f t="shared" si="12"/>
        <v>CSC361-9</v>
      </c>
      <c r="AM25" s="65" t="str">
        <f t="shared" si="13"/>
        <v>CSC361-10</v>
      </c>
    </row>
    <row r="26" spans="1:39" s="189" customFormat="1" ht="19.350000000000001" hidden="1" customHeight="1" x14ac:dyDescent="0.25">
      <c r="A26" s="186"/>
      <c r="B26" s="202">
        <v>23</v>
      </c>
      <c r="C26" s="202" t="s">
        <v>541</v>
      </c>
      <c r="D26" s="206" t="s">
        <v>586</v>
      </c>
      <c r="E26" s="202">
        <v>3</v>
      </c>
      <c r="F26" s="202" t="s">
        <v>210</v>
      </c>
      <c r="G26" s="202">
        <f>IFERROR(VLOOKUP(B26,'FRONT SIDE'!$BC$15:$BC$407,1,0),"NOT USED")</f>
        <v>23</v>
      </c>
      <c r="H26" s="65">
        <f>IFERROR(VLOOKUP(AD26,INPUT!$A$11:$C$280,3,0),"-")</f>
        <v>108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207">
        <f t="shared" si="1"/>
        <v>1</v>
      </c>
      <c r="S26" s="201" t="str">
        <f t="shared" si="2"/>
        <v>CSC373</v>
      </c>
      <c r="T26" s="65" t="str">
        <f t="shared" ref="T26:AB26" si="34">+S26</f>
        <v>CSC373</v>
      </c>
      <c r="U26" s="65" t="str">
        <f t="shared" si="34"/>
        <v>CSC373</v>
      </c>
      <c r="V26" s="65" t="str">
        <f t="shared" si="34"/>
        <v>CSC373</v>
      </c>
      <c r="W26" s="65" t="str">
        <f t="shared" si="34"/>
        <v>CSC373</v>
      </c>
      <c r="X26" s="65" t="str">
        <f t="shared" si="34"/>
        <v>CSC373</v>
      </c>
      <c r="Y26" s="65" t="str">
        <f t="shared" si="34"/>
        <v>CSC373</v>
      </c>
      <c r="Z26" s="65" t="str">
        <f t="shared" si="34"/>
        <v>CSC373</v>
      </c>
      <c r="AA26" s="65" t="str">
        <f t="shared" si="34"/>
        <v>CSC373</v>
      </c>
      <c r="AB26" s="65" t="str">
        <f t="shared" si="34"/>
        <v>CSC373</v>
      </c>
      <c r="AC26" s="79"/>
      <c r="AD26" s="65" t="str">
        <f t="shared" si="4"/>
        <v>CSC373-1</v>
      </c>
      <c r="AE26" s="65" t="str">
        <f t="shared" si="5"/>
        <v>CSC373-2</v>
      </c>
      <c r="AF26" s="65" t="str">
        <f t="shared" si="6"/>
        <v>CSC373-3</v>
      </c>
      <c r="AG26" s="65" t="str">
        <f t="shared" si="7"/>
        <v>CSC373-4</v>
      </c>
      <c r="AH26" s="65" t="str">
        <f t="shared" si="8"/>
        <v>CSC373-5</v>
      </c>
      <c r="AI26" s="65" t="str">
        <f t="shared" si="9"/>
        <v>CSC373-6</v>
      </c>
      <c r="AJ26" s="65" t="str">
        <f t="shared" si="10"/>
        <v>CSC373-7</v>
      </c>
      <c r="AK26" s="65" t="str">
        <f t="shared" si="11"/>
        <v>CSC373-8</v>
      </c>
      <c r="AL26" s="65" t="str">
        <f t="shared" si="12"/>
        <v>CSC373-9</v>
      </c>
      <c r="AM26" s="65" t="str">
        <f t="shared" si="13"/>
        <v>CSC373-10</v>
      </c>
    </row>
    <row r="27" spans="1:39" s="189" customFormat="1" ht="19.350000000000001" hidden="1" customHeight="1" x14ac:dyDescent="0.25">
      <c r="A27" s="186"/>
      <c r="B27" s="202">
        <v>24</v>
      </c>
      <c r="C27" s="202" t="s">
        <v>543</v>
      </c>
      <c r="D27" s="206" t="s">
        <v>588</v>
      </c>
      <c r="E27" s="202">
        <v>3</v>
      </c>
      <c r="F27" s="202" t="s">
        <v>210</v>
      </c>
      <c r="G27" s="202">
        <f>IFERROR(VLOOKUP(B27,'FRONT SIDE'!$BC$15:$BC$407,1,0),"NOT USED")</f>
        <v>24</v>
      </c>
      <c r="H27" s="65">
        <f>IFERROR(VLOOKUP(AD27,INPUT!$A$11:$C$280,3,0),"-")</f>
        <v>65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207">
        <f t="shared" si="1"/>
        <v>1</v>
      </c>
      <c r="S27" s="201" t="str">
        <f t="shared" si="2"/>
        <v>MATH115</v>
      </c>
      <c r="T27" s="65" t="str">
        <f t="shared" ref="T27:AB27" si="35">+S27</f>
        <v>MATH115</v>
      </c>
      <c r="U27" s="65" t="str">
        <f t="shared" si="35"/>
        <v>MATH115</v>
      </c>
      <c r="V27" s="65" t="str">
        <f t="shared" si="35"/>
        <v>MATH115</v>
      </c>
      <c r="W27" s="65" t="str">
        <f t="shared" si="35"/>
        <v>MATH115</v>
      </c>
      <c r="X27" s="65" t="str">
        <f t="shared" si="35"/>
        <v>MATH115</v>
      </c>
      <c r="Y27" s="65" t="str">
        <f t="shared" si="35"/>
        <v>MATH115</v>
      </c>
      <c r="Z27" s="65" t="str">
        <f t="shared" si="35"/>
        <v>MATH115</v>
      </c>
      <c r="AA27" s="65" t="str">
        <f t="shared" si="35"/>
        <v>MATH115</v>
      </c>
      <c r="AB27" s="65" t="str">
        <f t="shared" si="35"/>
        <v>MATH115</v>
      </c>
      <c r="AC27" s="79"/>
      <c r="AD27" s="65" t="str">
        <f t="shared" si="4"/>
        <v>MATH115-1</v>
      </c>
      <c r="AE27" s="65" t="str">
        <f t="shared" si="5"/>
        <v>MATH115-2</v>
      </c>
      <c r="AF27" s="65" t="str">
        <f t="shared" si="6"/>
        <v>MATH115-3</v>
      </c>
      <c r="AG27" s="65" t="str">
        <f t="shared" si="7"/>
        <v>MATH115-4</v>
      </c>
      <c r="AH27" s="65" t="str">
        <f t="shared" si="8"/>
        <v>MATH115-5</v>
      </c>
      <c r="AI27" s="65" t="str">
        <f t="shared" si="9"/>
        <v>MATH115-6</v>
      </c>
      <c r="AJ27" s="65" t="str">
        <f t="shared" si="10"/>
        <v>MATH115-7</v>
      </c>
      <c r="AK27" s="65" t="str">
        <f t="shared" si="11"/>
        <v>MATH115-8</v>
      </c>
      <c r="AL27" s="65" t="str">
        <f t="shared" si="12"/>
        <v>MATH115-9</v>
      </c>
      <c r="AM27" s="65" t="str">
        <f t="shared" si="13"/>
        <v>MATH115-10</v>
      </c>
    </row>
    <row r="28" spans="1:39" s="189" customFormat="1" ht="19.350000000000001" hidden="1" customHeight="1" x14ac:dyDescent="0.25">
      <c r="A28" s="186"/>
      <c r="B28" s="202">
        <v>25</v>
      </c>
      <c r="C28" s="202" t="s">
        <v>542</v>
      </c>
      <c r="D28" s="206" t="s">
        <v>587</v>
      </c>
      <c r="E28" s="202">
        <v>3</v>
      </c>
      <c r="F28" s="202" t="s">
        <v>210</v>
      </c>
      <c r="G28" s="202">
        <f>IFERROR(VLOOKUP(B28,'FRONT SIDE'!$BC$15:$BC$407,1,0),"NOT USED")</f>
        <v>25</v>
      </c>
      <c r="H28" s="65">
        <f>IFERROR(VLOOKUP(AD28,INPUT!$A$11:$C$280,3,0),"-")</f>
        <v>64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207">
        <f t="shared" si="1"/>
        <v>1</v>
      </c>
      <c r="S28" s="201" t="str">
        <f t="shared" si="2"/>
        <v>ENG116</v>
      </c>
      <c r="T28" s="65" t="str">
        <f t="shared" ref="T28:AB28" si="36">+S28</f>
        <v>ENG116</v>
      </c>
      <c r="U28" s="65" t="str">
        <f t="shared" si="36"/>
        <v>ENG116</v>
      </c>
      <c r="V28" s="65" t="str">
        <f t="shared" si="36"/>
        <v>ENG116</v>
      </c>
      <c r="W28" s="65" t="str">
        <f t="shared" si="36"/>
        <v>ENG116</v>
      </c>
      <c r="X28" s="65" t="str">
        <f t="shared" si="36"/>
        <v>ENG116</v>
      </c>
      <c r="Y28" s="65" t="str">
        <f t="shared" si="36"/>
        <v>ENG116</v>
      </c>
      <c r="Z28" s="65" t="str">
        <f t="shared" si="36"/>
        <v>ENG116</v>
      </c>
      <c r="AA28" s="65" t="str">
        <f t="shared" si="36"/>
        <v>ENG116</v>
      </c>
      <c r="AB28" s="65" t="str">
        <f t="shared" si="36"/>
        <v>ENG116</v>
      </c>
      <c r="AC28" s="79"/>
      <c r="AD28" s="65" t="str">
        <f t="shared" si="4"/>
        <v>ENG116-1</v>
      </c>
      <c r="AE28" s="65" t="str">
        <f t="shared" si="5"/>
        <v>ENG116-2</v>
      </c>
      <c r="AF28" s="65" t="str">
        <f t="shared" si="6"/>
        <v>ENG116-3</v>
      </c>
      <c r="AG28" s="65" t="str">
        <f t="shared" si="7"/>
        <v>ENG116-4</v>
      </c>
      <c r="AH28" s="65" t="str">
        <f t="shared" si="8"/>
        <v>ENG116-5</v>
      </c>
      <c r="AI28" s="65" t="str">
        <f t="shared" si="9"/>
        <v>ENG116-6</v>
      </c>
      <c r="AJ28" s="65" t="str">
        <f t="shared" si="10"/>
        <v>ENG116-7</v>
      </c>
      <c r="AK28" s="65" t="str">
        <f t="shared" si="11"/>
        <v>ENG116-8</v>
      </c>
      <c r="AL28" s="65" t="str">
        <f t="shared" si="12"/>
        <v>ENG116-9</v>
      </c>
      <c r="AM28" s="65" t="str">
        <f t="shared" si="13"/>
        <v>ENG116-10</v>
      </c>
    </row>
    <row r="29" spans="1:39" s="189" customFormat="1" ht="19.350000000000001" hidden="1" customHeight="1" x14ac:dyDescent="0.25">
      <c r="A29" s="186"/>
      <c r="B29" s="202">
        <v>26</v>
      </c>
      <c r="C29" s="202" t="s">
        <v>553</v>
      </c>
      <c r="D29" s="206" t="s">
        <v>554</v>
      </c>
      <c r="E29" s="202">
        <v>4</v>
      </c>
      <c r="F29" s="202" t="s">
        <v>213</v>
      </c>
      <c r="G29" s="202">
        <f>IFERROR(VLOOKUP(B29,'FRONT SIDE'!$CA$15:$CA$509,1,0),"NOT USED")</f>
        <v>26</v>
      </c>
      <c r="H29" s="65">
        <f>IFERROR(VLOOKUP(AD29,INPUT!$A$11:$C$280,3,0),"-")</f>
        <v>76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207">
        <f t="shared" si="1"/>
        <v>1</v>
      </c>
      <c r="S29" s="201" t="str">
        <f t="shared" si="2"/>
        <v>CSC343</v>
      </c>
      <c r="T29" s="65" t="str">
        <f t="shared" ref="T29:AB29" si="37">+S29</f>
        <v>CSC343</v>
      </c>
      <c r="U29" s="65" t="str">
        <f t="shared" si="37"/>
        <v>CSC343</v>
      </c>
      <c r="V29" s="65" t="str">
        <f t="shared" si="37"/>
        <v>CSC343</v>
      </c>
      <c r="W29" s="65" t="str">
        <f t="shared" si="37"/>
        <v>CSC343</v>
      </c>
      <c r="X29" s="65" t="str">
        <f t="shared" si="37"/>
        <v>CSC343</v>
      </c>
      <c r="Y29" s="65" t="str">
        <f t="shared" si="37"/>
        <v>CSC343</v>
      </c>
      <c r="Z29" s="65" t="str">
        <f t="shared" si="37"/>
        <v>CSC343</v>
      </c>
      <c r="AA29" s="65" t="str">
        <f t="shared" si="37"/>
        <v>CSC343</v>
      </c>
      <c r="AB29" s="65" t="str">
        <f t="shared" si="37"/>
        <v>CSC343</v>
      </c>
      <c r="AC29" s="79"/>
      <c r="AD29" s="65" t="str">
        <f t="shared" si="4"/>
        <v>CSC343-1</v>
      </c>
      <c r="AE29" s="65" t="str">
        <f t="shared" si="5"/>
        <v>CSC343-2</v>
      </c>
      <c r="AF29" s="65" t="str">
        <f t="shared" si="6"/>
        <v>CSC343-3</v>
      </c>
      <c r="AG29" s="65" t="str">
        <f t="shared" si="7"/>
        <v>CSC343-4</v>
      </c>
      <c r="AH29" s="65" t="str">
        <f t="shared" si="8"/>
        <v>CSC343-5</v>
      </c>
      <c r="AI29" s="65" t="str">
        <f t="shared" si="9"/>
        <v>CSC343-6</v>
      </c>
      <c r="AJ29" s="65" t="str">
        <f t="shared" si="10"/>
        <v>CSC343-7</v>
      </c>
      <c r="AK29" s="65" t="str">
        <f t="shared" si="11"/>
        <v>CSC343-8</v>
      </c>
      <c r="AL29" s="65" t="str">
        <f t="shared" si="12"/>
        <v>CSC343-9</v>
      </c>
      <c r="AM29" s="65" t="str">
        <f t="shared" si="13"/>
        <v>CSC343-10</v>
      </c>
    </row>
    <row r="30" spans="1:39" s="189" customFormat="1" ht="19.350000000000001" hidden="1" customHeight="1" x14ac:dyDescent="0.25">
      <c r="A30" s="186"/>
      <c r="B30" s="202">
        <v>27</v>
      </c>
      <c r="C30" s="202" t="s">
        <v>555</v>
      </c>
      <c r="D30" s="206" t="s">
        <v>523</v>
      </c>
      <c r="E30" s="202">
        <v>4</v>
      </c>
      <c r="F30" s="202" t="s">
        <v>213</v>
      </c>
      <c r="G30" s="202">
        <f>IFERROR(VLOOKUP(B30,'FRONT SIDE'!$CA$15:$CA$509,1,0),"NOT USED")</f>
        <v>27</v>
      </c>
      <c r="H30" s="65">
        <f>IFERROR(VLOOKUP(AD30,INPUT!$A$11:$C$280,3,0),"-")</f>
        <v>77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207">
        <f t="shared" si="1"/>
        <v>1</v>
      </c>
      <c r="S30" s="201" t="str">
        <f t="shared" si="2"/>
        <v>CSC363</v>
      </c>
      <c r="T30" s="65" t="str">
        <f t="shared" ref="T30:AB30" si="38">+S30</f>
        <v>CSC363</v>
      </c>
      <c r="U30" s="65" t="str">
        <f t="shared" si="38"/>
        <v>CSC363</v>
      </c>
      <c r="V30" s="65" t="str">
        <f t="shared" si="38"/>
        <v>CSC363</v>
      </c>
      <c r="W30" s="65" t="str">
        <f t="shared" si="38"/>
        <v>CSC363</v>
      </c>
      <c r="X30" s="65" t="str">
        <f t="shared" si="38"/>
        <v>CSC363</v>
      </c>
      <c r="Y30" s="65" t="str">
        <f t="shared" si="38"/>
        <v>CSC363</v>
      </c>
      <c r="Z30" s="65" t="str">
        <f t="shared" si="38"/>
        <v>CSC363</v>
      </c>
      <c r="AA30" s="65" t="str">
        <f t="shared" si="38"/>
        <v>CSC363</v>
      </c>
      <c r="AB30" s="65" t="str">
        <f t="shared" si="38"/>
        <v>CSC363</v>
      </c>
      <c r="AC30" s="79"/>
      <c r="AD30" s="65" t="str">
        <f t="shared" si="4"/>
        <v>CSC363-1</v>
      </c>
      <c r="AE30" s="65" t="str">
        <f t="shared" si="5"/>
        <v>CSC363-2</v>
      </c>
      <c r="AF30" s="65" t="str">
        <f t="shared" si="6"/>
        <v>CSC363-3</v>
      </c>
      <c r="AG30" s="65" t="str">
        <f t="shared" si="7"/>
        <v>CSC363-4</v>
      </c>
      <c r="AH30" s="65" t="str">
        <f t="shared" si="8"/>
        <v>CSC363-5</v>
      </c>
      <c r="AI30" s="65" t="str">
        <f t="shared" si="9"/>
        <v>CSC363-6</v>
      </c>
      <c r="AJ30" s="65" t="str">
        <f t="shared" si="10"/>
        <v>CSC363-7</v>
      </c>
      <c r="AK30" s="65" t="str">
        <f t="shared" si="11"/>
        <v>CSC363-8</v>
      </c>
      <c r="AL30" s="65" t="str">
        <f t="shared" si="12"/>
        <v>CSC363-9</v>
      </c>
      <c r="AM30" s="65" t="str">
        <f t="shared" si="13"/>
        <v>CSC363-10</v>
      </c>
    </row>
    <row r="31" spans="1:39" s="189" customFormat="1" ht="19.350000000000001" hidden="1" customHeight="1" x14ac:dyDescent="0.25">
      <c r="A31" s="186"/>
      <c r="B31" s="202">
        <v>28</v>
      </c>
      <c r="C31" s="202" t="s">
        <v>556</v>
      </c>
      <c r="D31" s="206" t="s">
        <v>557</v>
      </c>
      <c r="E31" s="202">
        <v>3</v>
      </c>
      <c r="F31" s="202" t="s">
        <v>213</v>
      </c>
      <c r="G31" s="202">
        <f>IFERROR(VLOOKUP(B31,'FRONT SIDE'!$CA$15:$CA$509,1,0),"NOT USED")</f>
        <v>28</v>
      </c>
      <c r="H31" s="65">
        <f>IFERROR(VLOOKUP(AD31,INPUT!$A$11:$C$280,3,0),"-")</f>
        <v>79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207">
        <f t="shared" si="1"/>
        <v>1</v>
      </c>
      <c r="S31" s="201" t="str">
        <f t="shared" si="2"/>
        <v>CSC381</v>
      </c>
      <c r="T31" s="65" t="str">
        <f t="shared" ref="T31:AB31" si="39">+S31</f>
        <v>CSC381</v>
      </c>
      <c r="U31" s="65" t="str">
        <f t="shared" si="39"/>
        <v>CSC381</v>
      </c>
      <c r="V31" s="65" t="str">
        <f t="shared" si="39"/>
        <v>CSC381</v>
      </c>
      <c r="W31" s="65" t="str">
        <f t="shared" si="39"/>
        <v>CSC381</v>
      </c>
      <c r="X31" s="65" t="str">
        <f t="shared" si="39"/>
        <v>CSC381</v>
      </c>
      <c r="Y31" s="65" t="str">
        <f t="shared" si="39"/>
        <v>CSC381</v>
      </c>
      <c r="Z31" s="65" t="str">
        <f t="shared" si="39"/>
        <v>CSC381</v>
      </c>
      <c r="AA31" s="65" t="str">
        <f t="shared" si="39"/>
        <v>CSC381</v>
      </c>
      <c r="AB31" s="65" t="str">
        <f t="shared" si="39"/>
        <v>CSC381</v>
      </c>
      <c r="AC31" s="79"/>
      <c r="AD31" s="65" t="str">
        <f t="shared" si="4"/>
        <v>CSC381-1</v>
      </c>
      <c r="AE31" s="65" t="str">
        <f t="shared" si="5"/>
        <v>CSC381-2</v>
      </c>
      <c r="AF31" s="65" t="str">
        <f t="shared" si="6"/>
        <v>CSC381-3</v>
      </c>
      <c r="AG31" s="65" t="str">
        <f t="shared" si="7"/>
        <v>CSC381-4</v>
      </c>
      <c r="AH31" s="65" t="str">
        <f t="shared" si="8"/>
        <v>CSC381-5</v>
      </c>
      <c r="AI31" s="65" t="str">
        <f t="shared" si="9"/>
        <v>CSC381-6</v>
      </c>
      <c r="AJ31" s="65" t="str">
        <f t="shared" si="10"/>
        <v>CSC381-7</v>
      </c>
      <c r="AK31" s="65" t="str">
        <f t="shared" si="11"/>
        <v>CSC381-8</v>
      </c>
      <c r="AL31" s="65" t="str">
        <f t="shared" si="12"/>
        <v>CSC381-9</v>
      </c>
      <c r="AM31" s="65" t="str">
        <f t="shared" si="13"/>
        <v>CSC381-10</v>
      </c>
    </row>
    <row r="32" spans="1:39" s="189" customFormat="1" ht="19.350000000000001" hidden="1" customHeight="1" x14ac:dyDescent="0.25">
      <c r="A32" s="186"/>
      <c r="B32" s="202">
        <v>29</v>
      </c>
      <c r="C32" s="202" t="s">
        <v>558</v>
      </c>
      <c r="D32" s="206" t="s">
        <v>559</v>
      </c>
      <c r="E32" s="202">
        <v>3</v>
      </c>
      <c r="F32" s="202" t="s">
        <v>213</v>
      </c>
      <c r="G32" s="202">
        <f>IFERROR(VLOOKUP(B32,'FRONT SIDE'!$CA$15:$CA$509,1,0),"NOT USED")</f>
        <v>29</v>
      </c>
      <c r="H32" s="65">
        <f>IFERROR(VLOOKUP(AD32,INPUT!$A$11:$C$280,3,0),"-")</f>
        <v>96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207">
        <f t="shared" si="1"/>
        <v>1</v>
      </c>
      <c r="S32" s="201" t="str">
        <f t="shared" si="2"/>
        <v>CSC382</v>
      </c>
      <c r="T32" s="65" t="str">
        <f t="shared" ref="T32:AB32" si="40">+S32</f>
        <v>CSC382</v>
      </c>
      <c r="U32" s="65" t="str">
        <f t="shared" si="40"/>
        <v>CSC382</v>
      </c>
      <c r="V32" s="65" t="str">
        <f t="shared" si="40"/>
        <v>CSC382</v>
      </c>
      <c r="W32" s="65" t="str">
        <f t="shared" si="40"/>
        <v>CSC382</v>
      </c>
      <c r="X32" s="65" t="str">
        <f t="shared" si="40"/>
        <v>CSC382</v>
      </c>
      <c r="Y32" s="65" t="str">
        <f t="shared" si="40"/>
        <v>CSC382</v>
      </c>
      <c r="Z32" s="65" t="str">
        <f t="shared" si="40"/>
        <v>CSC382</v>
      </c>
      <c r="AA32" s="65" t="str">
        <f t="shared" si="40"/>
        <v>CSC382</v>
      </c>
      <c r="AB32" s="65" t="str">
        <f t="shared" si="40"/>
        <v>CSC382</v>
      </c>
      <c r="AC32" s="79"/>
      <c r="AD32" s="65" t="str">
        <f t="shared" si="4"/>
        <v>CSC382-1</v>
      </c>
      <c r="AE32" s="65" t="str">
        <f t="shared" si="5"/>
        <v>CSC382-2</v>
      </c>
      <c r="AF32" s="65" t="str">
        <f t="shared" si="6"/>
        <v>CSC382-3</v>
      </c>
      <c r="AG32" s="65" t="str">
        <f t="shared" si="7"/>
        <v>CSC382-4</v>
      </c>
      <c r="AH32" s="65" t="str">
        <f t="shared" si="8"/>
        <v>CSC382-5</v>
      </c>
      <c r="AI32" s="65" t="str">
        <f t="shared" si="9"/>
        <v>CSC382-6</v>
      </c>
      <c r="AJ32" s="65" t="str">
        <f t="shared" si="10"/>
        <v>CSC382-7</v>
      </c>
      <c r="AK32" s="65" t="str">
        <f t="shared" si="11"/>
        <v>CSC382-8</v>
      </c>
      <c r="AL32" s="65" t="str">
        <f t="shared" si="12"/>
        <v>CSC382-9</v>
      </c>
      <c r="AM32" s="65" t="str">
        <f t="shared" si="13"/>
        <v>CSC382-10</v>
      </c>
    </row>
    <row r="33" spans="1:39" s="189" customFormat="1" ht="19.350000000000001" hidden="1" customHeight="1" x14ac:dyDescent="0.25">
      <c r="A33" s="186"/>
      <c r="B33" s="202" t="s">
        <v>56</v>
      </c>
      <c r="C33" s="202" t="s">
        <v>56</v>
      </c>
      <c r="D33" s="206" t="s">
        <v>56</v>
      </c>
      <c r="E33" s="202">
        <v>3</v>
      </c>
      <c r="F33" s="202" t="s">
        <v>56</v>
      </c>
      <c r="G33" s="202" t="s">
        <v>56</v>
      </c>
      <c r="H33" s="65">
        <f>IFERROR(VLOOKUP(AD33,INPUT!$A$11:$C$280,3,0),"-")</f>
        <v>6</v>
      </c>
      <c r="I33" s="65">
        <f>IFERROR(VLOOKUP(AE33,INPUT!$A$11:$C$280,3,0),"-")</f>
        <v>7</v>
      </c>
      <c r="J33" s="65">
        <f>IFERROR(VLOOKUP(AF33,INPUT!$A$11:$C$280,3,0),"-")</f>
        <v>8</v>
      </c>
      <c r="K33" s="65">
        <f>IFERROR(VLOOKUP(AG33,INPUT!$A$11:$C$280,3,0),"-")</f>
        <v>9</v>
      </c>
      <c r="L33" s="65">
        <f>IFERROR(VLOOKUP(AH33,INPUT!$A$11:$C$280,3,0),"-")</f>
        <v>10</v>
      </c>
      <c r="M33" s="65">
        <f>IFERROR(VLOOKUP(AI33,INPUT!$A$11:$C$280,3,0),"-")</f>
        <v>11</v>
      </c>
      <c r="N33" s="65">
        <f>IFERROR(VLOOKUP(AJ33,INPUT!$A$11:$C$280,3,0),"-")</f>
        <v>12</v>
      </c>
      <c r="O33" s="65">
        <f>IFERROR(VLOOKUP(AK33,INPUT!$A$11:$C$280,3,0),"-")</f>
        <v>13</v>
      </c>
      <c r="P33" s="65">
        <f>IFERROR(VLOOKUP(AL33,INPUT!$A$11:$C$280,3,0),"-")</f>
        <v>14</v>
      </c>
      <c r="Q33" s="65">
        <f>IFERROR(VLOOKUP(AM33,INPUT!$A$11:$C$280,3,0),"-")</f>
        <v>15</v>
      </c>
      <c r="R33" s="207">
        <f t="shared" si="1"/>
        <v>10</v>
      </c>
      <c r="S33" s="201" t="str">
        <f t="shared" si="2"/>
        <v>-</v>
      </c>
      <c r="T33" s="65" t="str">
        <f t="shared" ref="T33:AB33" si="41">+S33</f>
        <v>-</v>
      </c>
      <c r="U33" s="65" t="str">
        <f t="shared" si="41"/>
        <v>-</v>
      </c>
      <c r="V33" s="65" t="str">
        <f t="shared" si="41"/>
        <v>-</v>
      </c>
      <c r="W33" s="65" t="str">
        <f t="shared" si="41"/>
        <v>-</v>
      </c>
      <c r="X33" s="65" t="str">
        <f t="shared" si="41"/>
        <v>-</v>
      </c>
      <c r="Y33" s="65" t="str">
        <f t="shared" si="41"/>
        <v>-</v>
      </c>
      <c r="Z33" s="65" t="str">
        <f t="shared" si="41"/>
        <v>-</v>
      </c>
      <c r="AA33" s="65" t="str">
        <f t="shared" si="41"/>
        <v>-</v>
      </c>
      <c r="AB33" s="65" t="str">
        <f t="shared" si="41"/>
        <v>-</v>
      </c>
      <c r="AC33" s="79"/>
      <c r="AD33" s="65" t="str">
        <f t="shared" si="4"/>
        <v>--1</v>
      </c>
      <c r="AE33" s="65" t="str">
        <f t="shared" si="5"/>
        <v>--2</v>
      </c>
      <c r="AF33" s="65" t="str">
        <f t="shared" si="6"/>
        <v>--3</v>
      </c>
      <c r="AG33" s="65" t="str">
        <f t="shared" si="7"/>
        <v>--4</v>
      </c>
      <c r="AH33" s="65" t="str">
        <f t="shared" si="8"/>
        <v>--5</v>
      </c>
      <c r="AI33" s="65" t="str">
        <f t="shared" si="9"/>
        <v>--6</v>
      </c>
      <c r="AJ33" s="65" t="str">
        <f t="shared" si="10"/>
        <v>--7</v>
      </c>
      <c r="AK33" s="65" t="str">
        <f t="shared" si="11"/>
        <v>--8</v>
      </c>
      <c r="AL33" s="65" t="str">
        <f t="shared" si="12"/>
        <v>--9</v>
      </c>
      <c r="AM33" s="65" t="str">
        <f t="shared" si="13"/>
        <v>--10</v>
      </c>
    </row>
    <row r="34" spans="1:39" s="189" customFormat="1" ht="19.350000000000001" hidden="1" customHeight="1" x14ac:dyDescent="0.25">
      <c r="A34" s="186"/>
      <c r="B34" s="202">
        <v>31</v>
      </c>
      <c r="C34" s="202" t="s">
        <v>561</v>
      </c>
      <c r="D34" s="206" t="s">
        <v>634</v>
      </c>
      <c r="E34" s="202">
        <v>3</v>
      </c>
      <c r="F34" s="202" t="s">
        <v>435</v>
      </c>
      <c r="G34" s="202">
        <f>IFERROR(VLOOKUP(B34,'FRONT SIDE'!$CA$15:$CA$509,1,0),"NOT USED")</f>
        <v>31</v>
      </c>
      <c r="H34" s="65">
        <f>IFERROR(VLOOKUP(AD34,INPUT!$A$11:$C$280,3,0),"-")</f>
        <v>94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207">
        <f t="shared" si="1"/>
        <v>1</v>
      </c>
      <c r="S34" s="201" t="str">
        <f t="shared" si="2"/>
        <v>CSC320</v>
      </c>
      <c r="T34" s="65" t="str">
        <f t="shared" ref="T34:AB34" si="42">+S34</f>
        <v>CSC320</v>
      </c>
      <c r="U34" s="65" t="str">
        <f t="shared" si="42"/>
        <v>CSC320</v>
      </c>
      <c r="V34" s="65" t="str">
        <f t="shared" si="42"/>
        <v>CSC320</v>
      </c>
      <c r="W34" s="65" t="str">
        <f t="shared" si="42"/>
        <v>CSC320</v>
      </c>
      <c r="X34" s="65" t="str">
        <f t="shared" si="42"/>
        <v>CSC320</v>
      </c>
      <c r="Y34" s="65" t="str">
        <f t="shared" si="42"/>
        <v>CSC320</v>
      </c>
      <c r="Z34" s="65" t="str">
        <f t="shared" si="42"/>
        <v>CSC320</v>
      </c>
      <c r="AA34" s="65" t="str">
        <f t="shared" si="42"/>
        <v>CSC320</v>
      </c>
      <c r="AB34" s="65" t="str">
        <f t="shared" si="42"/>
        <v>CSC320</v>
      </c>
      <c r="AC34" s="79"/>
      <c r="AD34" s="65" t="str">
        <f t="shared" si="4"/>
        <v>CSC320-1</v>
      </c>
      <c r="AE34" s="65" t="str">
        <f t="shared" si="5"/>
        <v>CSC320-2</v>
      </c>
      <c r="AF34" s="65" t="str">
        <f t="shared" si="6"/>
        <v>CSC320-3</v>
      </c>
      <c r="AG34" s="65" t="str">
        <f t="shared" si="7"/>
        <v>CSC320-4</v>
      </c>
      <c r="AH34" s="65" t="str">
        <f t="shared" si="8"/>
        <v>CSC320-5</v>
      </c>
      <c r="AI34" s="65" t="str">
        <f t="shared" si="9"/>
        <v>CSC320-6</v>
      </c>
      <c r="AJ34" s="65" t="str">
        <f t="shared" si="10"/>
        <v>CSC320-7</v>
      </c>
      <c r="AK34" s="65" t="str">
        <f t="shared" si="11"/>
        <v>CSC320-8</v>
      </c>
      <c r="AL34" s="65" t="str">
        <f t="shared" si="12"/>
        <v>CSC320-9</v>
      </c>
      <c r="AM34" s="65" t="str">
        <f t="shared" si="13"/>
        <v>CSC320-10</v>
      </c>
    </row>
    <row r="35" spans="1:39" s="189" customFormat="1" ht="19.350000000000001" customHeight="1" x14ac:dyDescent="0.25">
      <c r="A35" s="186"/>
      <c r="B35" s="202" t="s">
        <v>56</v>
      </c>
      <c r="C35" s="202" t="s">
        <v>56</v>
      </c>
      <c r="D35" s="206" t="s">
        <v>56</v>
      </c>
      <c r="E35" s="202">
        <v>3</v>
      </c>
      <c r="F35" s="202" t="s">
        <v>56</v>
      </c>
      <c r="G35" s="202" t="s">
        <v>56</v>
      </c>
      <c r="H35" s="65">
        <f>IFERROR(VLOOKUP(AD35,INPUT!$A$11:$C$280,3,0),"-")</f>
        <v>6</v>
      </c>
      <c r="I35" s="65">
        <f>IFERROR(VLOOKUP(AE35,INPUT!$A$11:$C$280,3,0),"-")</f>
        <v>7</v>
      </c>
      <c r="J35" s="65">
        <f>IFERROR(VLOOKUP(AF35,INPUT!$A$11:$C$280,3,0),"-")</f>
        <v>8</v>
      </c>
      <c r="K35" s="65">
        <f>IFERROR(VLOOKUP(AG35,INPUT!$A$11:$C$280,3,0),"-")</f>
        <v>9</v>
      </c>
      <c r="L35" s="65">
        <f>IFERROR(VLOOKUP(AH35,INPUT!$A$11:$C$280,3,0),"-")</f>
        <v>10</v>
      </c>
      <c r="M35" s="65">
        <f>IFERROR(VLOOKUP(AI35,INPUT!$A$11:$C$280,3,0),"-")</f>
        <v>11</v>
      </c>
      <c r="N35" s="65">
        <f>IFERROR(VLOOKUP(AJ35,INPUT!$A$11:$C$280,3,0),"-")</f>
        <v>12</v>
      </c>
      <c r="O35" s="65">
        <f>IFERROR(VLOOKUP(AK35,INPUT!$A$11:$C$280,3,0),"-")</f>
        <v>13</v>
      </c>
      <c r="P35" s="65">
        <f>IFERROR(VLOOKUP(AL35,INPUT!$A$11:$C$280,3,0),"-")</f>
        <v>14</v>
      </c>
      <c r="Q35" s="65">
        <f>IFERROR(VLOOKUP(AM35,INPUT!$A$11:$C$280,3,0),"-")</f>
        <v>15</v>
      </c>
      <c r="R35" s="207">
        <f t="shared" si="1"/>
        <v>10</v>
      </c>
      <c r="S35" s="201" t="str">
        <f t="shared" si="2"/>
        <v>-</v>
      </c>
      <c r="T35" s="65" t="str">
        <f t="shared" ref="T35:AB35" si="43">+S35</f>
        <v>-</v>
      </c>
      <c r="U35" s="65" t="str">
        <f t="shared" si="43"/>
        <v>-</v>
      </c>
      <c r="V35" s="65" t="str">
        <f t="shared" si="43"/>
        <v>-</v>
      </c>
      <c r="W35" s="65" t="str">
        <f t="shared" si="43"/>
        <v>-</v>
      </c>
      <c r="X35" s="65" t="str">
        <f t="shared" si="43"/>
        <v>-</v>
      </c>
      <c r="Y35" s="65" t="str">
        <f t="shared" si="43"/>
        <v>-</v>
      </c>
      <c r="Z35" s="65" t="str">
        <f t="shared" si="43"/>
        <v>-</v>
      </c>
      <c r="AA35" s="65" t="str">
        <f t="shared" si="43"/>
        <v>-</v>
      </c>
      <c r="AB35" s="65" t="str">
        <f t="shared" si="43"/>
        <v>-</v>
      </c>
      <c r="AC35" s="79"/>
      <c r="AD35" s="65" t="str">
        <f t="shared" si="4"/>
        <v>--1</v>
      </c>
      <c r="AE35" s="65" t="str">
        <f t="shared" si="5"/>
        <v>--2</v>
      </c>
      <c r="AF35" s="65" t="str">
        <f t="shared" si="6"/>
        <v>--3</v>
      </c>
      <c r="AG35" s="65" t="str">
        <f t="shared" si="7"/>
        <v>--4</v>
      </c>
      <c r="AH35" s="65" t="str">
        <f t="shared" si="8"/>
        <v>--5</v>
      </c>
      <c r="AI35" s="65" t="str">
        <f t="shared" si="9"/>
        <v>--6</v>
      </c>
      <c r="AJ35" s="65" t="str">
        <f t="shared" si="10"/>
        <v>--7</v>
      </c>
      <c r="AK35" s="65" t="str">
        <f t="shared" si="11"/>
        <v>--8</v>
      </c>
      <c r="AL35" s="65" t="str">
        <f t="shared" si="12"/>
        <v>--9</v>
      </c>
      <c r="AM35" s="65" t="str">
        <f t="shared" si="13"/>
        <v>--10</v>
      </c>
    </row>
    <row r="36" spans="1:39" s="189" customFormat="1" ht="19.350000000000001" hidden="1" customHeight="1" x14ac:dyDescent="0.25">
      <c r="A36" s="186"/>
      <c r="B36" s="202">
        <v>33</v>
      </c>
      <c r="C36" s="202" t="s">
        <v>589</v>
      </c>
      <c r="D36" s="206" t="s">
        <v>590</v>
      </c>
      <c r="E36" s="202">
        <v>3</v>
      </c>
      <c r="F36" s="202" t="s">
        <v>435</v>
      </c>
      <c r="G36" s="202">
        <f>IFERROR(VLOOKUP(B36,'FRONT SIDE'!$CA$15:$CA$509,1,0),"NOT USED")</f>
        <v>33</v>
      </c>
      <c r="H36" s="65">
        <f>IFERROR(VLOOKUP(AD36,INPUT!$A$11:$C$280,3,0),"-")</f>
        <v>111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207">
        <f t="shared" si="1"/>
        <v>1</v>
      </c>
      <c r="S36" s="201" t="str">
        <f t="shared" si="2"/>
        <v>CSE6810</v>
      </c>
      <c r="T36" s="65" t="str">
        <f t="shared" ref="T36:AB36" si="44">+S36</f>
        <v>CSE6810</v>
      </c>
      <c r="U36" s="65" t="str">
        <f t="shared" si="44"/>
        <v>CSE6810</v>
      </c>
      <c r="V36" s="65" t="str">
        <f t="shared" si="44"/>
        <v>CSE6810</v>
      </c>
      <c r="W36" s="65" t="str">
        <f t="shared" si="44"/>
        <v>CSE6810</v>
      </c>
      <c r="X36" s="65" t="str">
        <f t="shared" si="44"/>
        <v>CSE6810</v>
      </c>
      <c r="Y36" s="65" t="str">
        <f t="shared" si="44"/>
        <v>CSE6810</v>
      </c>
      <c r="Z36" s="65" t="str">
        <f t="shared" si="44"/>
        <v>CSE6810</v>
      </c>
      <c r="AA36" s="65" t="str">
        <f t="shared" si="44"/>
        <v>CSE6810</v>
      </c>
      <c r="AB36" s="65" t="str">
        <f t="shared" si="44"/>
        <v>CSE6810</v>
      </c>
      <c r="AC36" s="79"/>
      <c r="AD36" s="65" t="str">
        <f t="shared" si="4"/>
        <v>CSE6810-1</v>
      </c>
      <c r="AE36" s="65" t="str">
        <f t="shared" si="5"/>
        <v>CSE6810-2</v>
      </c>
      <c r="AF36" s="65" t="str">
        <f t="shared" si="6"/>
        <v>CSE6810-3</v>
      </c>
      <c r="AG36" s="65" t="str">
        <f t="shared" si="7"/>
        <v>CSE6810-4</v>
      </c>
      <c r="AH36" s="65" t="str">
        <f t="shared" si="8"/>
        <v>CSE6810-5</v>
      </c>
      <c r="AI36" s="65" t="str">
        <f t="shared" si="9"/>
        <v>CSE6810-6</v>
      </c>
      <c r="AJ36" s="65" t="str">
        <f t="shared" si="10"/>
        <v>CSE6810-7</v>
      </c>
      <c r="AK36" s="65" t="str">
        <f t="shared" si="11"/>
        <v>CSE6810-8</v>
      </c>
      <c r="AL36" s="65" t="str">
        <f t="shared" si="12"/>
        <v>CSE6810-9</v>
      </c>
      <c r="AM36" s="65" t="str">
        <f t="shared" si="13"/>
        <v>CSE6810-10</v>
      </c>
    </row>
    <row r="37" spans="1:39" s="189" customFormat="1" ht="19.350000000000001" hidden="1" customHeight="1" x14ac:dyDescent="0.25">
      <c r="A37" s="186"/>
      <c r="B37" s="202">
        <v>34</v>
      </c>
      <c r="C37" s="202" t="s">
        <v>502</v>
      </c>
      <c r="D37" s="206" t="s">
        <v>519</v>
      </c>
      <c r="E37" s="202">
        <v>3</v>
      </c>
      <c r="F37" s="202" t="s">
        <v>435</v>
      </c>
      <c r="G37" s="202">
        <f>IFERROR(VLOOKUP(B37,'FRONT SIDE'!$CA$15:$CA$509,1,0),"NOT USED")</f>
        <v>34</v>
      </c>
      <c r="H37" s="65">
        <f>IFERROR(VLOOKUP(AD37,INPUT!$A$11:$C$280,3,0),"-")</f>
        <v>91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207">
        <f t="shared" si="1"/>
        <v>1</v>
      </c>
      <c r="S37" s="201" t="str">
        <f t="shared" si="2"/>
        <v>CMC101</v>
      </c>
      <c r="T37" s="65" t="str">
        <f t="shared" ref="T37:AB37" si="45">+S37</f>
        <v>CMC101</v>
      </c>
      <c r="U37" s="65" t="str">
        <f t="shared" si="45"/>
        <v>CMC101</v>
      </c>
      <c r="V37" s="65" t="str">
        <f t="shared" si="45"/>
        <v>CMC101</v>
      </c>
      <c r="W37" s="65" t="str">
        <f t="shared" si="45"/>
        <v>CMC101</v>
      </c>
      <c r="X37" s="65" t="str">
        <f t="shared" si="45"/>
        <v>CMC101</v>
      </c>
      <c r="Y37" s="65" t="str">
        <f t="shared" si="45"/>
        <v>CMC101</v>
      </c>
      <c r="Z37" s="65" t="str">
        <f t="shared" si="45"/>
        <v>CMC101</v>
      </c>
      <c r="AA37" s="65" t="str">
        <f t="shared" si="45"/>
        <v>CMC101</v>
      </c>
      <c r="AB37" s="65" t="str">
        <f t="shared" si="45"/>
        <v>CMC101</v>
      </c>
      <c r="AC37" s="79"/>
      <c r="AD37" s="65" t="str">
        <f t="shared" si="4"/>
        <v>CMC101-1</v>
      </c>
      <c r="AE37" s="65" t="str">
        <f t="shared" si="5"/>
        <v>CMC101-2</v>
      </c>
      <c r="AF37" s="65" t="str">
        <f t="shared" si="6"/>
        <v>CMC101-3</v>
      </c>
      <c r="AG37" s="65" t="str">
        <f t="shared" si="7"/>
        <v>CMC101-4</v>
      </c>
      <c r="AH37" s="65" t="str">
        <f t="shared" si="8"/>
        <v>CMC101-5</v>
      </c>
      <c r="AI37" s="65" t="str">
        <f t="shared" si="9"/>
        <v>CMC101-6</v>
      </c>
      <c r="AJ37" s="65" t="str">
        <f t="shared" si="10"/>
        <v>CMC101-7</v>
      </c>
      <c r="AK37" s="65" t="str">
        <f t="shared" si="11"/>
        <v>CMC101-8</v>
      </c>
      <c r="AL37" s="65" t="str">
        <f t="shared" si="12"/>
        <v>CMC101-9</v>
      </c>
      <c r="AM37" s="65" t="str">
        <f t="shared" si="13"/>
        <v>CMC101-10</v>
      </c>
    </row>
    <row r="38" spans="1:39" s="189" customFormat="1" ht="19.350000000000001" hidden="1" customHeight="1" x14ac:dyDescent="0.25">
      <c r="A38" s="186"/>
      <c r="B38" s="202">
        <v>35</v>
      </c>
      <c r="C38" s="202" t="s">
        <v>560</v>
      </c>
      <c r="D38" s="206" t="s">
        <v>506</v>
      </c>
      <c r="E38" s="202">
        <v>2</v>
      </c>
      <c r="F38" s="202" t="s">
        <v>435</v>
      </c>
      <c r="G38" s="202">
        <f>IFERROR(VLOOKUP(B38,'FRONT SIDE'!$CA$15:$CA$509,1,0),"NOT USED")</f>
        <v>35</v>
      </c>
      <c r="H38" s="65">
        <f>IFERROR(VLOOKUP(AD38,INPUT!$A$11:$C$280,3,0),"-")</f>
        <v>92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207">
        <f t="shared" si="1"/>
        <v>1</v>
      </c>
      <c r="S38" s="201" t="str">
        <f t="shared" si="2"/>
        <v>PAKS101</v>
      </c>
      <c r="T38" s="65" t="str">
        <f t="shared" ref="T38:AB38" si="46">+S38</f>
        <v>PAKS101</v>
      </c>
      <c r="U38" s="65" t="str">
        <f t="shared" si="46"/>
        <v>PAKS101</v>
      </c>
      <c r="V38" s="65" t="str">
        <f t="shared" si="46"/>
        <v>PAKS101</v>
      </c>
      <c r="W38" s="65" t="str">
        <f t="shared" si="46"/>
        <v>PAKS101</v>
      </c>
      <c r="X38" s="65" t="str">
        <f t="shared" si="46"/>
        <v>PAKS101</v>
      </c>
      <c r="Y38" s="65" t="str">
        <f t="shared" si="46"/>
        <v>PAKS101</v>
      </c>
      <c r="Z38" s="65" t="str">
        <f t="shared" si="46"/>
        <v>PAKS101</v>
      </c>
      <c r="AA38" s="65" t="str">
        <f t="shared" si="46"/>
        <v>PAKS101</v>
      </c>
      <c r="AB38" s="65" t="str">
        <f t="shared" si="46"/>
        <v>PAKS101</v>
      </c>
      <c r="AC38" s="79"/>
      <c r="AD38" s="65" t="str">
        <f t="shared" si="4"/>
        <v>PAKS101-1</v>
      </c>
      <c r="AE38" s="65" t="str">
        <f t="shared" si="5"/>
        <v>PAKS101-2</v>
      </c>
      <c r="AF38" s="65" t="str">
        <f t="shared" si="6"/>
        <v>PAKS101-3</v>
      </c>
      <c r="AG38" s="65" t="str">
        <f t="shared" si="7"/>
        <v>PAKS101-4</v>
      </c>
      <c r="AH38" s="65" t="str">
        <f t="shared" si="8"/>
        <v>PAKS101-5</v>
      </c>
      <c r="AI38" s="65" t="str">
        <f t="shared" si="9"/>
        <v>PAKS101-6</v>
      </c>
      <c r="AJ38" s="65" t="str">
        <f t="shared" si="10"/>
        <v>PAKS101-7</v>
      </c>
      <c r="AK38" s="65" t="str">
        <f t="shared" si="11"/>
        <v>PAKS101-8</v>
      </c>
      <c r="AL38" s="65" t="str">
        <f t="shared" si="12"/>
        <v>PAKS101-9</v>
      </c>
      <c r="AM38" s="65" t="str">
        <f t="shared" si="13"/>
        <v>PAKS101-10</v>
      </c>
    </row>
    <row r="39" spans="1:39" s="189" customFormat="1" ht="19.350000000000001" hidden="1" customHeight="1" x14ac:dyDescent="0.25">
      <c r="A39" s="186"/>
      <c r="B39" s="202">
        <v>36</v>
      </c>
      <c r="C39" s="202" t="s">
        <v>565</v>
      </c>
      <c r="D39" s="206" t="s">
        <v>566</v>
      </c>
      <c r="E39" s="202">
        <v>1</v>
      </c>
      <c r="F39" s="202" t="s">
        <v>450</v>
      </c>
      <c r="G39" s="202">
        <f>IFERROR(VLOOKUP(B39,'FRONT SIDE'!$CA$15:$CA$509,1,0),"NOT USED")</f>
        <v>36</v>
      </c>
      <c r="H39" s="65">
        <f>IFERROR(VLOOKUP(AD39,INPUT!$A$11:$C$280,3,0),"-")</f>
        <v>107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207">
        <f t="shared" si="1"/>
        <v>1</v>
      </c>
      <c r="S39" s="201" t="str">
        <f t="shared" si="2"/>
        <v>CSC344</v>
      </c>
      <c r="T39" s="65" t="str">
        <f t="shared" ref="T39:AB39" si="47">+S39</f>
        <v>CSC344</v>
      </c>
      <c r="U39" s="65" t="str">
        <f t="shared" si="47"/>
        <v>CSC344</v>
      </c>
      <c r="V39" s="65" t="str">
        <f t="shared" si="47"/>
        <v>CSC344</v>
      </c>
      <c r="W39" s="65" t="str">
        <f t="shared" si="47"/>
        <v>CSC344</v>
      </c>
      <c r="X39" s="65" t="str">
        <f t="shared" si="47"/>
        <v>CSC344</v>
      </c>
      <c r="Y39" s="65" t="str">
        <f t="shared" si="47"/>
        <v>CSC344</v>
      </c>
      <c r="Z39" s="65" t="str">
        <f t="shared" si="47"/>
        <v>CSC344</v>
      </c>
      <c r="AA39" s="65" t="str">
        <f t="shared" si="47"/>
        <v>CSC344</v>
      </c>
      <c r="AB39" s="65" t="str">
        <f t="shared" si="47"/>
        <v>CSC344</v>
      </c>
      <c r="AC39" s="79"/>
      <c r="AD39" s="65" t="str">
        <f t="shared" si="4"/>
        <v>CSC344-1</v>
      </c>
      <c r="AE39" s="65" t="str">
        <f t="shared" si="5"/>
        <v>CSC344-2</v>
      </c>
      <c r="AF39" s="65" t="str">
        <f t="shared" si="6"/>
        <v>CSC344-3</v>
      </c>
      <c r="AG39" s="65" t="str">
        <f t="shared" si="7"/>
        <v>CSC344-4</v>
      </c>
      <c r="AH39" s="65" t="str">
        <f t="shared" si="8"/>
        <v>CSC344-5</v>
      </c>
      <c r="AI39" s="65" t="str">
        <f t="shared" si="9"/>
        <v>CSC344-6</v>
      </c>
      <c r="AJ39" s="65" t="str">
        <f t="shared" si="10"/>
        <v>CSC344-7</v>
      </c>
      <c r="AK39" s="65" t="str">
        <f t="shared" si="11"/>
        <v>CSC344-8</v>
      </c>
      <c r="AL39" s="65" t="str">
        <f t="shared" si="12"/>
        <v>CSC344-9</v>
      </c>
      <c r="AM39" s="65" t="str">
        <f t="shared" si="13"/>
        <v>CSC344-10</v>
      </c>
    </row>
    <row r="40" spans="1:39" s="189" customFormat="1" ht="19.350000000000001" hidden="1" customHeight="1" x14ac:dyDescent="0.25">
      <c r="A40" s="186"/>
      <c r="B40" s="202">
        <v>37</v>
      </c>
      <c r="C40" s="202" t="s">
        <v>521</v>
      </c>
      <c r="D40" s="206" t="s">
        <v>522</v>
      </c>
      <c r="E40" s="202">
        <v>3</v>
      </c>
      <c r="F40" s="202" t="s">
        <v>450</v>
      </c>
      <c r="G40" s="202">
        <f>IFERROR(VLOOKUP(B40,'FRONT SIDE'!$CA$15:$CA$509,1,0),"NOT USED")</f>
        <v>37</v>
      </c>
      <c r="H40" s="65">
        <f>IFERROR(VLOOKUP(AD40,INPUT!$A$11:$C$280,3,0),"-")</f>
        <v>78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207">
        <f t="shared" si="1"/>
        <v>1</v>
      </c>
      <c r="S40" s="201" t="str">
        <f t="shared" si="2"/>
        <v>CSC368</v>
      </c>
      <c r="T40" s="65" t="str">
        <f t="shared" ref="T40:AB40" si="48">+S40</f>
        <v>CSC368</v>
      </c>
      <c r="U40" s="65" t="str">
        <f t="shared" si="48"/>
        <v>CSC368</v>
      </c>
      <c r="V40" s="65" t="str">
        <f t="shared" si="48"/>
        <v>CSC368</v>
      </c>
      <c r="W40" s="65" t="str">
        <f t="shared" si="48"/>
        <v>CSC368</v>
      </c>
      <c r="X40" s="65" t="str">
        <f t="shared" si="48"/>
        <v>CSC368</v>
      </c>
      <c r="Y40" s="65" t="str">
        <f t="shared" si="48"/>
        <v>CSC368</v>
      </c>
      <c r="Z40" s="65" t="str">
        <f t="shared" si="48"/>
        <v>CSC368</v>
      </c>
      <c r="AA40" s="65" t="str">
        <f t="shared" si="48"/>
        <v>CSC368</v>
      </c>
      <c r="AB40" s="65" t="str">
        <f t="shared" si="48"/>
        <v>CSC368</v>
      </c>
      <c r="AC40" s="79"/>
      <c r="AD40" s="65" t="str">
        <f t="shared" si="4"/>
        <v>CSC368-1</v>
      </c>
      <c r="AE40" s="65" t="str">
        <f t="shared" si="5"/>
        <v>CSC368-2</v>
      </c>
      <c r="AF40" s="65" t="str">
        <f t="shared" si="6"/>
        <v>CSC368-3</v>
      </c>
      <c r="AG40" s="65" t="str">
        <f t="shared" si="7"/>
        <v>CSC368-4</v>
      </c>
      <c r="AH40" s="65" t="str">
        <f t="shared" si="8"/>
        <v>CSC368-5</v>
      </c>
      <c r="AI40" s="65" t="str">
        <f t="shared" si="9"/>
        <v>CSC368-6</v>
      </c>
      <c r="AJ40" s="65" t="str">
        <f t="shared" si="10"/>
        <v>CSC368-7</v>
      </c>
      <c r="AK40" s="65" t="str">
        <f t="shared" si="11"/>
        <v>CSC368-8</v>
      </c>
      <c r="AL40" s="65" t="str">
        <f t="shared" si="12"/>
        <v>CSC368-9</v>
      </c>
      <c r="AM40" s="65" t="str">
        <f t="shared" si="13"/>
        <v>CSC368-10</v>
      </c>
    </row>
    <row r="41" spans="1:39" s="189" customFormat="1" ht="19.350000000000001" hidden="1" customHeight="1" x14ac:dyDescent="0.25">
      <c r="A41" s="186"/>
      <c r="B41" s="202">
        <v>38</v>
      </c>
      <c r="C41" s="202" t="s">
        <v>567</v>
      </c>
      <c r="D41" s="206" t="s">
        <v>520</v>
      </c>
      <c r="E41" s="202">
        <v>3</v>
      </c>
      <c r="F41" s="202" t="s">
        <v>450</v>
      </c>
      <c r="G41" s="202">
        <f>IFERROR(VLOOKUP(B41,'FRONT SIDE'!$CA$15:$CA$509,1,0),"NOT USED")</f>
        <v>38</v>
      </c>
      <c r="H41" s="65">
        <f>IFERROR(VLOOKUP(AD41,INPUT!$A$11:$C$280,3,0),"-")</f>
        <v>109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207">
        <f t="shared" si="1"/>
        <v>1</v>
      </c>
      <c r="S41" s="201" t="str">
        <f t="shared" si="2"/>
        <v>CSC374</v>
      </c>
      <c r="T41" s="65" t="str">
        <f t="shared" ref="T41:AB41" si="49">+S41</f>
        <v>CSC374</v>
      </c>
      <c r="U41" s="65" t="str">
        <f t="shared" si="49"/>
        <v>CSC374</v>
      </c>
      <c r="V41" s="65" t="str">
        <f t="shared" si="49"/>
        <v>CSC374</v>
      </c>
      <c r="W41" s="65" t="str">
        <f t="shared" si="49"/>
        <v>CSC374</v>
      </c>
      <c r="X41" s="65" t="str">
        <f t="shared" si="49"/>
        <v>CSC374</v>
      </c>
      <c r="Y41" s="65" t="str">
        <f t="shared" si="49"/>
        <v>CSC374</v>
      </c>
      <c r="Z41" s="65" t="str">
        <f t="shared" si="49"/>
        <v>CSC374</v>
      </c>
      <c r="AA41" s="65" t="str">
        <f t="shared" si="49"/>
        <v>CSC374</v>
      </c>
      <c r="AB41" s="65" t="str">
        <f t="shared" si="49"/>
        <v>CSC374</v>
      </c>
      <c r="AC41" s="79"/>
      <c r="AD41" s="65" t="str">
        <f t="shared" si="4"/>
        <v>CSC374-1</v>
      </c>
      <c r="AE41" s="65" t="str">
        <f t="shared" si="5"/>
        <v>CSC374-2</v>
      </c>
      <c r="AF41" s="65" t="str">
        <f t="shared" si="6"/>
        <v>CSC374-3</v>
      </c>
      <c r="AG41" s="65" t="str">
        <f t="shared" si="7"/>
        <v>CSC374-4</v>
      </c>
      <c r="AH41" s="65" t="str">
        <f t="shared" si="8"/>
        <v>CSC374-5</v>
      </c>
      <c r="AI41" s="65" t="str">
        <f t="shared" si="9"/>
        <v>CSC374-6</v>
      </c>
      <c r="AJ41" s="65" t="str">
        <f t="shared" si="10"/>
        <v>CSC374-7</v>
      </c>
      <c r="AK41" s="65" t="str">
        <f t="shared" si="11"/>
        <v>CSC374-8</v>
      </c>
      <c r="AL41" s="65" t="str">
        <f t="shared" si="12"/>
        <v>CSC374-9</v>
      </c>
      <c r="AM41" s="65" t="str">
        <f t="shared" si="13"/>
        <v>CSC374-10</v>
      </c>
    </row>
    <row r="42" spans="1:39" s="189" customFormat="1" ht="19.350000000000001" hidden="1" customHeight="1" x14ac:dyDescent="0.25">
      <c r="A42" s="186"/>
      <c r="B42" s="202">
        <v>39</v>
      </c>
      <c r="C42" s="202" t="s">
        <v>568</v>
      </c>
      <c r="D42" s="206" t="s">
        <v>505</v>
      </c>
      <c r="E42" s="202">
        <v>6</v>
      </c>
      <c r="F42" s="202" t="s">
        <v>450</v>
      </c>
      <c r="G42" s="202">
        <f>IFERROR(VLOOKUP(B42,'FRONT SIDE'!$CA$15:$CA$509,1,0),"NOT USED")</f>
        <v>39</v>
      </c>
      <c r="H42" s="65">
        <f>IFERROR(VLOOKUP(AD42,INPUT!$A$11:$C$280,3,0),"-")</f>
        <v>110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207">
        <f t="shared" si="1"/>
        <v>1</v>
      </c>
      <c r="S42" s="201" t="str">
        <f t="shared" si="2"/>
        <v>CSC376</v>
      </c>
      <c r="T42" s="65" t="str">
        <f t="shared" ref="T42:AB42" si="50">+S42</f>
        <v>CSC376</v>
      </c>
      <c r="U42" s="65" t="str">
        <f t="shared" si="50"/>
        <v>CSC376</v>
      </c>
      <c r="V42" s="65" t="str">
        <f t="shared" si="50"/>
        <v>CSC376</v>
      </c>
      <c r="W42" s="65" t="str">
        <f t="shared" si="50"/>
        <v>CSC376</v>
      </c>
      <c r="X42" s="65" t="str">
        <f t="shared" si="50"/>
        <v>CSC376</v>
      </c>
      <c r="Y42" s="65" t="str">
        <f t="shared" si="50"/>
        <v>CSC376</v>
      </c>
      <c r="Z42" s="65" t="str">
        <f t="shared" si="50"/>
        <v>CSC376</v>
      </c>
      <c r="AA42" s="65" t="str">
        <f t="shared" si="50"/>
        <v>CSC376</v>
      </c>
      <c r="AB42" s="65" t="str">
        <f t="shared" si="50"/>
        <v>CSC376</v>
      </c>
      <c r="AC42" s="79"/>
      <c r="AD42" s="65" t="str">
        <f t="shared" si="4"/>
        <v>CSC376-1</v>
      </c>
      <c r="AE42" s="65" t="str">
        <f t="shared" si="5"/>
        <v>CSC376-2</v>
      </c>
      <c r="AF42" s="65" t="str">
        <f t="shared" si="6"/>
        <v>CSC376-3</v>
      </c>
      <c r="AG42" s="65" t="str">
        <f t="shared" si="7"/>
        <v>CSC376-4</v>
      </c>
      <c r="AH42" s="65" t="str">
        <f t="shared" si="8"/>
        <v>CSC376-5</v>
      </c>
      <c r="AI42" s="65" t="str">
        <f t="shared" si="9"/>
        <v>CSC376-6</v>
      </c>
      <c r="AJ42" s="65" t="str">
        <f t="shared" si="10"/>
        <v>CSC376-7</v>
      </c>
      <c r="AK42" s="65" t="str">
        <f t="shared" si="11"/>
        <v>CSC376-8</v>
      </c>
      <c r="AL42" s="65" t="str">
        <f t="shared" si="12"/>
        <v>CSC376-9</v>
      </c>
      <c r="AM42" s="65" t="str">
        <f t="shared" si="13"/>
        <v>CSC376-10</v>
      </c>
    </row>
    <row r="43" spans="1:39" s="189" customFormat="1" ht="19.350000000000001" hidden="1" customHeight="1" x14ac:dyDescent="0.25">
      <c r="A43" s="186"/>
      <c r="B43" s="202">
        <v>40</v>
      </c>
      <c r="C43" s="202" t="s">
        <v>563</v>
      </c>
      <c r="D43" s="206" t="s">
        <v>564</v>
      </c>
      <c r="E43" s="202">
        <v>3</v>
      </c>
      <c r="F43" s="202" t="s">
        <v>450</v>
      </c>
      <c r="G43" s="202">
        <f>IFERROR(VLOOKUP(B43,'FRONT SIDE'!$CA$15:$CA$509,1,0),"NOT USED")</f>
        <v>40</v>
      </c>
      <c r="H43" s="65">
        <f>IFERROR(VLOOKUP(AD43,INPUT!$A$11:$C$280,3,0),"-")</f>
        <v>106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207">
        <f t="shared" si="1"/>
        <v>1</v>
      </c>
      <c r="S43" s="201" t="str">
        <f t="shared" si="2"/>
        <v>APSY316</v>
      </c>
      <c r="T43" s="65" t="str">
        <f t="shared" ref="T43:AB43" si="51">+S43</f>
        <v>APSY316</v>
      </c>
      <c r="U43" s="65" t="str">
        <f t="shared" si="51"/>
        <v>APSY316</v>
      </c>
      <c r="V43" s="65" t="str">
        <f t="shared" si="51"/>
        <v>APSY316</v>
      </c>
      <c r="W43" s="65" t="str">
        <f t="shared" si="51"/>
        <v>APSY316</v>
      </c>
      <c r="X43" s="65" t="str">
        <f t="shared" si="51"/>
        <v>APSY316</v>
      </c>
      <c r="Y43" s="65" t="str">
        <f t="shared" si="51"/>
        <v>APSY316</v>
      </c>
      <c r="Z43" s="65" t="str">
        <f t="shared" si="51"/>
        <v>APSY316</v>
      </c>
      <c r="AA43" s="65" t="str">
        <f t="shared" si="51"/>
        <v>APSY316</v>
      </c>
      <c r="AB43" s="65" t="str">
        <f t="shared" si="51"/>
        <v>APSY316</v>
      </c>
      <c r="AC43" s="79"/>
      <c r="AD43" s="65" t="str">
        <f t="shared" si="4"/>
        <v>APSY316-1</v>
      </c>
      <c r="AE43" s="65" t="str">
        <f t="shared" si="5"/>
        <v>APSY316-2</v>
      </c>
      <c r="AF43" s="65" t="str">
        <f t="shared" si="6"/>
        <v>APSY316-3</v>
      </c>
      <c r="AG43" s="65" t="str">
        <f t="shared" si="7"/>
        <v>APSY316-4</v>
      </c>
      <c r="AH43" s="65" t="str">
        <f t="shared" si="8"/>
        <v>APSY316-5</v>
      </c>
      <c r="AI43" s="65" t="str">
        <f t="shared" si="9"/>
        <v>APSY316-6</v>
      </c>
      <c r="AJ43" s="65" t="str">
        <f t="shared" si="10"/>
        <v>APSY316-7</v>
      </c>
      <c r="AK43" s="65" t="str">
        <f t="shared" si="11"/>
        <v>APSY316-8</v>
      </c>
      <c r="AL43" s="65" t="str">
        <f t="shared" si="12"/>
        <v>APSY316-9</v>
      </c>
      <c r="AM43" s="65" t="str">
        <f t="shared" si="13"/>
        <v>APSY316-10</v>
      </c>
    </row>
    <row r="44" spans="1:39" s="189" customFormat="1" ht="19.350000000000001" hidden="1" customHeight="1" x14ac:dyDescent="0.25">
      <c r="A44" s="186"/>
      <c r="B44" s="202">
        <v>41</v>
      </c>
      <c r="C44" s="202" t="s">
        <v>167</v>
      </c>
      <c r="D44" s="206" t="s">
        <v>569</v>
      </c>
      <c r="E44" s="202">
        <v>3</v>
      </c>
      <c r="F44" s="202" t="s">
        <v>450</v>
      </c>
      <c r="G44" s="202">
        <f>IFERROR(VLOOKUP(B44,'FRONT SIDE'!$CA$15:$CA$509,1,0),"NOT USED")</f>
        <v>41</v>
      </c>
      <c r="H44" s="65">
        <f>IFERROR(VLOOKUP(AD44,INPUT!$A$11:$C$280,3,0),"-")</f>
        <v>112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207">
        <f t="shared" si="1"/>
        <v>1</v>
      </c>
      <c r="S44" s="201" t="str">
        <f t="shared" si="2"/>
        <v>ISL101</v>
      </c>
      <c r="T44" s="65" t="str">
        <f t="shared" ref="T44:AB44" si="52">+S44</f>
        <v>ISL101</v>
      </c>
      <c r="U44" s="65" t="str">
        <f t="shared" si="52"/>
        <v>ISL101</v>
      </c>
      <c r="V44" s="65" t="str">
        <f t="shared" si="52"/>
        <v>ISL101</v>
      </c>
      <c r="W44" s="65" t="str">
        <f t="shared" si="52"/>
        <v>ISL101</v>
      </c>
      <c r="X44" s="65" t="str">
        <f t="shared" si="52"/>
        <v>ISL101</v>
      </c>
      <c r="Y44" s="65" t="str">
        <f t="shared" si="52"/>
        <v>ISL101</v>
      </c>
      <c r="Z44" s="65" t="str">
        <f t="shared" si="52"/>
        <v>ISL101</v>
      </c>
      <c r="AA44" s="65" t="str">
        <f t="shared" si="52"/>
        <v>ISL101</v>
      </c>
      <c r="AB44" s="65" t="str">
        <f t="shared" si="52"/>
        <v>ISL101</v>
      </c>
      <c r="AC44" s="79"/>
      <c r="AD44" s="65" t="str">
        <f t="shared" si="4"/>
        <v>ISL101-1</v>
      </c>
      <c r="AE44" s="65" t="str">
        <f t="shared" si="5"/>
        <v>ISL101-2</v>
      </c>
      <c r="AF44" s="65" t="str">
        <f t="shared" si="6"/>
        <v>ISL101-3</v>
      </c>
      <c r="AG44" s="65" t="str">
        <f t="shared" si="7"/>
        <v>ISL101-4</v>
      </c>
      <c r="AH44" s="65" t="str">
        <f t="shared" si="8"/>
        <v>ISL101-5</v>
      </c>
      <c r="AI44" s="65" t="str">
        <f t="shared" si="9"/>
        <v>ISL101-6</v>
      </c>
      <c r="AJ44" s="65" t="str">
        <f t="shared" si="10"/>
        <v>ISL101-7</v>
      </c>
      <c r="AK44" s="65" t="str">
        <f t="shared" si="11"/>
        <v>ISL101-8</v>
      </c>
      <c r="AL44" s="65" t="str">
        <f t="shared" si="12"/>
        <v>ISL101-9</v>
      </c>
      <c r="AM44" s="65" t="str">
        <f t="shared" si="13"/>
        <v>ISL101-10</v>
      </c>
    </row>
    <row r="45" spans="1:39" s="189" customFormat="1" ht="19.350000000000001" hidden="1" customHeight="1" x14ac:dyDescent="0.25">
      <c r="A45" s="186"/>
      <c r="B45" s="202" t="s">
        <v>615</v>
      </c>
      <c r="C45" s="202" t="s">
        <v>633</v>
      </c>
      <c r="D45" s="206" t="s">
        <v>505</v>
      </c>
      <c r="E45" s="202">
        <v>0</v>
      </c>
      <c r="F45" s="202" t="s">
        <v>615</v>
      </c>
      <c r="G45" s="202" t="str">
        <f>IFERROR(VLOOKUP(B45,'FRONT SIDE'!$CA$15:$CA$509,1,0),"NOT USED")</f>
        <v>NOT USED</v>
      </c>
      <c r="H45" s="65">
        <f>IFERROR(VLOOKUP(AD45,INPUT!$A$11:$C$280,3,0),"-")</f>
        <v>93</v>
      </c>
      <c r="I45" s="65" t="str">
        <f>IFERROR(VLOOKUP(AE45,INPUT!$A$11:$C$280,3,0),"-")</f>
        <v>-</v>
      </c>
      <c r="J45" s="65" t="str">
        <f>IFERROR(VLOOKUP(AF45,INPUT!$A$11:$C$280,3,0),"-")</f>
        <v>-</v>
      </c>
      <c r="K45" s="65" t="str">
        <f>IFERROR(VLOOKUP(AG45,INPUT!$A$11:$C$280,3,0),"-")</f>
        <v>-</v>
      </c>
      <c r="L45" s="65" t="str">
        <f>IFERROR(VLOOKUP(AH45,INPUT!$A$11:$C$280,3,0),"-")</f>
        <v>-</v>
      </c>
      <c r="M45" s="65" t="str">
        <f>IFERROR(VLOOKUP(AI45,INPUT!$A$11:$C$280,3,0),"-")</f>
        <v>-</v>
      </c>
      <c r="N45" s="65" t="str">
        <f>IFERROR(VLOOKUP(AJ45,INPUT!$A$11:$C$280,3,0),"-")</f>
        <v>-</v>
      </c>
      <c r="O45" s="65" t="str">
        <f>IFERROR(VLOOKUP(AK45,INPUT!$A$11:$C$280,3,0),"-")</f>
        <v>-</v>
      </c>
      <c r="P45" s="65" t="str">
        <f>IFERROR(VLOOKUP(AL45,INPUT!$A$11:$C$280,3,0),"-")</f>
        <v>-</v>
      </c>
      <c r="Q45" s="65" t="str">
        <f>IFERROR(VLOOKUP(AM45,INPUT!$A$11:$C$280,3,0),"-")</f>
        <v>-</v>
      </c>
      <c r="R45" s="207">
        <f t="shared" ref="R45:R52" si="53">COUNT(H45:Q45)</f>
        <v>1</v>
      </c>
      <c r="S45" s="201" t="str">
        <f t="shared" ref="S45:S52" si="54">+C45</f>
        <v>CSC376 - D</v>
      </c>
      <c r="T45" s="65" t="str">
        <f t="shared" ref="T45:T52" si="55">+S45</f>
        <v>CSC376 - D</v>
      </c>
      <c r="U45" s="65" t="str">
        <f t="shared" ref="U45:U52" si="56">+T45</f>
        <v>CSC376 - D</v>
      </c>
      <c r="V45" s="65" t="str">
        <f t="shared" ref="V45:V52" si="57">+U45</f>
        <v>CSC376 - D</v>
      </c>
      <c r="W45" s="65" t="str">
        <f t="shared" ref="W45:W52" si="58">+V45</f>
        <v>CSC376 - D</v>
      </c>
      <c r="X45" s="65" t="str">
        <f t="shared" ref="X45:X52" si="59">+W45</f>
        <v>CSC376 - D</v>
      </c>
      <c r="Y45" s="65" t="str">
        <f t="shared" ref="Y45:Y52" si="60">+X45</f>
        <v>CSC376 - D</v>
      </c>
      <c r="Z45" s="65" t="str">
        <f t="shared" ref="Z45:Z52" si="61">+Y45</f>
        <v>CSC376 - D</v>
      </c>
      <c r="AA45" s="65" t="str">
        <f t="shared" ref="AA45:AA52" si="62">+Z45</f>
        <v>CSC376 - D</v>
      </c>
      <c r="AB45" s="65" t="str">
        <f t="shared" ref="AB45:AB52" si="63">+AA45</f>
        <v>CSC376 - D</v>
      </c>
      <c r="AC45" s="79"/>
      <c r="AD45" s="65" t="str">
        <f t="shared" ref="AD45:AD52" si="64">S45&amp;"-"&amp;COUNTIF(S45:S45,S45)</f>
        <v>CSC376 - D-1</v>
      </c>
      <c r="AE45" s="65" t="str">
        <f t="shared" ref="AE45:AE52" si="65">T45&amp;"-"&amp;COUNTIF(S45:T45,T45)</f>
        <v>CSC376 - D-2</v>
      </c>
      <c r="AF45" s="65" t="str">
        <f t="shared" ref="AF45:AF52" si="66">U45&amp;"-"&amp;COUNTIF(S45:U45,U45)</f>
        <v>CSC376 - D-3</v>
      </c>
      <c r="AG45" s="65" t="str">
        <f t="shared" ref="AG45:AG52" si="67">V45&amp;"-"&amp;COUNTIF(S45:V45,V45)</f>
        <v>CSC376 - D-4</v>
      </c>
      <c r="AH45" s="65" t="str">
        <f t="shared" ref="AH45:AH52" si="68">W45&amp;"-"&amp;COUNTIF(S45:W45,W45)</f>
        <v>CSC376 - D-5</v>
      </c>
      <c r="AI45" s="65" t="str">
        <f t="shared" ref="AI45:AI52" si="69">X45&amp;"-"&amp;COUNTIF(S45:X45,X45)</f>
        <v>CSC376 - D-6</v>
      </c>
      <c r="AJ45" s="65" t="str">
        <f t="shared" ref="AJ45:AJ52" si="70">Y45&amp;"-"&amp;COUNTIF(S45:Y45,Y45)</f>
        <v>CSC376 - D-7</v>
      </c>
      <c r="AK45" s="65" t="str">
        <f t="shared" ref="AK45:AK52" si="71">Z45&amp;"-"&amp;COUNTIF(S45:Z45,Z45)</f>
        <v>CSC376 - D-8</v>
      </c>
      <c r="AL45" s="65" t="str">
        <f t="shared" ref="AL45:AL52" si="72">AA45&amp;"-"&amp;COUNTIF(S45:AA45,AA45)</f>
        <v>CSC376 - D-9</v>
      </c>
      <c r="AM45" s="65" t="str">
        <f t="shared" ref="AM45:AM52" si="73">AB45&amp;"-"&amp;COUNTIF(S45:AB45,AB45)</f>
        <v>CSC376 - D-10</v>
      </c>
    </row>
    <row r="46" spans="1:39" s="189" customFormat="1" ht="19.350000000000001" hidden="1" customHeight="1" x14ac:dyDescent="0.25">
      <c r="A46" s="186"/>
      <c r="B46" s="202" t="s">
        <v>619</v>
      </c>
      <c r="C46" s="202" t="s">
        <v>609</v>
      </c>
      <c r="D46" s="206" t="s">
        <v>610</v>
      </c>
      <c r="E46" s="202">
        <v>3</v>
      </c>
      <c r="F46" s="202" t="s">
        <v>56</v>
      </c>
      <c r="G46" s="202" t="str">
        <f>IFERROR(VLOOKUP(B46,'FRONT SIDE'!$CA$15:$CA$509,1,0),"NOT USED")</f>
        <v>NOT USED</v>
      </c>
      <c r="H46" s="65" t="str">
        <f>IFERROR(VLOOKUP(AD46,INPUT!$A$11:$C$280,3,0),"-")</f>
        <v>-</v>
      </c>
      <c r="I46" s="65" t="str">
        <f>IFERROR(VLOOKUP(AE46,INPUT!$A$11:$C$280,3,0),"-")</f>
        <v>-</v>
      </c>
      <c r="J46" s="65" t="str">
        <f>IFERROR(VLOOKUP(AF46,INPUT!$A$11:$C$280,3,0),"-")</f>
        <v>-</v>
      </c>
      <c r="K46" s="65" t="str">
        <f>IFERROR(VLOOKUP(AG46,INPUT!$A$11:$C$280,3,0),"-")</f>
        <v>-</v>
      </c>
      <c r="L46" s="65" t="str">
        <f>IFERROR(VLOOKUP(AH46,INPUT!$A$11:$C$280,3,0),"-")</f>
        <v>-</v>
      </c>
      <c r="M46" s="65" t="str">
        <f>IFERROR(VLOOKUP(AI46,INPUT!$A$11:$C$280,3,0),"-")</f>
        <v>-</v>
      </c>
      <c r="N46" s="65" t="str">
        <f>IFERROR(VLOOKUP(AJ46,INPUT!$A$11:$C$280,3,0),"-")</f>
        <v>-</v>
      </c>
      <c r="O46" s="65" t="str">
        <f>IFERROR(VLOOKUP(AK46,INPUT!$A$11:$C$280,3,0),"-")</f>
        <v>-</v>
      </c>
      <c r="P46" s="65" t="str">
        <f>IFERROR(VLOOKUP(AL46,INPUT!$A$11:$C$280,3,0),"-")</f>
        <v>-</v>
      </c>
      <c r="Q46" s="65" t="str">
        <f>IFERROR(VLOOKUP(AM46,INPUT!$A$11:$C$280,3,0),"-")</f>
        <v>-</v>
      </c>
      <c r="R46" s="207">
        <f t="shared" si="53"/>
        <v>0</v>
      </c>
      <c r="S46" s="201" t="str">
        <f t="shared" si="54"/>
        <v>CSC383</v>
      </c>
      <c r="T46" s="65" t="str">
        <f t="shared" si="55"/>
        <v>CSC383</v>
      </c>
      <c r="U46" s="65" t="str">
        <f t="shared" si="56"/>
        <v>CSC383</v>
      </c>
      <c r="V46" s="65" t="str">
        <f t="shared" si="57"/>
        <v>CSC383</v>
      </c>
      <c r="W46" s="65" t="str">
        <f t="shared" si="58"/>
        <v>CSC383</v>
      </c>
      <c r="X46" s="65" t="str">
        <f t="shared" si="59"/>
        <v>CSC383</v>
      </c>
      <c r="Y46" s="65" t="str">
        <f t="shared" si="60"/>
        <v>CSC383</v>
      </c>
      <c r="Z46" s="65" t="str">
        <f t="shared" si="61"/>
        <v>CSC383</v>
      </c>
      <c r="AA46" s="65" t="str">
        <f t="shared" si="62"/>
        <v>CSC383</v>
      </c>
      <c r="AB46" s="65" t="str">
        <f t="shared" si="63"/>
        <v>CSC383</v>
      </c>
      <c r="AC46" s="79"/>
      <c r="AD46" s="65" t="str">
        <f t="shared" si="64"/>
        <v>CSC383-1</v>
      </c>
      <c r="AE46" s="65" t="str">
        <f t="shared" si="65"/>
        <v>CSC383-2</v>
      </c>
      <c r="AF46" s="65" t="str">
        <f t="shared" si="66"/>
        <v>CSC383-3</v>
      </c>
      <c r="AG46" s="65" t="str">
        <f t="shared" si="67"/>
        <v>CSC383-4</v>
      </c>
      <c r="AH46" s="65" t="str">
        <f t="shared" si="68"/>
        <v>CSC383-5</v>
      </c>
      <c r="AI46" s="65" t="str">
        <f t="shared" si="69"/>
        <v>CSC383-6</v>
      </c>
      <c r="AJ46" s="65" t="str">
        <f t="shared" si="70"/>
        <v>CSC383-7</v>
      </c>
      <c r="AK46" s="65" t="str">
        <f t="shared" si="71"/>
        <v>CSC383-8</v>
      </c>
      <c r="AL46" s="65" t="str">
        <f t="shared" si="72"/>
        <v>CSC383-9</v>
      </c>
      <c r="AM46" s="65" t="str">
        <f t="shared" si="73"/>
        <v>CSC383-10</v>
      </c>
    </row>
    <row r="47" spans="1:39" s="189" customFormat="1" ht="19.350000000000001" hidden="1" customHeight="1" x14ac:dyDescent="0.25">
      <c r="A47" s="186"/>
      <c r="B47" s="202">
        <v>30</v>
      </c>
      <c r="C47" s="202" t="s">
        <v>613</v>
      </c>
      <c r="D47" s="206" t="s">
        <v>614</v>
      </c>
      <c r="E47" s="202">
        <v>3</v>
      </c>
      <c r="F47" s="202" t="s">
        <v>213</v>
      </c>
      <c r="G47" s="202">
        <f>IFERROR(VLOOKUP(B47,'FRONT SIDE'!$CA$15:$CA$509,1,0),"NOT USED")</f>
        <v>30</v>
      </c>
      <c r="H47" s="65">
        <f>IFERROR(VLOOKUP(AD47,INPUT!$A$11:$C$280,3,0),"-")</f>
        <v>95</v>
      </c>
      <c r="I47" s="65" t="str">
        <f>IFERROR(VLOOKUP(AE47,INPUT!$A$11:$C$280,3,0),"-")</f>
        <v>-</v>
      </c>
      <c r="J47" s="65" t="str">
        <f>IFERROR(VLOOKUP(AF47,INPUT!$A$11:$C$280,3,0),"-")</f>
        <v>-</v>
      </c>
      <c r="K47" s="65" t="str">
        <f>IFERROR(VLOOKUP(AG47,INPUT!$A$11:$C$280,3,0),"-")</f>
        <v>-</v>
      </c>
      <c r="L47" s="65" t="str">
        <f>IFERROR(VLOOKUP(AH47,INPUT!$A$11:$C$280,3,0),"-")</f>
        <v>-</v>
      </c>
      <c r="M47" s="65" t="str">
        <f>IFERROR(VLOOKUP(AI47,INPUT!$A$11:$C$280,3,0),"-")</f>
        <v>-</v>
      </c>
      <c r="N47" s="65" t="str">
        <f>IFERROR(VLOOKUP(AJ47,INPUT!$A$11:$C$280,3,0),"-")</f>
        <v>-</v>
      </c>
      <c r="O47" s="65" t="str">
        <f>IFERROR(VLOOKUP(AK47,INPUT!$A$11:$C$280,3,0),"-")</f>
        <v>-</v>
      </c>
      <c r="P47" s="65" t="str">
        <f>IFERROR(VLOOKUP(AL47,INPUT!$A$11:$C$280,3,0),"-")</f>
        <v>-</v>
      </c>
      <c r="Q47" s="65" t="str">
        <f>IFERROR(VLOOKUP(AM47,INPUT!$A$11:$C$280,3,0),"-")</f>
        <v>-</v>
      </c>
      <c r="R47" s="207">
        <f t="shared" si="53"/>
        <v>1</v>
      </c>
      <c r="S47" s="201" t="str">
        <f t="shared" si="54"/>
        <v>CSC390</v>
      </c>
      <c r="T47" s="65" t="str">
        <f t="shared" si="55"/>
        <v>CSC390</v>
      </c>
      <c r="U47" s="65" t="str">
        <f t="shared" si="56"/>
        <v>CSC390</v>
      </c>
      <c r="V47" s="65" t="str">
        <f t="shared" si="57"/>
        <v>CSC390</v>
      </c>
      <c r="W47" s="65" t="str">
        <f t="shared" si="58"/>
        <v>CSC390</v>
      </c>
      <c r="X47" s="65" t="str">
        <f t="shared" si="59"/>
        <v>CSC390</v>
      </c>
      <c r="Y47" s="65" t="str">
        <f t="shared" si="60"/>
        <v>CSC390</v>
      </c>
      <c r="Z47" s="65" t="str">
        <f t="shared" si="61"/>
        <v>CSC390</v>
      </c>
      <c r="AA47" s="65" t="str">
        <f t="shared" si="62"/>
        <v>CSC390</v>
      </c>
      <c r="AB47" s="65" t="str">
        <f t="shared" si="63"/>
        <v>CSC390</v>
      </c>
      <c r="AC47" s="79"/>
      <c r="AD47" s="65" t="str">
        <f t="shared" si="64"/>
        <v>CSC390-1</v>
      </c>
      <c r="AE47" s="65" t="str">
        <f t="shared" si="65"/>
        <v>CSC390-2</v>
      </c>
      <c r="AF47" s="65" t="str">
        <f t="shared" si="66"/>
        <v>CSC390-3</v>
      </c>
      <c r="AG47" s="65" t="str">
        <f t="shared" si="67"/>
        <v>CSC390-4</v>
      </c>
      <c r="AH47" s="65" t="str">
        <f t="shared" si="68"/>
        <v>CSC390-5</v>
      </c>
      <c r="AI47" s="65" t="str">
        <f t="shared" si="69"/>
        <v>CSC390-6</v>
      </c>
      <c r="AJ47" s="65" t="str">
        <f t="shared" si="70"/>
        <v>CSC390-7</v>
      </c>
      <c r="AK47" s="65" t="str">
        <f t="shared" si="71"/>
        <v>CSC390-8</v>
      </c>
      <c r="AL47" s="65" t="str">
        <f t="shared" si="72"/>
        <v>CSC390-9</v>
      </c>
      <c r="AM47" s="65" t="str">
        <f t="shared" si="73"/>
        <v>CSC390-10</v>
      </c>
    </row>
    <row r="48" spans="1:39" s="189" customFormat="1" ht="19.350000000000001" hidden="1" customHeight="1" x14ac:dyDescent="0.25">
      <c r="A48" s="186"/>
      <c r="B48" s="202" t="s">
        <v>619</v>
      </c>
      <c r="C48" s="202" t="s">
        <v>611</v>
      </c>
      <c r="D48" s="206" t="s">
        <v>612</v>
      </c>
      <c r="E48" s="202">
        <v>3</v>
      </c>
      <c r="F48" s="202" t="s">
        <v>56</v>
      </c>
      <c r="G48" s="202" t="str">
        <f>IFERROR(VLOOKUP(B48,'FRONT SIDE'!$CA$15:$CA$509,1,0),"NOT USED")</f>
        <v>NOT USED</v>
      </c>
      <c r="H48" s="65" t="str">
        <f>IFERROR(VLOOKUP(AD48,INPUT!$A$11:$C$280,3,0),"-")</f>
        <v>-</v>
      </c>
      <c r="I48" s="65" t="str">
        <f>IFERROR(VLOOKUP(AE48,INPUT!$A$11:$C$280,3,0),"-")</f>
        <v>-</v>
      </c>
      <c r="J48" s="65" t="str">
        <f>IFERROR(VLOOKUP(AF48,INPUT!$A$11:$C$280,3,0),"-")</f>
        <v>-</v>
      </c>
      <c r="K48" s="65" t="str">
        <f>IFERROR(VLOOKUP(AG48,INPUT!$A$11:$C$280,3,0),"-")</f>
        <v>-</v>
      </c>
      <c r="L48" s="65" t="str">
        <f>IFERROR(VLOOKUP(AH48,INPUT!$A$11:$C$280,3,0),"-")</f>
        <v>-</v>
      </c>
      <c r="M48" s="65" t="str">
        <f>IFERROR(VLOOKUP(AI48,INPUT!$A$11:$C$280,3,0),"-")</f>
        <v>-</v>
      </c>
      <c r="N48" s="65" t="str">
        <f>IFERROR(VLOOKUP(AJ48,INPUT!$A$11:$C$280,3,0),"-")</f>
        <v>-</v>
      </c>
      <c r="O48" s="65" t="str">
        <f>IFERROR(VLOOKUP(AK48,INPUT!$A$11:$C$280,3,0),"-")</f>
        <v>-</v>
      </c>
      <c r="P48" s="65" t="str">
        <f>IFERROR(VLOOKUP(AL48,INPUT!$A$11:$C$280,3,0),"-")</f>
        <v>-</v>
      </c>
      <c r="Q48" s="65" t="str">
        <f>IFERROR(VLOOKUP(AM48,INPUT!$A$11:$C$280,3,0),"-")</f>
        <v>-</v>
      </c>
      <c r="R48" s="207">
        <f t="shared" si="53"/>
        <v>0</v>
      </c>
      <c r="S48" s="201" t="str">
        <f t="shared" si="54"/>
        <v>CSC392</v>
      </c>
      <c r="T48" s="65" t="str">
        <f t="shared" si="55"/>
        <v>CSC392</v>
      </c>
      <c r="U48" s="65" t="str">
        <f t="shared" si="56"/>
        <v>CSC392</v>
      </c>
      <c r="V48" s="65" t="str">
        <f t="shared" si="57"/>
        <v>CSC392</v>
      </c>
      <c r="W48" s="65" t="str">
        <f t="shared" si="58"/>
        <v>CSC392</v>
      </c>
      <c r="X48" s="65" t="str">
        <f t="shared" si="59"/>
        <v>CSC392</v>
      </c>
      <c r="Y48" s="65" t="str">
        <f t="shared" si="60"/>
        <v>CSC392</v>
      </c>
      <c r="Z48" s="65" t="str">
        <f t="shared" si="61"/>
        <v>CSC392</v>
      </c>
      <c r="AA48" s="65" t="str">
        <f t="shared" si="62"/>
        <v>CSC392</v>
      </c>
      <c r="AB48" s="65" t="str">
        <f t="shared" si="63"/>
        <v>CSC392</v>
      </c>
      <c r="AC48" s="79"/>
      <c r="AD48" s="65" t="str">
        <f t="shared" si="64"/>
        <v>CSC392-1</v>
      </c>
      <c r="AE48" s="65" t="str">
        <f t="shared" si="65"/>
        <v>CSC392-2</v>
      </c>
      <c r="AF48" s="65" t="str">
        <f t="shared" si="66"/>
        <v>CSC392-3</v>
      </c>
      <c r="AG48" s="65" t="str">
        <f t="shared" si="67"/>
        <v>CSC392-4</v>
      </c>
      <c r="AH48" s="65" t="str">
        <f t="shared" si="68"/>
        <v>CSC392-5</v>
      </c>
      <c r="AI48" s="65" t="str">
        <f t="shared" si="69"/>
        <v>CSC392-6</v>
      </c>
      <c r="AJ48" s="65" t="str">
        <f t="shared" si="70"/>
        <v>CSC392-7</v>
      </c>
      <c r="AK48" s="65" t="str">
        <f t="shared" si="71"/>
        <v>CSC392-8</v>
      </c>
      <c r="AL48" s="65" t="str">
        <f t="shared" si="72"/>
        <v>CSC392-9</v>
      </c>
      <c r="AM48" s="65" t="str">
        <f t="shared" si="73"/>
        <v>CSC392-10</v>
      </c>
    </row>
    <row r="49" spans="1:39" s="189" customFormat="1" ht="19.350000000000001" customHeight="1" x14ac:dyDescent="0.25">
      <c r="A49" s="186"/>
      <c r="B49" s="202">
        <v>32</v>
      </c>
      <c r="C49" s="202" t="s">
        <v>607</v>
      </c>
      <c r="D49" s="206" t="s">
        <v>608</v>
      </c>
      <c r="E49" s="202">
        <v>3</v>
      </c>
      <c r="F49" s="202" t="s">
        <v>435</v>
      </c>
      <c r="G49" s="202">
        <f>IFERROR(VLOOKUP(B49,'FRONT SIDE'!$CA$15:$CA$509,1,0),"NOT USED")</f>
        <v>32</v>
      </c>
      <c r="H49" s="65">
        <f>IFERROR(VLOOKUP(AD49,INPUT!$A$11:$C$280,3,0),"-")</f>
        <v>80</v>
      </c>
      <c r="I49" s="65" t="str">
        <f>IFERROR(VLOOKUP(AE49,INPUT!$A$11:$C$280,3,0),"-")</f>
        <v>-</v>
      </c>
      <c r="J49" s="65" t="str">
        <f>IFERROR(VLOOKUP(AF49,INPUT!$A$11:$C$280,3,0),"-")</f>
        <v>-</v>
      </c>
      <c r="K49" s="65" t="str">
        <f>IFERROR(VLOOKUP(AG49,INPUT!$A$11:$C$280,3,0),"-")</f>
        <v>-</v>
      </c>
      <c r="L49" s="65" t="str">
        <f>IFERROR(VLOOKUP(AH49,INPUT!$A$11:$C$280,3,0),"-")</f>
        <v>-</v>
      </c>
      <c r="M49" s="65" t="str">
        <f>IFERROR(VLOOKUP(AI49,INPUT!$A$11:$C$280,3,0),"-")</f>
        <v>-</v>
      </c>
      <c r="N49" s="65" t="str">
        <f>IFERROR(VLOOKUP(AJ49,INPUT!$A$11:$C$280,3,0),"-")</f>
        <v>-</v>
      </c>
      <c r="O49" s="65" t="str">
        <f>IFERROR(VLOOKUP(AK49,INPUT!$A$11:$C$280,3,0),"-")</f>
        <v>-</v>
      </c>
      <c r="P49" s="65" t="str">
        <f>IFERROR(VLOOKUP(AL49,INPUT!$A$11:$C$280,3,0),"-")</f>
        <v>-</v>
      </c>
      <c r="Q49" s="65" t="str">
        <f>IFERROR(VLOOKUP(AM49,INPUT!$A$11:$C$280,3,0),"-")</f>
        <v>-</v>
      </c>
      <c r="R49" s="207">
        <f t="shared" si="53"/>
        <v>1</v>
      </c>
      <c r="S49" s="201" t="str">
        <f t="shared" si="54"/>
        <v>CSC394</v>
      </c>
      <c r="T49" s="65" t="str">
        <f t="shared" si="55"/>
        <v>CSC394</v>
      </c>
      <c r="U49" s="65" t="str">
        <f t="shared" si="56"/>
        <v>CSC394</v>
      </c>
      <c r="V49" s="65" t="str">
        <f t="shared" si="57"/>
        <v>CSC394</v>
      </c>
      <c r="W49" s="65" t="str">
        <f t="shared" si="58"/>
        <v>CSC394</v>
      </c>
      <c r="X49" s="65" t="str">
        <f t="shared" si="59"/>
        <v>CSC394</v>
      </c>
      <c r="Y49" s="65" t="str">
        <f t="shared" si="60"/>
        <v>CSC394</v>
      </c>
      <c r="Z49" s="65" t="str">
        <f t="shared" si="61"/>
        <v>CSC394</v>
      </c>
      <c r="AA49" s="65" t="str">
        <f t="shared" si="62"/>
        <v>CSC394</v>
      </c>
      <c r="AB49" s="65" t="str">
        <f t="shared" si="63"/>
        <v>CSC394</v>
      </c>
      <c r="AC49" s="79"/>
      <c r="AD49" s="65" t="str">
        <f t="shared" si="64"/>
        <v>CSC394-1</v>
      </c>
      <c r="AE49" s="65" t="str">
        <f t="shared" si="65"/>
        <v>CSC394-2</v>
      </c>
      <c r="AF49" s="65" t="str">
        <f t="shared" si="66"/>
        <v>CSC394-3</v>
      </c>
      <c r="AG49" s="65" t="str">
        <f t="shared" si="67"/>
        <v>CSC394-4</v>
      </c>
      <c r="AH49" s="65" t="str">
        <f t="shared" si="68"/>
        <v>CSC394-5</v>
      </c>
      <c r="AI49" s="65" t="str">
        <f t="shared" si="69"/>
        <v>CSC394-6</v>
      </c>
      <c r="AJ49" s="65" t="str">
        <f t="shared" si="70"/>
        <v>CSC394-7</v>
      </c>
      <c r="AK49" s="65" t="str">
        <f t="shared" si="71"/>
        <v>CSC394-8</v>
      </c>
      <c r="AL49" s="65" t="str">
        <f t="shared" si="72"/>
        <v>CSC394-9</v>
      </c>
      <c r="AM49" s="65" t="str">
        <f t="shared" si="73"/>
        <v>CSC394-10</v>
      </c>
    </row>
    <row r="50" spans="1:39" s="189" customFormat="1" ht="19.350000000000001" hidden="1" customHeight="1" x14ac:dyDescent="0.25">
      <c r="A50" s="186"/>
      <c r="B50" s="202" t="s">
        <v>619</v>
      </c>
      <c r="C50" s="202" t="s">
        <v>605</v>
      </c>
      <c r="D50" s="206" t="s">
        <v>606</v>
      </c>
      <c r="E50" s="202">
        <v>3</v>
      </c>
      <c r="F50" s="202" t="s">
        <v>56</v>
      </c>
      <c r="G50" s="202" t="str">
        <f>IFERROR(VLOOKUP(B50,'FRONT SIDE'!$CA$15:$CA$509,1,0),"NOT USED")</f>
        <v>NOT USED</v>
      </c>
      <c r="H50" s="65" t="str">
        <f>IFERROR(VLOOKUP(AD50,INPUT!$A$11:$C$280,3,0),"-")</f>
        <v>-</v>
      </c>
      <c r="I50" s="65" t="str">
        <f>IFERROR(VLOOKUP(AE50,INPUT!$A$11:$C$280,3,0),"-")</f>
        <v>-</v>
      </c>
      <c r="J50" s="65" t="str">
        <f>IFERROR(VLOOKUP(AF50,INPUT!$A$11:$C$280,3,0),"-")</f>
        <v>-</v>
      </c>
      <c r="K50" s="65" t="str">
        <f>IFERROR(VLOOKUP(AG50,INPUT!$A$11:$C$280,3,0),"-")</f>
        <v>-</v>
      </c>
      <c r="L50" s="65" t="str">
        <f>IFERROR(VLOOKUP(AH50,INPUT!$A$11:$C$280,3,0),"-")</f>
        <v>-</v>
      </c>
      <c r="M50" s="65" t="str">
        <f>IFERROR(VLOOKUP(AI50,INPUT!$A$11:$C$280,3,0),"-")</f>
        <v>-</v>
      </c>
      <c r="N50" s="65" t="str">
        <f>IFERROR(VLOOKUP(AJ50,INPUT!$A$11:$C$280,3,0),"-")</f>
        <v>-</v>
      </c>
      <c r="O50" s="65" t="str">
        <f>IFERROR(VLOOKUP(AK50,INPUT!$A$11:$C$280,3,0),"-")</f>
        <v>-</v>
      </c>
      <c r="P50" s="65" t="str">
        <f>IFERROR(VLOOKUP(AL50,INPUT!$A$11:$C$280,3,0),"-")</f>
        <v>-</v>
      </c>
      <c r="Q50" s="65" t="str">
        <f>IFERROR(VLOOKUP(AM50,INPUT!$A$11:$C$280,3,0),"-")</f>
        <v>-</v>
      </c>
      <c r="R50" s="207">
        <f t="shared" si="53"/>
        <v>0</v>
      </c>
      <c r="S50" s="201" t="str">
        <f t="shared" si="54"/>
        <v>CSC3919</v>
      </c>
      <c r="T50" s="65" t="str">
        <f t="shared" si="55"/>
        <v>CSC3919</v>
      </c>
      <c r="U50" s="65" t="str">
        <f t="shared" si="56"/>
        <v>CSC3919</v>
      </c>
      <c r="V50" s="65" t="str">
        <f t="shared" si="57"/>
        <v>CSC3919</v>
      </c>
      <c r="W50" s="65" t="str">
        <f t="shared" si="58"/>
        <v>CSC3919</v>
      </c>
      <c r="X50" s="65" t="str">
        <f t="shared" si="59"/>
        <v>CSC3919</v>
      </c>
      <c r="Y50" s="65" t="str">
        <f t="shared" si="60"/>
        <v>CSC3919</v>
      </c>
      <c r="Z50" s="65" t="str">
        <f t="shared" si="61"/>
        <v>CSC3919</v>
      </c>
      <c r="AA50" s="65" t="str">
        <f t="shared" si="62"/>
        <v>CSC3919</v>
      </c>
      <c r="AB50" s="65" t="str">
        <f t="shared" si="63"/>
        <v>CSC3919</v>
      </c>
      <c r="AC50" s="79"/>
      <c r="AD50" s="65" t="str">
        <f t="shared" si="64"/>
        <v>CSC3919-1</v>
      </c>
      <c r="AE50" s="65" t="str">
        <f t="shared" si="65"/>
        <v>CSC3919-2</v>
      </c>
      <c r="AF50" s="65" t="str">
        <f t="shared" si="66"/>
        <v>CSC3919-3</v>
      </c>
      <c r="AG50" s="65" t="str">
        <f t="shared" si="67"/>
        <v>CSC3919-4</v>
      </c>
      <c r="AH50" s="65" t="str">
        <f t="shared" si="68"/>
        <v>CSC3919-5</v>
      </c>
      <c r="AI50" s="65" t="str">
        <f t="shared" si="69"/>
        <v>CSC3919-6</v>
      </c>
      <c r="AJ50" s="65" t="str">
        <f t="shared" si="70"/>
        <v>CSC3919-7</v>
      </c>
      <c r="AK50" s="65" t="str">
        <f t="shared" si="71"/>
        <v>CSC3919-8</v>
      </c>
      <c r="AL50" s="65" t="str">
        <f t="shared" si="72"/>
        <v>CSC3919-9</v>
      </c>
      <c r="AM50" s="65" t="str">
        <f t="shared" si="73"/>
        <v>CSC3919-10</v>
      </c>
    </row>
    <row r="51" spans="1:39" s="189" customFormat="1" ht="19.350000000000001" hidden="1" customHeight="1" x14ac:dyDescent="0.25">
      <c r="A51" s="186"/>
      <c r="B51" s="202" t="s">
        <v>619</v>
      </c>
      <c r="C51" s="202" t="s">
        <v>604</v>
      </c>
      <c r="D51" s="206" t="s">
        <v>636</v>
      </c>
      <c r="E51" s="202">
        <v>3</v>
      </c>
      <c r="F51" s="202" t="s">
        <v>56</v>
      </c>
      <c r="G51" s="202" t="str">
        <f>IFERROR(VLOOKUP(B51,'FRONT SIDE'!$CA$15:$CA$509,1,0),"NOT USED")</f>
        <v>NOT USED</v>
      </c>
      <c r="H51" s="65" t="str">
        <f>IFERROR(VLOOKUP(AD51,INPUT!$A$11:$C$280,3,0),"-")</f>
        <v>-</v>
      </c>
      <c r="I51" s="65" t="str">
        <f>IFERROR(VLOOKUP(AE51,INPUT!$A$11:$C$280,3,0),"-")</f>
        <v>-</v>
      </c>
      <c r="J51" s="65" t="str">
        <f>IFERROR(VLOOKUP(AF51,INPUT!$A$11:$C$280,3,0),"-")</f>
        <v>-</v>
      </c>
      <c r="K51" s="65" t="str">
        <f>IFERROR(VLOOKUP(AG51,INPUT!$A$11:$C$280,3,0),"-")</f>
        <v>-</v>
      </c>
      <c r="L51" s="65" t="str">
        <f>IFERROR(VLOOKUP(AH51,INPUT!$A$11:$C$280,3,0),"-")</f>
        <v>-</v>
      </c>
      <c r="M51" s="65" t="str">
        <f>IFERROR(VLOOKUP(AI51,INPUT!$A$11:$C$280,3,0),"-")</f>
        <v>-</v>
      </c>
      <c r="N51" s="65" t="str">
        <f>IFERROR(VLOOKUP(AJ51,INPUT!$A$11:$C$280,3,0),"-")</f>
        <v>-</v>
      </c>
      <c r="O51" s="65" t="str">
        <f>IFERROR(VLOOKUP(AK51,INPUT!$A$11:$C$280,3,0),"-")</f>
        <v>-</v>
      </c>
      <c r="P51" s="65" t="str">
        <f>IFERROR(VLOOKUP(AL51,INPUT!$A$11:$C$280,3,0),"-")</f>
        <v>-</v>
      </c>
      <c r="Q51" s="65" t="str">
        <f>IFERROR(VLOOKUP(AM51,INPUT!$A$11:$C$280,3,0),"-")</f>
        <v>-</v>
      </c>
      <c r="R51" s="207">
        <f t="shared" si="53"/>
        <v>0</v>
      </c>
      <c r="S51" s="201" t="str">
        <f t="shared" si="54"/>
        <v>MATH118</v>
      </c>
      <c r="T51" s="65" t="str">
        <f t="shared" si="55"/>
        <v>MATH118</v>
      </c>
      <c r="U51" s="65" t="str">
        <f t="shared" si="56"/>
        <v>MATH118</v>
      </c>
      <c r="V51" s="65" t="str">
        <f t="shared" si="57"/>
        <v>MATH118</v>
      </c>
      <c r="W51" s="65" t="str">
        <f t="shared" si="58"/>
        <v>MATH118</v>
      </c>
      <c r="X51" s="65" t="str">
        <f t="shared" si="59"/>
        <v>MATH118</v>
      </c>
      <c r="Y51" s="65" t="str">
        <f t="shared" si="60"/>
        <v>MATH118</v>
      </c>
      <c r="Z51" s="65" t="str">
        <f t="shared" si="61"/>
        <v>MATH118</v>
      </c>
      <c r="AA51" s="65" t="str">
        <f t="shared" si="62"/>
        <v>MATH118</v>
      </c>
      <c r="AB51" s="65" t="str">
        <f t="shared" si="63"/>
        <v>MATH118</v>
      </c>
      <c r="AC51" s="79"/>
      <c r="AD51" s="65" t="str">
        <f t="shared" si="64"/>
        <v>MATH118-1</v>
      </c>
      <c r="AE51" s="65" t="str">
        <f t="shared" si="65"/>
        <v>MATH118-2</v>
      </c>
      <c r="AF51" s="65" t="str">
        <f t="shared" si="66"/>
        <v>MATH118-3</v>
      </c>
      <c r="AG51" s="65" t="str">
        <f t="shared" si="67"/>
        <v>MATH118-4</v>
      </c>
      <c r="AH51" s="65" t="str">
        <f t="shared" si="68"/>
        <v>MATH118-5</v>
      </c>
      <c r="AI51" s="65" t="str">
        <f t="shared" si="69"/>
        <v>MATH118-6</v>
      </c>
      <c r="AJ51" s="65" t="str">
        <f t="shared" si="70"/>
        <v>MATH118-7</v>
      </c>
      <c r="AK51" s="65" t="str">
        <f t="shared" si="71"/>
        <v>MATH118-8</v>
      </c>
      <c r="AL51" s="65" t="str">
        <f t="shared" si="72"/>
        <v>MATH118-9</v>
      </c>
      <c r="AM51" s="65" t="str">
        <f t="shared" si="73"/>
        <v>MATH118-10</v>
      </c>
    </row>
    <row r="52" spans="1:39" s="189" customFormat="1" ht="19.350000000000001" hidden="1" customHeight="1" x14ac:dyDescent="0.25">
      <c r="A52" s="186"/>
      <c r="B52" s="202" t="s">
        <v>619</v>
      </c>
      <c r="C52" s="202" t="s">
        <v>603</v>
      </c>
      <c r="D52" s="206" t="s">
        <v>635</v>
      </c>
      <c r="E52" s="202">
        <v>0</v>
      </c>
      <c r="F52" s="202" t="s">
        <v>56</v>
      </c>
      <c r="G52" s="202" t="str">
        <f>IFERROR(VLOOKUP(B52,'FRONT SIDE'!$CA$15:$CA$509,1,0),"NOT USED")</f>
        <v>NOT USED</v>
      </c>
      <c r="H52" s="65" t="str">
        <f>IFERROR(VLOOKUP(AD52,INPUT!$A$11:$C$280,3,0),"-")</f>
        <v>-</v>
      </c>
      <c r="I52" s="65" t="str">
        <f>IFERROR(VLOOKUP(AE52,INPUT!$A$11:$C$280,3,0),"-")</f>
        <v>-</v>
      </c>
      <c r="J52" s="65" t="str">
        <f>IFERROR(VLOOKUP(AF52,INPUT!$A$11:$C$280,3,0),"-")</f>
        <v>-</v>
      </c>
      <c r="K52" s="65" t="str">
        <f>IFERROR(VLOOKUP(AG52,INPUT!$A$11:$C$280,3,0),"-")</f>
        <v>-</v>
      </c>
      <c r="L52" s="65" t="str">
        <f>IFERROR(VLOOKUP(AH52,INPUT!$A$11:$C$280,3,0),"-")</f>
        <v>-</v>
      </c>
      <c r="M52" s="65" t="str">
        <f>IFERROR(VLOOKUP(AI52,INPUT!$A$11:$C$280,3,0),"-")</f>
        <v>-</v>
      </c>
      <c r="N52" s="65" t="str">
        <f>IFERROR(VLOOKUP(AJ52,INPUT!$A$11:$C$280,3,0),"-")</f>
        <v>-</v>
      </c>
      <c r="O52" s="65" t="str">
        <f>IFERROR(VLOOKUP(AK52,INPUT!$A$11:$C$280,3,0),"-")</f>
        <v>-</v>
      </c>
      <c r="P52" s="65" t="str">
        <f>IFERROR(VLOOKUP(AL52,INPUT!$A$11:$C$280,3,0),"-")</f>
        <v>-</v>
      </c>
      <c r="Q52" s="65" t="str">
        <f>IFERROR(VLOOKUP(AM52,INPUT!$A$11:$C$280,3,0),"-")</f>
        <v>-</v>
      </c>
      <c r="R52" s="207">
        <f t="shared" si="53"/>
        <v>0</v>
      </c>
      <c r="S52" s="201" t="str">
        <f t="shared" si="54"/>
        <v>MATH119</v>
      </c>
      <c r="T52" s="65" t="str">
        <f t="shared" si="55"/>
        <v>MATH119</v>
      </c>
      <c r="U52" s="65" t="str">
        <f t="shared" si="56"/>
        <v>MATH119</v>
      </c>
      <c r="V52" s="65" t="str">
        <f t="shared" si="57"/>
        <v>MATH119</v>
      </c>
      <c r="W52" s="65" t="str">
        <f t="shared" si="58"/>
        <v>MATH119</v>
      </c>
      <c r="X52" s="65" t="str">
        <f t="shared" si="59"/>
        <v>MATH119</v>
      </c>
      <c r="Y52" s="65" t="str">
        <f t="shared" si="60"/>
        <v>MATH119</v>
      </c>
      <c r="Z52" s="65" t="str">
        <f t="shared" si="61"/>
        <v>MATH119</v>
      </c>
      <c r="AA52" s="65" t="str">
        <f t="shared" si="62"/>
        <v>MATH119</v>
      </c>
      <c r="AB52" s="65" t="str">
        <f t="shared" si="63"/>
        <v>MATH119</v>
      </c>
      <c r="AC52" s="79"/>
      <c r="AD52" s="65" t="str">
        <f t="shared" si="64"/>
        <v>MATH119-1</v>
      </c>
      <c r="AE52" s="65" t="str">
        <f t="shared" si="65"/>
        <v>MATH119-2</v>
      </c>
      <c r="AF52" s="65" t="str">
        <f t="shared" si="66"/>
        <v>MATH119-3</v>
      </c>
      <c r="AG52" s="65" t="str">
        <f t="shared" si="67"/>
        <v>MATH119-4</v>
      </c>
      <c r="AH52" s="65" t="str">
        <f t="shared" si="68"/>
        <v>MATH119-5</v>
      </c>
      <c r="AI52" s="65" t="str">
        <f t="shared" si="69"/>
        <v>MATH119-6</v>
      </c>
      <c r="AJ52" s="65" t="str">
        <f t="shared" si="70"/>
        <v>MATH119-7</v>
      </c>
      <c r="AK52" s="65" t="str">
        <f t="shared" si="71"/>
        <v>MATH119-8</v>
      </c>
      <c r="AL52" s="65" t="str">
        <f t="shared" si="72"/>
        <v>MATH119-9</v>
      </c>
      <c r="AM52" s="65" t="str">
        <f t="shared" si="73"/>
        <v>MATH119-10</v>
      </c>
    </row>
    <row r="53" spans="1:39" s="188" customFormat="1" ht="15.75" customHeight="1" x14ac:dyDescent="0.2">
      <c r="A53" s="198"/>
      <c r="B53" s="198"/>
      <c r="C53" s="196"/>
      <c r="D53" s="199"/>
      <c r="E53" s="199"/>
      <c r="F53" s="199"/>
    </row>
    <row r="54" spans="1:39" s="188" customFormat="1" ht="15.75" customHeight="1" x14ac:dyDescent="0.2">
      <c r="A54" s="198"/>
      <c r="B54" s="198"/>
      <c r="C54" s="196"/>
      <c r="D54" s="199"/>
      <c r="E54" s="199"/>
      <c r="F54" s="199"/>
    </row>
    <row r="55" spans="1:39" s="188" customFormat="1" ht="15.75" customHeight="1" x14ac:dyDescent="0.2">
      <c r="A55" s="198"/>
      <c r="B55" s="198"/>
      <c r="C55" s="196"/>
      <c r="D55" s="199"/>
      <c r="E55" s="199"/>
      <c r="F55" s="199"/>
    </row>
    <row r="56" spans="1:39" s="188" customFormat="1" ht="15.75" customHeight="1" x14ac:dyDescent="0.2">
      <c r="A56" s="198"/>
      <c r="B56" s="198"/>
      <c r="C56" s="196"/>
      <c r="D56" s="199"/>
      <c r="E56" s="199"/>
      <c r="F56" s="199"/>
    </row>
    <row r="57" spans="1:39" s="188" customFormat="1" ht="15.75" customHeight="1" x14ac:dyDescent="0.2">
      <c r="A57" s="198"/>
      <c r="B57" s="198"/>
      <c r="C57" s="196"/>
      <c r="D57" s="199"/>
      <c r="E57" s="199"/>
      <c r="F57" s="199"/>
    </row>
    <row r="58" spans="1:39" s="188" customFormat="1" ht="15.75" customHeight="1" x14ac:dyDescent="0.2">
      <c r="A58" s="198"/>
      <c r="B58" s="198"/>
      <c r="C58" s="196"/>
      <c r="D58" s="199"/>
      <c r="E58" s="199"/>
      <c r="F58" s="199"/>
    </row>
    <row r="59" spans="1:39" s="188" customFormat="1" ht="15.75" customHeight="1" x14ac:dyDescent="0.2">
      <c r="A59" s="198"/>
      <c r="B59" s="198"/>
      <c r="C59" s="196"/>
      <c r="D59" s="199"/>
      <c r="E59" s="199"/>
      <c r="F59" s="199"/>
    </row>
    <row r="60" spans="1:39" s="188" customFormat="1" ht="15.75" customHeight="1" x14ac:dyDescent="0.2">
      <c r="A60" s="198"/>
      <c r="B60" s="198"/>
      <c r="C60" s="196"/>
      <c r="D60" s="199"/>
      <c r="E60" s="199"/>
      <c r="F60" s="199"/>
    </row>
    <row r="61" spans="1:39" s="188" customFormat="1" ht="15.75" customHeight="1" x14ac:dyDescent="0.2">
      <c r="A61" s="198"/>
      <c r="B61" s="198"/>
      <c r="C61" s="196"/>
      <c r="D61" s="199"/>
      <c r="E61" s="199"/>
      <c r="F61" s="199"/>
    </row>
    <row r="62" spans="1:39" s="188" customFormat="1" ht="15.75" customHeight="1" x14ac:dyDescent="0.2">
      <c r="A62" s="198"/>
      <c r="B62" s="198"/>
      <c r="C62" s="196"/>
      <c r="D62" s="199"/>
      <c r="E62" s="199"/>
      <c r="F62" s="199"/>
    </row>
    <row r="63" spans="1:39" s="188" customFormat="1" ht="15.75" customHeight="1" x14ac:dyDescent="0.2">
      <c r="A63" s="198"/>
      <c r="B63" s="198"/>
      <c r="C63" s="196"/>
      <c r="D63" s="199"/>
      <c r="E63" s="199"/>
      <c r="F63" s="199"/>
    </row>
    <row r="64" spans="1:39" s="188" customFormat="1" ht="15.75" customHeight="1" x14ac:dyDescent="0.2">
      <c r="A64" s="198"/>
      <c r="B64" s="198"/>
      <c r="C64" s="196"/>
      <c r="D64" s="199"/>
      <c r="E64" s="199"/>
      <c r="F64" s="199"/>
    </row>
    <row r="65" spans="1:6" s="188" customFormat="1" ht="15.75" customHeight="1" x14ac:dyDescent="0.2">
      <c r="A65" s="198"/>
      <c r="B65" s="198"/>
      <c r="C65" s="196"/>
      <c r="D65" s="199"/>
      <c r="E65" s="199"/>
      <c r="F65" s="199"/>
    </row>
    <row r="66" spans="1:6" s="188" customFormat="1" ht="15.75" customHeight="1" x14ac:dyDescent="0.2">
      <c r="A66" s="198"/>
      <c r="B66" s="198"/>
      <c r="C66" s="196"/>
      <c r="D66" s="199"/>
      <c r="E66" s="199"/>
      <c r="F66" s="199"/>
    </row>
    <row r="67" spans="1:6" s="188" customFormat="1" ht="15.75" customHeight="1" x14ac:dyDescent="0.2">
      <c r="A67" s="198"/>
      <c r="B67" s="198"/>
      <c r="C67" s="196"/>
      <c r="D67" s="199"/>
      <c r="E67" s="199"/>
      <c r="F67" s="199"/>
    </row>
    <row r="68" spans="1:6" s="188" customFormat="1" ht="15.75" customHeight="1" x14ac:dyDescent="0.2">
      <c r="A68" s="198"/>
      <c r="B68" s="198"/>
      <c r="C68" s="196"/>
      <c r="D68" s="199"/>
      <c r="E68" s="199"/>
      <c r="F68" s="199"/>
    </row>
    <row r="69" spans="1:6" s="188" customFormat="1" ht="15.75" customHeight="1" x14ac:dyDescent="0.2">
      <c r="A69" s="198"/>
      <c r="B69" s="198"/>
      <c r="C69" s="196"/>
      <c r="D69" s="199"/>
      <c r="E69" s="199"/>
      <c r="F69" s="199"/>
    </row>
    <row r="70" spans="1:6" s="188" customFormat="1" ht="15.75" customHeight="1" x14ac:dyDescent="0.2">
      <c r="A70" s="198"/>
      <c r="B70" s="198"/>
      <c r="C70" s="196"/>
      <c r="D70" s="199"/>
      <c r="E70" s="199"/>
      <c r="F70" s="199"/>
    </row>
    <row r="71" spans="1:6" s="188" customFormat="1" ht="15.75" customHeight="1" x14ac:dyDescent="0.2">
      <c r="A71" s="198"/>
      <c r="B71" s="198"/>
      <c r="C71" s="196"/>
      <c r="D71" s="199"/>
      <c r="E71" s="199"/>
      <c r="F71" s="199"/>
    </row>
  </sheetData>
  <sheetProtection formatCells="0" formatColumns="0" formatRows="0" insertColumns="0" insertRows="0" deleteColumns="0" deleteRows="0" autoFilter="0"/>
  <autoFilter ref="A3:AM52" xr:uid="{B5D2C2F7-27E4-48E2-9361-F1481B9266E8}">
    <filterColumn colId="1">
      <filters>
        <filter val="32"/>
      </filters>
    </filterColumn>
  </autoFilter>
  <conditionalFormatting sqref="B3:C3">
    <cfRule type="expression" dxfId="3" priority="1">
      <formula>#REF!="-"</formula>
    </cfRule>
    <cfRule type="expression" dxfId="2" priority="2">
      <formula>#REF!&gt;2</formula>
    </cfRule>
  </conditionalFormatting>
  <conditionalFormatting sqref="D3:D52">
    <cfRule type="expression" dxfId="1" priority="28">
      <formula>#REF!="-"</formula>
    </cfRule>
    <cfRule type="expression" dxfId="0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BSCS</cp:lastModifiedBy>
  <cp:lastPrinted>2024-09-16T05:55:20Z</cp:lastPrinted>
  <dcterms:created xsi:type="dcterms:W3CDTF">2023-04-19T06:29:18Z</dcterms:created>
  <dcterms:modified xsi:type="dcterms:W3CDTF">2024-10-22T12:43:45Z</dcterms:modified>
</cp:coreProperties>
</file>