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hidden" name="Todas as respostas" sheetId="2" r:id="rId5"/>
    <sheet state="hidden" name="Cópia de Avaliação Geral - Seto" sheetId="3" r:id="rId6"/>
    <sheet state="visible" name="Historico dos Meses" sheetId="4" r:id="rId7"/>
    <sheet state="visible" name="Avaliação Geral - Setores" sheetId="5" r:id="rId8"/>
    <sheet state="visible" name="Improdutivo" sheetId="6" r:id="rId9"/>
    <sheet state="visible" name="Recebimento" sheetId="7" r:id="rId10"/>
    <sheet state="visible" name="Prateleira E" sheetId="8" r:id="rId11"/>
    <sheet state="visible" name="Prateleira F" sheetId="9" r:id="rId12"/>
    <sheet state="visible" name="Prateleira G" sheetId="10" r:id="rId13"/>
    <sheet state="visible" name="Prateleira H" sheetId="11" r:id="rId14"/>
    <sheet state="visible" name="GliterPingente" sheetId="12" r:id="rId15"/>
    <sheet state="visible" name="Aditivos" sheetId="13" r:id="rId16"/>
    <sheet state="visible" name="PVC" sheetId="14" r:id="rId17"/>
    <sheet state="visible" name="Depósito de químicos" sheetId="15" r:id="rId18"/>
    <sheet state="visible" name="Rua 1 e 2(CD)" sheetId="16" r:id="rId19"/>
    <sheet state="hidden" name="Cópia de Nota do mês" sheetId="17" r:id="rId20"/>
  </sheets>
  <definedNames>
    <definedName hidden="1" localSheetId="0" name="_xlnm._FilterDatabase">'Respostas ao formulário 1'!$A$1:$CH$43</definedName>
    <definedName hidden="1" localSheetId="1" name="_xlnm._FilterDatabase">'Todas as respostas'!$A$1:$CH$67</definedName>
    <definedName hidden="1" localSheetId="3" name="_xlnm._FilterDatabase">'Historico dos Meses'!$A$1:$M$21</definedName>
  </definedNames>
  <calcPr/>
</workbook>
</file>

<file path=xl/sharedStrings.xml><?xml version="1.0" encoding="utf-8"?>
<sst xmlns="http://schemas.openxmlformats.org/spreadsheetml/2006/main" count="2033" uniqueCount="134">
  <si>
    <t>Carimbo de data/hora</t>
  </si>
  <si>
    <t>DIA</t>
  </si>
  <si>
    <t>Endereço de e-mail</t>
  </si>
  <si>
    <t>Pontuação</t>
  </si>
  <si>
    <t>Qual área do almoxarifado deseja avaliar?</t>
  </si>
  <si>
    <t>Data da avaliação</t>
  </si>
  <si>
    <t>Avalie a área de improdutivo. [Utilização]</t>
  </si>
  <si>
    <t>Avalie a área de improdutivo. [Organização]</t>
  </si>
  <si>
    <t>Avalie a área de improdutivo. [Limpeza]</t>
  </si>
  <si>
    <t>Avalie a área de improdutivo. [Padronização]</t>
  </si>
  <si>
    <t>Avalie a área de improdutivo. [Disciplina]</t>
  </si>
  <si>
    <t>Avalie a área de recebimento.  [Utilização]</t>
  </si>
  <si>
    <t>Avalie a área de recebimento.  [Organização]</t>
  </si>
  <si>
    <t>Avalie a área de recebimento.  [Limpeza ]</t>
  </si>
  <si>
    <t>Avalie a área de recebimento.  [Padronização]</t>
  </si>
  <si>
    <t>Avalie a área de recebimento.  [Disciplina]</t>
  </si>
  <si>
    <t>Prateleira E [Utilização]</t>
  </si>
  <si>
    <t>Prateleira E [Organização]</t>
  </si>
  <si>
    <t>Prateleira E [Limpeza]</t>
  </si>
  <si>
    <t>Prateleira E [Padronização]</t>
  </si>
  <si>
    <t>Prateleira E [Disciplina]</t>
  </si>
  <si>
    <t>Prateleira F [Utilização]</t>
  </si>
  <si>
    <t>Prateleira F [Organização]</t>
  </si>
  <si>
    <t>Prateleira F [Limpeza]</t>
  </si>
  <si>
    <t>Prateleira F [Padronização]</t>
  </si>
  <si>
    <t>Prateleira F [Disciplina]</t>
  </si>
  <si>
    <t>Prateleira G [Utilização]</t>
  </si>
  <si>
    <t>Prateleira G [Organização]</t>
  </si>
  <si>
    <t>Prateleira G [Limpeza]</t>
  </si>
  <si>
    <t>Prateleira G [Padronização]</t>
  </si>
  <si>
    <t>Prateleira G [Disciplina]</t>
  </si>
  <si>
    <t>Prateleira H [Utilização]</t>
  </si>
  <si>
    <t>Prateleira H [Organização]</t>
  </si>
  <si>
    <t>Prateleira H [Limpeza]</t>
  </si>
  <si>
    <t>Prateleira H [Padronização]</t>
  </si>
  <si>
    <t>Prateleira H [Disciplina]</t>
  </si>
  <si>
    <t>Glitter/Pingente [Utilização]</t>
  </si>
  <si>
    <t>Glitter/Pingente [Organização]</t>
  </si>
  <si>
    <t>Glitter/Pingente [Limpeza]</t>
  </si>
  <si>
    <t>Glitter/Pingente [Padronização]</t>
  </si>
  <si>
    <t>Glitter/Pingente [Disciplina]</t>
  </si>
  <si>
    <t>Média Glitter/Pingente</t>
  </si>
  <si>
    <t>Aditivos [Utilização]</t>
  </si>
  <si>
    <t>Aditivos [Organização]</t>
  </si>
  <si>
    <t>Aditivos [Limpeza]</t>
  </si>
  <si>
    <t>Aditivos [Padronização]</t>
  </si>
  <si>
    <t>Aditivos [Disciplina]</t>
  </si>
  <si>
    <t>Média aditivos</t>
  </si>
  <si>
    <t>PVC [Utilização]</t>
  </si>
  <si>
    <t>PVC [Organização]</t>
  </si>
  <si>
    <t>PVC [Limpeza]</t>
  </si>
  <si>
    <t>PVC [Padronização]</t>
  </si>
  <si>
    <t>PVC [Disciplina]</t>
  </si>
  <si>
    <t>Rua 1 e 2 (CD) [Utilização]</t>
  </si>
  <si>
    <t>Rua 1 e 2 (CD) [Organização]</t>
  </si>
  <si>
    <t>Rua 1 e 2 (CD) [Limpeza]</t>
  </si>
  <si>
    <t>Rua 1 e 2 (CD) [Padronização]</t>
  </si>
  <si>
    <t>Rua 1 e 2 (CD) [Disciplina]</t>
  </si>
  <si>
    <t>Depósito de químicos [Utilização]</t>
  </si>
  <si>
    <t>Depósito de químicos [Organização]</t>
  </si>
  <si>
    <t>Depósito de químicos [Limpeza]</t>
  </si>
  <si>
    <t>Depósito de químicos [Padronização]</t>
  </si>
  <si>
    <t>Depósito de químicos [Disciplina]</t>
  </si>
  <si>
    <t>Número da matricula do avaliador:</t>
  </si>
  <si>
    <t xml:space="preserve">Deseja relatar alguma observação ou feedback? </t>
  </si>
  <si>
    <t/>
  </si>
  <si>
    <t>Improdutivo</t>
  </si>
  <si>
    <t>Regular</t>
  </si>
  <si>
    <t>Bom</t>
  </si>
  <si>
    <t>Área de armazenamento exposta a sujeira.</t>
  </si>
  <si>
    <t>Recebimento</t>
  </si>
  <si>
    <t>Prateleira E</t>
  </si>
  <si>
    <t>Prateleira F</t>
  </si>
  <si>
    <t>Prateleira G</t>
  </si>
  <si>
    <t>Prateleira H</t>
  </si>
  <si>
    <t>Gliter/Pingente</t>
  </si>
  <si>
    <t>Aditivos</t>
  </si>
  <si>
    <t>Ruim</t>
  </si>
  <si>
    <t>PVC</t>
  </si>
  <si>
    <t>Depósito de químicos</t>
  </si>
  <si>
    <t>Falta de espaço e, iluminação ruim.</t>
  </si>
  <si>
    <t>Rua 1 e 2 (CD)</t>
  </si>
  <si>
    <t>Tem itens vencidos ou fora de linha para descarte.</t>
  </si>
  <si>
    <t xml:space="preserve">Os itens estão fora de ordem o que dificulta a procura do material. </t>
  </si>
  <si>
    <t>Obs: iluminação ruim dificuldade 
no atendimento inclusive segundo e terceiro turno.</t>
  </si>
  <si>
    <t>Área de armazenamento exposto a sujeiras.(exemplo poeira)</t>
  </si>
  <si>
    <t>Obs: iluminação precária das 3 salas onde temos dificuldade para o atendimento no depósito dos químicos.</t>
  </si>
  <si>
    <t>Materiais exposto a sujeira.</t>
  </si>
  <si>
    <t>Obs.Salas sem iluminação dificuldade no atendimento por falta das iluminações.</t>
  </si>
  <si>
    <t>Resultados 5S</t>
  </si>
  <si>
    <t>Críiterios 5S</t>
  </si>
  <si>
    <t>Utilização</t>
  </si>
  <si>
    <t>Organização</t>
  </si>
  <si>
    <t>Limpeza</t>
  </si>
  <si>
    <t>Padronização</t>
  </si>
  <si>
    <t>Disciplina</t>
  </si>
  <si>
    <t>Nota Geral</t>
  </si>
  <si>
    <t>Tabela de correspondência - 5S</t>
  </si>
  <si>
    <t>0-3</t>
  </si>
  <si>
    <t>Mês</t>
  </si>
  <si>
    <t>Areas</t>
  </si>
  <si>
    <t>Setembro</t>
  </si>
  <si>
    <t>Outubro</t>
  </si>
  <si>
    <t>Novembro</t>
  </si>
  <si>
    <t>Dezembro</t>
  </si>
  <si>
    <t>Resultados  Mensal - Improdutivo</t>
  </si>
  <si>
    <t>Área</t>
  </si>
  <si>
    <t>Semana 1</t>
  </si>
  <si>
    <t>Semana 2</t>
  </si>
  <si>
    <t>Semana 3</t>
  </si>
  <si>
    <t>Semana 4</t>
  </si>
  <si>
    <t>Semana 5</t>
  </si>
  <si>
    <t>Conceito</t>
  </si>
  <si>
    <t xml:space="preserve">Semana 1 </t>
  </si>
  <si>
    <t>Conceito Final</t>
  </si>
  <si>
    <t>Resultados Mensal - Recebimento</t>
  </si>
  <si>
    <t>Resultados Mensal - Prateleira E</t>
  </si>
  <si>
    <t>Resultados Mensal - Prateleira F</t>
  </si>
  <si>
    <t>Resultados Mensal - Prateleira G</t>
  </si>
  <si>
    <t>Resultados Mensal - Prateleira H</t>
  </si>
  <si>
    <t>Resultados Mensal - Gliter/Pingente</t>
  </si>
  <si>
    <t>Resultados Mensal - Aditivos</t>
  </si>
  <si>
    <t>Resultados Mensal - PVC</t>
  </si>
  <si>
    <t>Resultados Mensal - Depósito de químicos</t>
  </si>
  <si>
    <t>Resultados Mensal - Rua 1 e 2(CD)</t>
  </si>
  <si>
    <t>resultado</t>
  </si>
  <si>
    <t>Média</t>
  </si>
  <si>
    <t>Uikização</t>
  </si>
  <si>
    <t>orgarnização</t>
  </si>
  <si>
    <t>limpeza</t>
  </si>
  <si>
    <t>saude</t>
  </si>
  <si>
    <t>ruim</t>
  </si>
  <si>
    <t>regular</t>
  </si>
  <si>
    <t>bom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</si>
</sst>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-m"/>
    <numFmt numFmtId="166" formatCode="#,##0.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24.0"/>
      <color theme="0"/>
      <name val="Arial"/>
      <scheme val="minor"/>
    </font>
    <font>
      <color rgb="FF000000"/>
      <name val="Arial"/>
      <scheme val="minor"/>
    </font>
    <font/>
    <font>
      <color rgb="FFFFFFFF"/>
      <name val="Arial"/>
      <scheme val="minor"/>
    </font>
    <font>
      <color rgb="FF000000"/>
      <name val="Arial"/>
    </font>
    <font>
      <sz val="9.0"/>
      <color rgb="FF000000"/>
      <name val="Arial"/>
      <scheme val="minor"/>
    </font>
    <font>
      <color theme="0"/>
      <name val="Arial"/>
      <scheme val="minor"/>
    </font>
    <font>
      <color rgb="FFFFFFFF"/>
      <name val="Arial"/>
    </font>
    <font>
      <sz val="11.0"/>
      <color rgb="FF202124"/>
      <name val="Docs-Roboto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theme="8"/>
        <bgColor theme="8"/>
      </patternFill>
    </fill>
    <fill>
      <patternFill patternType="solid">
        <fgColor rgb="FFFF00FF"/>
        <bgColor rgb="FFFF00FF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38761D"/>
        <bgColor rgb="FF38761D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434343"/>
        <bgColor rgb="FF434343"/>
      </patternFill>
    </fill>
    <fill>
      <patternFill patternType="solid">
        <fgColor rgb="FF4A86E8"/>
        <bgColor rgb="FF4A86E8"/>
      </patternFill>
    </fill>
  </fills>
  <borders count="42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000000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000000"/>
      </bottom>
    </border>
    <border>
      <top style="thin">
        <color rgb="FFFFFFFF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2" fontId="2" numFmtId="0" xfId="0" applyAlignment="1" applyFill="1" applyFont="1">
      <alignment horizontal="center" readingOrder="0"/>
    </xf>
    <xf borderId="0" fillId="2" fontId="3" numFmtId="0" xfId="0" applyFont="1"/>
    <xf borderId="1" fillId="3" fontId="2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3" fontId="5" numFmtId="0" xfId="0" applyAlignment="1" applyBorder="1" applyFont="1">
      <alignment readingOrder="0"/>
    </xf>
    <xf borderId="8" fillId="3" fontId="5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2" fontId="6" numFmtId="0" xfId="0" applyAlignment="1" applyFont="1">
      <alignment horizontal="left" readingOrder="0"/>
    </xf>
    <xf borderId="11" fillId="0" fontId="1" numFmtId="0" xfId="0" applyBorder="1" applyFont="1"/>
    <xf borderId="11" fillId="2" fontId="7" numFmtId="0" xfId="0" applyBorder="1" applyFont="1"/>
    <xf borderId="13" fillId="0" fontId="1" numFmtId="0" xfId="0" applyAlignment="1" applyBorder="1" applyFont="1">
      <alignment readingOrder="0"/>
    </xf>
    <xf borderId="7" fillId="0" fontId="1" numFmtId="0" xfId="0" applyBorder="1" applyFont="1"/>
    <xf borderId="14" fillId="4" fontId="1" numFmtId="0" xfId="0" applyAlignment="1" applyBorder="1" applyFill="1" applyFont="1">
      <alignment readingOrder="0"/>
    </xf>
    <xf borderId="15" fillId="4" fontId="1" numFmtId="0" xfId="0" applyBorder="1" applyFont="1"/>
    <xf borderId="16" fillId="4" fontId="1" numFmtId="0" xfId="0" applyBorder="1" applyFont="1"/>
    <xf borderId="17" fillId="3" fontId="5" numFmtId="0" xfId="0" applyAlignment="1" applyBorder="1" applyFont="1">
      <alignment horizontal="center" readingOrder="0"/>
    </xf>
    <xf borderId="18" fillId="0" fontId="4" numFmtId="0" xfId="0" applyBorder="1" applyFont="1"/>
    <xf borderId="17" fillId="5" fontId="3" numFmtId="0" xfId="0" applyAlignment="1" applyBorder="1" applyFill="1" applyFont="1">
      <alignment horizontal="center" readingOrder="0"/>
    </xf>
    <xf borderId="19" fillId="0" fontId="4" numFmtId="0" xfId="0" applyBorder="1" applyFont="1"/>
    <xf borderId="17" fillId="4" fontId="3" numFmtId="0" xfId="0" applyAlignment="1" applyBorder="1" applyFont="1">
      <alignment horizontal="center" readingOrder="0"/>
    </xf>
    <xf borderId="17" fillId="6" fontId="3" numFmtId="0" xfId="0" applyAlignment="1" applyBorder="1" applyFill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7" fillId="0" fontId="1" numFmtId="165" xfId="0" applyAlignment="1" applyBorder="1" applyFont="1" applyNumberFormat="1">
      <alignment horizontal="center" readingOrder="0"/>
    </xf>
    <xf borderId="11" fillId="3" fontId="5" numFmtId="0" xfId="0" applyAlignment="1" applyBorder="1" applyFont="1">
      <alignment readingOrder="0"/>
    </xf>
    <xf borderId="11" fillId="3" fontId="8" numFmtId="0" xfId="0" applyAlignment="1" applyBorder="1" applyFont="1">
      <alignment readingOrder="0"/>
    </xf>
    <xf borderId="20" fillId="7" fontId="1" numFmtId="0" xfId="0" applyAlignment="1" applyBorder="1" applyFill="1" applyFont="1">
      <alignment readingOrder="0"/>
    </xf>
    <xf borderId="20" fillId="8" fontId="1" numFmtId="0" xfId="0" applyAlignment="1" applyBorder="1" applyFill="1" applyFont="1">
      <alignment readingOrder="0"/>
    </xf>
    <xf borderId="20" fillId="0" fontId="1" numFmtId="0" xfId="0" applyAlignment="1" applyBorder="1" applyFont="1">
      <alignment readingOrder="0"/>
    </xf>
    <xf borderId="20" fillId="0" fontId="1" numFmtId="0" xfId="0" applyBorder="1" applyFont="1"/>
    <xf borderId="21" fillId="7" fontId="1" numFmtId="0" xfId="0" applyAlignment="1" applyBorder="1" applyFont="1">
      <alignment readingOrder="0"/>
    </xf>
    <xf borderId="21" fillId="9" fontId="1" numFmtId="0" xfId="0" applyAlignment="1" applyBorder="1" applyFill="1" applyFont="1">
      <alignment readingOrder="0"/>
    </xf>
    <xf borderId="21" fillId="0" fontId="1" numFmtId="0" xfId="0" applyAlignment="1" applyBorder="1" applyFont="1">
      <alignment readingOrder="0"/>
    </xf>
    <xf borderId="21" fillId="0" fontId="1" numFmtId="0" xfId="0" applyBorder="1" applyFont="1"/>
    <xf borderId="21" fillId="10" fontId="1" numFmtId="0" xfId="0" applyAlignment="1" applyBorder="1" applyFill="1" applyFont="1">
      <alignment readingOrder="0"/>
    </xf>
    <xf borderId="21" fillId="11" fontId="1" numFmtId="0" xfId="0" applyAlignment="1" applyBorder="1" applyFill="1" applyFont="1">
      <alignment readingOrder="0"/>
    </xf>
    <xf borderId="21" fillId="12" fontId="1" numFmtId="0" xfId="0" applyAlignment="1" applyBorder="1" applyFill="1" applyFont="1">
      <alignment readingOrder="0"/>
    </xf>
    <xf borderId="21" fillId="13" fontId="1" numFmtId="0" xfId="0" applyAlignment="1" applyBorder="1" applyFill="1" applyFont="1">
      <alignment readingOrder="0"/>
    </xf>
    <xf borderId="21" fillId="8" fontId="1" numFmtId="0" xfId="0" applyAlignment="1" applyBorder="1" applyFont="1">
      <alignment readingOrder="0"/>
    </xf>
    <xf borderId="21" fillId="14" fontId="1" numFmtId="0" xfId="0" applyAlignment="1" applyBorder="1" applyFill="1" applyFont="1">
      <alignment readingOrder="0"/>
    </xf>
    <xf borderId="21" fillId="15" fontId="1" numFmtId="0" xfId="0" applyAlignment="1" applyBorder="1" applyFill="1" applyFont="1">
      <alignment readingOrder="0"/>
    </xf>
    <xf borderId="22" fillId="2" fontId="1" numFmtId="0" xfId="0" applyAlignment="1" applyBorder="1" applyFont="1">
      <alignment readingOrder="0"/>
    </xf>
    <xf borderId="15" fillId="2" fontId="1" numFmtId="0" xfId="0" applyBorder="1" applyFont="1"/>
    <xf borderId="11" fillId="2" fontId="3" numFmtId="0" xfId="0" applyBorder="1" applyFont="1"/>
    <xf borderId="23" fillId="2" fontId="3" numFmtId="0" xfId="0" applyBorder="1" applyFont="1"/>
    <xf borderId="24" fillId="3" fontId="2" numFmtId="0" xfId="0" applyAlignment="1" applyBorder="1" applyFont="1">
      <alignment horizontal="center" readingOrder="0"/>
    </xf>
    <xf borderId="25" fillId="0" fontId="4" numFmtId="0" xfId="0" applyBorder="1" applyFont="1"/>
    <xf borderId="26" fillId="2" fontId="3" numFmtId="0" xfId="0" applyBorder="1" applyFont="1"/>
    <xf borderId="27" fillId="0" fontId="4" numFmtId="0" xfId="0" applyBorder="1" applyFont="1"/>
    <xf borderId="26" fillId="0" fontId="1" numFmtId="0" xfId="0" applyBorder="1" applyFont="1"/>
    <xf borderId="13" fillId="3" fontId="5" numFmtId="0" xfId="0" applyAlignment="1" applyBorder="1" applyFont="1">
      <alignment readingOrder="0"/>
    </xf>
    <xf borderId="10" fillId="2" fontId="7" numFmtId="0" xfId="0" applyBorder="1" applyFont="1"/>
    <xf borderId="28" fillId="2" fontId="7" numFmtId="0" xfId="0" applyBorder="1" applyFont="1"/>
    <xf borderId="29" fillId="2" fontId="7" numFmtId="0" xfId="0" applyBorder="1" applyFont="1"/>
    <xf borderId="7" fillId="2" fontId="7" numFmtId="0" xfId="0" applyBorder="1" applyFont="1"/>
    <xf borderId="8" fillId="2" fontId="7" numFmtId="0" xfId="0" applyBorder="1" applyFont="1"/>
    <xf borderId="30" fillId="2" fontId="1" numFmtId="0" xfId="0" applyBorder="1" applyFont="1"/>
    <xf borderId="11" fillId="2" fontId="1" numFmtId="0" xfId="0" applyBorder="1" applyFont="1"/>
    <xf borderId="7" fillId="2" fontId="1" numFmtId="0" xfId="0" applyBorder="1" applyFont="1"/>
    <xf borderId="31" fillId="0" fontId="1" numFmtId="0" xfId="0" applyBorder="1" applyFont="1"/>
    <xf borderId="30" fillId="0" fontId="1" numFmtId="0" xfId="0" applyBorder="1" applyFont="1"/>
    <xf borderId="17" fillId="16" fontId="5" numFmtId="0" xfId="0" applyAlignment="1" applyBorder="1" applyFill="1" applyFont="1">
      <alignment horizontal="center" readingOrder="0"/>
    </xf>
    <xf borderId="9" fillId="3" fontId="5" numFmtId="0" xfId="0" applyAlignment="1" applyBorder="1" applyFont="1">
      <alignment readingOrder="0"/>
    </xf>
    <xf borderId="10" fillId="3" fontId="5" numFmtId="0" xfId="0" applyAlignment="1" applyBorder="1" applyFont="1">
      <alignment readingOrder="0"/>
    </xf>
    <xf borderId="10" fillId="3" fontId="9" numFmtId="0" xfId="0" applyAlignment="1" applyBorder="1" applyFont="1">
      <alignment horizontal="left" readingOrder="0"/>
    </xf>
    <xf borderId="28" fillId="3" fontId="9" numFmtId="0" xfId="0" applyAlignment="1" applyBorder="1" applyFont="1">
      <alignment horizontal="left" readingOrder="0"/>
    </xf>
    <xf borderId="11" fillId="0" fontId="1" numFmtId="166" xfId="0" applyAlignment="1" applyBorder="1" applyFont="1" applyNumberFormat="1">
      <alignment readingOrder="0"/>
    </xf>
    <xf borderId="29" fillId="0" fontId="1" numFmtId="166" xfId="0" applyAlignment="1" applyBorder="1" applyFont="1" applyNumberFormat="1">
      <alignment readingOrder="0"/>
    </xf>
    <xf borderId="12" fillId="2" fontId="6" numFmtId="0" xfId="0" applyAlignment="1" applyBorder="1" applyFont="1">
      <alignment horizontal="left" readingOrder="0"/>
    </xf>
    <xf borderId="32" fillId="2" fontId="6" numFmtId="0" xfId="0" applyAlignment="1" applyBorder="1" applyFont="1">
      <alignment horizontal="left" readingOrder="0"/>
    </xf>
    <xf borderId="33" fillId="0" fontId="1" numFmtId="166" xfId="0" applyAlignment="1" applyBorder="1" applyFont="1" applyNumberFormat="1">
      <alignment readingOrder="0"/>
    </xf>
    <xf borderId="34" fillId="5" fontId="3" numFmtId="0" xfId="0" applyAlignment="1" applyBorder="1" applyFont="1">
      <alignment horizontal="center" readingOrder="0"/>
    </xf>
    <xf borderId="35" fillId="0" fontId="4" numFmtId="0" xfId="0" applyBorder="1" applyFont="1"/>
    <xf borderId="36" fillId="0" fontId="4" numFmtId="0" xfId="0" applyBorder="1" applyFont="1"/>
    <xf borderId="35" fillId="4" fontId="3" numFmtId="0" xfId="0" applyAlignment="1" applyBorder="1" applyFont="1">
      <alignment horizontal="center" readingOrder="0"/>
    </xf>
    <xf borderId="35" fillId="6" fontId="3" numFmtId="0" xfId="0" applyAlignment="1" applyBorder="1" applyFont="1">
      <alignment horizontal="center" readingOrder="0"/>
    </xf>
    <xf borderId="37" fillId="0" fontId="1" numFmtId="0" xfId="0" applyAlignment="1" applyBorder="1" applyFont="1">
      <alignment horizontal="center" readingOrder="0"/>
    </xf>
    <xf borderId="38" fillId="0" fontId="4" numFmtId="0" xfId="0" applyBorder="1" applyFont="1"/>
    <xf borderId="39" fillId="0" fontId="4" numFmtId="0" xfId="0" applyBorder="1" applyFont="1"/>
    <xf borderId="38" fillId="0" fontId="1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40" fillId="0" fontId="1" numFmtId="166" xfId="0" applyAlignment="1" applyBorder="1" applyFont="1" applyNumberFormat="1">
      <alignment readingOrder="0"/>
    </xf>
    <xf borderId="0" fillId="0" fontId="1" numFmtId="166" xfId="0" applyFont="1" applyNumberFormat="1"/>
    <xf borderId="41" fillId="0" fontId="1" numFmtId="166" xfId="0" applyBorder="1" applyFont="1" applyNumberFormat="1"/>
    <xf borderId="17" fillId="17" fontId="3" numFmtId="0" xfId="0" applyAlignment="1" applyBorder="1" applyFill="1" applyFont="1">
      <alignment horizontal="center" readingOrder="0"/>
    </xf>
    <xf borderId="21" fillId="17" fontId="1" numFmtId="0" xfId="0" applyAlignment="1" applyBorder="1" applyFont="1">
      <alignment readingOrder="0"/>
    </xf>
    <xf borderId="21" fillId="17" fontId="6" numFmtId="0" xfId="0" applyAlignment="1" applyBorder="1" applyFont="1">
      <alignment horizontal="left" readingOrder="0"/>
    </xf>
    <xf borderId="21" fillId="2" fontId="6" numFmtId="0" xfId="0" applyAlignment="1" applyBorder="1" applyFont="1">
      <alignment horizontal="left" readingOrder="0"/>
    </xf>
    <xf borderId="21" fillId="2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hidden="1" min="4" max="4" width="18.88"/>
    <col customWidth="1" min="5" max="6" width="18.88"/>
    <col customWidth="1" min="7" max="7" width="31.13"/>
    <col customWidth="1" min="8" max="8" width="33.38"/>
    <col customWidth="1" min="9" max="9" width="30.25"/>
    <col customWidth="1" min="10" max="10" width="34.13"/>
    <col customWidth="1" min="11" max="12" width="18.88"/>
    <col customWidth="1" min="13" max="13" width="32.13"/>
    <col customWidth="1" min="14" max="14" width="34.38"/>
    <col customWidth="1" min="15" max="15" width="31.75"/>
    <col customWidth="1" min="16" max="16" width="18.88"/>
    <col customWidth="1" min="17" max="17" width="32.13"/>
    <col customWidth="1" min="18" max="37" width="18.88"/>
    <col customWidth="1" min="38" max="38" width="20.63"/>
    <col customWidth="1" min="39" max="44" width="18.88"/>
    <col customWidth="1" min="45" max="45" width="20.13"/>
    <col customWidth="1" min="46" max="46" width="24.13"/>
    <col customWidth="1" min="47" max="71" width="18.88"/>
    <col customWidth="1" min="72" max="72" width="33.25"/>
    <col customWidth="1" min="73" max="91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5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5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3" t="s">
        <v>41</v>
      </c>
      <c r="AW1" s="1" t="s">
        <v>5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3" t="s">
        <v>47</v>
      </c>
      <c r="BD1" s="1" t="s">
        <v>5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3" t="s">
        <v>63</v>
      </c>
      <c r="BW1" s="3" t="s">
        <v>64</v>
      </c>
      <c r="BX1" s="3" t="s">
        <v>64</v>
      </c>
      <c r="BY1" s="3" t="s">
        <v>64</v>
      </c>
      <c r="BZ1" s="3" t="s">
        <v>64</v>
      </c>
      <c r="CA1" s="3" t="s">
        <v>64</v>
      </c>
      <c r="CB1" s="3" t="s">
        <v>64</v>
      </c>
      <c r="CC1" s="3" t="s">
        <v>64</v>
      </c>
      <c r="CD1" s="3" t="s">
        <v>64</v>
      </c>
      <c r="CE1" s="3" t="s">
        <v>64</v>
      </c>
      <c r="CF1" s="3" t="s">
        <v>64</v>
      </c>
      <c r="CG1" s="3" t="s">
        <v>64</v>
      </c>
      <c r="CH1" s="3" t="s">
        <v>64</v>
      </c>
    </row>
    <row r="2">
      <c r="A2" s="4">
        <v>45239.55000686343</v>
      </c>
      <c r="B2" s="5">
        <f t="shared" ref="B2:B142" si="1">IF(A2="", "", IF(DAY(A2) &lt;= 7, 1, IF(DAY(A2) &lt;= 14, 2, IF(DAY(A2) &lt;= 21, 3, IF(DAY(A2) &lt;= 28, 4, 5)))))
</f>
        <v>2</v>
      </c>
      <c r="C2" s="2" t="s">
        <v>65</v>
      </c>
      <c r="D2" s="6">
        <v>0.0</v>
      </c>
      <c r="E2" s="2" t="s">
        <v>66</v>
      </c>
      <c r="F2" s="7">
        <v>45239.0</v>
      </c>
      <c r="G2" s="2" t="s">
        <v>67</v>
      </c>
      <c r="H2" s="2" t="s">
        <v>67</v>
      </c>
      <c r="I2" s="2" t="s">
        <v>68</v>
      </c>
      <c r="J2" s="2" t="s">
        <v>67</v>
      </c>
      <c r="K2" s="2" t="s">
        <v>67</v>
      </c>
      <c r="BV2" s="2">
        <v>6117396.0</v>
      </c>
      <c r="BW2" s="2" t="s">
        <v>69</v>
      </c>
    </row>
    <row r="3">
      <c r="A3" s="4">
        <v>45239.55121152778</v>
      </c>
      <c r="B3" s="5">
        <f t="shared" si="1"/>
        <v>2</v>
      </c>
      <c r="C3" s="2" t="s">
        <v>65</v>
      </c>
      <c r="D3" s="6">
        <v>0.0</v>
      </c>
      <c r="E3" s="2" t="s">
        <v>70</v>
      </c>
      <c r="L3" s="7">
        <v>45239.0</v>
      </c>
      <c r="M3" s="2" t="s">
        <v>68</v>
      </c>
      <c r="N3" s="2" t="s">
        <v>67</v>
      </c>
      <c r="O3" s="2" t="s">
        <v>67</v>
      </c>
      <c r="P3" s="2" t="s">
        <v>68</v>
      </c>
      <c r="Q3" s="2" t="s">
        <v>67</v>
      </c>
      <c r="BV3" s="2">
        <v>6117396.0</v>
      </c>
    </row>
    <row r="4">
      <c r="A4" s="4">
        <v>45239.552361828704</v>
      </c>
      <c r="B4" s="5">
        <f t="shared" si="1"/>
        <v>2</v>
      </c>
      <c r="C4" s="2" t="s">
        <v>65</v>
      </c>
      <c r="D4" s="6">
        <v>0.0</v>
      </c>
      <c r="E4" s="2" t="s">
        <v>71</v>
      </c>
      <c r="R4" s="7">
        <v>45239.0</v>
      </c>
      <c r="S4" s="2" t="s">
        <v>68</v>
      </c>
      <c r="T4" s="2" t="s">
        <v>68</v>
      </c>
      <c r="U4" s="2" t="s">
        <v>68</v>
      </c>
      <c r="V4" s="2" t="s">
        <v>68</v>
      </c>
      <c r="W4" s="2" t="s">
        <v>68</v>
      </c>
      <c r="BV4" s="2">
        <v>6117396.0</v>
      </c>
    </row>
    <row r="5">
      <c r="A5" s="4">
        <v>45239.553243842594</v>
      </c>
      <c r="B5" s="5">
        <f t="shared" si="1"/>
        <v>2</v>
      </c>
      <c r="C5" s="2" t="s">
        <v>65</v>
      </c>
      <c r="D5" s="6">
        <v>0.0</v>
      </c>
      <c r="E5" s="2" t="s">
        <v>72</v>
      </c>
      <c r="X5" s="7">
        <v>45239.0</v>
      </c>
      <c r="Y5" s="2" t="s">
        <v>67</v>
      </c>
      <c r="Z5" s="2" t="s">
        <v>68</v>
      </c>
      <c r="AA5" s="2" t="s">
        <v>67</v>
      </c>
      <c r="AB5" s="2" t="s">
        <v>68</v>
      </c>
      <c r="AC5" s="2" t="s">
        <v>67</v>
      </c>
      <c r="BV5" s="2">
        <v>6117396.0</v>
      </c>
    </row>
    <row r="6">
      <c r="A6" s="4">
        <v>45239.557071435185</v>
      </c>
      <c r="B6" s="5">
        <f t="shared" si="1"/>
        <v>2</v>
      </c>
      <c r="C6" s="2" t="s">
        <v>65</v>
      </c>
      <c r="D6" s="6">
        <v>0.0</v>
      </c>
      <c r="E6" s="2" t="s">
        <v>73</v>
      </c>
      <c r="AD6" s="7">
        <v>45239.0</v>
      </c>
      <c r="AE6" s="2" t="s">
        <v>67</v>
      </c>
      <c r="AF6" s="2" t="s">
        <v>67</v>
      </c>
      <c r="AG6" s="2" t="s">
        <v>68</v>
      </c>
      <c r="AH6" s="2" t="s">
        <v>68</v>
      </c>
      <c r="AI6" s="2" t="s">
        <v>67</v>
      </c>
      <c r="BV6" s="2">
        <v>6117396.0</v>
      </c>
    </row>
    <row r="7">
      <c r="A7" s="4">
        <v>45239.558786168986</v>
      </c>
      <c r="B7" s="5">
        <f t="shared" si="1"/>
        <v>2</v>
      </c>
      <c r="C7" s="2" t="s">
        <v>65</v>
      </c>
      <c r="D7" s="6">
        <v>0.0</v>
      </c>
      <c r="E7" s="2" t="s">
        <v>74</v>
      </c>
      <c r="AJ7" s="7">
        <v>45239.0</v>
      </c>
      <c r="AK7" s="2" t="s">
        <v>67</v>
      </c>
      <c r="AL7" s="2" t="s">
        <v>67</v>
      </c>
      <c r="AM7" s="2" t="s">
        <v>68</v>
      </c>
      <c r="AN7" s="2" t="s">
        <v>68</v>
      </c>
      <c r="AO7" s="2" t="s">
        <v>68</v>
      </c>
      <c r="BV7" s="2">
        <v>6117396.0</v>
      </c>
    </row>
    <row r="8">
      <c r="A8" s="4">
        <v>45239.6939368287</v>
      </c>
      <c r="B8" s="5">
        <f t="shared" si="1"/>
        <v>2</v>
      </c>
      <c r="C8" s="2" t="s">
        <v>65</v>
      </c>
      <c r="D8" s="6">
        <v>0.0</v>
      </c>
      <c r="E8" s="2" t="s">
        <v>75</v>
      </c>
      <c r="AP8" s="7">
        <v>45239.0</v>
      </c>
      <c r="AQ8" s="2" t="s">
        <v>67</v>
      </c>
      <c r="AR8" s="2" t="s">
        <v>67</v>
      </c>
      <c r="AS8" s="2" t="s">
        <v>68</v>
      </c>
      <c r="AT8" s="2" t="s">
        <v>67</v>
      </c>
      <c r="AU8" s="2" t="s">
        <v>67</v>
      </c>
      <c r="BV8" s="2">
        <v>6117396.0</v>
      </c>
    </row>
    <row r="9">
      <c r="A9" s="4">
        <v>45239.69506039352</v>
      </c>
      <c r="B9" s="5">
        <f t="shared" si="1"/>
        <v>2</v>
      </c>
      <c r="C9" s="2" t="s">
        <v>65</v>
      </c>
      <c r="D9" s="6">
        <v>0.0</v>
      </c>
      <c r="E9" s="2" t="s">
        <v>76</v>
      </c>
      <c r="AW9" s="7">
        <v>45239.0</v>
      </c>
      <c r="AX9" s="2" t="s">
        <v>67</v>
      </c>
      <c r="AY9" s="2" t="s">
        <v>67</v>
      </c>
      <c r="AZ9" s="2" t="s">
        <v>68</v>
      </c>
      <c r="BA9" s="2" t="s">
        <v>77</v>
      </c>
      <c r="BB9" s="2" t="s">
        <v>67</v>
      </c>
      <c r="BV9" s="2">
        <v>6117396.0</v>
      </c>
    </row>
    <row r="10">
      <c r="A10" s="4">
        <v>45239.69568863426</v>
      </c>
      <c r="B10" s="5">
        <f t="shared" si="1"/>
        <v>2</v>
      </c>
      <c r="C10" s="2" t="s">
        <v>65</v>
      </c>
      <c r="D10" s="6">
        <v>0.0</v>
      </c>
      <c r="E10" s="2" t="s">
        <v>78</v>
      </c>
      <c r="BD10" s="7">
        <v>45239.0</v>
      </c>
      <c r="BE10" s="2" t="s">
        <v>68</v>
      </c>
      <c r="BF10" s="2" t="s">
        <v>67</v>
      </c>
      <c r="BG10" s="2" t="s">
        <v>68</v>
      </c>
      <c r="BH10" s="2" t="s">
        <v>67</v>
      </c>
      <c r="BI10" s="2" t="s">
        <v>67</v>
      </c>
      <c r="BV10" s="2">
        <v>6117396.0</v>
      </c>
    </row>
    <row r="11">
      <c r="A11" s="4">
        <v>45239.69830193287</v>
      </c>
      <c r="B11" s="5">
        <f t="shared" si="1"/>
        <v>2</v>
      </c>
      <c r="C11" s="2" t="s">
        <v>65</v>
      </c>
      <c r="D11" s="6">
        <v>0.0</v>
      </c>
      <c r="E11" s="2" t="s">
        <v>79</v>
      </c>
      <c r="BP11" s="7">
        <v>45239.0</v>
      </c>
      <c r="BQ11" s="2" t="s">
        <v>67</v>
      </c>
      <c r="BR11" s="2" t="s">
        <v>67</v>
      </c>
      <c r="BS11" s="2" t="s">
        <v>68</v>
      </c>
      <c r="BT11" s="2" t="s">
        <v>77</v>
      </c>
      <c r="BU11" s="2" t="s">
        <v>67</v>
      </c>
      <c r="BV11" s="2">
        <v>6117396.0</v>
      </c>
      <c r="CF11" s="2" t="s">
        <v>80</v>
      </c>
    </row>
    <row r="12">
      <c r="A12" s="4">
        <v>45239.69907269676</v>
      </c>
      <c r="B12" s="5">
        <f t="shared" si="1"/>
        <v>2</v>
      </c>
      <c r="C12" s="2" t="s">
        <v>65</v>
      </c>
      <c r="D12" s="6">
        <v>0.0</v>
      </c>
      <c r="E12" s="2" t="s">
        <v>81</v>
      </c>
      <c r="BJ12" s="7">
        <v>45239.0</v>
      </c>
      <c r="BK12" s="2" t="s">
        <v>68</v>
      </c>
      <c r="BL12" s="2" t="s">
        <v>68</v>
      </c>
      <c r="BM12" s="2" t="s">
        <v>68</v>
      </c>
      <c r="BN12" s="2" t="s">
        <v>67</v>
      </c>
      <c r="BO12" s="2" t="s">
        <v>67</v>
      </c>
      <c r="BV12" s="2">
        <v>6117396.0</v>
      </c>
    </row>
    <row r="13">
      <c r="A13" s="4">
        <v>45245.47019179398</v>
      </c>
      <c r="B13" s="5">
        <f t="shared" si="1"/>
        <v>3</v>
      </c>
      <c r="C13" s="2" t="s">
        <v>65</v>
      </c>
      <c r="D13" s="6">
        <v>0.0</v>
      </c>
      <c r="E13" s="2" t="s">
        <v>66</v>
      </c>
      <c r="F13" s="7">
        <v>45245.0</v>
      </c>
      <c r="G13" s="2" t="s">
        <v>67</v>
      </c>
      <c r="H13" s="2" t="s">
        <v>67</v>
      </c>
      <c r="I13" s="2" t="s">
        <v>67</v>
      </c>
      <c r="J13" s="2" t="s">
        <v>77</v>
      </c>
      <c r="K13" s="2" t="s">
        <v>67</v>
      </c>
      <c r="BV13" s="2">
        <v>1618737.0</v>
      </c>
    </row>
    <row r="14">
      <c r="A14" s="4">
        <v>45245.47170166667</v>
      </c>
      <c r="B14" s="5">
        <f t="shared" si="1"/>
        <v>3</v>
      </c>
      <c r="C14" s="2" t="s">
        <v>65</v>
      </c>
      <c r="D14" s="6">
        <v>0.0</v>
      </c>
      <c r="E14" s="2" t="s">
        <v>71</v>
      </c>
      <c r="R14" s="7">
        <v>45245.0</v>
      </c>
      <c r="S14" s="2" t="s">
        <v>68</v>
      </c>
      <c r="T14" s="2" t="s">
        <v>68</v>
      </c>
      <c r="U14" s="2" t="s">
        <v>77</v>
      </c>
      <c r="V14" s="2" t="s">
        <v>67</v>
      </c>
      <c r="W14" s="2" t="s">
        <v>67</v>
      </c>
      <c r="BV14" s="2">
        <v>1618737.0</v>
      </c>
    </row>
    <row r="15">
      <c r="A15" s="4">
        <v>45245.47298115741</v>
      </c>
      <c r="B15" s="5">
        <f t="shared" si="1"/>
        <v>3</v>
      </c>
      <c r="C15" s="2" t="s">
        <v>65</v>
      </c>
      <c r="D15" s="6">
        <v>0.0</v>
      </c>
      <c r="E15" s="2" t="s">
        <v>72</v>
      </c>
      <c r="X15" s="7">
        <v>45245.0</v>
      </c>
      <c r="Y15" s="2" t="s">
        <v>77</v>
      </c>
      <c r="Z15" s="2" t="s">
        <v>68</v>
      </c>
      <c r="AA15" s="2" t="s">
        <v>77</v>
      </c>
      <c r="AB15" s="2" t="s">
        <v>67</v>
      </c>
      <c r="AC15" s="2" t="s">
        <v>67</v>
      </c>
      <c r="BV15" s="2">
        <v>1618737.0</v>
      </c>
    </row>
    <row r="16">
      <c r="A16" s="4">
        <v>45245.474659618056</v>
      </c>
      <c r="B16" s="5">
        <f t="shared" si="1"/>
        <v>3</v>
      </c>
      <c r="C16" s="2" t="s">
        <v>65</v>
      </c>
      <c r="D16" s="6">
        <v>0.0</v>
      </c>
      <c r="E16" s="2" t="s">
        <v>73</v>
      </c>
      <c r="AD16" s="7">
        <v>45245.0</v>
      </c>
      <c r="AE16" s="2" t="s">
        <v>77</v>
      </c>
      <c r="AF16" s="2" t="s">
        <v>68</v>
      </c>
      <c r="AG16" s="2" t="s">
        <v>67</v>
      </c>
      <c r="AH16" s="2" t="s">
        <v>68</v>
      </c>
      <c r="AI16" s="2" t="s">
        <v>68</v>
      </c>
      <c r="BV16" s="2">
        <v>1618737.0</v>
      </c>
      <c r="CA16" s="2" t="s">
        <v>82</v>
      </c>
    </row>
    <row r="17">
      <c r="A17" s="4">
        <v>45245.47635885417</v>
      </c>
      <c r="B17" s="5">
        <f t="shared" si="1"/>
        <v>3</v>
      </c>
      <c r="C17" s="2" t="s">
        <v>65</v>
      </c>
      <c r="D17" s="6">
        <v>0.0</v>
      </c>
      <c r="E17" s="2" t="s">
        <v>74</v>
      </c>
      <c r="AJ17" s="7">
        <v>45245.0</v>
      </c>
      <c r="AK17" s="2" t="s">
        <v>68</v>
      </c>
      <c r="AL17" s="2" t="s">
        <v>68</v>
      </c>
      <c r="AM17" s="2" t="s">
        <v>67</v>
      </c>
      <c r="AN17" s="2" t="s">
        <v>77</v>
      </c>
      <c r="AO17" s="2" t="s">
        <v>68</v>
      </c>
      <c r="BV17" s="2">
        <v>1618737.0</v>
      </c>
      <c r="CB17" s="2" t="s">
        <v>83</v>
      </c>
    </row>
    <row r="18">
      <c r="A18" s="4">
        <v>45245.47972236111</v>
      </c>
      <c r="B18" s="5">
        <f t="shared" si="1"/>
        <v>3</v>
      </c>
      <c r="C18" s="2" t="s">
        <v>65</v>
      </c>
      <c r="D18" s="6">
        <v>0.0</v>
      </c>
      <c r="E18" s="2" t="s">
        <v>76</v>
      </c>
      <c r="AW18" s="7">
        <v>45245.0</v>
      </c>
      <c r="AX18" s="2" t="s">
        <v>68</v>
      </c>
      <c r="AY18" s="2" t="s">
        <v>68</v>
      </c>
      <c r="AZ18" s="2" t="s">
        <v>67</v>
      </c>
      <c r="BA18" s="2" t="s">
        <v>67</v>
      </c>
      <c r="BB18" s="2" t="s">
        <v>67</v>
      </c>
      <c r="BV18" s="2">
        <v>1.6618737E7</v>
      </c>
    </row>
    <row r="19">
      <c r="A19" s="4">
        <v>45245.48132011574</v>
      </c>
      <c r="B19" s="5">
        <f t="shared" si="1"/>
        <v>3</v>
      </c>
      <c r="C19" s="2" t="s">
        <v>65</v>
      </c>
      <c r="D19" s="6">
        <v>0.0</v>
      </c>
      <c r="E19" s="2" t="s">
        <v>78</v>
      </c>
      <c r="BD19" s="7">
        <v>45245.0</v>
      </c>
      <c r="BE19" s="2" t="s">
        <v>67</v>
      </c>
      <c r="BF19" s="2" t="s">
        <v>67</v>
      </c>
      <c r="BG19" s="2" t="s">
        <v>67</v>
      </c>
      <c r="BH19" s="2" t="s">
        <v>77</v>
      </c>
      <c r="BI19" s="2" t="s">
        <v>67</v>
      </c>
      <c r="BV19" s="2">
        <v>1618737.0</v>
      </c>
    </row>
    <row r="20">
      <c r="A20" s="4">
        <v>45245.48249657407</v>
      </c>
      <c r="B20" s="5">
        <f t="shared" si="1"/>
        <v>3</v>
      </c>
      <c r="C20" s="2" t="s">
        <v>65</v>
      </c>
      <c r="D20" s="6">
        <v>0.0</v>
      </c>
      <c r="E20" s="2" t="s">
        <v>75</v>
      </c>
      <c r="AP20" s="7">
        <v>45245.0</v>
      </c>
      <c r="AQ20" s="2" t="s">
        <v>68</v>
      </c>
      <c r="AR20" s="2" t="s">
        <v>77</v>
      </c>
      <c r="AS20" s="2" t="s">
        <v>77</v>
      </c>
      <c r="AT20" s="2" t="s">
        <v>67</v>
      </c>
      <c r="AU20" s="2" t="s">
        <v>67</v>
      </c>
      <c r="BV20" s="2">
        <v>1618737.0</v>
      </c>
    </row>
    <row r="21">
      <c r="A21" s="4">
        <v>45245.48356392361</v>
      </c>
      <c r="B21" s="5">
        <f t="shared" si="1"/>
        <v>3</v>
      </c>
      <c r="C21" s="2" t="s">
        <v>65</v>
      </c>
      <c r="D21" s="6">
        <v>0.0</v>
      </c>
      <c r="E21" s="2" t="s">
        <v>70</v>
      </c>
      <c r="L21" s="7">
        <v>45245.0</v>
      </c>
      <c r="M21" s="2" t="s">
        <v>67</v>
      </c>
      <c r="N21" s="2" t="s">
        <v>68</v>
      </c>
      <c r="O21" s="2" t="s">
        <v>67</v>
      </c>
      <c r="P21" s="2" t="s">
        <v>67</v>
      </c>
      <c r="Q21" s="2" t="s">
        <v>68</v>
      </c>
      <c r="BV21" s="2">
        <v>1618737.0</v>
      </c>
    </row>
    <row r="22">
      <c r="A22" s="4">
        <v>45245.60194496528</v>
      </c>
      <c r="B22" s="5">
        <f t="shared" si="1"/>
        <v>3</v>
      </c>
      <c r="C22" s="2" t="s">
        <v>65</v>
      </c>
      <c r="D22" s="6">
        <v>0.0</v>
      </c>
      <c r="E22" s="2" t="s">
        <v>81</v>
      </c>
      <c r="BJ22" s="7">
        <v>45245.0</v>
      </c>
      <c r="BK22" s="2" t="s">
        <v>68</v>
      </c>
      <c r="BL22" s="2" t="s">
        <v>67</v>
      </c>
      <c r="BM22" s="2" t="s">
        <v>68</v>
      </c>
      <c r="BN22" s="2" t="s">
        <v>67</v>
      </c>
      <c r="BO22" s="2" t="s">
        <v>67</v>
      </c>
      <c r="BV22" s="2">
        <v>1618737.0</v>
      </c>
    </row>
    <row r="23">
      <c r="A23" s="4">
        <v>45246.410974328704</v>
      </c>
      <c r="B23" s="5">
        <f t="shared" si="1"/>
        <v>3</v>
      </c>
      <c r="C23" s="2" t="s">
        <v>65</v>
      </c>
      <c r="D23" s="6">
        <v>0.0</v>
      </c>
      <c r="E23" s="2" t="s">
        <v>79</v>
      </c>
      <c r="BP23" s="7">
        <v>45246.0</v>
      </c>
      <c r="BQ23" s="2" t="s">
        <v>67</v>
      </c>
      <c r="BR23" s="2" t="s">
        <v>68</v>
      </c>
      <c r="BS23" s="2" t="s">
        <v>67</v>
      </c>
      <c r="BT23" s="2" t="s">
        <v>68</v>
      </c>
      <c r="BU23" s="2" t="s">
        <v>68</v>
      </c>
      <c r="BV23" s="2">
        <v>1618747.0</v>
      </c>
    </row>
    <row r="24">
      <c r="A24" s="4">
        <v>45247.47510915509</v>
      </c>
      <c r="B24" s="5">
        <f t="shared" si="1"/>
        <v>3</v>
      </c>
      <c r="C24" s="2" t="s">
        <v>65</v>
      </c>
      <c r="D24" s="6">
        <v>0.0</v>
      </c>
      <c r="E24" s="2" t="s">
        <v>66</v>
      </c>
      <c r="F24" s="7">
        <v>45247.0</v>
      </c>
      <c r="G24" s="2" t="s">
        <v>67</v>
      </c>
      <c r="H24" s="2" t="s">
        <v>67</v>
      </c>
      <c r="I24" s="2" t="s">
        <v>68</v>
      </c>
      <c r="J24" s="2" t="s">
        <v>67</v>
      </c>
      <c r="K24" s="2" t="s">
        <v>67</v>
      </c>
      <c r="BV24" s="2">
        <v>6117396.0</v>
      </c>
    </row>
    <row r="25">
      <c r="A25" s="4">
        <v>45247.475821898144</v>
      </c>
      <c r="B25" s="5">
        <f t="shared" si="1"/>
        <v>3</v>
      </c>
      <c r="C25" s="2" t="s">
        <v>65</v>
      </c>
      <c r="D25" s="6">
        <v>0.0</v>
      </c>
      <c r="E25" s="2" t="s">
        <v>70</v>
      </c>
      <c r="L25" s="7">
        <v>45247.0</v>
      </c>
      <c r="M25" s="2" t="s">
        <v>68</v>
      </c>
      <c r="N25" s="2" t="s">
        <v>67</v>
      </c>
      <c r="O25" s="2" t="s">
        <v>67</v>
      </c>
      <c r="P25" s="2" t="s">
        <v>68</v>
      </c>
      <c r="Q25" s="2" t="s">
        <v>67</v>
      </c>
      <c r="BV25" s="2">
        <v>6117396.0</v>
      </c>
    </row>
    <row r="26">
      <c r="A26" s="4">
        <v>45247.47675667824</v>
      </c>
      <c r="B26" s="5">
        <f t="shared" si="1"/>
        <v>3</v>
      </c>
      <c r="C26" s="2" t="s">
        <v>65</v>
      </c>
      <c r="D26" s="6">
        <v>0.0</v>
      </c>
      <c r="E26" s="2" t="s">
        <v>71</v>
      </c>
      <c r="R26" s="7">
        <v>45247.0</v>
      </c>
      <c r="S26" s="2" t="s">
        <v>67</v>
      </c>
      <c r="T26" s="2" t="s">
        <v>68</v>
      </c>
      <c r="U26" s="2" t="s">
        <v>68</v>
      </c>
      <c r="V26" s="2" t="s">
        <v>67</v>
      </c>
      <c r="W26" s="2" t="s">
        <v>67</v>
      </c>
      <c r="BV26" s="2">
        <v>6117396.0</v>
      </c>
    </row>
    <row r="27">
      <c r="A27" s="4">
        <v>45247.47736990741</v>
      </c>
      <c r="B27" s="5">
        <f t="shared" si="1"/>
        <v>3</v>
      </c>
      <c r="C27" s="2" t="s">
        <v>65</v>
      </c>
      <c r="D27" s="6">
        <v>0.0</v>
      </c>
      <c r="E27" s="2" t="s">
        <v>72</v>
      </c>
      <c r="X27" s="7">
        <v>45247.0</v>
      </c>
      <c r="Y27" s="2" t="s">
        <v>67</v>
      </c>
      <c r="Z27" s="2" t="s">
        <v>67</v>
      </c>
      <c r="AA27" s="2" t="s">
        <v>68</v>
      </c>
      <c r="AB27" s="2" t="s">
        <v>67</v>
      </c>
      <c r="AC27" s="2" t="s">
        <v>67</v>
      </c>
      <c r="BV27" s="2">
        <v>6117396.0</v>
      </c>
    </row>
    <row r="28">
      <c r="A28" s="4">
        <v>45247.47823987268</v>
      </c>
      <c r="B28" s="5">
        <f t="shared" si="1"/>
        <v>3</v>
      </c>
      <c r="C28" s="2" t="s">
        <v>65</v>
      </c>
      <c r="D28" s="6">
        <v>0.0</v>
      </c>
      <c r="E28" s="2" t="s">
        <v>73</v>
      </c>
      <c r="AD28" s="7">
        <v>45247.0</v>
      </c>
      <c r="AE28" s="2" t="s">
        <v>67</v>
      </c>
      <c r="AF28" s="2" t="s">
        <v>68</v>
      </c>
      <c r="AG28" s="2" t="s">
        <v>68</v>
      </c>
      <c r="AH28" s="2" t="s">
        <v>67</v>
      </c>
      <c r="AI28" s="2" t="s">
        <v>67</v>
      </c>
      <c r="BV28" s="2">
        <v>6117396.0</v>
      </c>
    </row>
    <row r="29">
      <c r="A29" s="4">
        <v>45247.478958078704</v>
      </c>
      <c r="B29" s="5">
        <f t="shared" si="1"/>
        <v>3</v>
      </c>
      <c r="C29" s="2" t="s">
        <v>65</v>
      </c>
      <c r="D29" s="6">
        <v>0.0</v>
      </c>
      <c r="E29" s="2" t="s">
        <v>74</v>
      </c>
      <c r="AJ29" s="7">
        <v>45247.0</v>
      </c>
      <c r="AK29" s="2" t="s">
        <v>67</v>
      </c>
      <c r="AL29" s="2" t="s">
        <v>67</v>
      </c>
      <c r="AM29" s="2" t="s">
        <v>68</v>
      </c>
      <c r="AN29" s="2" t="s">
        <v>67</v>
      </c>
      <c r="AO29" s="2" t="s">
        <v>67</v>
      </c>
      <c r="BV29" s="2">
        <v>6117396.0</v>
      </c>
    </row>
    <row r="30">
      <c r="A30" s="4">
        <v>45247.47976827546</v>
      </c>
      <c r="B30" s="5">
        <f t="shared" si="1"/>
        <v>3</v>
      </c>
      <c r="C30" s="2" t="s">
        <v>65</v>
      </c>
      <c r="D30" s="6">
        <v>0.0</v>
      </c>
      <c r="E30" s="2" t="s">
        <v>75</v>
      </c>
      <c r="AP30" s="7">
        <v>45247.0</v>
      </c>
      <c r="AQ30" s="2" t="s">
        <v>67</v>
      </c>
      <c r="AR30" s="2" t="s">
        <v>68</v>
      </c>
      <c r="AS30" s="2" t="s">
        <v>68</v>
      </c>
      <c r="AT30" s="2" t="s">
        <v>67</v>
      </c>
      <c r="AU30" s="2" t="s">
        <v>67</v>
      </c>
      <c r="BV30" s="2">
        <v>6117396.0</v>
      </c>
    </row>
    <row r="31">
      <c r="A31" s="4">
        <v>45247.482889942126</v>
      </c>
      <c r="B31" s="5">
        <f t="shared" si="1"/>
        <v>3</v>
      </c>
      <c r="C31" s="2" t="s">
        <v>65</v>
      </c>
      <c r="D31" s="6">
        <v>0.0</v>
      </c>
      <c r="E31" s="2" t="s">
        <v>76</v>
      </c>
      <c r="AW31" s="7">
        <v>45247.0</v>
      </c>
      <c r="AX31" s="2" t="s">
        <v>67</v>
      </c>
      <c r="AY31" s="2" t="s">
        <v>68</v>
      </c>
      <c r="AZ31" s="2" t="s">
        <v>67</v>
      </c>
      <c r="BA31" s="2" t="s">
        <v>67</v>
      </c>
      <c r="BB31" s="2" t="s">
        <v>67</v>
      </c>
      <c r="BV31" s="2">
        <v>6117396.0</v>
      </c>
    </row>
    <row r="32">
      <c r="A32" s="4">
        <v>45247.53255523148</v>
      </c>
      <c r="B32" s="5">
        <f t="shared" si="1"/>
        <v>3</v>
      </c>
      <c r="C32" s="2" t="s">
        <v>65</v>
      </c>
      <c r="D32" s="6">
        <v>0.0</v>
      </c>
      <c r="E32" s="2" t="s">
        <v>78</v>
      </c>
      <c r="BD32" s="7">
        <v>45247.0</v>
      </c>
      <c r="BE32" s="2" t="s">
        <v>67</v>
      </c>
      <c r="BF32" s="2" t="s">
        <v>67</v>
      </c>
      <c r="BG32" s="2" t="s">
        <v>68</v>
      </c>
      <c r="BH32" s="2" t="s">
        <v>67</v>
      </c>
      <c r="BI32" s="2" t="s">
        <v>67</v>
      </c>
      <c r="BV32" s="2">
        <v>6117396.0</v>
      </c>
    </row>
    <row r="33">
      <c r="A33" s="4">
        <v>45247.56235472222</v>
      </c>
      <c r="B33" s="5">
        <f t="shared" si="1"/>
        <v>3</v>
      </c>
      <c r="C33" s="2" t="s">
        <v>65</v>
      </c>
      <c r="D33" s="6">
        <v>0.0</v>
      </c>
      <c r="E33" s="2" t="s">
        <v>79</v>
      </c>
      <c r="BP33" s="7">
        <v>45247.0</v>
      </c>
      <c r="BQ33" s="2" t="s">
        <v>67</v>
      </c>
      <c r="BR33" s="2" t="s">
        <v>68</v>
      </c>
      <c r="BS33" s="2" t="s">
        <v>68</v>
      </c>
      <c r="BT33" s="2" t="s">
        <v>67</v>
      </c>
      <c r="BU33" s="2" t="s">
        <v>67</v>
      </c>
      <c r="BV33" s="2">
        <v>6117396.0</v>
      </c>
      <c r="CF33" s="2" t="s">
        <v>84</v>
      </c>
    </row>
    <row r="34">
      <c r="A34" s="4">
        <v>45247.647338043986</v>
      </c>
      <c r="B34" s="5">
        <f t="shared" si="1"/>
        <v>3</v>
      </c>
      <c r="C34" s="2" t="s">
        <v>65</v>
      </c>
      <c r="D34" s="6">
        <v>0.0</v>
      </c>
      <c r="E34" s="2" t="s">
        <v>81</v>
      </c>
      <c r="BJ34" s="7">
        <v>45247.0</v>
      </c>
      <c r="BK34" s="2" t="s">
        <v>67</v>
      </c>
      <c r="BL34" s="2" t="s">
        <v>67</v>
      </c>
      <c r="BM34" s="2" t="s">
        <v>68</v>
      </c>
      <c r="BN34" s="2" t="s">
        <v>68</v>
      </c>
      <c r="BO34" s="2" t="s">
        <v>67</v>
      </c>
      <c r="BV34" s="2">
        <v>6117396.0</v>
      </c>
    </row>
    <row r="35">
      <c r="A35" s="4">
        <v>45253.38098876158</v>
      </c>
      <c r="B35" s="5">
        <f t="shared" si="1"/>
        <v>4</v>
      </c>
      <c r="C35" s="2" t="s">
        <v>65</v>
      </c>
      <c r="D35" s="6">
        <v>0.0</v>
      </c>
      <c r="E35" s="2" t="s">
        <v>66</v>
      </c>
      <c r="F35" s="7">
        <v>45253.0</v>
      </c>
      <c r="G35" s="2" t="s">
        <v>67</v>
      </c>
      <c r="H35" s="2" t="s">
        <v>67</v>
      </c>
      <c r="I35" s="2" t="s">
        <v>68</v>
      </c>
      <c r="J35" s="2" t="s">
        <v>67</v>
      </c>
      <c r="K35" s="2" t="s">
        <v>68</v>
      </c>
      <c r="BV35" s="2">
        <v>1618737.0</v>
      </c>
    </row>
    <row r="36">
      <c r="A36" s="4">
        <v>45253.38148678241</v>
      </c>
      <c r="B36" s="5">
        <f t="shared" si="1"/>
        <v>4</v>
      </c>
      <c r="C36" s="2" t="s">
        <v>65</v>
      </c>
      <c r="D36" s="6">
        <v>0.0</v>
      </c>
      <c r="E36" s="2" t="s">
        <v>70</v>
      </c>
      <c r="L36" s="7">
        <v>45253.0</v>
      </c>
      <c r="M36" s="2" t="s">
        <v>67</v>
      </c>
      <c r="N36" s="2" t="s">
        <v>67</v>
      </c>
      <c r="O36" s="2" t="s">
        <v>67</v>
      </c>
      <c r="P36" s="2" t="s">
        <v>67</v>
      </c>
      <c r="Q36" s="2" t="s">
        <v>67</v>
      </c>
      <c r="BV36" s="2">
        <v>1618737.0</v>
      </c>
    </row>
    <row r="37">
      <c r="A37" s="4">
        <v>45253.382671053245</v>
      </c>
      <c r="B37" s="5">
        <f t="shared" si="1"/>
        <v>4</v>
      </c>
      <c r="C37" s="2" t="s">
        <v>65</v>
      </c>
      <c r="D37" s="6">
        <v>0.0</v>
      </c>
      <c r="E37" s="2" t="s">
        <v>71</v>
      </c>
      <c r="R37" s="7">
        <v>45253.0</v>
      </c>
      <c r="S37" s="2" t="s">
        <v>67</v>
      </c>
      <c r="T37" s="2" t="s">
        <v>68</v>
      </c>
      <c r="U37" s="2" t="s">
        <v>67</v>
      </c>
      <c r="V37" s="2" t="s">
        <v>67</v>
      </c>
      <c r="W37" s="2" t="s">
        <v>67</v>
      </c>
      <c r="BV37" s="2">
        <v>1618737.0</v>
      </c>
    </row>
    <row r="38">
      <c r="A38" s="4">
        <v>45253.3836134375</v>
      </c>
      <c r="B38" s="5">
        <f t="shared" si="1"/>
        <v>4</v>
      </c>
      <c r="C38" s="2" t="s">
        <v>65</v>
      </c>
      <c r="D38" s="6">
        <v>0.0</v>
      </c>
      <c r="E38" s="2" t="s">
        <v>72</v>
      </c>
      <c r="X38" s="7">
        <v>45253.0</v>
      </c>
      <c r="Y38" s="2" t="s">
        <v>68</v>
      </c>
      <c r="Z38" s="2" t="s">
        <v>67</v>
      </c>
      <c r="AA38" s="2" t="s">
        <v>67</v>
      </c>
      <c r="AB38" s="2" t="s">
        <v>67</v>
      </c>
      <c r="AC38" s="2" t="s">
        <v>67</v>
      </c>
      <c r="BV38" s="2">
        <v>1618737.0</v>
      </c>
    </row>
    <row r="39">
      <c r="A39" s="4">
        <v>45253.38466271991</v>
      </c>
      <c r="B39" s="5">
        <f t="shared" si="1"/>
        <v>4</v>
      </c>
      <c r="C39" s="2" t="s">
        <v>65</v>
      </c>
      <c r="D39" s="6">
        <v>0.0</v>
      </c>
      <c r="E39" s="2" t="s">
        <v>73</v>
      </c>
      <c r="AD39" s="7">
        <v>45253.0</v>
      </c>
      <c r="AE39" s="2" t="s">
        <v>67</v>
      </c>
      <c r="AF39" s="2" t="s">
        <v>68</v>
      </c>
      <c r="AG39" s="2" t="s">
        <v>67</v>
      </c>
      <c r="AH39" s="2" t="s">
        <v>67</v>
      </c>
      <c r="AI39" s="2" t="s">
        <v>67</v>
      </c>
      <c r="BV39" s="2">
        <v>1618737.0</v>
      </c>
    </row>
    <row r="40">
      <c r="A40" s="4">
        <v>45253.386252384254</v>
      </c>
      <c r="B40" s="5">
        <f t="shared" si="1"/>
        <v>4</v>
      </c>
      <c r="C40" s="2" t="s">
        <v>65</v>
      </c>
      <c r="D40" s="6">
        <v>0.0</v>
      </c>
      <c r="E40" s="2" t="s">
        <v>74</v>
      </c>
      <c r="AJ40" s="7">
        <v>45253.0</v>
      </c>
      <c r="AK40" s="2" t="s">
        <v>67</v>
      </c>
      <c r="AL40" s="2" t="s">
        <v>68</v>
      </c>
      <c r="AM40" s="2" t="s">
        <v>67</v>
      </c>
      <c r="AN40" s="2" t="s">
        <v>67</v>
      </c>
      <c r="AO40" s="2" t="s">
        <v>67</v>
      </c>
      <c r="BV40" s="2">
        <v>1618737.0</v>
      </c>
    </row>
    <row r="41">
      <c r="A41" s="4">
        <v>45253.38706625</v>
      </c>
      <c r="B41" s="5">
        <f t="shared" si="1"/>
        <v>4</v>
      </c>
      <c r="C41" s="2" t="s">
        <v>65</v>
      </c>
      <c r="D41" s="6">
        <v>0.0</v>
      </c>
      <c r="E41" s="2" t="s">
        <v>75</v>
      </c>
      <c r="AP41" s="7">
        <v>45253.0</v>
      </c>
      <c r="AQ41" s="2" t="s">
        <v>68</v>
      </c>
      <c r="AR41" s="2" t="s">
        <v>68</v>
      </c>
      <c r="AS41" s="2" t="s">
        <v>68</v>
      </c>
      <c r="AT41" s="2" t="s">
        <v>67</v>
      </c>
      <c r="AU41" s="2" t="s">
        <v>68</v>
      </c>
      <c r="BV41" s="2">
        <v>1618737.0</v>
      </c>
    </row>
    <row r="42">
      <c r="A42" s="4">
        <v>45253.38824340278</v>
      </c>
      <c r="B42" s="5">
        <f t="shared" si="1"/>
        <v>4</v>
      </c>
      <c r="C42" s="2" t="s">
        <v>65</v>
      </c>
      <c r="D42" s="6">
        <v>0.0</v>
      </c>
      <c r="E42" s="2" t="s">
        <v>78</v>
      </c>
      <c r="BD42" s="7">
        <v>45253.0</v>
      </c>
      <c r="BE42" s="2" t="s">
        <v>68</v>
      </c>
      <c r="BF42" s="2" t="s">
        <v>68</v>
      </c>
      <c r="BG42" s="2" t="s">
        <v>67</v>
      </c>
      <c r="BH42" s="2" t="s">
        <v>67</v>
      </c>
      <c r="BI42" s="2" t="s">
        <v>68</v>
      </c>
      <c r="BV42" s="2">
        <v>1618737.0</v>
      </c>
    </row>
    <row r="43">
      <c r="A43" s="4">
        <v>45253.39137509259</v>
      </c>
      <c r="B43" s="5">
        <f t="shared" si="1"/>
        <v>4</v>
      </c>
      <c r="C43" s="2" t="s">
        <v>65</v>
      </c>
      <c r="D43" s="6">
        <v>0.0</v>
      </c>
      <c r="E43" s="2" t="s">
        <v>76</v>
      </c>
      <c r="AW43" s="7">
        <v>45253.0</v>
      </c>
      <c r="AX43" s="2" t="s">
        <v>67</v>
      </c>
      <c r="AY43" s="2" t="s">
        <v>67</v>
      </c>
      <c r="AZ43" s="2" t="s">
        <v>67</v>
      </c>
      <c r="BA43" s="2" t="s">
        <v>67</v>
      </c>
      <c r="BB43" s="2" t="s">
        <v>67</v>
      </c>
      <c r="BV43" s="2">
        <v>1618737.0</v>
      </c>
    </row>
    <row r="44">
      <c r="B44" s="5" t="str">
        <f t="shared" si="1"/>
        <v/>
      </c>
      <c r="AV44" s="5" t="str">
        <f t="shared" ref="AV44:AV113" si="2">IFERROR(MEDIAN(AQ44:AU44),"")</f>
        <v/>
      </c>
      <c r="BC44" s="5" t="str">
        <f t="shared" ref="BC44:BC82" si="3">IFERROR(MEDIAN(AX44:BB44),"")</f>
        <v/>
      </c>
    </row>
    <row r="45">
      <c r="B45" s="5" t="str">
        <f t="shared" si="1"/>
        <v/>
      </c>
      <c r="AV45" s="5" t="str">
        <f t="shared" si="2"/>
        <v/>
      </c>
      <c r="BC45" s="5" t="str">
        <f t="shared" si="3"/>
        <v/>
      </c>
    </row>
    <row r="46">
      <c r="B46" s="5" t="str">
        <f t="shared" si="1"/>
        <v/>
      </c>
      <c r="AV46" s="5" t="str">
        <f t="shared" si="2"/>
        <v/>
      </c>
      <c r="BC46" s="5" t="str">
        <f t="shared" si="3"/>
        <v/>
      </c>
    </row>
    <row r="47">
      <c r="B47" s="5" t="str">
        <f t="shared" si="1"/>
        <v/>
      </c>
      <c r="AV47" s="5" t="str">
        <f t="shared" si="2"/>
        <v/>
      </c>
      <c r="BC47" s="5" t="str">
        <f t="shared" si="3"/>
        <v/>
      </c>
    </row>
    <row r="48">
      <c r="B48" s="5" t="str">
        <f t="shared" si="1"/>
        <v/>
      </c>
      <c r="AV48" s="5" t="str">
        <f t="shared" si="2"/>
        <v/>
      </c>
      <c r="BC48" s="5" t="str">
        <f t="shared" si="3"/>
        <v/>
      </c>
    </row>
    <row r="49">
      <c r="B49" s="5" t="str">
        <f t="shared" si="1"/>
        <v/>
      </c>
      <c r="AV49" s="5" t="str">
        <f t="shared" si="2"/>
        <v/>
      </c>
      <c r="BC49" s="5" t="str">
        <f t="shared" si="3"/>
        <v/>
      </c>
    </row>
    <row r="50">
      <c r="B50" s="5" t="str">
        <f t="shared" si="1"/>
        <v/>
      </c>
      <c r="AV50" s="5" t="str">
        <f t="shared" si="2"/>
        <v/>
      </c>
      <c r="BC50" s="5" t="str">
        <f t="shared" si="3"/>
        <v/>
      </c>
    </row>
    <row r="51">
      <c r="B51" s="5" t="str">
        <f t="shared" si="1"/>
        <v/>
      </c>
      <c r="AV51" s="5" t="str">
        <f t="shared" si="2"/>
        <v/>
      </c>
      <c r="BC51" s="5" t="str">
        <f t="shared" si="3"/>
        <v/>
      </c>
    </row>
    <row r="52">
      <c r="B52" s="5" t="str">
        <f t="shared" si="1"/>
        <v/>
      </c>
      <c r="AV52" s="5" t="str">
        <f t="shared" si="2"/>
        <v/>
      </c>
      <c r="BC52" s="5" t="str">
        <f t="shared" si="3"/>
        <v/>
      </c>
    </row>
    <row r="53">
      <c r="B53" s="5" t="str">
        <f t="shared" si="1"/>
        <v/>
      </c>
      <c r="AV53" s="5" t="str">
        <f t="shared" si="2"/>
        <v/>
      </c>
      <c r="BC53" s="5" t="str">
        <f t="shared" si="3"/>
        <v/>
      </c>
    </row>
    <row r="54">
      <c r="B54" s="5" t="str">
        <f t="shared" si="1"/>
        <v/>
      </c>
      <c r="AV54" s="5" t="str">
        <f t="shared" si="2"/>
        <v/>
      </c>
      <c r="BC54" s="5" t="str">
        <f t="shared" si="3"/>
        <v/>
      </c>
    </row>
    <row r="55">
      <c r="B55" s="5" t="str">
        <f t="shared" si="1"/>
        <v/>
      </c>
      <c r="AV55" s="5" t="str">
        <f t="shared" si="2"/>
        <v/>
      </c>
      <c r="BC55" s="5" t="str">
        <f t="shared" si="3"/>
        <v/>
      </c>
    </row>
    <row r="56">
      <c r="B56" s="5" t="str">
        <f t="shared" si="1"/>
        <v/>
      </c>
      <c r="AV56" s="5" t="str">
        <f t="shared" si="2"/>
        <v/>
      </c>
      <c r="BC56" s="5" t="str">
        <f t="shared" si="3"/>
        <v/>
      </c>
    </row>
    <row r="57">
      <c r="B57" s="5" t="str">
        <f t="shared" si="1"/>
        <v/>
      </c>
      <c r="AV57" s="5" t="str">
        <f t="shared" si="2"/>
        <v/>
      </c>
      <c r="BC57" s="5" t="str">
        <f t="shared" si="3"/>
        <v/>
      </c>
    </row>
    <row r="58">
      <c r="B58" s="5" t="str">
        <f t="shared" si="1"/>
        <v/>
      </c>
      <c r="AV58" s="5" t="str">
        <f t="shared" si="2"/>
        <v/>
      </c>
      <c r="BC58" s="5" t="str">
        <f t="shared" si="3"/>
        <v/>
      </c>
    </row>
    <row r="59">
      <c r="B59" s="5" t="str">
        <f t="shared" si="1"/>
        <v/>
      </c>
      <c r="AV59" s="5" t="str">
        <f t="shared" si="2"/>
        <v/>
      </c>
      <c r="BC59" s="5" t="str">
        <f t="shared" si="3"/>
        <v/>
      </c>
    </row>
    <row r="60">
      <c r="B60" s="5" t="str">
        <f t="shared" si="1"/>
        <v/>
      </c>
      <c r="AV60" s="5" t="str">
        <f t="shared" si="2"/>
        <v/>
      </c>
      <c r="BC60" s="5" t="str">
        <f t="shared" si="3"/>
        <v/>
      </c>
    </row>
    <row r="61">
      <c r="B61" s="5" t="str">
        <f t="shared" si="1"/>
        <v/>
      </c>
      <c r="AV61" s="5" t="str">
        <f t="shared" si="2"/>
        <v/>
      </c>
      <c r="BC61" s="5" t="str">
        <f t="shared" si="3"/>
        <v/>
      </c>
    </row>
    <row r="62">
      <c r="B62" s="5" t="str">
        <f t="shared" si="1"/>
        <v/>
      </c>
      <c r="AV62" s="5" t="str">
        <f t="shared" si="2"/>
        <v/>
      </c>
      <c r="BC62" s="5" t="str">
        <f t="shared" si="3"/>
        <v/>
      </c>
    </row>
    <row r="63">
      <c r="B63" s="5" t="str">
        <f t="shared" si="1"/>
        <v/>
      </c>
      <c r="AV63" s="5" t="str">
        <f t="shared" si="2"/>
        <v/>
      </c>
      <c r="BC63" s="5" t="str">
        <f t="shared" si="3"/>
        <v/>
      </c>
    </row>
    <row r="64">
      <c r="B64" s="5" t="str">
        <f t="shared" si="1"/>
        <v/>
      </c>
      <c r="AV64" s="5" t="str">
        <f t="shared" si="2"/>
        <v/>
      </c>
      <c r="BC64" s="5" t="str">
        <f t="shared" si="3"/>
        <v/>
      </c>
    </row>
    <row r="65">
      <c r="B65" s="5" t="str">
        <f t="shared" si="1"/>
        <v/>
      </c>
      <c r="AV65" s="5" t="str">
        <f t="shared" si="2"/>
        <v/>
      </c>
      <c r="BC65" s="5" t="str">
        <f t="shared" si="3"/>
        <v/>
      </c>
    </row>
    <row r="66">
      <c r="B66" s="5" t="str">
        <f t="shared" si="1"/>
        <v/>
      </c>
      <c r="AV66" s="5" t="str">
        <f t="shared" si="2"/>
        <v/>
      </c>
      <c r="BC66" s="5" t="str">
        <f t="shared" si="3"/>
        <v/>
      </c>
    </row>
    <row r="67">
      <c r="B67" s="5" t="str">
        <f t="shared" si="1"/>
        <v/>
      </c>
      <c r="AV67" s="5" t="str">
        <f t="shared" si="2"/>
        <v/>
      </c>
      <c r="BC67" s="5" t="str">
        <f t="shared" si="3"/>
        <v/>
      </c>
    </row>
    <row r="68">
      <c r="B68" s="5" t="str">
        <f t="shared" si="1"/>
        <v/>
      </c>
      <c r="AV68" s="5" t="str">
        <f t="shared" si="2"/>
        <v/>
      </c>
      <c r="BC68" s="5" t="str">
        <f t="shared" si="3"/>
        <v/>
      </c>
    </row>
    <row r="69">
      <c r="B69" s="5" t="str">
        <f t="shared" si="1"/>
        <v/>
      </c>
      <c r="AV69" s="5" t="str">
        <f t="shared" si="2"/>
        <v/>
      </c>
      <c r="BC69" s="5" t="str">
        <f t="shared" si="3"/>
        <v/>
      </c>
    </row>
    <row r="70">
      <c r="B70" s="5" t="str">
        <f t="shared" si="1"/>
        <v/>
      </c>
      <c r="AV70" s="5" t="str">
        <f t="shared" si="2"/>
        <v/>
      </c>
      <c r="BC70" s="5" t="str">
        <f t="shared" si="3"/>
        <v/>
      </c>
    </row>
    <row r="71">
      <c r="B71" s="5" t="str">
        <f t="shared" si="1"/>
        <v/>
      </c>
      <c r="AV71" s="5" t="str">
        <f t="shared" si="2"/>
        <v/>
      </c>
      <c r="BC71" s="5" t="str">
        <f t="shared" si="3"/>
        <v/>
      </c>
    </row>
    <row r="72">
      <c r="B72" s="5" t="str">
        <f t="shared" si="1"/>
        <v/>
      </c>
      <c r="AV72" s="5" t="str">
        <f t="shared" si="2"/>
        <v/>
      </c>
      <c r="BC72" s="5" t="str">
        <f t="shared" si="3"/>
        <v/>
      </c>
    </row>
    <row r="73">
      <c r="B73" s="5" t="str">
        <f t="shared" si="1"/>
        <v/>
      </c>
      <c r="AV73" s="5" t="str">
        <f t="shared" si="2"/>
        <v/>
      </c>
      <c r="BC73" s="5" t="str">
        <f t="shared" si="3"/>
        <v/>
      </c>
    </row>
    <row r="74">
      <c r="B74" s="5" t="str">
        <f t="shared" si="1"/>
        <v/>
      </c>
      <c r="AV74" s="5" t="str">
        <f t="shared" si="2"/>
        <v/>
      </c>
      <c r="BC74" s="5" t="str">
        <f t="shared" si="3"/>
        <v/>
      </c>
    </row>
    <row r="75">
      <c r="B75" s="5" t="str">
        <f t="shared" si="1"/>
        <v/>
      </c>
      <c r="AV75" s="5" t="str">
        <f t="shared" si="2"/>
        <v/>
      </c>
      <c r="BC75" s="5" t="str">
        <f t="shared" si="3"/>
        <v/>
      </c>
    </row>
    <row r="76">
      <c r="B76" s="5" t="str">
        <f t="shared" si="1"/>
        <v/>
      </c>
      <c r="AV76" s="5" t="str">
        <f t="shared" si="2"/>
        <v/>
      </c>
      <c r="BC76" s="5" t="str">
        <f t="shared" si="3"/>
        <v/>
      </c>
    </row>
    <row r="77">
      <c r="B77" s="5" t="str">
        <f t="shared" si="1"/>
        <v/>
      </c>
      <c r="AV77" s="5" t="str">
        <f t="shared" si="2"/>
        <v/>
      </c>
      <c r="BC77" s="5" t="str">
        <f t="shared" si="3"/>
        <v/>
      </c>
    </row>
    <row r="78">
      <c r="B78" s="5" t="str">
        <f t="shared" si="1"/>
        <v/>
      </c>
      <c r="AV78" s="5" t="str">
        <f t="shared" si="2"/>
        <v/>
      </c>
      <c r="BC78" s="5" t="str">
        <f t="shared" si="3"/>
        <v/>
      </c>
    </row>
    <row r="79">
      <c r="B79" s="5" t="str">
        <f t="shared" si="1"/>
        <v/>
      </c>
      <c r="AV79" s="5" t="str">
        <f t="shared" si="2"/>
        <v/>
      </c>
      <c r="BC79" s="5" t="str">
        <f t="shared" si="3"/>
        <v/>
      </c>
    </row>
    <row r="80">
      <c r="B80" s="5" t="str">
        <f t="shared" si="1"/>
        <v/>
      </c>
      <c r="AV80" s="5" t="str">
        <f t="shared" si="2"/>
        <v/>
      </c>
      <c r="BC80" s="5" t="str">
        <f t="shared" si="3"/>
        <v/>
      </c>
    </row>
    <row r="81">
      <c r="B81" s="5" t="str">
        <f t="shared" si="1"/>
        <v/>
      </c>
      <c r="AV81" s="5" t="str">
        <f t="shared" si="2"/>
        <v/>
      </c>
      <c r="BC81" s="5" t="str">
        <f t="shared" si="3"/>
        <v/>
      </c>
    </row>
    <row r="82">
      <c r="B82" s="5" t="str">
        <f t="shared" si="1"/>
        <v/>
      </c>
      <c r="AV82" s="5" t="str">
        <f t="shared" si="2"/>
        <v/>
      </c>
      <c r="BC82" s="5" t="str">
        <f t="shared" si="3"/>
        <v/>
      </c>
    </row>
    <row r="83">
      <c r="B83" s="5" t="str">
        <f t="shared" si="1"/>
        <v/>
      </c>
      <c r="AV83" s="5" t="str">
        <f t="shared" si="2"/>
        <v/>
      </c>
    </row>
    <row r="84">
      <c r="B84" s="5" t="str">
        <f t="shared" si="1"/>
        <v/>
      </c>
      <c r="AV84" s="5" t="str">
        <f t="shared" si="2"/>
        <v/>
      </c>
    </row>
    <row r="85">
      <c r="B85" s="5" t="str">
        <f t="shared" si="1"/>
        <v/>
      </c>
      <c r="AV85" s="5" t="str">
        <f t="shared" si="2"/>
        <v/>
      </c>
    </row>
    <row r="86">
      <c r="B86" s="5" t="str">
        <f t="shared" si="1"/>
        <v/>
      </c>
      <c r="AV86" s="5" t="str">
        <f t="shared" si="2"/>
        <v/>
      </c>
    </row>
    <row r="87">
      <c r="B87" s="5" t="str">
        <f t="shared" si="1"/>
        <v/>
      </c>
      <c r="AV87" s="5" t="str">
        <f t="shared" si="2"/>
        <v/>
      </c>
    </row>
    <row r="88">
      <c r="B88" s="5" t="str">
        <f t="shared" si="1"/>
        <v/>
      </c>
      <c r="AV88" s="5" t="str">
        <f t="shared" si="2"/>
        <v/>
      </c>
    </row>
    <row r="89">
      <c r="B89" s="5" t="str">
        <f t="shared" si="1"/>
        <v/>
      </c>
      <c r="AV89" s="5" t="str">
        <f t="shared" si="2"/>
        <v/>
      </c>
    </row>
    <row r="90">
      <c r="B90" s="5" t="str">
        <f t="shared" si="1"/>
        <v/>
      </c>
      <c r="AV90" s="5" t="str">
        <f t="shared" si="2"/>
        <v/>
      </c>
    </row>
    <row r="91">
      <c r="B91" s="5" t="str">
        <f t="shared" si="1"/>
        <v/>
      </c>
      <c r="AV91" s="5" t="str">
        <f t="shared" si="2"/>
        <v/>
      </c>
    </row>
    <row r="92">
      <c r="B92" s="5" t="str">
        <f t="shared" si="1"/>
        <v/>
      </c>
      <c r="AV92" s="5" t="str">
        <f t="shared" si="2"/>
        <v/>
      </c>
    </row>
    <row r="93">
      <c r="B93" s="5" t="str">
        <f t="shared" si="1"/>
        <v/>
      </c>
      <c r="AV93" s="5" t="str">
        <f t="shared" si="2"/>
        <v/>
      </c>
    </row>
    <row r="94">
      <c r="B94" s="5" t="str">
        <f t="shared" si="1"/>
        <v/>
      </c>
      <c r="AV94" s="5" t="str">
        <f t="shared" si="2"/>
        <v/>
      </c>
    </row>
    <row r="95">
      <c r="B95" s="5" t="str">
        <f t="shared" si="1"/>
        <v/>
      </c>
      <c r="AV95" s="5" t="str">
        <f t="shared" si="2"/>
        <v/>
      </c>
    </row>
    <row r="96">
      <c r="B96" s="5" t="str">
        <f t="shared" si="1"/>
        <v/>
      </c>
      <c r="AV96" s="5" t="str">
        <f t="shared" si="2"/>
        <v/>
      </c>
    </row>
    <row r="97">
      <c r="B97" s="5" t="str">
        <f t="shared" si="1"/>
        <v/>
      </c>
      <c r="AV97" s="5" t="str">
        <f t="shared" si="2"/>
        <v/>
      </c>
    </row>
    <row r="98">
      <c r="B98" s="5" t="str">
        <f t="shared" si="1"/>
        <v/>
      </c>
      <c r="AV98" s="5" t="str">
        <f t="shared" si="2"/>
        <v/>
      </c>
    </row>
    <row r="99">
      <c r="B99" s="5" t="str">
        <f t="shared" si="1"/>
        <v/>
      </c>
      <c r="AV99" s="5" t="str">
        <f t="shared" si="2"/>
        <v/>
      </c>
    </row>
    <row r="100">
      <c r="B100" s="5" t="str">
        <f t="shared" si="1"/>
        <v/>
      </c>
      <c r="AV100" s="5" t="str">
        <f t="shared" si="2"/>
        <v/>
      </c>
    </row>
    <row r="101">
      <c r="B101" s="5" t="str">
        <f t="shared" si="1"/>
        <v/>
      </c>
      <c r="AV101" s="5" t="str">
        <f t="shared" si="2"/>
        <v/>
      </c>
    </row>
    <row r="102">
      <c r="B102" s="5" t="str">
        <f t="shared" si="1"/>
        <v/>
      </c>
      <c r="AV102" s="5" t="str">
        <f t="shared" si="2"/>
        <v/>
      </c>
    </row>
    <row r="103">
      <c r="B103" s="5" t="str">
        <f t="shared" si="1"/>
        <v/>
      </c>
      <c r="AV103" s="5" t="str">
        <f t="shared" si="2"/>
        <v/>
      </c>
    </row>
    <row r="104">
      <c r="B104" s="5" t="str">
        <f t="shared" si="1"/>
        <v/>
      </c>
      <c r="AV104" s="5" t="str">
        <f t="shared" si="2"/>
        <v/>
      </c>
    </row>
    <row r="105">
      <c r="B105" s="5" t="str">
        <f t="shared" si="1"/>
        <v/>
      </c>
      <c r="AV105" s="5" t="str">
        <f t="shared" si="2"/>
        <v/>
      </c>
    </row>
    <row r="106">
      <c r="B106" s="5" t="str">
        <f t="shared" si="1"/>
        <v/>
      </c>
      <c r="AV106" s="5" t="str">
        <f t="shared" si="2"/>
        <v/>
      </c>
    </row>
    <row r="107">
      <c r="B107" s="5" t="str">
        <f t="shared" si="1"/>
        <v/>
      </c>
      <c r="AV107" s="5" t="str">
        <f t="shared" si="2"/>
        <v/>
      </c>
    </row>
    <row r="108">
      <c r="B108" s="5" t="str">
        <f t="shared" si="1"/>
        <v/>
      </c>
      <c r="AV108" s="5" t="str">
        <f t="shared" si="2"/>
        <v/>
      </c>
    </row>
    <row r="109">
      <c r="B109" s="5" t="str">
        <f t="shared" si="1"/>
        <v/>
      </c>
      <c r="AV109" s="5" t="str">
        <f t="shared" si="2"/>
        <v/>
      </c>
    </row>
    <row r="110">
      <c r="B110" s="5" t="str">
        <f t="shared" si="1"/>
        <v/>
      </c>
      <c r="AV110" s="5" t="str">
        <f t="shared" si="2"/>
        <v/>
      </c>
    </row>
    <row r="111">
      <c r="B111" s="5" t="str">
        <f t="shared" si="1"/>
        <v/>
      </c>
      <c r="AV111" s="5" t="str">
        <f t="shared" si="2"/>
        <v/>
      </c>
    </row>
    <row r="112">
      <c r="B112" s="5" t="str">
        <f t="shared" si="1"/>
        <v/>
      </c>
      <c r="AV112" s="5" t="str">
        <f t="shared" si="2"/>
        <v/>
      </c>
    </row>
    <row r="113">
      <c r="B113" s="5" t="str">
        <f t="shared" si="1"/>
        <v/>
      </c>
      <c r="AV113" s="5" t="str">
        <f t="shared" si="2"/>
        <v/>
      </c>
    </row>
    <row r="114">
      <c r="B114" s="5" t="str">
        <f t="shared" si="1"/>
        <v/>
      </c>
    </row>
    <row r="115">
      <c r="B115" s="5" t="str">
        <f t="shared" si="1"/>
        <v/>
      </c>
    </row>
    <row r="116">
      <c r="B116" s="5" t="str">
        <f t="shared" si="1"/>
        <v/>
      </c>
    </row>
    <row r="117">
      <c r="B117" s="5" t="str">
        <f t="shared" si="1"/>
        <v/>
      </c>
    </row>
    <row r="118">
      <c r="B118" s="5" t="str">
        <f t="shared" si="1"/>
        <v/>
      </c>
    </row>
    <row r="119">
      <c r="B119" s="5" t="str">
        <f t="shared" si="1"/>
        <v/>
      </c>
    </row>
    <row r="120">
      <c r="B120" s="5" t="str">
        <f t="shared" si="1"/>
        <v/>
      </c>
    </row>
    <row r="121">
      <c r="B121" s="5" t="str">
        <f t="shared" si="1"/>
        <v/>
      </c>
    </row>
    <row r="122">
      <c r="B122" s="5" t="str">
        <f t="shared" si="1"/>
        <v/>
      </c>
    </row>
    <row r="123">
      <c r="B123" s="5" t="str">
        <f t="shared" si="1"/>
        <v/>
      </c>
    </row>
    <row r="124">
      <c r="B124" s="5" t="str">
        <f t="shared" si="1"/>
        <v/>
      </c>
    </row>
    <row r="125">
      <c r="B125" s="5" t="str">
        <f t="shared" si="1"/>
        <v/>
      </c>
    </row>
    <row r="126">
      <c r="B126" s="5" t="str">
        <f t="shared" si="1"/>
        <v/>
      </c>
    </row>
    <row r="127">
      <c r="B127" s="5" t="str">
        <f t="shared" si="1"/>
        <v/>
      </c>
    </row>
    <row r="128">
      <c r="B128" s="5" t="str">
        <f t="shared" si="1"/>
        <v/>
      </c>
    </row>
    <row r="129">
      <c r="B129" s="5" t="str">
        <f t="shared" si="1"/>
        <v/>
      </c>
    </row>
    <row r="130">
      <c r="B130" s="5" t="str">
        <f t="shared" si="1"/>
        <v/>
      </c>
    </row>
    <row r="131">
      <c r="B131" s="5" t="str">
        <f t="shared" si="1"/>
        <v/>
      </c>
    </row>
    <row r="132">
      <c r="B132" s="5" t="str">
        <f t="shared" si="1"/>
        <v/>
      </c>
    </row>
    <row r="133">
      <c r="B133" s="5" t="str">
        <f t="shared" si="1"/>
        <v/>
      </c>
    </row>
    <row r="134">
      <c r="B134" s="5" t="str">
        <f t="shared" si="1"/>
        <v/>
      </c>
    </row>
    <row r="135">
      <c r="B135" s="5" t="str">
        <f t="shared" si="1"/>
        <v/>
      </c>
    </row>
    <row r="136">
      <c r="B136" s="5" t="str">
        <f t="shared" si="1"/>
        <v/>
      </c>
    </row>
    <row r="137">
      <c r="B137" s="5" t="str">
        <f t="shared" si="1"/>
        <v/>
      </c>
    </row>
    <row r="138">
      <c r="B138" s="5" t="str">
        <f t="shared" si="1"/>
        <v/>
      </c>
    </row>
    <row r="139">
      <c r="B139" s="5" t="str">
        <f t="shared" si="1"/>
        <v/>
      </c>
    </row>
    <row r="140">
      <c r="B140" s="5" t="str">
        <f t="shared" si="1"/>
        <v/>
      </c>
    </row>
    <row r="141">
      <c r="B141" s="5" t="str">
        <f t="shared" si="1"/>
        <v/>
      </c>
    </row>
    <row r="142">
      <c r="B142" s="5" t="str">
        <f t="shared" si="1"/>
        <v/>
      </c>
    </row>
  </sheetData>
  <autoFilter ref="$A$1:$CH$4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118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Regular</v>
      </c>
      <c r="D3" s="81" t="str">
        <f t="shared" ref="D3:D7" si="3">E23</f>
        <v>Ruim</v>
      </c>
      <c r="E3" s="81" t="str">
        <f t="shared" ref="E3:E7" si="4">K23</f>
        <v>Regular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= COUNTIF(B3:F3, "Bom"), "Ruim",
 "")))))))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Regular</v>
      </c>
      <c r="D4" s="81" t="str">
        <f t="shared" si="3"/>
        <v>Bom</v>
      </c>
      <c r="E4" s="81" t="str">
        <f t="shared" si="4"/>
        <v>Bom</v>
      </c>
      <c r="F4" s="81" t="str">
        <f t="shared" si="5"/>
        <v> </v>
      </c>
      <c r="G4" s="82" t="str">
        <f t="shared" si="6"/>
        <v>Regular</v>
      </c>
    </row>
    <row r="5">
      <c r="A5" s="83" t="s">
        <v>93</v>
      </c>
      <c r="B5" s="81" t="str">
        <f t="shared" si="1"/>
        <v> </v>
      </c>
      <c r="C5" s="81" t="str">
        <f t="shared" si="2"/>
        <v>Bom</v>
      </c>
      <c r="D5" s="81" t="str">
        <f t="shared" si="3"/>
        <v>Regular</v>
      </c>
      <c r="E5" s="81" t="str">
        <f t="shared" si="4"/>
        <v>Regular</v>
      </c>
      <c r="F5" s="81" t="str">
        <f t="shared" si="5"/>
        <v> </v>
      </c>
      <c r="G5" s="82" t="str">
        <f t="shared" si="6"/>
        <v>Regular</v>
      </c>
    </row>
    <row r="6">
      <c r="A6" s="83" t="s">
        <v>94</v>
      </c>
      <c r="B6" s="81" t="str">
        <f t="shared" si="1"/>
        <v> </v>
      </c>
      <c r="C6" s="81" t="str">
        <f t="shared" si="2"/>
        <v>Bom</v>
      </c>
      <c r="D6" s="81" t="str">
        <f t="shared" si="3"/>
        <v>Regular</v>
      </c>
      <c r="E6" s="81" t="str">
        <f t="shared" si="4"/>
        <v>Regular</v>
      </c>
      <c r="F6" s="81" t="str">
        <f t="shared" si="5"/>
        <v> </v>
      </c>
      <c r="G6" s="82" t="str">
        <f t="shared" si="6"/>
        <v>Regular</v>
      </c>
    </row>
    <row r="7">
      <c r="A7" s="84" t="s">
        <v>95</v>
      </c>
      <c r="B7" s="85" t="str">
        <f t="shared" si="1"/>
        <v> </v>
      </c>
      <c r="C7" s="85" t="str">
        <f t="shared" si="2"/>
        <v>Regular</v>
      </c>
      <c r="D7" s="85" t="str">
        <f t="shared" si="3"/>
        <v>Regular</v>
      </c>
      <c r="E7" s="85" t="str">
        <f t="shared" si="4"/>
        <v>Regular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1'!AE2:AE91="Ruim") * ('Respostas ao formulário 1'!B2:B91=1))
</f>
        <v>0</v>
      </c>
      <c r="C14" s="81">
        <f>SUMPRODUCT(('Respostas ao formulário 1'!AE2:AE91="Regular") * ('Respostas ao formulário 1'!B2:B91=1))
</f>
        <v>0</v>
      </c>
      <c r="D14" s="81">
        <f>SUMPRODUCT(('Respostas ao formulário 1'!AE2:AE91="Bom")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"Ruim")))
)</f>
        <v> </v>
      </c>
      <c r="G14" s="22" t="s">
        <v>91</v>
      </c>
      <c r="H14" s="81">
        <f>SUMPRODUCT(('Respostas ao formulário 1'!AE2:AE91="Ruim") * ('Respostas ao formulário 1'!B2:B91=2))
</f>
        <v>0</v>
      </c>
      <c r="I14" s="81">
        <f>SUMPRODUCT(('Respostas ao formulário 1'!AE2:AE91="Regular") * ('Respostas ao formulário 1'!B2:B91=2))
</f>
        <v>1</v>
      </c>
      <c r="J14" s="81">
        <f>SUMPRODUCT(('Respostas ao formulário 1'!AE2:AE91="Bom") * ('Respostas ao formulário 1'!B2:B91=2))
</f>
        <v>0</v>
      </c>
      <c r="K14" s="82" t="str">
        <f t="shared" ref="K14:K18" si="8">IF(AND(H14=0, I14=0, J14=0), " ", IF(MAX(H14:J14) = H14, "Ruim", IF(MAX(H14:J14) = I14, "Regular", IF(MAX(H14:J14) = J14, "Bom", "Ruim")))
)</f>
        <v>Regular</v>
      </c>
    </row>
    <row r="15">
      <c r="A15" s="22" t="s">
        <v>92</v>
      </c>
      <c r="B15" s="81">
        <f>SUMPRODUCT(('Respostas ao formulário 1'!AF2:AF91="Ruim") * ('Respostas ao formulário 1'!B2:B91=1))
</f>
        <v>0</v>
      </c>
      <c r="C15" s="81">
        <f>SUMPRODUCT(('Respostas ao formulário 1'!AF2:AF91="Regular") * ('Respostas ao formulário 1'!B2:B91=1))
</f>
        <v>0</v>
      </c>
      <c r="D15" s="81">
        <f>SUMPRODUCT(('Respostas ao formulário 1'!AF2:AF91="Bom")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1'!AF2:AF91="Ruim") * ('Respostas ao formulário 1'!B2:B91=2))
</f>
        <v>0</v>
      </c>
      <c r="I15" s="81">
        <f>SUMPRODUCT(('Respostas ao formulário 1'!AF2:AF91="Regular") * ('Respostas ao formulário 1'!B2:B91=2))
</f>
        <v>1</v>
      </c>
      <c r="J15" s="81">
        <f>SUMPRODUCT(('Respostas ao formulário 1'!AF2:AF91="Bom") * ('Respostas ao formulário 1'!B2:B91=2))
</f>
        <v>0</v>
      </c>
      <c r="K15" s="82" t="str">
        <f t="shared" si="8"/>
        <v>Regular</v>
      </c>
    </row>
    <row r="16">
      <c r="A16" s="83" t="s">
        <v>93</v>
      </c>
      <c r="B16" s="81">
        <f>SUMPRODUCT(('Respostas ao formulário 1'!AG2:AG91="Ruim") * ('Respostas ao formulário 1'!B2:B91=1))
</f>
        <v>0</v>
      </c>
      <c r="C16" s="81">
        <f>SUMPRODUCT(('Respostas ao formulário 1'!AG2:AG91="Regular") * ('Respostas ao formulário 1'!B2:B91=1))
</f>
        <v>0</v>
      </c>
      <c r="D16" s="81">
        <f>SUMPRODUCT(('Respostas ao formulário 1'!AG2:AG91="Bom")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1'!AG2:AG91="Ruim") * ('Respostas ao formulário 1'!B2:B91=2))
</f>
        <v>0</v>
      </c>
      <c r="I16" s="81">
        <f>SUMPRODUCT(('Respostas ao formulário 1'!AG2:AG91="Regular") * ('Respostas ao formulário 1'!B2:B91=2))
</f>
        <v>0</v>
      </c>
      <c r="J16" s="81">
        <f>SUMPRODUCT(('Respostas ao formulário 1'!AG2:AG91="Bom") * ('Respostas ao formulário 1'!B2:B91=2))
</f>
        <v>1</v>
      </c>
      <c r="K16" s="82" t="str">
        <f t="shared" si="8"/>
        <v>Bom</v>
      </c>
    </row>
    <row r="17">
      <c r="A17" s="83" t="s">
        <v>94</v>
      </c>
      <c r="B17" s="81">
        <f>SUMPRODUCT(('Respostas ao formulário 1'!AH2:AH91="Ruim") * ('Respostas ao formulário 1'!B2:B91=1))
</f>
        <v>0</v>
      </c>
      <c r="C17" s="81">
        <f>SUMPRODUCT(('Respostas ao formulário 1'!AH2:AH91="Regular") * ('Respostas ao formulário 1'!B2:B91=1))
</f>
        <v>0</v>
      </c>
      <c r="D17" s="81">
        <f>SUMPRODUCT(('Respostas ao formulário 1'!AH2:AH91="Bom")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1'!AH2:AH91="Ruim") * ('Respostas ao formulário 1'!B2:B91=2))
</f>
        <v>0</v>
      </c>
      <c r="I17" s="81">
        <f>SUMPRODUCT(('Respostas ao formulário 1'!AH2:AH91="Regular") * ('Respostas ao formulário 1'!B2:B91=2))
</f>
        <v>0</v>
      </c>
      <c r="J17" s="81">
        <f>SUMPRODUCT(('Respostas ao formulário 1'!AH2:AH91="Bom") * ('Respostas ao formulário 1'!B2:B91=2))
</f>
        <v>1</v>
      </c>
      <c r="K17" s="82" t="str">
        <f t="shared" si="8"/>
        <v>Bom</v>
      </c>
    </row>
    <row r="18">
      <c r="A18" s="84" t="s">
        <v>95</v>
      </c>
      <c r="B18" s="85">
        <f>SUMPRODUCT(('Respostas ao formulário 1'!AI2:AI91="Ruim") * ('Respostas ao formulário 1'!B2:B91=1))
</f>
        <v>0</v>
      </c>
      <c r="C18" s="98">
        <f>SUMPRODUCT(('Respostas ao formulário 1'!AI2:AI91="Regular") * ('Respostas ao formulário 1'!B2:B91=1))
</f>
        <v>0</v>
      </c>
      <c r="D18" s="85">
        <f>SUMPRODUCT(('Respostas ao formulário 1'!AI2:AI91="Bom")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1'!AI2:AI91="Ruim") * ('Respostas ao formulário 1'!B2:B91=2))
</f>
        <v>0</v>
      </c>
      <c r="I18" s="85">
        <f>SUMPRODUCT(('Respostas ao formulário 1'!AI2:AI91="Regular") * ('Respostas ao formulário 1'!B2:B91=2))
</f>
        <v>1</v>
      </c>
      <c r="J18" s="85">
        <f>SUMPRODUCT(('Respostas ao formulário 1'!AI2:AI91="Bom") * ('Respostas ao formulário 1'!B2:B91=2))
</f>
        <v>0</v>
      </c>
      <c r="K18" s="96" t="str">
        <f t="shared" si="8"/>
        <v>Regular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1'!AE2:AE91="Ruim") * ('Respostas ao formulário 1'!B2:B91=3))
</f>
        <v>1</v>
      </c>
      <c r="C23" s="81">
        <f>SUMPRODUCT(('Respostas ao formulário 1'!AE2:AE91="Regular") * ('Respostas ao formulário 1'!B2:B91=3))
</f>
        <v>1</v>
      </c>
      <c r="D23" s="81">
        <f>SUMPRODUCT(('Respostas ao formulário 1'!AE2:AE91="Bom") * ('Respostas ao formulário 1'!B2:B91=3))
</f>
        <v>0</v>
      </c>
      <c r="E23" s="82" t="str">
        <f t="shared" ref="E23:E27" si="9">IF(AND(B23=0, C23=0, D23=0), " ", IF(MAX(B23:D23) = B23, "Ruim", IF(MAX(B23:D23) = C23, "Regular", IF(MAX(B23:D23) = D23, "Bom", "Ruim")))
)</f>
        <v>Ruim</v>
      </c>
      <c r="G23" s="22" t="s">
        <v>91</v>
      </c>
      <c r="H23" s="81">
        <f>SUMPRODUCT(('Respostas ao formulário 1'!AE2:AE91="Ruim") * ('Respostas ao formulário 1'!B2:B91=2))
</f>
        <v>0</v>
      </c>
      <c r="I23" s="81">
        <f>SUMPRODUCT(('Respostas ao formulário 1'!AE2:AE91="Regular") * ('Respostas ao formulário 1'!B2:B91=4))
</f>
        <v>1</v>
      </c>
      <c r="J23" s="81">
        <f>SUMPRODUCT(('Respostas ao formulário 1'!AE2:AE91="Bom") * ('Respostas ao formulário 1'!B2:B91=4))
</f>
        <v>0</v>
      </c>
      <c r="K23" s="82" t="str">
        <f t="shared" ref="K23:K27" si="10">IF(AND(H23=0, I23=0, J23=0), " ", IF(MAX(H23:J23) = H23, "Ruim", IF(MAX(H23:J23) = I23, "Regular", IF(MAX(H23:J23) = J23, "Bom", "Ruim")))
)</f>
        <v>Regular</v>
      </c>
    </row>
    <row r="24">
      <c r="A24" s="22" t="s">
        <v>92</v>
      </c>
      <c r="B24" s="81">
        <f>SUMPRODUCT(('Respostas ao formulário 1'!AF2:AF91="Ruim") * ('Respostas ao formulário 1'!B2:B91=3))
</f>
        <v>0</v>
      </c>
      <c r="C24" s="81">
        <f>SUMPRODUCT(('Respostas ao formulário 1'!AF2:AF91="Regular") * ('Respostas ao formulário 1'!B2:B91=3))
</f>
        <v>0</v>
      </c>
      <c r="D24" s="81">
        <f>SUMPRODUCT(('Respostas ao formulário 1'!AF2:AF91="Bom") * ('Respostas ao formulário 1'!B2:B91=3))
</f>
        <v>2</v>
      </c>
      <c r="E24" s="82" t="str">
        <f t="shared" si="9"/>
        <v>Bom</v>
      </c>
      <c r="G24" s="22" t="s">
        <v>92</v>
      </c>
      <c r="H24" s="81">
        <f>SUMPRODUCT(('Respostas ao formulário 1'!AF2:AF91="Ruim") * ('Respostas ao formulário 1'!B2:B91=4))
</f>
        <v>0</v>
      </c>
      <c r="I24" s="81">
        <f>SUMPRODUCT(('Respostas ao formulário 1'!AF2:AF91="Regular") * ('Respostas ao formulário 1'!B2:B91=4))
</f>
        <v>0</v>
      </c>
      <c r="J24" s="81">
        <f>SUMPRODUCT(('Respostas ao formulário 1'!AF2:AF91="Bom") * ('Respostas ao formulário 1'!B2:B91=4))
</f>
        <v>1</v>
      </c>
      <c r="K24" s="82" t="str">
        <f t="shared" si="10"/>
        <v>Bom</v>
      </c>
    </row>
    <row r="25">
      <c r="A25" s="83" t="s">
        <v>93</v>
      </c>
      <c r="B25" s="81">
        <f>SUMPRODUCT(('Respostas ao formulário 1'!AG2:AG91="Ruim") * ('Respostas ao formulário 1'!B2:B91=3))
</f>
        <v>0</v>
      </c>
      <c r="C25" s="81">
        <f>SUMPRODUCT(('Respostas ao formulário 1'!AG2:AG91="Regular") * ('Respostas ao formulário 1'!B2:B91=3))
</f>
        <v>1</v>
      </c>
      <c r="D25" s="81">
        <f>SUMPRODUCT(('Respostas ao formulário 1'!AG2:AG91="Bom") * ('Respostas ao formulário 1'!B2:B91=3))
</f>
        <v>1</v>
      </c>
      <c r="E25" s="82" t="str">
        <f t="shared" si="9"/>
        <v>Regular</v>
      </c>
      <c r="G25" s="83" t="s">
        <v>93</v>
      </c>
      <c r="H25" s="81">
        <f>SUMPRODUCT(('Respostas ao formulário 1'!AG2:AG91="Ruim") * ('Respostas ao formulário 1'!B2:B91=4))
</f>
        <v>0</v>
      </c>
      <c r="I25" s="81">
        <f>SUMPRODUCT(('Respostas ao formulário 1'!AG2:AG91="Regular") * ('Respostas ao formulário 1'!B2:B91=4))
</f>
        <v>1</v>
      </c>
      <c r="J25" s="81">
        <f>SUMPRODUCT(('Respostas ao formulário 1'!AG2:AG91="Bom") * ('Respostas ao formulário 1'!B2:B91=4))
</f>
        <v>0</v>
      </c>
      <c r="K25" s="82" t="str">
        <f t="shared" si="10"/>
        <v>Regular</v>
      </c>
    </row>
    <row r="26">
      <c r="A26" s="83" t="s">
        <v>94</v>
      </c>
      <c r="B26" s="81">
        <f>SUMPRODUCT(('Respostas ao formulário 1'!AH2:AH91="Ruim") * ('Respostas ao formulário 1'!B2:B91=3))
</f>
        <v>0</v>
      </c>
      <c r="C26" s="81">
        <f>SUMPRODUCT(('Respostas ao formulário 1'!AH2:AH91="Regular") * ('Respostas ao formulário 1'!B2:B91=3))
</f>
        <v>1</v>
      </c>
      <c r="D26" s="81">
        <f>SUMPRODUCT(('Respostas ao formulário 1'!AH2:AH91="Bom") * ('Respostas ao formulário 1'!B2:B91=3))
</f>
        <v>1</v>
      </c>
      <c r="E26" s="82" t="str">
        <f t="shared" si="9"/>
        <v>Regular</v>
      </c>
      <c r="G26" s="83" t="s">
        <v>94</v>
      </c>
      <c r="H26" s="81">
        <f>SUMPRODUCT(('Respostas ao formulário 1'!AH2:AH91="Ruim") * ('Respostas ao formulário 1'!B2:B91=4))
</f>
        <v>0</v>
      </c>
      <c r="I26" s="81">
        <f>SUMPRODUCT(('Respostas ao formulário 1'!AH2:AH91="Regular") * ('Respostas ao formulário 1'!B2:B91=4))
</f>
        <v>1</v>
      </c>
      <c r="J26" s="81">
        <f>SUMPRODUCT(('Respostas ao formulário 1'!AH2:AH91="Bom") * ('Respostas ao formulário 1'!B2:B91=4))
</f>
        <v>0</v>
      </c>
      <c r="K26" s="82" t="str">
        <f t="shared" si="10"/>
        <v>Regular</v>
      </c>
    </row>
    <row r="27">
      <c r="A27" s="84" t="s">
        <v>95</v>
      </c>
      <c r="B27" s="85">
        <f>SUMPRODUCT(('Respostas ao formulário 1'!AI2:AI91="Ruim") * ('Respostas ao formulário 1'!B2:B91=3))
</f>
        <v>0</v>
      </c>
      <c r="C27" s="85">
        <f>SUMPRODUCT(('Respostas ao formulário 1'!AI2:AI91="Regular") * ('Respostas ao formulário 1'!B2:B91=3))
</f>
        <v>1</v>
      </c>
      <c r="D27" s="85">
        <f>SUMPRODUCT(('Respostas ao formulário 1'!AI2:AI91="Bom") * ('Respostas ao formulário 1'!B2:B91=3))
</f>
        <v>1</v>
      </c>
      <c r="E27" s="96" t="str">
        <f t="shared" si="9"/>
        <v>Regular</v>
      </c>
      <c r="G27" s="84" t="s">
        <v>95</v>
      </c>
      <c r="H27" s="85">
        <f>SUMPRODUCT(('Respostas ao formulário 1'!AI2:AI91="Ruim") * ('Respostas ao formulário 1'!B2:B91=4))
</f>
        <v>0</v>
      </c>
      <c r="I27" s="85">
        <f>SUMPRODUCT(('Respostas ao formulário 1'!AI2:AI91="Regular") * ('Respostas ao formulário 1'!B2:B91=4))
</f>
        <v>1</v>
      </c>
      <c r="J27" s="85">
        <f>SUMPRODUCT(('Respostas ao formulário 1'!AI2:AI91="Bom") * ('Respostas ao formulário 1'!B2:B91=4))
</f>
        <v>0</v>
      </c>
      <c r="K27" s="96" t="str">
        <f t="shared" si="10"/>
        <v>Regular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1'!AE2:AE91="Ruim") * ('Respostas ao formulário 1'!B2:B91=5))
</f>
        <v>0</v>
      </c>
      <c r="C32" s="81">
        <f>SUMPRODUCT(('Respostas ao formulário 1'!AE2:AE91="Regular") * ('Respostas ao formulário 1'!B2:B91=5))
</f>
        <v>0</v>
      </c>
      <c r="D32" s="81">
        <f>SUMPRODUCT(('Respostas ao formulário 1'!AE2:AE91="Bom") * ('Respostas ao formulário 1'!B2:B91=5))
</f>
        <v>0</v>
      </c>
      <c r="E32" s="82" t="str">
        <f t="shared" ref="E32:E36" si="11">IF(AND(B32=0, C32=0, D32=0), " ", IF(MAX(B32:D32) = B32, "Ruim", IF(MAX(B32:D32) = C32, "Regular", IF(MAX(B32:D32) = D32, "Bom", "Ruim")))
)</f>
        <v> </v>
      </c>
    </row>
    <row r="33">
      <c r="A33" s="22" t="s">
        <v>92</v>
      </c>
      <c r="B33" s="81">
        <f>SUMPRODUCT(('Respostas ao formulário 1'!AF2:AF91="Ruim") * ('Respostas ao formulário 1'!B2:B91=5))
</f>
        <v>0</v>
      </c>
      <c r="C33" s="81">
        <f>SUMPRODUCT(('Respostas ao formulário 1'!AF2:AF91="Regular") * ('Respostas ao formulário 1'!B2:B91=5))
</f>
        <v>0</v>
      </c>
      <c r="D33" s="81">
        <f>SUMPRODUCT(('Respostas ao formulário 1'!AF2:AF91="Bom") * ('Respostas ao formulário 1'!B2:B91=5))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1'!AG2:AG91="Ruim") * ('Respostas ao formulário 1'!B2:B91=5))
</f>
        <v>0</v>
      </c>
      <c r="C34" s="81">
        <f>SUMPRODUCT(('Respostas ao formulário 1'!AG2:AG91="Regular") * ('Respostas ao formulário 1'!B2:B91=5))
</f>
        <v>0</v>
      </c>
      <c r="D34" s="81">
        <f>SUMPRODUCT(('Respostas ao formulário 1'!AG2:AG91="Bom") * ('Respostas ao formulário 1'!B2:B91=5))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1'!AH2:AH91="Ruim") * ('Respostas ao formulário 1'!B2:B91=5))
</f>
        <v>0</v>
      </c>
      <c r="C35" s="81">
        <f>SUMPRODUCT(('Respostas ao formulário 1'!AH2:AH91="Regular") * ('Respostas ao formulário 1'!B2:B91=5))
</f>
        <v>0</v>
      </c>
      <c r="D35" s="81">
        <f>SUMPRODUCT(('Respostas ao formulário 1'!AH2:AH91="Bom") * ('Respostas ao formulário 1'!B2:B91=5))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1'!AI2:AI91="Ruim") * ('Respostas ao formulário 1'!B2:B91=5))
</f>
        <v>0</v>
      </c>
      <c r="C36" s="85">
        <f>SUMPRODUCT(('Respostas ao formulário 1'!AI2:AI91="Regular") * ('Respostas ao formulário 1'!B2:B91=5))
</f>
        <v>0</v>
      </c>
      <c r="D36" s="85">
        <f>SUMPRODUCT(('Respostas ao formulário 1'!AI2:AI91="Bom") * ('Respostas ao formulário 1'!B2:B91=5))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119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Regular</v>
      </c>
      <c r="D3" s="81" t="str">
        <f t="shared" ref="D3:D7" si="3">E23</f>
        <v>Regular</v>
      </c>
      <c r="E3" s="81" t="str">
        <f t="shared" ref="E3:E7" si="4">K23</f>
        <v>Regular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+ COUNTIF(B3:F3, "Bom"), "Ruim",
 "Ruim")))))))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Regular</v>
      </c>
      <c r="D4" s="81" t="str">
        <f t="shared" si="3"/>
        <v>Regular</v>
      </c>
      <c r="E4" s="81" t="str">
        <f t="shared" si="4"/>
        <v>Bom</v>
      </c>
      <c r="F4" s="81" t="str">
        <f t="shared" si="5"/>
        <v> </v>
      </c>
      <c r="G4" s="82" t="str">
        <f t="shared" si="6"/>
        <v>Regular</v>
      </c>
    </row>
    <row r="5">
      <c r="A5" s="83" t="s">
        <v>93</v>
      </c>
      <c r="B5" s="81" t="str">
        <f t="shared" si="1"/>
        <v> </v>
      </c>
      <c r="C5" s="81" t="str">
        <f t="shared" si="2"/>
        <v>Bom</v>
      </c>
      <c r="D5" s="81" t="str">
        <f t="shared" si="3"/>
        <v>Regular</v>
      </c>
      <c r="E5" s="81" t="str">
        <f t="shared" si="4"/>
        <v>Regular</v>
      </c>
      <c r="F5" s="81" t="str">
        <f t="shared" si="5"/>
        <v> </v>
      </c>
      <c r="G5" s="82" t="str">
        <f t="shared" si="6"/>
        <v>Regular</v>
      </c>
    </row>
    <row r="6">
      <c r="A6" s="83" t="s">
        <v>94</v>
      </c>
      <c r="B6" s="81" t="str">
        <f t="shared" si="1"/>
        <v> </v>
      </c>
      <c r="C6" s="81" t="str">
        <f t="shared" si="2"/>
        <v>Bom</v>
      </c>
      <c r="D6" s="81" t="str">
        <f t="shared" si="3"/>
        <v>Ruim</v>
      </c>
      <c r="E6" s="81" t="str">
        <f t="shared" si="4"/>
        <v>Regular</v>
      </c>
      <c r="F6" s="81" t="str">
        <f t="shared" si="5"/>
        <v> </v>
      </c>
      <c r="G6" s="82" t="str">
        <f t="shared" si="6"/>
        <v>Ruim</v>
      </c>
    </row>
    <row r="7">
      <c r="A7" s="84" t="s">
        <v>95</v>
      </c>
      <c r="B7" s="85" t="str">
        <f t="shared" si="1"/>
        <v> </v>
      </c>
      <c r="C7" s="85" t="str">
        <f t="shared" si="2"/>
        <v>Bom</v>
      </c>
      <c r="D7" s="85" t="str">
        <f t="shared" si="3"/>
        <v>Regular</v>
      </c>
      <c r="E7" s="85" t="str">
        <f t="shared" si="4"/>
        <v>Regular</v>
      </c>
      <c r="F7" s="85" t="str">
        <f t="shared" si="5"/>
        <v> </v>
      </c>
      <c r="G7" s="96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1'!AK2:AK91="Ruim") * ('Respostas ao formulário 1'!B2:B91=1))
</f>
        <v>0</v>
      </c>
      <c r="C14" s="81">
        <f>SUMPRODUCT(('Respostas ao formulário 1'!AK2:AK91="Regular") * ('Respostas ao formulário 1'!B2:B91=1))
</f>
        <v>0</v>
      </c>
      <c r="D14" s="81">
        <f>SUMPRODUCT(('Respostas ao formulário 1'!AK2:AK91="Bom")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"Ruim")))
)</f>
        <v> </v>
      </c>
      <c r="G14" s="22" t="s">
        <v>91</v>
      </c>
      <c r="H14" s="81">
        <f>SUMPRODUCT(('Respostas ao formulário 1'!AK2:AK91="Ruim") * ('Respostas ao formulário 1'!B2:B91=2))
</f>
        <v>0</v>
      </c>
      <c r="I14" s="81">
        <f>SUMPRODUCT(('Respostas ao formulário 1'!AK2:AK91="Regular") * ('Respostas ao formulário 1'!B2:B91=2))
</f>
        <v>1</v>
      </c>
      <c r="J14" s="81">
        <f>SUMPRODUCT(('Respostas ao formulário 1'!AK2:AK91="Bom") * ('Respostas ao formulário 1'!B2:B91=2))
</f>
        <v>0</v>
      </c>
      <c r="K14" s="82" t="str">
        <f t="shared" ref="K14:K18" si="8">IF(AND(H14=0, I14=0, J14=0), " ", IF(MAX(H14:J14) = H14, "Ruim", IF(MAX(H14:J14) = I14, "Regular", IF(MAX(H14:J14) = J14, "Bom", "Ruim")))
)</f>
        <v>Regular</v>
      </c>
    </row>
    <row r="15">
      <c r="A15" s="22" t="s">
        <v>92</v>
      </c>
      <c r="B15" s="81">
        <f>SUMPRODUCT(('Respostas ao formulário 1'!AL2:AL91="Ruim") * ('Respostas ao formulário 1'!B2:B91=1))
</f>
        <v>0</v>
      </c>
      <c r="C15" s="81">
        <f>SUMPRODUCT(('Respostas ao formulário 1'!AL2:AL91="Regular") * ('Respostas ao formulário 1'!B2:B91=1))
</f>
        <v>0</v>
      </c>
      <c r="D15" s="81">
        <f>SUMPRODUCT(('Respostas ao formulário 1'!AL2:AL91="Bom")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1'!AL2:AL91="Ruim") * ('Respostas ao formulário 1'!B2:B91=2))
</f>
        <v>0</v>
      </c>
      <c r="I15" s="81">
        <f>SUMPRODUCT(('Respostas ao formulário 1'!AL2:AL91="Regular") * ('Respostas ao formulário 1'!B2:B91=2))
</f>
        <v>1</v>
      </c>
      <c r="J15" s="81">
        <f>SUMPRODUCT(('Respostas ao formulário 1'!AL2:AL91="Bom") * ('Respostas ao formulário 1'!B2:B91=2))
</f>
        <v>0</v>
      </c>
      <c r="K15" s="82" t="str">
        <f t="shared" si="8"/>
        <v>Regular</v>
      </c>
    </row>
    <row r="16">
      <c r="A16" s="83" t="s">
        <v>93</v>
      </c>
      <c r="B16" s="81">
        <f>SUMPRODUCT(('Respostas ao formulário 1'!AM2:AM91="Ruim") * ('Respostas ao formulário 1'!B2:B91=1))
</f>
        <v>0</v>
      </c>
      <c r="C16" s="81">
        <f>SUMPRODUCT(('Respostas ao formulário 1'!AM2:AM91="Regular") * ('Respostas ao formulário 1'!B2:B91=1))
</f>
        <v>0</v>
      </c>
      <c r="D16" s="81">
        <f>SUMPRODUCT(('Respostas ao formulário 1'!AM2:AM91="Bom")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1'!AM2:AM91="Ruim") * ('Respostas ao formulário 1'!B2:B91=2))
</f>
        <v>0</v>
      </c>
      <c r="I16" s="81">
        <f>SUMPRODUCT(('Respostas ao formulário 1'!AM2:AM91="Regular") * ('Respostas ao formulário 1'!B2:B91=2))
</f>
        <v>0</v>
      </c>
      <c r="J16" s="81">
        <f>SUMPRODUCT(('Respostas ao formulário 1'!AM2:AM91="Bom") * ('Respostas ao formulário 1'!B2:B91=2))
</f>
        <v>1</v>
      </c>
      <c r="K16" s="82" t="str">
        <f t="shared" si="8"/>
        <v>Bom</v>
      </c>
    </row>
    <row r="17">
      <c r="A17" s="83" t="s">
        <v>94</v>
      </c>
      <c r="B17" s="81">
        <f>SUMPRODUCT(('Respostas ao formulário 1'!AN2:AN91="Ruim") * ('Respostas ao formulário 1'!B2:B91=1))
</f>
        <v>0</v>
      </c>
      <c r="C17" s="81">
        <f>SUMPRODUCT(('Respostas ao formulário 1'!AN2:AN91="Regular") * ('Respostas ao formulário 1'!B2:B91=1))
</f>
        <v>0</v>
      </c>
      <c r="D17" s="81">
        <f>SUMPRODUCT(('Respostas ao formulário 1'!AN2:AN91="Bom")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1'!AN2:AN91="Ruim") * ('Respostas ao formulário 1'!B2:B91=2))
</f>
        <v>0</v>
      </c>
      <c r="I17" s="81">
        <f>SUMPRODUCT(('Respostas ao formulário 1'!AN2:AN91="Regular") * ('Respostas ao formulário 1'!B2:B91=2))
</f>
        <v>0</v>
      </c>
      <c r="J17" s="81">
        <f>SUMPRODUCT(('Respostas ao formulário 1'!AN2:AN91="Bom") * ('Respostas ao formulário 1'!B2:B91=2))
</f>
        <v>1</v>
      </c>
      <c r="K17" s="82" t="str">
        <f t="shared" si="8"/>
        <v>Bom</v>
      </c>
    </row>
    <row r="18">
      <c r="A18" s="84" t="s">
        <v>95</v>
      </c>
      <c r="B18" s="85">
        <f>SUMPRODUCT(('Respostas ao formulário 1'!AO2:AO91="Ruim") * ('Respostas ao formulário 1'!B2:B91=1))
</f>
        <v>0</v>
      </c>
      <c r="C18" s="85">
        <f>SUMPRODUCT(('Respostas ao formulário 1'!AO2:AO91="Regular") * ('Respostas ao formulário 1'!B2:B91=1))
</f>
        <v>0</v>
      </c>
      <c r="D18" s="85">
        <f>SUMPRODUCT(('Respostas ao formulário 1'!AO2:AO91="Bom")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1'!AO2:AO91="Ruim") * ('Respostas ao formulário 1'!B2:B91=2))
</f>
        <v>0</v>
      </c>
      <c r="I18" s="85">
        <f>SUMPRODUCT(('Respostas ao formulário 1'!AO2:AO91="Regular") * ('Respostas ao formulário 1'!B2:B91=2))
</f>
        <v>0</v>
      </c>
      <c r="J18" s="85">
        <f>SUMPRODUCT(('Respostas ao formulário 1'!AO2:AO91="Bom") * ('Respostas ao formulário 1'!B2:B91=2))
</f>
        <v>1</v>
      </c>
      <c r="K18" s="96" t="str">
        <f t="shared" si="8"/>
        <v>Bom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1'!AK2:AK91="Ruim") * ('Respostas ao formulário 1'!B2:B91=3))
</f>
        <v>0</v>
      </c>
      <c r="C23" s="81">
        <f>SUMPRODUCT(('Respostas ao formulário 1'!AK2:AK91="Regular") * ('Respostas ao formulário 1'!B2:B91=3))
</f>
        <v>1</v>
      </c>
      <c r="D23" s="81">
        <f>SUMPRODUCT(('Respostas ao formulário 1'!AK2:AK91="Bom") * ('Respostas ao formulário 1'!B2:B91=3))
</f>
        <v>1</v>
      </c>
      <c r="E23" s="82" t="str">
        <f t="shared" ref="E23:E27" si="9">IF(AND(B23=0, C23=0, D23=0), " ", IF(MAX(B23:D23) = B23, "Ruim", IF(MAX(B23:D23) = C23, "Regular", IF(MAX(B23:D23) = D23, "Bom", "Ruim")))
)</f>
        <v>Regular</v>
      </c>
      <c r="G23" s="22" t="s">
        <v>91</v>
      </c>
      <c r="H23" s="81">
        <f>SUMPRODUCT(('Respostas ao formulário 1'!AK2:AK91="Ruim") * ('Respostas ao formulário 1'!B2:B91=4))
</f>
        <v>0</v>
      </c>
      <c r="I23" s="81">
        <f>SUMPRODUCT(('Respostas ao formulário 1'!AK2:AK91="Regular") * ('Respostas ao formulário 1'!B2:B91=4))
</f>
        <v>1</v>
      </c>
      <c r="J23" s="81">
        <f>SUMPRODUCT(('Respostas ao formulário 1'!AK2:AK91="Bom") * ('Respostas ao formulário 1'!B2:B91=4))
</f>
        <v>0</v>
      </c>
      <c r="K23" s="82" t="str">
        <f t="shared" ref="K23:K27" si="10">IF(AND(H23=0, I23=0, J23=0), " ", IF(MAX(H23:J23) = H23, "Ruim", IF(MAX(H23:J23) = I23, "Regular", IF(MAX(H23:J23) = J23, "Bom", "Ruim")))
)</f>
        <v>Regular</v>
      </c>
    </row>
    <row r="24">
      <c r="A24" s="22" t="s">
        <v>92</v>
      </c>
      <c r="B24" s="81">
        <f>SUMPRODUCT(('Respostas ao formulário 1'!AL2:AL91="Ruim") * ('Respostas ao formulário 1'!B2:B91=3))
</f>
        <v>0</v>
      </c>
      <c r="C24" s="81">
        <f>SUMPRODUCT(('Respostas ao formulário 1'!AL2:AL91="Regular") * ('Respostas ao formulário 1'!B2:B91=3))
</f>
        <v>1</v>
      </c>
      <c r="D24" s="81">
        <f>SUMPRODUCT(('Respostas ao formulário 1'!AL2:AL91="Bom") * ('Respostas ao formulário 1'!B2:B91=3))
</f>
        <v>1</v>
      </c>
      <c r="E24" s="82" t="str">
        <f t="shared" si="9"/>
        <v>Regular</v>
      </c>
      <c r="G24" s="22" t="s">
        <v>92</v>
      </c>
      <c r="H24" s="81">
        <f>SUMPRODUCT(('Respostas ao formulário 1'!AL2:AL91="Ruim") * ('Respostas ao formulário 1'!B2:B91=4))
</f>
        <v>0</v>
      </c>
      <c r="I24" s="81">
        <f>SUMPRODUCT(('Respostas ao formulário 1'!AL2:AL91="Regular") * ('Respostas ao formulário 1'!B2:B91=4))
</f>
        <v>0</v>
      </c>
      <c r="J24" s="81">
        <f>SUMPRODUCT(('Respostas ao formulário 1'!AL2:AL91="Bom") * ('Respostas ao formulário 1'!B2:B91=4))
</f>
        <v>1</v>
      </c>
      <c r="K24" s="82" t="str">
        <f t="shared" si="10"/>
        <v>Bom</v>
      </c>
    </row>
    <row r="25">
      <c r="A25" s="83" t="s">
        <v>93</v>
      </c>
      <c r="B25" s="81">
        <f>SUMPRODUCT(('Respostas ao formulário 1'!AM2:AM91="Ruim") * ('Respostas ao formulário 1'!B2:B91=3))
</f>
        <v>0</v>
      </c>
      <c r="C25" s="81">
        <f>SUMPRODUCT(('Respostas ao formulário 1'!AM2:AM91="Regular") * ('Respostas ao formulário 1'!B2:B91=3))
</f>
        <v>1</v>
      </c>
      <c r="D25" s="81">
        <f>SUMPRODUCT(('Respostas ao formulário 1'!AM2:AM91="Bom") * ('Respostas ao formulário 1'!B2:B91=3))
</f>
        <v>1</v>
      </c>
      <c r="E25" s="82" t="str">
        <f t="shared" si="9"/>
        <v>Regular</v>
      </c>
      <c r="G25" s="83" t="s">
        <v>93</v>
      </c>
      <c r="H25" s="81">
        <f>SUMPRODUCT(('Respostas ao formulário 1'!AM2:AM91="Ruim") * ('Respostas ao formulário 1'!B2:B91=4))
</f>
        <v>0</v>
      </c>
      <c r="I25" s="81">
        <f>SUMPRODUCT(('Respostas ao formulário 1'!AM2:AM91="Regular") * ('Respostas ao formulário 1'!B2:B91=4))
</f>
        <v>1</v>
      </c>
      <c r="J25" s="81">
        <f>SUMPRODUCT(('Respostas ao formulário 1'!AM2:AM91="Bom") * ('Respostas ao formulário 1'!B2:B91=4))
</f>
        <v>0</v>
      </c>
      <c r="K25" s="82" t="str">
        <f t="shared" si="10"/>
        <v>Regular</v>
      </c>
    </row>
    <row r="26">
      <c r="A26" s="83" t="s">
        <v>94</v>
      </c>
      <c r="B26" s="81">
        <f>SUMPRODUCT(('Respostas ao formulário 1'!AN2:AN91="Ruim") * ('Respostas ao formulário 1'!B2:B91=3))
</f>
        <v>1</v>
      </c>
      <c r="C26" s="81">
        <f>SUMPRODUCT(('Respostas ao formulário 1'!AN2:AN91="Regular") * ('Respostas ao formulário 1'!B2:B91=3))
</f>
        <v>1</v>
      </c>
      <c r="D26" s="81">
        <f>SUMPRODUCT(('Respostas ao formulário 1'!AN2:AN91="Bom") * ('Respostas ao formulário 1'!B2:B91=3))
</f>
        <v>0</v>
      </c>
      <c r="E26" s="82" t="str">
        <f t="shared" si="9"/>
        <v>Ruim</v>
      </c>
      <c r="G26" s="83" t="s">
        <v>94</v>
      </c>
      <c r="H26" s="81">
        <f>SUMPRODUCT(('Respostas ao formulário 1'!AN2:AN91="Ruim") * ('Respostas ao formulário 1'!B2:B91=4))
</f>
        <v>0</v>
      </c>
      <c r="I26" s="81">
        <f>SUMPRODUCT(('Respostas ao formulário 1'!AN2:AN91="Regular") * ('Respostas ao formulário 1'!B2:B91=4))
</f>
        <v>1</v>
      </c>
      <c r="J26" s="81">
        <f>SUMPRODUCT(('Respostas ao formulário 1'!AN2:AN91="Bom") * ('Respostas ao formulário 1'!B2:B91=4))
</f>
        <v>0</v>
      </c>
      <c r="K26" s="82" t="str">
        <f t="shared" si="10"/>
        <v>Regular</v>
      </c>
    </row>
    <row r="27">
      <c r="A27" s="84" t="s">
        <v>95</v>
      </c>
      <c r="B27" s="85">
        <f>SUMPRODUCT(('Respostas ao formulário 1'!AO2:AO91="Ruim") * ('Respostas ao formulário 1'!B2:B91=3))
</f>
        <v>0</v>
      </c>
      <c r="C27" s="85">
        <f>SUMPRODUCT(('Respostas ao formulário 1'!AO2:AO91="Regular") * ('Respostas ao formulário 1'!B2:B91=3))
</f>
        <v>1</v>
      </c>
      <c r="D27" s="85">
        <f>SUMPRODUCT(('Respostas ao formulário 1'!AO2:AO91="Bom") * ('Respostas ao formulário 1'!B2:B91=3))
</f>
        <v>1</v>
      </c>
      <c r="E27" s="96" t="str">
        <f t="shared" si="9"/>
        <v>Regular</v>
      </c>
      <c r="G27" s="84" t="s">
        <v>95</v>
      </c>
      <c r="H27" s="85">
        <f>SUMPRODUCT(('Respostas ao formulário 1'!AO2:AO91="Ruim") * ('Respostas ao formulário 1'!B2:B91=4))
</f>
        <v>0</v>
      </c>
      <c r="I27" s="85">
        <f>SUMPRODUCT(('Respostas ao formulário 1'!AO2:AO91="Regular") * ('Respostas ao formulário 1'!B2:B91=4))
</f>
        <v>1</v>
      </c>
      <c r="J27" s="85">
        <f>SUMPRODUCT(('Respostas ao formulário 1'!AO2:AO91="Bom") * ('Respostas ao formulário 1'!B2:B91=4))
</f>
        <v>0</v>
      </c>
      <c r="K27" s="96" t="str">
        <f t="shared" si="10"/>
        <v>Regular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1'!AK2:AK91="Ruim") * ('Respostas ao formulário 1'!B2:B91=5))
</f>
        <v>0</v>
      </c>
      <c r="C32" s="81">
        <f>SUMPRODUCT(('Respostas ao formulário 1'!AK2:AK91="Regular") * ('Respostas ao formulário 1'!B2:B91=5))
</f>
        <v>0</v>
      </c>
      <c r="D32" s="81">
        <f>SUMPRODUCT(('Respostas ao formulário 1'!AK2:AK91="Bom") * ('Respostas ao formulário 1'!B2:B91=5))
</f>
        <v>0</v>
      </c>
      <c r="E32" s="82" t="str">
        <f t="shared" ref="E32:E36" si="11">IF(AND(B32=0, C32=0, D32=0), " ", IF(MAX(B32:D32) = B32, "Ruim", IF(MAX(B32:D32) = C32, "Regular", IF(MAX(B32:D32) = D32, "Bom", "Ruim")))
)</f>
        <v> </v>
      </c>
    </row>
    <row r="33">
      <c r="A33" s="22" t="s">
        <v>92</v>
      </c>
      <c r="B33" s="81">
        <f>SUMPRODUCT(('Respostas ao formulário 1'!AL2:AL91="Ruim") * ('Respostas ao formulário 1'!B2:B91=5))
</f>
        <v>0</v>
      </c>
      <c r="C33" s="81">
        <f>SUMPRODUCT(('Respostas ao formulário 1'!AL2:AL91="Regular") * ('Respostas ao formulário 1'!B2:B91=5))
</f>
        <v>0</v>
      </c>
      <c r="D33" s="81">
        <f>SUMPRODUCT(('Respostas ao formulário 1'!AL2:AL91="Bom") * ('Respostas ao formulário 1'!B2:B91=5))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1'!AM2:AM91="Ruim") * ('Respostas ao formulário 1'!B2:B91=5))
</f>
        <v>0</v>
      </c>
      <c r="C34" s="81">
        <f>SUMPRODUCT(('Respostas ao formulário 1'!AM2:AM91="Regular") * ('Respostas ao formulário 1'!B2:B91=5))
</f>
        <v>0</v>
      </c>
      <c r="D34" s="81">
        <f>SUMPRODUCT(('Respostas ao formulário 1'!AM2:AM91="Bom") * ('Respostas ao formulário 1'!B2:B91=5))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1'!AN2:AN91="Ruim") * ('Respostas ao formulário 1'!B2:B91=5))
</f>
        <v>0</v>
      </c>
      <c r="C35" s="81">
        <f>SUMPRODUCT(('Respostas ao formulário 1'!AN2:AN91="Regular") * ('Respostas ao formulário 1'!B2:B91=5))
</f>
        <v>0</v>
      </c>
      <c r="D35" s="81">
        <f>SUMPRODUCT(('Respostas ao formulário 1'!AN2:AN91="Bom") * ('Respostas ao formulário 1'!B2:B91=5))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1'!AO2:AO91="Ruim") * ('Respostas ao formulário 1'!B2:B91=5))
</f>
        <v>0</v>
      </c>
      <c r="C36" s="85">
        <f>SUMPRODUCT(('Respostas ao formulário 1'!AO2:AO91="Regular") * ('Respostas ao formulário 1'!B2:B91=5))
</f>
        <v>0</v>
      </c>
      <c r="D36" s="85">
        <f>SUMPRODUCT(('Respostas ao formulário 1'!AN2:AN91="Bom") * ('Respostas ao formulário 1'!B2:B91=5))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120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Regular</v>
      </c>
      <c r="D3" s="81" t="str">
        <f t="shared" ref="D3:D7" si="3">E23</f>
        <v>Regular</v>
      </c>
      <c r="E3" s="81" t="str">
        <f t="shared" ref="E3:E7" si="4">K23</f>
        <v>Bom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= COUNTIF(B3:F3, "Bom"), "Ruim",
 "Ruim")))))))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Regular</v>
      </c>
      <c r="D4" s="81" t="str">
        <f t="shared" si="3"/>
        <v>Ruim</v>
      </c>
      <c r="E4" s="81" t="str">
        <f t="shared" si="4"/>
        <v>Bom</v>
      </c>
      <c r="F4" s="81" t="str">
        <f t="shared" si="5"/>
        <v> </v>
      </c>
      <c r="G4" s="82" t="str">
        <f t="shared" si="6"/>
        <v>Ruim</v>
      </c>
    </row>
    <row r="5">
      <c r="A5" s="83" t="s">
        <v>93</v>
      </c>
      <c r="B5" s="81" t="str">
        <f t="shared" si="1"/>
        <v> </v>
      </c>
      <c r="C5" s="81" t="str">
        <f t="shared" si="2"/>
        <v>Bom</v>
      </c>
      <c r="D5" s="81" t="str">
        <f t="shared" si="3"/>
        <v>Ruim</v>
      </c>
      <c r="E5" s="81" t="str">
        <f t="shared" si="4"/>
        <v>Bom</v>
      </c>
      <c r="F5" s="81" t="str">
        <f t="shared" si="5"/>
        <v> </v>
      </c>
      <c r="G5" s="82" t="str">
        <f t="shared" si="6"/>
        <v>Ruim</v>
      </c>
    </row>
    <row r="6">
      <c r="A6" s="83" t="s">
        <v>94</v>
      </c>
      <c r="B6" s="81" t="str">
        <f t="shared" si="1"/>
        <v> </v>
      </c>
      <c r="C6" s="81" t="str">
        <f t="shared" si="2"/>
        <v>Regular</v>
      </c>
      <c r="D6" s="81" t="str">
        <f t="shared" si="3"/>
        <v>Regular</v>
      </c>
      <c r="E6" s="81" t="str">
        <f t="shared" si="4"/>
        <v>Regular</v>
      </c>
      <c r="F6" s="81" t="str">
        <f t="shared" si="5"/>
        <v> </v>
      </c>
      <c r="G6" s="82" t="str">
        <f t="shared" si="6"/>
        <v>Regular</v>
      </c>
    </row>
    <row r="7">
      <c r="A7" s="84" t="s">
        <v>95</v>
      </c>
      <c r="B7" s="85" t="str">
        <f t="shared" si="1"/>
        <v> </v>
      </c>
      <c r="C7" s="85" t="str">
        <f t="shared" si="2"/>
        <v>Regular</v>
      </c>
      <c r="D7" s="85" t="str">
        <f t="shared" si="3"/>
        <v>Regular</v>
      </c>
      <c r="E7" s="85" t="str">
        <f t="shared" si="4"/>
        <v>Bom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1'!AQ2:AQ91="Ruim") * ('Respostas ao formulário 1'!B2:B91=1))
</f>
        <v>0</v>
      </c>
      <c r="C14" s="81">
        <f>SUMPRODUCT(('Respostas ao formulário 1'!AQ2:AQ91="Regular") * ('Respostas ao formulário 1'!B2:B91=1))
</f>
        <v>0</v>
      </c>
      <c r="D14" s="81">
        <f>SUMPRODUCT(('Respostas ao formulário 1'!AQ2:AQ91="Bom")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"Ruim")))
)</f>
        <v> </v>
      </c>
      <c r="G14" s="22" t="s">
        <v>91</v>
      </c>
      <c r="H14" s="81">
        <f>SUMPRODUCT(('Respostas ao formulário 1'!AQ2:AQ91="Ruim") * ('Respostas ao formulário 1'!B2:B91=2))
</f>
        <v>0</v>
      </c>
      <c r="I14" s="81">
        <f>SUMPRODUCT(('Respostas ao formulário 1'!AQ2:AQ91="Regular") * ('Respostas ao formulário 1'!B2:B91=2))
</f>
        <v>1</v>
      </c>
      <c r="J14" s="81">
        <f>SUMPRODUCT(('Respostas ao formulário 1'!AQ2:AQ91="Bom") * ('Respostas ao formulário 1'!B2:B91=2))
</f>
        <v>0</v>
      </c>
      <c r="K14" s="82" t="str">
        <f t="shared" ref="K14:K18" si="8">IFS(MAX(H14:J14) = H14,"Ruim", MAX(H14:J14) = I14,"Regular", MAX(H14:J14) = J14,"Bom", H14=I14=J14 ,"Ruim" )</f>
        <v>Regular</v>
      </c>
    </row>
    <row r="15">
      <c r="A15" s="22" t="s">
        <v>92</v>
      </c>
      <c r="B15" s="81">
        <f>SUMPRODUCT(('Respostas ao formulário 1'!AR2:AR91="Ruim") * ('Respostas ao formulário 1'!B2:B91=1))
</f>
        <v>0</v>
      </c>
      <c r="C15" s="81">
        <f>SUMPRODUCT(('Respostas ao formulário 1'!AR2:AR91="Regular") * ('Respostas ao formulário 1'!B2:B91=1))
</f>
        <v>0</v>
      </c>
      <c r="D15" s="81">
        <f>SUMPRODUCT(('Respostas ao formulário 1'!AR2:AR91="Bom")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1'!AR2:AR91="Ruim") * ('Respostas ao formulário 1'!B2:B91=2))
</f>
        <v>0</v>
      </c>
      <c r="I15" s="81">
        <f>SUMPRODUCT(('Respostas ao formulário 1'!AR2:AR91="Regular") * ('Respostas ao formulário 1'!B2:B91=2))
</f>
        <v>1</v>
      </c>
      <c r="J15" s="81">
        <f>SUMPRODUCT(('Respostas ao formulário 1'!AR2:AR91="Bom") * ('Respostas ao formulário 1'!B2:B91=2))
</f>
        <v>0</v>
      </c>
      <c r="K15" s="82" t="str">
        <f t="shared" si="8"/>
        <v>Regular</v>
      </c>
    </row>
    <row r="16">
      <c r="A16" s="83" t="s">
        <v>93</v>
      </c>
      <c r="B16" s="81">
        <f>SUMPRODUCT(('Respostas ao formulário 1'!AS2:AS91="Ruim") * ('Respostas ao formulário 1'!B2:B91=1))
</f>
        <v>0</v>
      </c>
      <c r="C16" s="81">
        <f>SUMPRODUCT(('Respostas ao formulário 1'!AS2:AS91="Regular") * ('Respostas ao formulário 1'!B2:B91=1))
</f>
        <v>0</v>
      </c>
      <c r="D16" s="81">
        <f>SUMPRODUCT(('Respostas ao formulário 1'!AS2:AS91="Bom")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1'!AS2:AS91="Ruim") * ('Respostas ao formulário 1'!B2:B91=2))
</f>
        <v>0</v>
      </c>
      <c r="I16" s="81">
        <f>SUMPRODUCT(('Respostas ao formulário 1'!AS2:AS91="Regular") * ('Respostas ao formulário 1'!B2:B91=2))
</f>
        <v>0</v>
      </c>
      <c r="J16" s="81">
        <f>SUMPRODUCT(('Respostas ao formulário 1'!AS2:AS91="Bom") * ('Respostas ao formulário 1'!B2:B91=2))
</f>
        <v>1</v>
      </c>
      <c r="K16" s="82" t="str">
        <f t="shared" si="8"/>
        <v>Bom</v>
      </c>
    </row>
    <row r="17">
      <c r="A17" s="83" t="s">
        <v>94</v>
      </c>
      <c r="B17" s="81">
        <f>SUMPRODUCT(('Respostas ao formulário 1'!AT2:AT91="Ruim") * ('Respostas ao formulário 1'!B2:B91=1))
</f>
        <v>0</v>
      </c>
      <c r="C17" s="81">
        <f>SUMPRODUCT(('Respostas ao formulário 1'!AT2:AT91="Regular") * ('Respostas ao formulário 1'!B2:B91=1))
</f>
        <v>0</v>
      </c>
      <c r="D17" s="81">
        <f>SUMPRODUCT(('Respostas ao formulário 1'!AT2:AT91="Bom")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1'!AT2:AT91="Ruim") * ('Respostas ao formulário 1'!B2:B91=2))
</f>
        <v>0</v>
      </c>
      <c r="I17" s="81">
        <f>SUMPRODUCT(('Respostas ao formulário 1'!AT2:AT91="Regular") * ('Respostas ao formulário 1'!B2:B91=2))
</f>
        <v>1</v>
      </c>
      <c r="J17" s="81">
        <f>SUMPRODUCT(('Respostas ao formulário 1'!AT2:AT91="Bom") * ('Respostas ao formulário 1'!B2:B91=2))
</f>
        <v>0</v>
      </c>
      <c r="K17" s="82" t="str">
        <f t="shared" si="8"/>
        <v>Regular</v>
      </c>
    </row>
    <row r="18">
      <c r="A18" s="84" t="s">
        <v>95</v>
      </c>
      <c r="B18" s="85">
        <f>SUMPRODUCT(('Respostas ao formulário 1'!AU2:AU91="Ruim") * ('Respostas ao formulário 1'!B2:B91=1))
</f>
        <v>0</v>
      </c>
      <c r="C18" s="85">
        <f>SUMPRODUCT(('Respostas ao formulário 1'!AU2:AU91="Regular") * ('Respostas ao formulário 1'!B2:B91=1))
</f>
        <v>0</v>
      </c>
      <c r="D18" s="85">
        <f>SUMPRODUCT(('Respostas ao formulário 1'!AU2:AU91="Bom")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1'!AU2:AU91="Ruim") * ('Respostas ao formulário 1'!B2:B91=2))
</f>
        <v>0</v>
      </c>
      <c r="I18" s="85">
        <f>SUMPRODUCT(('Respostas ao formulário 1'!AU2:AU91="Regular") * ('Respostas ao formulário 1'!B2:B91=2))
</f>
        <v>1</v>
      </c>
      <c r="J18" s="85">
        <f>SUMPRODUCT(('Respostas ao formulário 1'!AU2:AU91="Bom") * ('Respostas ao formulário 1'!B2:B91=2))
</f>
        <v>0</v>
      </c>
      <c r="K18" s="96" t="str">
        <f t="shared" si="8"/>
        <v>Regular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1'!AQ2:AQ91="Ruim") * ('Respostas ao formulário 1'!B2:B91=3))
</f>
        <v>0</v>
      </c>
      <c r="C23" s="81">
        <f>SUMPRODUCT(('Respostas ao formulário 1'!AQ2:AQ91="Regular") * ('Respostas ao formulário 1'!B2:B91=3))
</f>
        <v>1</v>
      </c>
      <c r="D23" s="81">
        <f>SUMPRODUCT(('Respostas ao formulário 1'!AQ2:AQ91="Bom") * ('Respostas ao formulário 1'!B2:B91=3))
</f>
        <v>1</v>
      </c>
      <c r="E23" s="82" t="str">
        <f t="shared" ref="E23:E27" si="9">IF(AND(B23=0, C23=0, D23=0), " ", IF(MAX(B23:D23) = B23, "Ruim", IF(MAX(B23:D23) = C23, "Regular", IF(MAX(B23:D23) = D23, "Bom", "Ruim")))
)</f>
        <v>Regular</v>
      </c>
      <c r="G23" s="22" t="s">
        <v>91</v>
      </c>
      <c r="H23" s="81">
        <f>SUMPRODUCT(('Respostas ao formulário 1'!AQ2:AQ91="Ruim") * ('Respostas ao formulário 1'!B2:B91=4))
</f>
        <v>0</v>
      </c>
      <c r="I23" s="81">
        <f>SUMPRODUCT(('Respostas ao formulário 1'!AQ2:AQ91="Regular") * ('Respostas ao formulário 1'!B2:B91=4))
</f>
        <v>0</v>
      </c>
      <c r="J23" s="81">
        <f>SUMPRODUCT(('Respostas ao formulário 1'!AQ2:AQ91="Bom") * ('Respostas ao formulário 1'!B2:B91=4))
</f>
        <v>1</v>
      </c>
      <c r="K23" s="82" t="str">
        <f t="shared" ref="K23:K27" si="10">IF(AND(H23=0, I23=0, J23=0), " ", IF(MAX(H23:J23) = H23, "Ruim", IF(MAX(H23:J23) = I23, "Regular", IF(MAX(H23:J23) = J23, "Bom", ""))))
</f>
        <v>Bom</v>
      </c>
    </row>
    <row r="24">
      <c r="A24" s="22" t="s">
        <v>92</v>
      </c>
      <c r="B24" s="81">
        <f>SUMPRODUCT(('Respostas ao formulário 1'!AR2:AR91="Ruim") * ('Respostas ao formulário 1'!B2:B91=3))
</f>
        <v>1</v>
      </c>
      <c r="C24" s="81">
        <f>SUMPRODUCT(('Respostas ao formulário 1'!AR2:AR91="Regular") * ('Respostas ao formulário 1'!B2:B91=3))
</f>
        <v>0</v>
      </c>
      <c r="D24" s="81">
        <f>SUMPRODUCT(('Respostas ao formulário 1'!AR2:AR91="Bom") * ('Respostas ao formulário 1'!B2:B91=3))
</f>
        <v>1</v>
      </c>
      <c r="E24" s="82" t="str">
        <f t="shared" si="9"/>
        <v>Ruim</v>
      </c>
      <c r="G24" s="22" t="s">
        <v>92</v>
      </c>
      <c r="H24" s="81">
        <f>SUMPRODUCT(('Respostas ao formulário 1'!AR2:AR91="Ruim") * ('Respostas ao formulário 1'!B2:B91=4))
</f>
        <v>0</v>
      </c>
      <c r="I24" s="81">
        <f>SUMPRODUCT(('Respostas ao formulário 1'!AR2:AR91="Regular") * ('Respostas ao formulário 1'!B2:B91=4))
</f>
        <v>0</v>
      </c>
      <c r="J24" s="81">
        <f>SUMPRODUCT(('Respostas ao formulário 1'!AR2:AR91="Bom") * ('Respostas ao formulário 1'!B2:B91=4))
</f>
        <v>1</v>
      </c>
      <c r="K24" s="82" t="str">
        <f t="shared" si="10"/>
        <v>Bom</v>
      </c>
    </row>
    <row r="25">
      <c r="A25" s="83" t="s">
        <v>93</v>
      </c>
      <c r="B25" s="81">
        <f>SUMPRODUCT(('Respostas ao formulário 1'!AS2:AS91="Ruim") * ('Respostas ao formulário 1'!B2:B91=3))
</f>
        <v>1</v>
      </c>
      <c r="C25" s="81">
        <f>SUMPRODUCT(('Respostas ao formulário 1'!AS2:AS91="Regular") * ('Respostas ao formulário 1'!B2:B91=3))
</f>
        <v>0</v>
      </c>
      <c r="D25" s="81">
        <f>COUNTIF('Respostas ao formulário 1'!AS44:AS109, "Bom") * COUNTIF('Respostas ao formulário 1'!B52:B100, 3)
</f>
        <v>0</v>
      </c>
      <c r="E25" s="82" t="str">
        <f t="shared" si="9"/>
        <v>Ruim</v>
      </c>
      <c r="G25" s="83" t="s">
        <v>93</v>
      </c>
      <c r="H25" s="81">
        <f>SUMPRODUCT(('Respostas ao formulário 1'!AS2:AS91="Ruim") * ('Respostas ao formulário 1'!B2:B91=4))
</f>
        <v>0</v>
      </c>
      <c r="I25" s="81">
        <f>SUMPRODUCT(('Respostas ao formulário 1'!AS2:AS91="Regular") * ('Respostas ao formulário 1'!B2:B91=4))
</f>
        <v>0</v>
      </c>
      <c r="J25" s="81">
        <f>SUMPRODUCT(('Respostas ao formulário 1'!AS2:AS91="Bom") * ('Respostas ao formulário 1'!B2:B91=4))
</f>
        <v>1</v>
      </c>
      <c r="K25" s="82" t="str">
        <f t="shared" si="10"/>
        <v>Bom</v>
      </c>
    </row>
    <row r="26">
      <c r="A26" s="83" t="s">
        <v>94</v>
      </c>
      <c r="B26" s="81">
        <f>SUMPRODUCT(('Respostas ao formulário 1'!AT2:AT91="Ruim") * ('Respostas ao formulário 1'!B2:B91=3))
</f>
        <v>0</v>
      </c>
      <c r="C26" s="81">
        <f>SUMPRODUCT(('Respostas ao formulário 1'!AT2:AT91="Regular") * ('Respostas ao formulário 1'!B2:B91=3))
</f>
        <v>2</v>
      </c>
      <c r="D26" s="81">
        <f>SUMPRODUCT(('Respostas ao formulário 1'!AT2:AT91="Bom") * ('Respostas ao formulário 1'!B2:B91=3))
</f>
        <v>0</v>
      </c>
      <c r="E26" s="82" t="str">
        <f t="shared" si="9"/>
        <v>Regular</v>
      </c>
      <c r="G26" s="83" t="s">
        <v>94</v>
      </c>
      <c r="H26" s="81">
        <f>SUMPRODUCT(('Respostas ao formulário 1'!AT2:AT91="Ruim") * ('Respostas ao formulário 1'!B2:B91=4))
</f>
        <v>0</v>
      </c>
      <c r="I26" s="81">
        <f>SUMPRODUCT(('Respostas ao formulário 1'!AT2:AT91="Regular") * ('Respostas ao formulário 1'!B2:B91=4))
</f>
        <v>1</v>
      </c>
      <c r="J26" s="81">
        <f>SUMPRODUCT(('Respostas ao formulário 1'!AT2:AT91="Bom") * ('Respostas ao formulário 1'!B2:B91=4))
</f>
        <v>0</v>
      </c>
      <c r="K26" s="82" t="str">
        <f t="shared" si="10"/>
        <v>Regular</v>
      </c>
    </row>
    <row r="27">
      <c r="A27" s="84" t="s">
        <v>95</v>
      </c>
      <c r="B27" s="85">
        <f>SUMPRODUCT(('Respostas ao formulário 1'!AU2:AU91="Ruim") * ('Respostas ao formulário 1'!B2:B91=3))
</f>
        <v>0</v>
      </c>
      <c r="C27" s="85">
        <f>SUMPRODUCT(('Respostas ao formulário 1'!AU2:AU91="Regular") * ('Respostas ao formulário 1'!B2:B91=3))
</f>
        <v>2</v>
      </c>
      <c r="D27" s="85">
        <f>SUMPRODUCT(('Respostas ao formulário 1'!AU2:AU91="Bom") * ('Respostas ao formulário 1'!B2:B91=3))
</f>
        <v>0</v>
      </c>
      <c r="E27" s="96" t="str">
        <f t="shared" si="9"/>
        <v>Regular</v>
      </c>
      <c r="G27" s="84" t="s">
        <v>95</v>
      </c>
      <c r="H27" s="85">
        <f>SUMPRODUCT(('Respostas ao formulário 1'!AU2:AU91="Ruim") * ('Respostas ao formulário 1'!B2:B91=4))
</f>
        <v>0</v>
      </c>
      <c r="I27" s="85">
        <f>SUMPRODUCT(('Respostas ao formulário 1'!AU2:AU91="Regular") * ('Respostas ao formulário 1'!B2:B91=4))
</f>
        <v>0</v>
      </c>
      <c r="J27" s="85">
        <f>SUMPRODUCT(('Respostas ao formulário 1'!AU2:AU91="Bom") * ('Respostas ao formulário 1'!B2:B91=4))
</f>
        <v>1</v>
      </c>
      <c r="K27" s="96" t="str">
        <f t="shared" si="10"/>
        <v>Bom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1'!AQ2:AQ91="Ruim") * ('Respostas ao formulário 1'!B2:B91=5))
</f>
        <v>0</v>
      </c>
      <c r="C32" s="81">
        <f>SUMPRODUCT(('Respostas ao formulário 1'!AQ2:AQ91="Regular") * ('Respostas ao formulário 1'!B2:B91=5))
</f>
        <v>0</v>
      </c>
      <c r="D32" s="81">
        <f>SUMPRODUCT(('Respostas ao formulário 1'!AQ2:AQ91="Bom") * ('Respostas ao formulário 1'!B2:B91=5))
</f>
        <v>0</v>
      </c>
      <c r="E32" s="82" t="str">
        <f t="shared" ref="E32:E36" si="11">IF(AND(B32=0, C32=0, D32=0), " ", IF(MAX(B32:D32) = B32, "Ruim", IF(MAX(B32:D32) = C32, "Regular", IF(MAX(B32:D32) = D32, "Bom", "Ruim")))
)</f>
        <v> </v>
      </c>
    </row>
    <row r="33">
      <c r="A33" s="22" t="s">
        <v>92</v>
      </c>
      <c r="B33" s="81">
        <f>SUMPRODUCT(('Respostas ao formulário 1'!AR2:AR91="Ruim") * ('Respostas ao formulário 1'!B2:B91=5))
</f>
        <v>0</v>
      </c>
      <c r="C33" s="81">
        <f>SUMPRODUCT(('Respostas ao formulário 1'!AR2:AR91="Regular") * ('Respostas ao formulário 1'!B2:B91=5))
</f>
        <v>0</v>
      </c>
      <c r="D33" s="81">
        <f>SUMPRODUCT(('Respostas ao formulário 1'!AR2:AR91="Bom") * ('Respostas ao formulário 1'!B2:B91=5))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1'!AS2:AS91="Ruim") * ('Respostas ao formulário 1'!B2:B91=5))
</f>
        <v>0</v>
      </c>
      <c r="C34" s="81">
        <f>SUMPRODUCT(('Respostas ao formulário 1'!AS2:AS91="Regular") * ('Respostas ao formulário 1'!B2:B91=5))
</f>
        <v>0</v>
      </c>
      <c r="D34" s="81">
        <f>COUNTIF('Respostas ao formulário 1'!AS44:AS109, "Bom") * COUNTIF('Respostas ao formulário 1'!B52:B100, 5)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1'!AT2:AT91="Ruim") * ('Respostas ao formulário 1'!B2:B91=5))
</f>
        <v>0</v>
      </c>
      <c r="C35" s="81">
        <f>SUMPRODUCT(('Respostas ao formulário 1'!AT2:AT91="Regular") * ('Respostas ao formulário 1'!B2:B91=5))
</f>
        <v>0</v>
      </c>
      <c r="D35" s="81">
        <f>SUMPRODUCT(('Respostas ao formulário 1'!AT2:AT91="Bom") * ('Respostas ao formulário 1'!B2:B91=5))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1'!AU2:AU91="Ruim") * ('Respostas ao formulário 1'!B2:B91=5))
</f>
        <v>0</v>
      </c>
      <c r="C36" s="85">
        <f>SUMPRODUCT(('Respostas ao formulário 1'!AU2:AU91="Regular") * ('Respostas ao formulário 1'!B2:B91=5))
</f>
        <v>0</v>
      </c>
      <c r="D36" s="85">
        <f>SUMPRODUCT(('Respostas ao formulário 1'!AU2:AU91="Bom") * ('Respostas ao formulário 1'!B2:B91=5))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121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Regular</v>
      </c>
      <c r="D3" s="81" t="str">
        <f t="shared" ref="D3:D7" si="3">E23</f>
        <v>Regular</v>
      </c>
      <c r="E3" s="81" t="str">
        <f t="shared" ref="E3:E7" si="4">K23</f>
        <v>Regular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= COUNTIF(B3:F3, "Bom"), "Ruim",
 "")))))))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Regular</v>
      </c>
      <c r="D4" s="81" t="str">
        <f t="shared" si="3"/>
        <v>Bom</v>
      </c>
      <c r="E4" s="81" t="str">
        <f t="shared" si="4"/>
        <v>Regular</v>
      </c>
      <c r="F4" s="81" t="str">
        <f t="shared" si="5"/>
        <v> </v>
      </c>
      <c r="G4" s="82" t="str">
        <f t="shared" si="6"/>
        <v>Regular</v>
      </c>
    </row>
    <row r="5">
      <c r="A5" s="83" t="s">
        <v>93</v>
      </c>
      <c r="B5" s="81" t="str">
        <f t="shared" si="1"/>
        <v> </v>
      </c>
      <c r="C5" s="81" t="str">
        <f t="shared" si="2"/>
        <v>Bom</v>
      </c>
      <c r="D5" s="81" t="str">
        <f t="shared" si="3"/>
        <v>Regular</v>
      </c>
      <c r="E5" s="81" t="str">
        <f t="shared" si="4"/>
        <v>Regular</v>
      </c>
      <c r="F5" s="81" t="str">
        <f t="shared" si="5"/>
        <v> </v>
      </c>
      <c r="G5" s="82" t="str">
        <f t="shared" si="6"/>
        <v>Regular</v>
      </c>
    </row>
    <row r="6">
      <c r="A6" s="83" t="s">
        <v>94</v>
      </c>
      <c r="B6" s="81" t="str">
        <f t="shared" si="1"/>
        <v> </v>
      </c>
      <c r="C6" s="81" t="str">
        <f t="shared" si="2"/>
        <v>Ruim</v>
      </c>
      <c r="D6" s="81" t="str">
        <f t="shared" si="3"/>
        <v>Regular</v>
      </c>
      <c r="E6" s="81" t="str">
        <f t="shared" si="4"/>
        <v>Regular</v>
      </c>
      <c r="F6" s="81" t="str">
        <f t="shared" si="5"/>
        <v> </v>
      </c>
      <c r="G6" s="82" t="str">
        <f t="shared" si="6"/>
        <v>Regular</v>
      </c>
    </row>
    <row r="7">
      <c r="A7" s="84" t="s">
        <v>95</v>
      </c>
      <c r="B7" s="85" t="str">
        <f t="shared" si="1"/>
        <v> </v>
      </c>
      <c r="C7" s="85" t="str">
        <f t="shared" si="2"/>
        <v>Regular</v>
      </c>
      <c r="D7" s="85" t="str">
        <f t="shared" si="3"/>
        <v>Regular</v>
      </c>
      <c r="E7" s="85" t="str">
        <f t="shared" si="4"/>
        <v>Regular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1'!AX2:AX91="Ruim") * ('Respostas ao formulário 1'!B2:B91=1))
</f>
        <v>0</v>
      </c>
      <c r="C14" s="81">
        <f>SUMPRODUCT(('Respostas ao formulário 1'!AX2:AX91="Regular") * ('Respostas ao formulário 1'!B2:B91=1))
</f>
        <v>0</v>
      </c>
      <c r="D14" s="81">
        <f>SUMPRODUCT(('Respostas ao formulário 1'!AX2:AX91="Bom")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"Ruim")))
)</f>
        <v> </v>
      </c>
      <c r="G14" s="22" t="s">
        <v>91</v>
      </c>
      <c r="H14" s="81">
        <f>SUMPRODUCT(('Respostas ao formulário 1'!AX2:AX91="Ruim") * ('Respostas ao formulário 1'!B2:B91=2))
</f>
        <v>0</v>
      </c>
      <c r="I14" s="81">
        <f>SUMPRODUCT(('Respostas ao formulário 1'!AX2:AX91="Regular") * ('Respostas ao formulário 1'!B2:B91=2))
</f>
        <v>1</v>
      </c>
      <c r="J14" s="81">
        <f>SUMPRODUCT(('Respostas ao formulário 1'!AX2:AX91="Bom") * ('Respostas ao formulário 1'!B2:B91=2))
</f>
        <v>0</v>
      </c>
      <c r="K14" s="82" t="str">
        <f t="shared" ref="K14:K18" si="8">IF(AND(H14=0, I14=0, J14=0), " ", IF(MAX(H14:J14) = H14, "Ruim", IF(MAX(H14:J14) = I14, "Regular", IF(MAX(H14:J14) = J14, "Bom", "Ruim")))
)</f>
        <v>Regular</v>
      </c>
    </row>
    <row r="15">
      <c r="A15" s="22" t="s">
        <v>92</v>
      </c>
      <c r="B15" s="81">
        <f>SUMPRODUCT(('Respostas ao formulário 1'!AY2:AY91="Ruim") * ('Respostas ao formulário 1'!B2:B91=1))
</f>
        <v>0</v>
      </c>
      <c r="C15" s="81">
        <f>SUMPRODUCT(('Respostas ao formulário 1'!AY2:AY91="Regular") * ('Respostas ao formulário 1'!B2:B91=1))
</f>
        <v>0</v>
      </c>
      <c r="D15" s="81">
        <f>SUMPRODUCT(('Respostas ao formulário 1'!AY2:AY91="Bom")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1'!AY2:AY91="Ruim") * ('Respostas ao formulário 1'!B2:B91=2))
</f>
        <v>0</v>
      </c>
      <c r="I15" s="81">
        <f>SUMPRODUCT(('Respostas ao formulário 1'!AY2:AY91="Regular") * ('Respostas ao formulário 1'!B2:B91=2))
</f>
        <v>1</v>
      </c>
      <c r="J15" s="81">
        <f>SUMPRODUCT(('Respostas ao formulário 1'!AY2:AY91="Bom") * ('Respostas ao formulário 1'!B2:B91=2))
</f>
        <v>0</v>
      </c>
      <c r="K15" s="82" t="str">
        <f t="shared" si="8"/>
        <v>Regular</v>
      </c>
    </row>
    <row r="16">
      <c r="A16" s="83" t="s">
        <v>93</v>
      </c>
      <c r="B16" s="81">
        <f>SUMPRODUCT(('Respostas ao formulário 1'!AZ2:AZ91="Ruim") * ('Respostas ao formulário 1'!B2:B91=1))
</f>
        <v>0</v>
      </c>
      <c r="C16" s="81">
        <f>SUMPRODUCT(('Respostas ao formulário 1'!AZ2:AZ91="Regular") * ('Respostas ao formulário 1'!B2:B91=1))
</f>
        <v>0</v>
      </c>
      <c r="D16" s="81">
        <f>SUMPRODUCT(('Respostas ao formulário 1'!AZ2:AZ91="Bom")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1'!AZ2:AZ91="Ruim") * ('Respostas ao formulário 1'!B2:B91=2))
</f>
        <v>0</v>
      </c>
      <c r="I16" s="81">
        <f>SUMPRODUCT(('Respostas ao formulário 1'!AZ2:AZ91="Regular") * ('Respostas ao formulário 1'!B2:B91=2))
</f>
        <v>0</v>
      </c>
      <c r="J16" s="81">
        <f>SUMPRODUCT(('Respostas ao formulário 1'!AZ2:AZ91="Bom") * ('Respostas ao formulário 1'!B2:B91=2))
</f>
        <v>1</v>
      </c>
      <c r="K16" s="82" t="str">
        <f t="shared" si="8"/>
        <v>Bom</v>
      </c>
    </row>
    <row r="17">
      <c r="A17" s="83" t="s">
        <v>94</v>
      </c>
      <c r="B17" s="81">
        <f>SUMPRODUCT(('Respostas ao formulário 1'!BA2:BA91="Ruim") * ('Respostas ao formulário 1'!B2:B91=1))
</f>
        <v>0</v>
      </c>
      <c r="C17" s="81">
        <f>SUMPRODUCT(('Respostas ao formulário 1'!BA2:BA91="Regular") * ('Respostas ao formulário 1'!B2:B91=1))
</f>
        <v>0</v>
      </c>
      <c r="D17" s="81">
        <f>SUMPRODUCT(('Respostas ao formulário 1'!BA2:BA91="Bom")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1'!BA2:BA91="Ruim") * ('Respostas ao formulário 1'!B2:B91=2))
</f>
        <v>1</v>
      </c>
      <c r="I17" s="81">
        <f>SUMPRODUCT(('Respostas ao formulário 1'!BA2:BA91="Regular") * ('Respostas ao formulário 1'!B2:B91=2))
</f>
        <v>0</v>
      </c>
      <c r="J17" s="81">
        <f>SUMPRODUCT(('Respostas ao formulário 1'!BA2:BA91="Bom") * ('Respostas ao formulário 1'!B2:B91=2))
</f>
        <v>0</v>
      </c>
      <c r="K17" s="82" t="str">
        <f t="shared" si="8"/>
        <v>Ruim</v>
      </c>
    </row>
    <row r="18">
      <c r="A18" s="84" t="s">
        <v>95</v>
      </c>
      <c r="B18" s="85">
        <f>SUMPRODUCT(('Respostas ao formulário 1'!AB2:AB91="Ruim") * ('Respostas ao formulário 1'!B2:B91=1))
</f>
        <v>0</v>
      </c>
      <c r="C18" s="85">
        <f>SUMPRODUCT(('Respostas ao formulário 1'!BB2:BB91="Regular") * ('Respostas ao formulário 1'!B2:B91=1))
</f>
        <v>0</v>
      </c>
      <c r="D18" s="85">
        <f>SUMPRODUCT(('Respostas ao formulário 1'!BB2:BB91="Bom")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1'!AB2:AB91="Ruim") * ('Respostas ao formulário 1'!B2:B91=2))
</f>
        <v>0</v>
      </c>
      <c r="I18" s="85">
        <f>SUMPRODUCT(('Respostas ao formulário 1'!BB2:BB91="Regular") * ('Respostas ao formulário 1'!B2:B91=2))
</f>
        <v>1</v>
      </c>
      <c r="J18" s="85">
        <f>SUMPRODUCT(('Respostas ao formulário 1'!BB2:BB91="Bom") * ('Respostas ao formulário 1'!B2:B91=2))
</f>
        <v>0</v>
      </c>
      <c r="K18" s="96" t="str">
        <f t="shared" si="8"/>
        <v>Regular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1'!AX2:AX91="Ruim") * ('Respostas ao formulário 1'!B2:B91=3))
</f>
        <v>0</v>
      </c>
      <c r="C23" s="81">
        <f>SUMPRODUCT(('Respostas ao formulário 1'!AX2:AX91="Regular") * ('Respostas ao formulário 1'!B2:B91=3))
</f>
        <v>1</v>
      </c>
      <c r="D23" s="81">
        <f>SUMPRODUCT(('Respostas ao formulário 1'!AX2:AX91="Bom") * ('Respostas ao formulário 1'!B2:B91=3))
</f>
        <v>1</v>
      </c>
      <c r="E23" s="82" t="str">
        <f t="shared" ref="E23:E27" si="9">IF(AND(B23=0, C23=0, D23=0), " ", IF(MAX(B23:D23) = B23, "Ruim", IF(MAX(B23:D23) = C23, "Regular", IF(MAX(B23:D23) = D23, "Bom", "Ruim")))
)</f>
        <v>Regular</v>
      </c>
      <c r="G23" s="22" t="s">
        <v>91</v>
      </c>
      <c r="H23" s="81">
        <f>SUMPRODUCT(('Respostas ao formulário 1'!AX2:AX91="Ruim") * ('Respostas ao formulário 1'!B2:B91=4))
</f>
        <v>0</v>
      </c>
      <c r="I23" s="81">
        <f>SUMPRODUCT(('Respostas ao formulário 1'!AX2:AX91="Regular") * ('Respostas ao formulário 1'!B2:B91=4))
</f>
        <v>1</v>
      </c>
      <c r="J23" s="81">
        <f>SUMPRODUCT(('Respostas ao formulário 1'!AX2:AX91="Bom") * ('Respostas ao formulário 1'!B2:B91=4))
</f>
        <v>0</v>
      </c>
      <c r="K23" s="82" t="str">
        <f t="shared" ref="K23:K27" si="10">IF(AND(H23=0, I23=0, J23=0), " ", IF(MAX(H23:J23) = H23, "Ruim", IF(MAX(H23:J23) = I23, "Regular", IF(MAX(H23:J23) = J23, "Bom", "Ruim")))
)</f>
        <v>Regular</v>
      </c>
    </row>
    <row r="24">
      <c r="A24" s="22" t="s">
        <v>92</v>
      </c>
      <c r="B24" s="81">
        <f>SUMPRODUCT(('Respostas ao formulário 1'!AY2:AY91="Ruim") * ('Respostas ao formulário 1'!B2:B91=3))
</f>
        <v>0</v>
      </c>
      <c r="C24" s="81">
        <f>SUMPRODUCT(('Respostas ao formulário 1'!AY2:AY91="Regular") * ('Respostas ao formulário 1'!B2:B91=3))
</f>
        <v>0</v>
      </c>
      <c r="D24" s="81">
        <f>SUMPRODUCT(('Respostas ao formulário 1'!AY2:AY91="Bom") * ('Respostas ao formulário 1'!B2:B91=3))
</f>
        <v>2</v>
      </c>
      <c r="E24" s="82" t="str">
        <f t="shared" si="9"/>
        <v>Bom</v>
      </c>
      <c r="G24" s="22" t="s">
        <v>92</v>
      </c>
      <c r="H24" s="81">
        <f>SUMPRODUCT(('Respostas ao formulário 1'!AY2:AY91="Ruim") * ('Respostas ao formulário 1'!B2:B91=4))
</f>
        <v>0</v>
      </c>
      <c r="I24" s="81">
        <f>SUMPRODUCT(('Respostas ao formulário 1'!AY2:AY91="Regular") * ('Respostas ao formulário 1'!B2:B91=4))
</f>
        <v>1</v>
      </c>
      <c r="J24" s="81">
        <f>SUMPRODUCT(('Respostas ao formulário 1'!AY2:AY91="Bom") * ('Respostas ao formulário 1'!B2:B91=4))
</f>
        <v>0</v>
      </c>
      <c r="K24" s="82" t="str">
        <f t="shared" si="10"/>
        <v>Regular</v>
      </c>
    </row>
    <row r="25">
      <c r="A25" s="83" t="s">
        <v>93</v>
      </c>
      <c r="B25" s="81">
        <f>SUMPRODUCT(('Respostas ao formulário 1'!AZ2:AZ91="Ruim") * ('Respostas ao formulário 1'!B2:B91=3))
</f>
        <v>0</v>
      </c>
      <c r="C25" s="81">
        <f>SUMPRODUCT(('Respostas ao formulário 1'!AZ2:AZ91="Regular") * ('Respostas ao formulário 1'!B2:B91=3))
</f>
        <v>2</v>
      </c>
      <c r="D25" s="81">
        <f>SUMPRODUCT(('Respostas ao formulário 1'!AZ2:AZ91="Bom") * ('Respostas ao formulário 1'!B2:B91=3))
</f>
        <v>0</v>
      </c>
      <c r="E25" s="82" t="str">
        <f t="shared" si="9"/>
        <v>Regular</v>
      </c>
      <c r="G25" s="83" t="s">
        <v>93</v>
      </c>
      <c r="H25" s="81">
        <f>SUMPRODUCT(('Respostas ao formulário 1'!AZ2:AZ91="Ruim") * ('Respostas ao formulário 1'!B2:B91=4))
</f>
        <v>0</v>
      </c>
      <c r="I25" s="81">
        <f>SUMPRODUCT(('Respostas ao formulário 1'!AZ2:AZ91="Regular") * ('Respostas ao formulário 1'!B2:B91=4))
</f>
        <v>1</v>
      </c>
      <c r="J25" s="81">
        <f>SUMPRODUCT(('Respostas ao formulário 1'!AZ2:AZ91="Bom") * ('Respostas ao formulário 1'!B2:B91=4))
</f>
        <v>0</v>
      </c>
      <c r="K25" s="82" t="str">
        <f t="shared" si="10"/>
        <v>Regular</v>
      </c>
    </row>
    <row r="26">
      <c r="A26" s="83" t="s">
        <v>94</v>
      </c>
      <c r="B26" s="81">
        <f>SUMPRODUCT(('Respostas ao formulário 1'!BA2:BA91="Ruim") * ('Respostas ao formulário 1'!B2:B91=3))
</f>
        <v>0</v>
      </c>
      <c r="C26" s="81">
        <f>SUMPRODUCT(('Respostas ao formulário 1'!BA2:BA91="Regular") * ('Respostas ao formulário 1'!B2:B91=3))
</f>
        <v>2</v>
      </c>
      <c r="D26" s="81">
        <f>SUMPRODUCT(('Respostas ao formulário 1'!BA2:BA91="Bom") * ('Respostas ao formulário 1'!B2:B91=3))
</f>
        <v>0</v>
      </c>
      <c r="E26" s="82" t="str">
        <f t="shared" si="9"/>
        <v>Regular</v>
      </c>
      <c r="G26" s="83" t="s">
        <v>94</v>
      </c>
      <c r="H26" s="81">
        <f>SUMPRODUCT(('Respostas ao formulário 1'!BA2:BA91="Ruim") * ('Respostas ao formulário 1'!B2:B91=4))
</f>
        <v>0</v>
      </c>
      <c r="I26" s="81">
        <f>SUMPRODUCT(('Respostas ao formulário 1'!BA2:BA91="Regular") * ('Respostas ao formulário 1'!B2:B91=4))
</f>
        <v>1</v>
      </c>
      <c r="J26" s="81">
        <f>SUMPRODUCT(('Respostas ao formulário 1'!BA2:BA91="Bom") * ('Respostas ao formulário 1'!B2:B91=4))
</f>
        <v>0</v>
      </c>
      <c r="K26" s="82" t="str">
        <f t="shared" si="10"/>
        <v>Regular</v>
      </c>
    </row>
    <row r="27">
      <c r="A27" s="84" t="s">
        <v>95</v>
      </c>
      <c r="B27" s="85">
        <f>SUMPRODUCT(('Respostas ao formulário 1'!AB2:AB91="Ruim") * ('Respostas ao formulário 1'!B2:B91=3))
</f>
        <v>0</v>
      </c>
      <c r="C27" s="85">
        <f>SUMPRODUCT(('Respostas ao formulário 1'!BB2:BB91="Regular") * ('Respostas ao formulário 1'!B2:B91=3))
</f>
        <v>2</v>
      </c>
      <c r="D27" s="85">
        <f>SUMPRODUCT(('Respostas ao formulário 1'!BB2:BB91="Bom") * ('Respostas ao formulário 1'!B2:B91=3))
</f>
        <v>0</v>
      </c>
      <c r="E27" s="96" t="str">
        <f t="shared" si="9"/>
        <v>Regular</v>
      </c>
      <c r="G27" s="84" t="s">
        <v>95</v>
      </c>
      <c r="H27" s="85">
        <f>SUMPRODUCT(('Respostas ao formulário 1'!AB2:AB91="Ruim") * ('Respostas ao formulário 1'!B2:B91=4))
</f>
        <v>0</v>
      </c>
      <c r="I27" s="85">
        <f>SUMPRODUCT(('Respostas ao formulário 1'!BB2:BB91="Regular") * ('Respostas ao formulário 1'!B2:B91=4))
</f>
        <v>1</v>
      </c>
      <c r="J27" s="85">
        <f>SUMPRODUCT(('Respostas ao formulário 1'!BB2:BB91="Bom") * ('Respostas ao formulário 1'!B2:B91=4))
</f>
        <v>0</v>
      </c>
      <c r="K27" s="96" t="str">
        <f t="shared" si="10"/>
        <v>Regular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1'!AX2:AX91="Ruim") * ('Respostas ao formulário 1'!B2:B91=5))
</f>
        <v>0</v>
      </c>
      <c r="C32" s="81">
        <f>SUMPRODUCT(('Respostas ao formulário 1'!AX2:AX91="Regular") * ('Respostas ao formulário 1'!B2:B91=5))
</f>
        <v>0</v>
      </c>
      <c r="D32" s="81">
        <f>SUMPRODUCT(('Respostas ao formulário 1'!AX2:AX91="Bom") * ('Respostas ao formulário 1'!B2:B91=5))
</f>
        <v>0</v>
      </c>
      <c r="E32" s="82" t="str">
        <f t="shared" ref="E32:E36" si="11">IF(AND(B32=0, C32=0, D32=0), " ", IF(MAX(B32:D32) = B32, "Ruim", IF(MAX(B32:D32) = C32, "Regular", IF(MAX(B32:D32) = D32, "Bom", "Ruim")))
)</f>
        <v> </v>
      </c>
    </row>
    <row r="33">
      <c r="A33" s="22" t="s">
        <v>92</v>
      </c>
      <c r="B33" s="81">
        <f>SUMPRODUCT(('Respostas ao formulário 1'!AY2:AY91="Ruim") * ('Respostas ao formulário 1'!B2:B91=5))
</f>
        <v>0</v>
      </c>
      <c r="C33" s="81">
        <f>SUMPRODUCT(('Respostas ao formulário 1'!AY2:AY91="Regular") * ('Respostas ao formulário 1'!B2:B91=5))
</f>
        <v>0</v>
      </c>
      <c r="D33" s="81">
        <f>SUMPRODUCT(('Respostas ao formulário 1'!AY2:AY91="Bom") * ('Respostas ao formulário 1'!B2:B91=5))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1'!AZ2:AZ91="Ruim") * ('Respostas ao formulário 1'!B2:B91=5))
</f>
        <v>0</v>
      </c>
      <c r="C34" s="81">
        <f>SUMPRODUCT(('Respostas ao formulário 1'!AZ2:AZ91="Regular") * ('Respostas ao formulário 1'!B2:B91=5))
</f>
        <v>0</v>
      </c>
      <c r="D34" s="81">
        <f>SUMPRODUCT(('Respostas ao formulário 1'!AZ2:AZ91="Bom") * ('Respostas ao formulário 1'!B2:B91=5))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1'!BA2:BA91="Ruim") * ('Respostas ao formulário 1'!B2:B91=5))
</f>
        <v>0</v>
      </c>
      <c r="C35" s="81">
        <f>SUMPRODUCT(('Respostas ao formulário 1'!BA2:BA91="Regular") * ('Respostas ao formulário 1'!B2:B91=5))
</f>
        <v>0</v>
      </c>
      <c r="D35" s="81">
        <f>SUMPRODUCT(('Respostas ao formulário 1'!BA2:BA91="Bom") * ('Respostas ao formulário 1'!B2:B91=5))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1'!AB2:AB91="Ruim") * ('Respostas ao formulário 1'!B2:B91=5))
</f>
        <v>0</v>
      </c>
      <c r="C36" s="85">
        <f>SUMPRODUCT(('Respostas ao formulário 1'!BB2:BB91="Regular") * ('Respostas ao formulário 1'!B2:B91=5))
</f>
        <v>0</v>
      </c>
      <c r="D36" s="85">
        <f>SUMPRODUCT(('Respostas ao formulário 1'!BB2:BB91="Bom") * ('Respostas ao formulário 1'!B2:B91=5))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122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Bom</v>
      </c>
      <c r="D3" s="81" t="str">
        <f t="shared" ref="D3:D7" si="3">E23</f>
        <v>Regular</v>
      </c>
      <c r="E3" s="81" t="str">
        <f t="shared" ref="E3:E7" si="4">K23</f>
        <v>Bom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+ COUNTIF(B3:F3, "Bom"), "Ruim",
 "Ruim")))))))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Regular</v>
      </c>
      <c r="D4" s="81" t="str">
        <f t="shared" si="3"/>
        <v>Regular</v>
      </c>
      <c r="E4" s="81" t="str">
        <f t="shared" si="4"/>
        <v>Bom</v>
      </c>
      <c r="F4" s="81" t="str">
        <f t="shared" si="5"/>
        <v> </v>
      </c>
      <c r="G4" s="82" t="str">
        <f t="shared" si="6"/>
        <v>Regular</v>
      </c>
    </row>
    <row r="5">
      <c r="A5" s="83" t="s">
        <v>93</v>
      </c>
      <c r="B5" s="81" t="str">
        <f t="shared" si="1"/>
        <v> </v>
      </c>
      <c r="C5" s="81" t="str">
        <f t="shared" si="2"/>
        <v>Bom</v>
      </c>
      <c r="D5" s="81" t="str">
        <f t="shared" si="3"/>
        <v>Regular</v>
      </c>
      <c r="E5" s="81" t="str">
        <f t="shared" si="4"/>
        <v>Regular</v>
      </c>
      <c r="F5" s="81" t="str">
        <f t="shared" si="5"/>
        <v> </v>
      </c>
      <c r="G5" s="82" t="str">
        <f t="shared" si="6"/>
        <v>Regular</v>
      </c>
    </row>
    <row r="6">
      <c r="A6" s="83" t="s">
        <v>94</v>
      </c>
      <c r="B6" s="81" t="str">
        <f t="shared" si="1"/>
        <v> </v>
      </c>
      <c r="C6" s="81" t="str">
        <f t="shared" si="2"/>
        <v>Regular</v>
      </c>
      <c r="D6" s="81" t="str">
        <f t="shared" si="3"/>
        <v>Ruim</v>
      </c>
      <c r="E6" s="81" t="str">
        <f t="shared" si="4"/>
        <v>Regular</v>
      </c>
      <c r="F6" s="81" t="str">
        <f t="shared" si="5"/>
        <v> </v>
      </c>
      <c r="G6" s="82" t="str">
        <f t="shared" si="6"/>
        <v>Regular</v>
      </c>
    </row>
    <row r="7">
      <c r="A7" s="84" t="s">
        <v>95</v>
      </c>
      <c r="B7" s="85" t="str">
        <f t="shared" si="1"/>
        <v> </v>
      </c>
      <c r="C7" s="85" t="str">
        <f t="shared" si="2"/>
        <v>Regular</v>
      </c>
      <c r="D7" s="85" t="str">
        <f t="shared" si="3"/>
        <v>Regular</v>
      </c>
      <c r="E7" s="85" t="str">
        <f t="shared" si="4"/>
        <v>Bom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1'!BE2:BE91="Ruim") * ('Respostas ao formulário 1'!B2:B91=1))
</f>
        <v>0</v>
      </c>
      <c r="C14" s="81">
        <f>SUMPRODUCT(('Respostas ao formulário 1'!BE2:BE91="Regular") * ('Respostas ao formulário 1'!B2:B91=1))
</f>
        <v>0</v>
      </c>
      <c r="D14" s="81">
        <f>SUMPRODUCT(('Respostas ao formulário 1'!BE2:BE91="Bom")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"Ruim")))
)</f>
        <v> </v>
      </c>
      <c r="G14" s="22" t="s">
        <v>91</v>
      </c>
      <c r="H14" s="81">
        <f>SUMPRODUCT(('Respostas ao formulário 1'!BE2:BE91="Ruim") * ('Respostas ao formulário 1'!B2:B91=2))
</f>
        <v>0</v>
      </c>
      <c r="I14" s="81">
        <f>SUMPRODUCT(('Respostas ao formulário 1'!BE2:BE91="Regular") * ('Respostas ao formulário 1'!B2:B91=2))
</f>
        <v>0</v>
      </c>
      <c r="J14" s="81">
        <f>SUMPRODUCT(('Respostas ao formulário 1'!BE2:BE91="Bom") * ('Respostas ao formulário 1'!B2:B91=2))
</f>
        <v>1</v>
      </c>
      <c r="K14" s="82" t="str">
        <f t="shared" ref="K14:K18" si="8">IF(AND(H14=0, I14=0, J14=0), " ", IF(MAX(H14:J14) = H14, "Ruim", IF(MAX(H14:J14) = I14, "Regular", IF(MAX(H14:J14) = J14, "Bom", "Ruim")))
)</f>
        <v>Bom</v>
      </c>
    </row>
    <row r="15">
      <c r="A15" s="22" t="s">
        <v>92</v>
      </c>
      <c r="B15" s="81">
        <f>SUMPRODUCT(('Respostas ao formulário 1'!BF2:BF91="Ruim") * ('Respostas ao formulário 1'!B2:B91=2))
</f>
        <v>0</v>
      </c>
      <c r="C15" s="81">
        <f>SUMPRODUCT(('Respostas ao formulário 1'!BF2:BF91="Regular") * ('Respostas ao formulário 1'!B2:B91=1))
</f>
        <v>0</v>
      </c>
      <c r="D15" s="81">
        <f>SUMPRODUCT(('Respostas ao formulário 1'!BF2:BF91="Bom")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1'!BF2:BF91="Ruim") * ('Respostas ao formulário 1'!B2:B91=2))
</f>
        <v>0</v>
      </c>
      <c r="I15" s="81">
        <f>SUMPRODUCT(('Respostas ao formulário 1'!BF2:BF91="Regular") * ('Respostas ao formulário 1'!B2:B91=2))
</f>
        <v>1</v>
      </c>
      <c r="J15" s="81">
        <f>SUMPRODUCT(('Respostas ao formulário 1'!BF2:BF91="Bom") * ('Respostas ao formulário 1'!B2:B91=2))
</f>
        <v>0</v>
      </c>
      <c r="K15" s="82" t="str">
        <f t="shared" si="8"/>
        <v>Regular</v>
      </c>
    </row>
    <row r="16">
      <c r="A16" s="83" t="s">
        <v>93</v>
      </c>
      <c r="B16" s="81">
        <f>SUMPRODUCT(('Respostas ao formulário 1'!BG2:BG91="Ruim") * ('Respostas ao formulário 1'!B2:B91=1))
</f>
        <v>0</v>
      </c>
      <c r="C16" s="81">
        <f>SUMPRODUCT(('Respostas ao formulário 1'!BG2:BG91="Regular") * ('Respostas ao formulário 1'!B2:B91=1))
</f>
        <v>0</v>
      </c>
      <c r="D16" s="81">
        <f>SUMPRODUCT(('Respostas ao formulário 1'!BG2:BG91="Bom")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1'!BG2:BG91="Ruim") * ('Respostas ao formulário 1'!B2:B91=2))
</f>
        <v>0</v>
      </c>
      <c r="I16" s="81">
        <f>SUMPRODUCT(('Respostas ao formulário 1'!BG2:BG91="Regular") * ('Respostas ao formulário 1'!B2:B91=2))
</f>
        <v>0</v>
      </c>
      <c r="J16" s="81">
        <f>SUMPRODUCT(('Respostas ao formulário 1'!BG2:BG91="Bom") * ('Respostas ao formulário 1'!B2:B91=2))
</f>
        <v>1</v>
      </c>
      <c r="K16" s="82" t="str">
        <f t="shared" si="8"/>
        <v>Bom</v>
      </c>
    </row>
    <row r="17">
      <c r="A17" s="83" t="s">
        <v>94</v>
      </c>
      <c r="B17" s="81">
        <f>SUMPRODUCT(('Respostas ao formulário 1'!BH2:BH91="Ruim") * ('Respostas ao formulário 1'!B2:B91=1))
</f>
        <v>0</v>
      </c>
      <c r="C17" s="81">
        <f>SUMPRODUCT(('Respostas ao formulário 1'!BH2:BH91="Regular") * ('Respostas ao formulário 1'!B2:B91=1))
</f>
        <v>0</v>
      </c>
      <c r="D17" s="81">
        <f>SUMPRODUCT(('Respostas ao formulário 1'!BH2:BH91="Bom")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1'!BH2:BH91="Ruim") * ('Respostas ao formulário 1'!B2:B91=2))
</f>
        <v>0</v>
      </c>
      <c r="I17" s="81">
        <f>SUMPRODUCT(('Respostas ao formulário 1'!BH2:BH91="Regular") * ('Respostas ao formulário 1'!B2:B91=2))
</f>
        <v>1</v>
      </c>
      <c r="J17" s="81">
        <f>SUMPRODUCT(('Respostas ao formulário 1'!BH2:BH91="Bom") * ('Respostas ao formulário 1'!B2:B91=2))
</f>
        <v>0</v>
      </c>
      <c r="K17" s="82" t="str">
        <f t="shared" si="8"/>
        <v>Regular</v>
      </c>
    </row>
    <row r="18">
      <c r="A18" s="84" t="s">
        <v>95</v>
      </c>
      <c r="B18" s="85">
        <f>SUMPRODUCT(('Respostas ao formulário 1'!BI2:BI91="Ruim") * ('Respostas ao formulário 1'!B2:B91=1))
</f>
        <v>0</v>
      </c>
      <c r="C18" s="85">
        <f>SUMPRODUCT(('Respostas ao formulário 1'!BI2:BI91="Regular") * ('Respostas ao formulário 1'!B2:B91=1))
</f>
        <v>0</v>
      </c>
      <c r="D18" s="85">
        <f>SUMPRODUCT(('Respostas ao formulário 1'!BI2:BI91="Bom")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1'!BI2:BI91="Ruim") * ('Respostas ao formulário 1'!B2:B91=2))
</f>
        <v>0</v>
      </c>
      <c r="I18" s="85">
        <f>SUMPRODUCT(('Respostas ao formulário 1'!BI2:BI91="Regular") * ('Respostas ao formulário 1'!B2:B91=2))
</f>
        <v>1</v>
      </c>
      <c r="J18" s="85">
        <f>SUMPRODUCT(('Respostas ao formulário 1'!BI2:BI91="Bom") * ('Respostas ao formulário 1'!B2:B91=2))
</f>
        <v>0</v>
      </c>
      <c r="K18" s="96" t="str">
        <f t="shared" si="8"/>
        <v>Regular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1'!BE2:BE91="Ruim") * ('Respostas ao formulário 1'!B2:B91=3))
</f>
        <v>0</v>
      </c>
      <c r="C23" s="81">
        <f>SUMPRODUCT(('Respostas ao formulário 1'!BE2:BE91="Regular") * ('Respostas ao formulário 1'!B2:B91=3))
</f>
        <v>2</v>
      </c>
      <c r="D23" s="81">
        <f>SUMPRODUCT(('Respostas ao formulário 1'!BE2:BE91="Bom") * ('Respostas ao formulário 1'!B2:B91=3))
</f>
        <v>0</v>
      </c>
      <c r="E23" s="82" t="str">
        <f t="shared" ref="E23:E27" si="9">IF(AND(B23=0, C23=0, D23=0), " ", IF(MAX(B23:D23) = B23, "Ruim", IF(MAX(B23:D23) = C23, "Regular", IF(MAX(B23:D23) = D23, "Bom", "Ruim")))
)</f>
        <v>Regular</v>
      </c>
      <c r="G23" s="22" t="s">
        <v>91</v>
      </c>
      <c r="H23" s="81">
        <f>SUMPRODUCT(('Respostas ao formulário 1'!BE2:BE91="Ruim") * ('Respostas ao formulário 1'!B2:B91=4))
</f>
        <v>0</v>
      </c>
      <c r="I23" s="81">
        <f>SUMPRODUCT(('Respostas ao formulário 1'!BE2:BE91="Regular") * ('Respostas ao formulário 1'!B2:B91=4))
</f>
        <v>0</v>
      </c>
      <c r="J23" s="81">
        <f>SUMPRODUCT(('Respostas ao formulário 1'!BE2:BE91="Bom") * ('Respostas ao formulário 1'!B2:B91=4))
</f>
        <v>1</v>
      </c>
      <c r="K23" s="82" t="str">
        <f t="shared" ref="K23:K27" si="10">IF(AND(H23=0, I23=0, J23=0), " ", IF(MAX(H23:J23) = H23, "Ruim", IF(MAX(H23:J23) = I23, "Regular", IF(MAX(H23:J23) = J23, "Bom", "Ruim")))
)</f>
        <v>Bom</v>
      </c>
    </row>
    <row r="24">
      <c r="A24" s="22" t="s">
        <v>92</v>
      </c>
      <c r="B24" s="81">
        <f>SUMPRODUCT(('Respostas ao formulário 1'!BF2:BF91="Ruim") * ('Respostas ao formulário 1'!B2:B91=3))
</f>
        <v>0</v>
      </c>
      <c r="C24" s="81">
        <f>SUMPRODUCT(('Respostas ao formulário 1'!BF2:BF91="Regular") * ('Respostas ao formulário 1'!B2:B91=3))
</f>
        <v>2</v>
      </c>
      <c r="D24" s="81">
        <f>SUMPRODUCT(('Respostas ao formulário 1'!BF2:BF91="Bom") * ('Respostas ao formulário 1'!B2:B91=3))
</f>
        <v>0</v>
      </c>
      <c r="E24" s="82" t="str">
        <f t="shared" si="9"/>
        <v>Regular</v>
      </c>
      <c r="G24" s="22" t="s">
        <v>92</v>
      </c>
      <c r="H24" s="81">
        <f>SUMPRODUCT(('Respostas ao formulário 1'!BF2:BF91="Ruim") * ('Respostas ao formulário 1'!B2:B91=4))
</f>
        <v>0</v>
      </c>
      <c r="I24" s="81">
        <f>SUMPRODUCT(('Respostas ao formulário 1'!BF2:BF91="Regular") * ('Respostas ao formulário 1'!B2:B91=4))
</f>
        <v>0</v>
      </c>
      <c r="J24" s="81">
        <f>SUMPRODUCT(('Respostas ao formulário 1'!BF2:BF91="Bom") * ('Respostas ao formulário 1'!B2:B91=4))
</f>
        <v>1</v>
      </c>
      <c r="K24" s="82" t="str">
        <f t="shared" si="10"/>
        <v>Bom</v>
      </c>
    </row>
    <row r="25">
      <c r="A25" s="83" t="s">
        <v>93</v>
      </c>
      <c r="B25" s="81">
        <f>SUMPRODUCT(('Respostas ao formulário 1'!BG2:BG91="Ruim") * ('Respostas ao formulário 1'!B2:B91=3))
</f>
        <v>0</v>
      </c>
      <c r="C25" s="81">
        <f>SUMPRODUCT(('Respostas ao formulário 1'!BG2:BG91="Regular") * ('Respostas ao formulário 1'!B2:B91=3))
</f>
        <v>1</v>
      </c>
      <c r="D25" s="81">
        <f>SUMPRODUCT(('Respostas ao formulário 1'!BG2:BG91="Bom") * ('Respostas ao formulário 1'!B2:B91=3))
</f>
        <v>1</v>
      </c>
      <c r="E25" s="82" t="str">
        <f t="shared" si="9"/>
        <v>Regular</v>
      </c>
      <c r="G25" s="83" t="s">
        <v>93</v>
      </c>
      <c r="H25" s="81">
        <f>SUMPRODUCT(('Respostas ao formulário 1'!BG2:BG91="Ruim") * ('Respostas ao formulário 1'!B2:B91=4))
</f>
        <v>0</v>
      </c>
      <c r="I25" s="81">
        <f>SUMPRODUCT(('Respostas ao formulário 1'!BG2:BG91="Regular") * ('Respostas ao formulário 1'!B2:B91=4))
</f>
        <v>1</v>
      </c>
      <c r="J25" s="81">
        <f>SUMPRODUCT(('Respostas ao formulário 1'!BG2:BG91="Bom") * ('Respostas ao formulário 1'!B2:B91=4))
</f>
        <v>0</v>
      </c>
      <c r="K25" s="82" t="str">
        <f t="shared" si="10"/>
        <v>Regular</v>
      </c>
    </row>
    <row r="26">
      <c r="A26" s="83" t="s">
        <v>94</v>
      </c>
      <c r="B26" s="81">
        <f>SUMPRODUCT(('Respostas ao formulário 1'!BH2:BH91="Ruim") * ('Respostas ao formulário 1'!B2:B91=3))
</f>
        <v>1</v>
      </c>
      <c r="C26" s="81">
        <f>SUMPRODUCT(('Respostas ao formulário 1'!BH2:BH91="Regular") * ('Respostas ao formulário 1'!B2:B91=3))
</f>
        <v>1</v>
      </c>
      <c r="D26" s="81">
        <f>SUMPRODUCT(('Respostas ao formulário 1'!BH2:BH91="Bom") * ('Respostas ao formulário 1'!B2:B91=3))
</f>
        <v>0</v>
      </c>
      <c r="E26" s="82" t="str">
        <f t="shared" si="9"/>
        <v>Ruim</v>
      </c>
      <c r="G26" s="83" t="s">
        <v>94</v>
      </c>
      <c r="H26" s="81">
        <f>SUMPRODUCT(('Respostas ao formulário 1'!BH2:BH91="Ruim") * ('Respostas ao formulário 1'!B2:B91=4))
</f>
        <v>0</v>
      </c>
      <c r="I26" s="81">
        <f>SUMPRODUCT(('Respostas ao formulário 1'!BH2:BH91="Regular") * ('Respostas ao formulário 1'!B2:B91=4))
</f>
        <v>1</v>
      </c>
      <c r="J26" s="81">
        <f>SUMPRODUCT(('Respostas ao formulário 1'!BH2:BH91="Bom") * ('Respostas ao formulário 1'!B2:B91=4))
</f>
        <v>0</v>
      </c>
      <c r="K26" s="82" t="str">
        <f t="shared" si="10"/>
        <v>Regular</v>
      </c>
    </row>
    <row r="27">
      <c r="A27" s="84" t="s">
        <v>95</v>
      </c>
      <c r="B27" s="85">
        <f>SUMPRODUCT(('Respostas ao formulário 1'!BI2:BI91="Ruim") * ('Respostas ao formulário 1'!B2:B91=3))
</f>
        <v>0</v>
      </c>
      <c r="C27" s="85">
        <f>SUMPRODUCT(('Respostas ao formulário 1'!BI2:BI91="Regular") * ('Respostas ao formulário 1'!B2:B91=3))
</f>
        <v>2</v>
      </c>
      <c r="D27" s="85">
        <f>SUMPRODUCT(('Respostas ao formulário 1'!BI2:BI91="Bom") * ('Respostas ao formulário 1'!B2:B91=3))
</f>
        <v>0</v>
      </c>
      <c r="E27" s="96" t="str">
        <f t="shared" si="9"/>
        <v>Regular</v>
      </c>
      <c r="G27" s="84" t="s">
        <v>95</v>
      </c>
      <c r="H27" s="85">
        <f>SUMPRODUCT(('Respostas ao formulário 1'!BI2:BI91="Ruim") * ('Respostas ao formulário 1'!B2:B91=4))
</f>
        <v>0</v>
      </c>
      <c r="I27" s="85">
        <f>SUMPRODUCT(('Respostas ao formulário 1'!BI2:BI91="Regular") * ('Respostas ao formulário 1'!B2:B91=4))
</f>
        <v>0</v>
      </c>
      <c r="J27" s="85">
        <f>SUMPRODUCT(('Respostas ao formulário 1'!BI2:BI91="Bom") * ('Respostas ao formulário 1'!B2:B91=4))
</f>
        <v>1</v>
      </c>
      <c r="K27" s="96" t="str">
        <f t="shared" si="10"/>
        <v>Bom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1'!BE2:BE91="Ruim") * ('Respostas ao formulário 1'!B2:B91=5))
</f>
        <v>0</v>
      </c>
      <c r="C32" s="81">
        <f>SUMPRODUCT(('Respostas ao formulário 1'!BE2:BE91="Regular") * ('Respostas ao formulário 1'!B2:B91=5))
</f>
        <v>0</v>
      </c>
      <c r="D32" s="81">
        <f>SUMPRODUCT(('Respostas ao formulário 1'!BE2:BE91="Bom") * ('Respostas ao formulário 1'!B2:B91=5))
</f>
        <v>0</v>
      </c>
      <c r="E32" s="82" t="str">
        <f t="shared" ref="E32:E36" si="11">IF(AND(B32=0, C32=0, D32=0), " ", IF(MAX(B32:D32) = B32, "Ruim", IF(MAX(B32:D32) = C32, "Regular", IF(MAX(B32:D32) = D32, "Bom", "Ruim")))
)</f>
        <v> </v>
      </c>
    </row>
    <row r="33">
      <c r="A33" s="22" t="s">
        <v>92</v>
      </c>
      <c r="B33" s="81">
        <f>SUMPRODUCT(('Respostas ao formulário 1'!BF2:BF91="Ruim") * ('Respostas ao formulário 1'!B2:B91=5))
</f>
        <v>0</v>
      </c>
      <c r="C33" s="81">
        <f>SUMPRODUCT(('Respostas ao formulário 1'!BF2:BF91="Regular") * ('Respostas ao formulário 1'!B2:B91=5))
</f>
        <v>0</v>
      </c>
      <c r="D33" s="81">
        <f>SUMPRODUCT(('Respostas ao formulário 1'!BF2:BF91="Bom") * ('Respostas ao formulário 1'!B2:B91=5))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1'!BG2:BG91="Ruim") * ('Respostas ao formulário 1'!B2:B91=5))
</f>
        <v>0</v>
      </c>
      <c r="C34" s="81">
        <f>SUMPRODUCT(('Respostas ao formulário 1'!BG2:BG91="Regular") * ('Respostas ao formulário 1'!B2:B91=5))
</f>
        <v>0</v>
      </c>
      <c r="D34" s="81">
        <f>SUMPRODUCT(('Respostas ao formulário 1'!BG2:BG91="Bom") * ('Respostas ao formulário 1'!B2:B91=5))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1'!BH2:BH91="Ruim") * ('Respostas ao formulário 1'!B2:B91=5))
</f>
        <v>0</v>
      </c>
      <c r="C35" s="81">
        <f>SUMPRODUCT(('Respostas ao formulário 1'!BH2:BH91="Regular") * ('Respostas ao formulário 1'!B2:B91=5))
</f>
        <v>0</v>
      </c>
      <c r="D35" s="81">
        <f>SUMPRODUCT(('Respostas ao formulário 1'!BH2:BH91="Bom") * ('Respostas ao formulário 1'!B2:B91=5))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1'!BI2:BI91="Ruim") * ('Respostas ao formulário 1'!B2:B91=5))
</f>
        <v>0</v>
      </c>
      <c r="C36" s="85">
        <f>SUMPRODUCT(('Respostas ao formulário 1'!BI2:BI91="Regular") * ('Respostas ao formulário 1'!B2:B91=5))
</f>
        <v>0</v>
      </c>
      <c r="D36" s="85">
        <f>SUMPRODUCT(('Respostas ao formulário 1'!BI2:BI91="Bom") * ('Respostas ao formulário 1'!B2:B91=5))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C343D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123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Regular</v>
      </c>
      <c r="D3" s="81" t="str">
        <f t="shared" ref="D3:D7" si="3">E23</f>
        <v>Regular</v>
      </c>
      <c r="E3" s="81" t="str">
        <f t="shared" ref="E3:E7" si="4">K23</f>
        <v> 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= COUNTIF(B3:F3, "Bom"), "Ruim",
 "")))))))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Regular</v>
      </c>
      <c r="D4" s="81" t="str">
        <f t="shared" si="3"/>
        <v>Bom</v>
      </c>
      <c r="E4" s="81" t="str">
        <f t="shared" si="4"/>
        <v> </v>
      </c>
      <c r="F4" s="81" t="str">
        <f t="shared" si="5"/>
        <v> </v>
      </c>
      <c r="G4" s="82" t="str">
        <f t="shared" si="6"/>
        <v>Regular</v>
      </c>
    </row>
    <row r="5">
      <c r="A5" s="83" t="s">
        <v>93</v>
      </c>
      <c r="B5" s="81" t="str">
        <f t="shared" si="1"/>
        <v> </v>
      </c>
      <c r="C5" s="81" t="str">
        <f t="shared" si="2"/>
        <v>Bom</v>
      </c>
      <c r="D5" s="81" t="str">
        <f t="shared" si="3"/>
        <v>Regular</v>
      </c>
      <c r="E5" s="81" t="str">
        <f t="shared" si="4"/>
        <v> </v>
      </c>
      <c r="F5" s="81" t="str">
        <f t="shared" si="5"/>
        <v> </v>
      </c>
      <c r="G5" s="82" t="str">
        <f t="shared" si="6"/>
        <v>Regular</v>
      </c>
    </row>
    <row r="6">
      <c r="A6" s="83" t="s">
        <v>94</v>
      </c>
      <c r="B6" s="81" t="str">
        <f t="shared" si="1"/>
        <v> </v>
      </c>
      <c r="C6" s="81" t="str">
        <f t="shared" si="2"/>
        <v>Ruim</v>
      </c>
      <c r="D6" s="81" t="str">
        <f t="shared" si="3"/>
        <v>Regular</v>
      </c>
      <c r="E6" s="81" t="str">
        <f t="shared" si="4"/>
        <v> </v>
      </c>
      <c r="F6" s="81" t="str">
        <f t="shared" si="5"/>
        <v> </v>
      </c>
      <c r="G6" s="82" t="str">
        <f t="shared" si="6"/>
        <v>Ruim</v>
      </c>
    </row>
    <row r="7">
      <c r="A7" s="84" t="s">
        <v>95</v>
      </c>
      <c r="B7" s="85" t="str">
        <f t="shared" si="1"/>
        <v> </v>
      </c>
      <c r="C7" s="85" t="str">
        <f t="shared" si="2"/>
        <v>Regular</v>
      </c>
      <c r="D7" s="85" t="str">
        <f t="shared" si="3"/>
        <v>Regular</v>
      </c>
      <c r="E7" s="85" t="str">
        <f t="shared" si="4"/>
        <v> 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1'!BQ2:BQ91="Ruim") * ('Respostas ao formulário 1'!B2:B91=1))
</f>
        <v>0</v>
      </c>
      <c r="C14" s="81">
        <f>SUMPRODUCT(('Respostas ao formulário 1'!BQ2:BQ91="Regular") * ('Respostas ao formulário 1'!B2:B91=1))
</f>
        <v>0</v>
      </c>
      <c r="D14" s="81">
        <f>SUMPRODUCT(('Respostas ao formulário 1'!BQ2:BQ91="Bom")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"Ruim")))
)</f>
        <v> </v>
      </c>
      <c r="G14" s="22" t="s">
        <v>91</v>
      </c>
      <c r="H14" s="81">
        <f>SUMPRODUCT(('Respostas ao formulário 1'!BQ2:BQ91="Ruim") * ('Respostas ao formulário 1'!B2:B91=2))
</f>
        <v>0</v>
      </c>
      <c r="I14" s="81">
        <f>SUMPRODUCT(('Respostas ao formulário 1'!BQ2:BQ91="Regular") * ('Respostas ao formulário 1'!B2:B91=2))
</f>
        <v>1</v>
      </c>
      <c r="J14" s="81">
        <f>SUMPRODUCT(('Respostas ao formulário 1'!BQ2:BQ91="Bom") * ('Respostas ao formulário 1'!B2:B91=2))
</f>
        <v>0</v>
      </c>
      <c r="K14" s="82" t="str">
        <f t="shared" ref="K14:K18" si="8">IF(AND(H14=0, I14=0, J14=0), " ", IF(MAX(H14:J14) = H14, "Ruim", IF(MAX(H14:J14) = I14, "Regular", IF(MAX(H14:J14) = J14, "Bom", "Ruim")))
)</f>
        <v>Regular</v>
      </c>
    </row>
    <row r="15">
      <c r="A15" s="22" t="s">
        <v>92</v>
      </c>
      <c r="B15" s="81">
        <f>SUMPRODUCT(('Respostas ao formulário 1'!BR2:BR91="Ruim") * ('Respostas ao formulário 1'!B2:B91=1))
</f>
        <v>0</v>
      </c>
      <c r="C15" s="81">
        <f>SUMPRODUCT(('Respostas ao formulário 1'!BR2:BR91="Regular") * ('Respostas ao formulário 1'!B2:B91=1))
</f>
        <v>0</v>
      </c>
      <c r="D15" s="81">
        <f>SUMPRODUCT(('Respostas ao formulário 1'!BR2:BR91="Bom")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1'!BR2:BR91="Ruim") * ('Respostas ao formulário 1'!B2:B91=2))
</f>
        <v>0</v>
      </c>
      <c r="I15" s="81">
        <f>SUMPRODUCT(('Respostas ao formulário 1'!BR2:BR91="Regular") * ('Respostas ao formulário 1'!B2:B91=2))
</f>
        <v>1</v>
      </c>
      <c r="J15" s="81">
        <f>SUMPRODUCT(('Respostas ao formulário 1'!BR2:BR91="Bom") * ('Respostas ao formulário 1'!B2:B91=2))
</f>
        <v>0</v>
      </c>
      <c r="K15" s="82" t="str">
        <f t="shared" si="8"/>
        <v>Regular</v>
      </c>
    </row>
    <row r="16">
      <c r="A16" s="83" t="s">
        <v>93</v>
      </c>
      <c r="B16" s="81">
        <f>SUMPRODUCT(('Respostas ao formulário 1'!BS2:BS91="Ruim") * ('Respostas ao formulário 1'!B2:B91=1))
</f>
        <v>0</v>
      </c>
      <c r="C16" s="81">
        <f>SUMPRODUCT(('Respostas ao formulário 1'!BS2:BS91="Regular") * ('Respostas ao formulário 1'!B2:B91=1))
</f>
        <v>0</v>
      </c>
      <c r="D16" s="81">
        <f>SUMPRODUCT(('Respostas ao formulário 1'!BS2:BS91="Bom")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1'!BS2:BS91="Ruim") * ('Respostas ao formulário 1'!B2:B91=2))
</f>
        <v>0</v>
      </c>
      <c r="I16" s="81">
        <f>SUMPRODUCT(('Respostas ao formulário 1'!BS2:BS91="Regular") * ('Respostas ao formulário 1'!B2:B91=2))
</f>
        <v>0</v>
      </c>
      <c r="J16" s="81">
        <f>SUMPRODUCT(('Respostas ao formulário 1'!BS2:BS91="Bom") * ('Respostas ao formulário 1'!B2:B91=2))
</f>
        <v>1</v>
      </c>
      <c r="K16" s="82" t="str">
        <f t="shared" si="8"/>
        <v>Bom</v>
      </c>
    </row>
    <row r="17">
      <c r="A17" s="83" t="s">
        <v>94</v>
      </c>
      <c r="B17" s="81">
        <f>SUMPRODUCT(('Respostas ao formulário 1'!BT2:BT91="Ruim") * ('Respostas ao formulário 1'!B2:B91=1))
</f>
        <v>0</v>
      </c>
      <c r="C17" s="81">
        <f>SUMPRODUCT(('Respostas ao formulário 1'!BT2:BT91="Regular") * ('Respostas ao formulário 1'!B2:B91=1))
</f>
        <v>0</v>
      </c>
      <c r="D17" s="81">
        <f>SUMPRODUCT(('Respostas ao formulário 1'!BT2:BT91="Bom")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1'!BT2:BT91="Ruim") * ('Respostas ao formulário 1'!B2:B91=2))
</f>
        <v>1</v>
      </c>
      <c r="I17" s="81">
        <f>SUMPRODUCT(('Respostas ao formulário 1'!BT2:BT91="Regular") * ('Respostas ao formulário 1'!B2:B91=2))
</f>
        <v>0</v>
      </c>
      <c r="J17" s="81">
        <f>SUMPRODUCT(('Respostas ao formulário 1'!BT2:BT91="Bom") * ('Respostas ao formulário 1'!B2:B91=2))
</f>
        <v>0</v>
      </c>
      <c r="K17" s="82" t="str">
        <f t="shared" si="8"/>
        <v>Ruim</v>
      </c>
    </row>
    <row r="18">
      <c r="A18" s="84" t="s">
        <v>95</v>
      </c>
      <c r="B18" s="85">
        <f>SUMPRODUCT(('Respostas ao formulário 1'!BU2:BU91="Ruim") * ('Respostas ao formulário 1'!B2:B91=1))
</f>
        <v>0</v>
      </c>
      <c r="C18" s="85">
        <f>SUMPRODUCT(('Respostas ao formulário 1'!BU2:BU91="Regular") * ('Respostas ao formulário 1'!B2:B91=1))
</f>
        <v>0</v>
      </c>
      <c r="D18" s="85">
        <f>SUMPRODUCT(('Respostas ao formulário 1'!BU2:BU91="Bom")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1'!BU2:BU91="Ruim") * ('Respostas ao formulário 1'!B2:B91=2))
</f>
        <v>0</v>
      </c>
      <c r="I18" s="85">
        <f>SUMPRODUCT(('Respostas ao formulário 1'!BU2:BU91="Regular") * ('Respostas ao formulário 1'!B2:B91=2))
</f>
        <v>1</v>
      </c>
      <c r="J18" s="85">
        <f>SUMPRODUCT(('Respostas ao formulário 1'!BU2:BU91="Bom") * ('Respostas ao formulário 1'!B2:B91=2))
</f>
        <v>0</v>
      </c>
      <c r="K18" s="96" t="str">
        <f t="shared" si="8"/>
        <v>Regular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1'!BQ2:BQ91="Ruim") * ('Respostas ao formulário 1'!B2:B91=3))
</f>
        <v>0</v>
      </c>
      <c r="C23" s="81">
        <f>SUMPRODUCT(('Respostas ao formulário 1'!BQ2:BQ91="Regular") * ('Respostas ao formulário 1'!B2:B91=3))
</f>
        <v>2</v>
      </c>
      <c r="D23" s="81">
        <f>SUMPRODUCT(('Respostas ao formulário 1'!BQ2:BQ91="Bom") * ('Respostas ao formulário 1'!B2:B91=3))
</f>
        <v>0</v>
      </c>
      <c r="E23" s="82" t="str">
        <f t="shared" ref="E23:E27" si="9">IF(AND(B23=0, C23=0, D23=0), " ", IF(MAX(B23:D23) = B23, "Ruim", IF(MAX(B23:D23) = C23, "Regular", IF(MAX(B23:D23) = D23, "Bom", "
"))))</f>
        <v>Regular</v>
      </c>
      <c r="G23" s="22" t="s">
        <v>91</v>
      </c>
      <c r="H23" s="81">
        <f>SUMPRODUCT(('Respostas ao formulário 1'!BQ2:BQ91="Ruim") * ('Respostas ao formulário 1'!B2:B91=4))
</f>
        <v>0</v>
      </c>
      <c r="I23" s="81">
        <f>SUMPRODUCT(('Respostas ao formulário 1'!BQ2:BQ91="Regular") * ('Respostas ao formulário 1'!B2:B91=4))
</f>
        <v>0</v>
      </c>
      <c r="J23" s="81">
        <f>SUMPRODUCT(('Respostas ao formulário 1'!BQ2:BQ91="Bom") * ('Respostas ao formulário 1'!B2:B91=4))
</f>
        <v>0</v>
      </c>
      <c r="K23" s="82" t="str">
        <f t="shared" ref="K23:K27" si="10">IF(AND(H23=0, I23=0, J23=0), " ", IF(MAX(H23:J23) = H23, "Ruim", IF(MAX(H23:J23) = I23, "Regular", IF(MAX(H23:J23) = J23, "Bom", "Ruim")))
)</f>
        <v> </v>
      </c>
    </row>
    <row r="24">
      <c r="A24" s="22" t="s">
        <v>92</v>
      </c>
      <c r="B24" s="81">
        <f>SUMPRODUCT(('Respostas ao formulário 1'!BR2:BR91="Ruim") * ('Respostas ao formulário 1'!B2:B91=3))
</f>
        <v>0</v>
      </c>
      <c r="C24" s="81">
        <f>SUMPRODUCT(('Respostas ao formulário 1'!BR2:BR91="Regular") * ('Respostas ao formulário 1'!B2:B91=3))
</f>
        <v>0</v>
      </c>
      <c r="D24" s="81">
        <f>SUMPRODUCT(('Respostas ao formulário 1'!BR2:BR91="Bom") * ('Respostas ao formulário 1'!B2:B91=3))
</f>
        <v>2</v>
      </c>
      <c r="E24" s="82" t="str">
        <f t="shared" si="9"/>
        <v>Bom</v>
      </c>
      <c r="G24" s="22" t="s">
        <v>92</v>
      </c>
      <c r="H24" s="81">
        <f>SUMPRODUCT(('Respostas ao formulário 1'!BR2:BR91="Ruim") * ('Respostas ao formulário 1'!B2:B91=4))
</f>
        <v>0</v>
      </c>
      <c r="I24" s="81">
        <f>SUMPRODUCT(('Respostas ao formulário 1'!BR2:BR91="Regular") * ('Respostas ao formulário 1'!B2:B91=4))
</f>
        <v>0</v>
      </c>
      <c r="J24" s="81">
        <f>SUMPRODUCT(('Respostas ao formulário 1'!BR2:BR91="Bom") * ('Respostas ao formulário 1'!B2:B91=4))
</f>
        <v>0</v>
      </c>
      <c r="K24" s="82" t="str">
        <f t="shared" si="10"/>
        <v> </v>
      </c>
    </row>
    <row r="25">
      <c r="A25" s="83" t="s">
        <v>93</v>
      </c>
      <c r="B25" s="81">
        <f>SUMPRODUCT(('Respostas ao formulário 1'!BS2:BS91="Ruim") * ('Respostas ao formulário 1'!B2:B91=3))
</f>
        <v>0</v>
      </c>
      <c r="C25" s="81">
        <f>SUMPRODUCT(('Respostas ao formulário 1'!BS2:BS91="Regular") * ('Respostas ao formulário 1'!B2:B91=3))
</f>
        <v>1</v>
      </c>
      <c r="D25" s="81">
        <f>SUMPRODUCT(('Respostas ao formulário 1'!BS2:BS91="Bom") * ('Respostas ao formulário 1'!B2:B91=3))
</f>
        <v>1</v>
      </c>
      <c r="E25" s="82" t="str">
        <f t="shared" si="9"/>
        <v>Regular</v>
      </c>
      <c r="G25" s="83" t="s">
        <v>93</v>
      </c>
      <c r="H25" s="81">
        <f>SUMPRODUCT(('Respostas ao formulário 1'!BS2:BS91="Ruim") * ('Respostas ao formulário 1'!B2:B91=4))
</f>
        <v>0</v>
      </c>
      <c r="I25" s="81">
        <f>SUMPRODUCT(('Respostas ao formulário 1'!BS2:BS91="Regular") * ('Respostas ao formulário 1'!B2:B91=4))
</f>
        <v>0</v>
      </c>
      <c r="J25" s="81">
        <f>SUMPRODUCT(('Respostas ao formulário 1'!BS2:BS91="Bom") * ('Respostas ao formulário 1'!B2:B91=4))
</f>
        <v>0</v>
      </c>
      <c r="K25" s="82" t="str">
        <f t="shared" si="10"/>
        <v> </v>
      </c>
    </row>
    <row r="26">
      <c r="A26" s="83" t="s">
        <v>94</v>
      </c>
      <c r="B26" s="81">
        <f>SUMPRODUCT(('Respostas ao formulário 1'!BT2:BT91="Ruim") * ('Respostas ao formulário 1'!B2:B91=3))
</f>
        <v>0</v>
      </c>
      <c r="C26" s="81">
        <f>SUMPRODUCT(('Respostas ao formulário 1'!BT2:BT91="Regular") * ('Respostas ao formulário 1'!B2:B91=3))
</f>
        <v>1</v>
      </c>
      <c r="D26" s="81">
        <f>SUMPRODUCT(('Respostas ao formulário 1'!BT2:BT91="Bom") * ('Respostas ao formulário 1'!B2:B91=3))
</f>
        <v>1</v>
      </c>
      <c r="E26" s="82" t="str">
        <f t="shared" si="9"/>
        <v>Regular</v>
      </c>
      <c r="G26" s="83" t="s">
        <v>94</v>
      </c>
      <c r="H26" s="81">
        <f>SUMPRODUCT(('Respostas ao formulário 1'!BT2:BT91="Ruim") * ('Respostas ao formulário 1'!B2:B91=4))
</f>
        <v>0</v>
      </c>
      <c r="I26" s="81">
        <f>SUMPRODUCT(('Respostas ao formulário 1'!BT2:BT91="Regular") * ('Respostas ao formulário 1'!B2:B91=4))
</f>
        <v>0</v>
      </c>
      <c r="J26" s="81">
        <f>SUMPRODUCT(('Respostas ao formulário 1'!BT2:BT91="Bom") * ('Respostas ao formulário 1'!B2:B91=4))
</f>
        <v>0</v>
      </c>
      <c r="K26" s="82" t="str">
        <f t="shared" si="10"/>
        <v> </v>
      </c>
    </row>
    <row r="27">
      <c r="A27" s="84" t="s">
        <v>95</v>
      </c>
      <c r="B27" s="85">
        <f>SUMPRODUCT(('Respostas ao formulário 1'!BU2:BU91="Ruim") * ('Respostas ao formulário 1'!B2:B91=3))
</f>
        <v>0</v>
      </c>
      <c r="C27" s="85">
        <f>SUMPRODUCT(('Respostas ao formulário 1'!BU2:BU91="Regular") * ('Respostas ao formulário 1'!B2:B91=3))
</f>
        <v>1</v>
      </c>
      <c r="D27" s="85">
        <f>SUMPRODUCT(('Respostas ao formulário 1'!BU2:BU91="Bom") * ('Respostas ao formulário 1'!B2:B91=3))
</f>
        <v>1</v>
      </c>
      <c r="E27" s="96" t="str">
        <f t="shared" si="9"/>
        <v>Regular</v>
      </c>
      <c r="G27" s="84" t="s">
        <v>95</v>
      </c>
      <c r="H27" s="85">
        <f>SUMPRODUCT(('Respostas ao formulário 1'!BU2:BU91="Ruim") * ('Respostas ao formulário 1'!B2:B91=4))
</f>
        <v>0</v>
      </c>
      <c r="I27" s="85">
        <f>SUMPRODUCT(('Respostas ao formulário 1'!BU2:BU91="Regular") * ('Respostas ao formulário 1'!B2:B91=4))
</f>
        <v>0</v>
      </c>
      <c r="J27" s="85">
        <f>SUMPRODUCT(('Respostas ao formulário 1'!BU2:BU91="Bom") * ('Respostas ao formulário 1'!B2:B91=4))
</f>
        <v>0</v>
      </c>
      <c r="K27" s="96" t="str">
        <f t="shared" si="10"/>
        <v> 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1'!BQ2:BQ91="Ruim") * ('Respostas ao formulário 1'!B2:B91=5))
</f>
        <v>0</v>
      </c>
      <c r="C32" s="81">
        <f>SUMPRODUCT(('Respostas ao formulário 1'!BQ2:BQ91="Regular") * ('Respostas ao formulário 1'!B2:B91=5))
</f>
        <v>0</v>
      </c>
      <c r="D32" s="81">
        <f>SUMPRODUCT(('Respostas ao formulário 1'!BQ2:BQ91="Bom") * ('Respostas ao formulário 1'!B2:B91=5))
</f>
        <v>0</v>
      </c>
      <c r="E32" s="82" t="str">
        <f t="shared" ref="E32:E36" si="11">IF(AND(B32=0, C32=0, D32=0), " ", IF(MAX(B32:D32) = B32, "Ruim", IF(MAX(B32:D32) = C32, "Regular", IF(MAX(B32:D32) = D32, "Bom", "Ruim")))
)</f>
        <v> </v>
      </c>
    </row>
    <row r="33">
      <c r="A33" s="22" t="s">
        <v>92</v>
      </c>
      <c r="B33" s="81">
        <f>SUMPRODUCT(('Respostas ao formulário 1'!BR2:BR91="Ruim") * ('Respostas ao formulário 1'!B2:B91=5))
</f>
        <v>0</v>
      </c>
      <c r="C33" s="81">
        <f>SUMPRODUCT(('Respostas ao formulário 1'!BR2:BR91="Regular") * ('Respostas ao formulário 1'!B2:B91=5))
</f>
        <v>0</v>
      </c>
      <c r="D33" s="81">
        <f>SUMPRODUCT(('Respostas ao formulário 1'!BR2:BR91="Bom") * ('Respostas ao formulário 1'!B2:B91=5))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1'!BS2:BS91="Ruim") * ('Respostas ao formulário 1'!B2:B91=5))
</f>
        <v>0</v>
      </c>
      <c r="C34" s="81">
        <f>SUMPRODUCT(('Respostas ao formulário 1'!BS2:BS91="Regular") * ('Respostas ao formulário 1'!B2:B91=5))
</f>
        <v>0</v>
      </c>
      <c r="D34" s="81">
        <f>SUMPRODUCT(('Respostas ao formulário 1'!BS2:BS91="Bom") * ('Respostas ao formulário 1'!B2:B91=5))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1'!BT2:BT91="Ruim") * ('Respostas ao formulário 1'!B2:B91=5))
</f>
        <v>0</v>
      </c>
      <c r="C35" s="81">
        <f>SUMPRODUCT(('Respostas ao formulário 1'!BT2:BT91="Regular") * ('Respostas ao formulário 1'!B2:B91=5))
</f>
        <v>0</v>
      </c>
      <c r="D35" s="81">
        <f>SUMPRODUCT(('Respostas ao formulário 1'!BT2:BT91="Bom") * ('Respostas ao formulário 1'!B2:B91=5))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1'!BU2:BU91="Ruim") * ('Respostas ao formulário 1'!B2:B91=5))
</f>
        <v>0</v>
      </c>
      <c r="C36" s="85">
        <f>SUMPRODUCT(('Respostas ao formulário 1'!BU2:BU91="Regular") * ('Respostas ao formulário 1'!B2:B91=5))
</f>
        <v>0</v>
      </c>
      <c r="D36" s="85">
        <f>SUMPRODUCT(('Respostas ao formulário 1'!BU2:BU91="Bom") * ('Respostas ao formulário 1'!B2:B91=5))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124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Bom</v>
      </c>
      <c r="D3" s="81" t="str">
        <f t="shared" ref="D3:D7" si="3">E23</f>
        <v>Regular</v>
      </c>
      <c r="E3" s="81" t="str">
        <f t="shared" ref="E3:E7" si="4">K23</f>
        <v> 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= COUNTIF(B3:F3, "Bom"), "Ruim",
 "")))))))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Bom</v>
      </c>
      <c r="D4" s="81" t="str">
        <f t="shared" si="3"/>
        <v>Regular</v>
      </c>
      <c r="E4" s="81" t="str">
        <f t="shared" si="4"/>
        <v> </v>
      </c>
      <c r="F4" s="81" t="str">
        <f t="shared" si="5"/>
        <v> </v>
      </c>
      <c r="G4" s="82" t="str">
        <f t="shared" si="6"/>
        <v>Regular</v>
      </c>
    </row>
    <row r="5">
      <c r="A5" s="83" t="s">
        <v>93</v>
      </c>
      <c r="B5" s="81" t="str">
        <f t="shared" si="1"/>
        <v> </v>
      </c>
      <c r="C5" s="81" t="str">
        <f t="shared" si="2"/>
        <v>Bom</v>
      </c>
      <c r="D5" s="81" t="str">
        <f t="shared" si="3"/>
        <v>Bom</v>
      </c>
      <c r="E5" s="81" t="str">
        <f t="shared" si="4"/>
        <v> </v>
      </c>
      <c r="F5" s="81" t="str">
        <f t="shared" si="5"/>
        <v> </v>
      </c>
      <c r="G5" s="82" t="str">
        <f t="shared" si="6"/>
        <v>Bom</v>
      </c>
    </row>
    <row r="6">
      <c r="A6" s="83" t="s">
        <v>94</v>
      </c>
      <c r="B6" s="81" t="str">
        <f t="shared" si="1"/>
        <v> </v>
      </c>
      <c r="C6" s="81" t="str">
        <f t="shared" si="2"/>
        <v>Regular</v>
      </c>
      <c r="D6" s="81" t="str">
        <f t="shared" si="3"/>
        <v>Regular</v>
      </c>
      <c r="E6" s="81" t="str">
        <f t="shared" si="4"/>
        <v> </v>
      </c>
      <c r="F6" s="81" t="str">
        <f t="shared" si="5"/>
        <v> </v>
      </c>
      <c r="G6" s="82" t="str">
        <f t="shared" si="6"/>
        <v>Regular</v>
      </c>
    </row>
    <row r="7">
      <c r="A7" s="84" t="s">
        <v>95</v>
      </c>
      <c r="B7" s="85" t="str">
        <f t="shared" si="1"/>
        <v> </v>
      </c>
      <c r="C7" s="85" t="str">
        <f t="shared" si="2"/>
        <v>Regular</v>
      </c>
      <c r="D7" s="85" t="str">
        <f t="shared" si="3"/>
        <v>Regular</v>
      </c>
      <c r="E7" s="85" t="str">
        <f t="shared" si="4"/>
        <v> 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1'!BK2:BK91="Ruim") * ('Respostas ao formulário 1'!B2:B91=1))
</f>
        <v>0</v>
      </c>
      <c r="C14" s="81">
        <f>SUMPRODUCT(('Respostas ao formulário 1'!BK2:BK91="Regular") * ('Respostas ao formulário 1'!B2:B91=1))
</f>
        <v>0</v>
      </c>
      <c r="D14" s="81">
        <f>SUMPRODUCT(('Respostas ao formulário 1'!BK2:BK91="Bom")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"Ruim")))
)</f>
        <v> </v>
      </c>
      <c r="G14" s="22" t="s">
        <v>91</v>
      </c>
      <c r="H14" s="81">
        <f>SUMPRODUCT(('Respostas ao formulário 1'!BK2:BK91="Ruim") * ('Respostas ao formulário 1'!B2:B91=2))
</f>
        <v>0</v>
      </c>
      <c r="I14" s="81">
        <f>SUMPRODUCT(('Respostas ao formulário 1'!BK2:BK91="Regular") * ('Respostas ao formulário 1'!B2:B91=2))
</f>
        <v>0</v>
      </c>
      <c r="J14" s="81">
        <f>SUMPRODUCT(('Respostas ao formulário 1'!BK2:BK91="Bom") * ('Respostas ao formulário 1'!B2:B91=2))
</f>
        <v>1</v>
      </c>
      <c r="K14" s="82" t="str">
        <f t="shared" ref="K14:K18" si="8">IF(AND(H14=0, I14=0, J14=0), " ", IF(MAX(H14:J14) = H14, "Ruim", IF(MAX(H14:J14) = I14, "Regular", IF(MAX(H14:J14) = J14, "Bom", "Ruim")))
)</f>
        <v>Bom</v>
      </c>
    </row>
    <row r="15">
      <c r="A15" s="22" t="s">
        <v>92</v>
      </c>
      <c r="B15" s="81">
        <f>SUMPRODUCT(('Respostas ao formulário 1'!BL2:BL91="Ruim") * ('Respostas ao formulário 1'!B2:B91=1))
</f>
        <v>0</v>
      </c>
      <c r="C15" s="81">
        <f>SUMPRODUCT(('Respostas ao formulário 1'!BL2:BL91="Regular") * ('Respostas ao formulário 1'!B2:B91=1))
</f>
        <v>0</v>
      </c>
      <c r="D15" s="81">
        <f>SUMPRODUCT(('Respostas ao formulário 1'!BL2:BL91="Bom")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1'!BL2:BL91="Ruim") * ('Respostas ao formulário 1'!B2:B91=2))
</f>
        <v>0</v>
      </c>
      <c r="I15" s="81">
        <f>SUMPRODUCT(('Respostas ao formulário 1'!BL2:BL91="Regular") * ('Respostas ao formulário 1'!B2:B91=2))
</f>
        <v>0</v>
      </c>
      <c r="J15" s="81">
        <f>SUMPRODUCT(('Respostas ao formulário 1'!BL2:BL91="Bom") * ('Respostas ao formulário 1'!B2:B91=2))
</f>
        <v>1</v>
      </c>
      <c r="K15" s="82" t="str">
        <f t="shared" si="8"/>
        <v>Bom</v>
      </c>
    </row>
    <row r="16">
      <c r="A16" s="83" t="s">
        <v>93</v>
      </c>
      <c r="B16" s="81">
        <f>SUMPRODUCT(('Respostas ao formulário 1'!BM2:BM91="Ruim") * ('Respostas ao formulário 1'!B2:B91=1))
</f>
        <v>0</v>
      </c>
      <c r="C16" s="81">
        <f>SUMPRODUCT(('Respostas ao formulário 1'!BM2:BM91="Regular") * ('Respostas ao formulário 1'!B2:B91=1))
</f>
        <v>0</v>
      </c>
      <c r="D16" s="81">
        <f>SUMPRODUCT(('Respostas ao formulário 1'!BM2:BM91="Bom")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1'!BM2:BM91="Ruim") * ('Respostas ao formulário 1'!B2:B91=2))
</f>
        <v>0</v>
      </c>
      <c r="I16" s="81">
        <f>SUMPRODUCT(('Respostas ao formulário 1'!BM2:BM91="Regular") * ('Respostas ao formulário 1'!B2:B91=2))
</f>
        <v>0</v>
      </c>
      <c r="J16" s="81">
        <f>SUMPRODUCT(('Respostas ao formulário 1'!BM2:BM91="Bom") * ('Respostas ao formulário 1'!B2:B91=2))
</f>
        <v>1</v>
      </c>
      <c r="K16" s="82" t="str">
        <f t="shared" si="8"/>
        <v>Bom</v>
      </c>
    </row>
    <row r="17">
      <c r="A17" s="83" t="s">
        <v>94</v>
      </c>
      <c r="B17" s="81">
        <f>SUMPRODUCT(('Respostas ao formulário 1'!BN2:BN91="Ruim") * ('Respostas ao formulário 1'!B2:B91=1))
</f>
        <v>0</v>
      </c>
      <c r="C17" s="81">
        <f>SUMPRODUCT(('Respostas ao formulário 1'!BN2:BN91="Regular") * ('Respostas ao formulário 1'!B2:B91=1))
</f>
        <v>0</v>
      </c>
      <c r="D17" s="81">
        <f>SUMPRODUCT(('Respostas ao formulário 1'!BN2:BN91="Bom")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1'!BN2:BN91="Ruim") * ('Respostas ao formulário 1'!B2:B91=2))
</f>
        <v>0</v>
      </c>
      <c r="I17" s="81">
        <f>SUMPRODUCT(('Respostas ao formulário 1'!BN2:BN91="Regular") * ('Respostas ao formulário 1'!B2:B91=2))
</f>
        <v>1</v>
      </c>
      <c r="J17" s="81">
        <f>SUMPRODUCT(('Respostas ao formulário 1'!BN2:BN91="Bom") * ('Respostas ao formulário 1'!B2:B91=2))
</f>
        <v>0</v>
      </c>
      <c r="K17" s="82" t="str">
        <f t="shared" si="8"/>
        <v>Regular</v>
      </c>
    </row>
    <row r="18">
      <c r="A18" s="84" t="s">
        <v>95</v>
      </c>
      <c r="B18" s="85">
        <f>SUMPRODUCT(('Respostas ao formulário 1'!BO2:BO91="Ruim") * ('Respostas ao formulário 1'!B2:B91=1))
</f>
        <v>0</v>
      </c>
      <c r="C18" s="85">
        <f>SUMPRODUCT(('Respostas ao formulário 1'!BO2:BO91="Regular") * ('Respostas ao formulário 1'!B2:B91=1))
</f>
        <v>0</v>
      </c>
      <c r="D18" s="85">
        <f>SUMPRODUCT(('Respostas ao formulário 1'!BO2:BO91="Bom")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1'!BO2:BO91="Ruim") * ('Respostas ao formulário 1'!B2:B91=2))
</f>
        <v>0</v>
      </c>
      <c r="I18" s="85">
        <f>SUMPRODUCT(('Respostas ao formulário 1'!BO2:BO91="Regular") * ('Respostas ao formulário 1'!B2:B91=2))
</f>
        <v>1</v>
      </c>
      <c r="J18" s="85">
        <f>SUMPRODUCT(('Respostas ao formulário 1'!BO2:BO91="Bom") * ('Respostas ao formulário 1'!B2:B91=2))
</f>
        <v>0</v>
      </c>
      <c r="K18" s="96" t="str">
        <f t="shared" si="8"/>
        <v>Regular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1'!BK2:BK91="Ruim") * ('Respostas ao formulário 1'!B2:B91=3))
</f>
        <v>0</v>
      </c>
      <c r="C23" s="81">
        <f>SUMPRODUCT(('Respostas ao formulário 1'!BK2:BK91="Regular") * ('Respostas ao formulário 1'!B2:B91=3))
</f>
        <v>1</v>
      </c>
      <c r="D23" s="81">
        <f>SUMPRODUCT(('Respostas ao formulário 1'!BK2:BK91="Bom") * ('Respostas ao formulário 1'!B2:B91=3))
</f>
        <v>1</v>
      </c>
      <c r="E23" s="82" t="str">
        <f t="shared" ref="E23:E27" si="9">IF(AND(B23=0, C23=0, D23=0), " ", IF(MAX(B23:D23) = B23, "Ruim", IF(MAX(B23:D23) = C23, "Regular", IF(MAX(B23:D23) = D23, "Bom", "Ruim")))
)</f>
        <v>Regular</v>
      </c>
      <c r="G23" s="22" t="s">
        <v>91</v>
      </c>
      <c r="H23" s="81">
        <f>SUMPRODUCT(('Respostas ao formulário 1'!BK2:BK91="Ruim") * ('Respostas ao formulário 1'!B2:B91=4))
</f>
        <v>0</v>
      </c>
      <c r="I23" s="81">
        <f>SUMPRODUCT(('Respostas ao formulário 1'!BK2:BK91="Regular") * ('Respostas ao formulário 1'!B2:B91=4))
</f>
        <v>0</v>
      </c>
      <c r="J23" s="81">
        <f>SUMPRODUCT(('Respostas ao formulário 1'!BK2:BK91="Bom") * ('Respostas ao formulário 1'!B2:B91=4))
</f>
        <v>0</v>
      </c>
      <c r="K23" s="82" t="str">
        <f t="shared" ref="K23:K27" si="10">IF(AND(H23=0, I23=0, J23=0), " ", IF(MAX(H23:J23) = H23, "Ruim", IF(MAX(H23:J23) = I23, "Regular", IF(MAX(H23:J23) = J23, "Bom", "Ruim")))
)</f>
        <v> </v>
      </c>
    </row>
    <row r="24">
      <c r="A24" s="22" t="s">
        <v>92</v>
      </c>
      <c r="B24" s="81">
        <f>SUMPRODUCT(('Respostas ao formulário 1'!BL2:BL91="Ruim") * ('Respostas ao formulário 1'!B2:B91=3))
</f>
        <v>0</v>
      </c>
      <c r="C24" s="81">
        <f>SUMPRODUCT(('Respostas ao formulário 1'!BL2:BL91="Regular") * ('Respostas ao formulário 1'!B2:B91=3))
</f>
        <v>2</v>
      </c>
      <c r="D24" s="81">
        <f>SUMPRODUCT(('Respostas ao formulário 1'!BL2:BL91="Bom") * ('Respostas ao formulário 1'!B2:B91=3))
</f>
        <v>0</v>
      </c>
      <c r="E24" s="82" t="str">
        <f t="shared" si="9"/>
        <v>Regular</v>
      </c>
      <c r="G24" s="22" t="s">
        <v>92</v>
      </c>
      <c r="H24" s="81">
        <f>SUMPRODUCT(('Respostas ao formulário 1'!BL2:BL91="Ruim") * ('Respostas ao formulário 1'!B2:B91=4))
</f>
        <v>0</v>
      </c>
      <c r="I24" s="81">
        <f>SUMPRODUCT(('Respostas ao formulário 1'!BL2:BL91="Regular") * ('Respostas ao formulário 1'!B2:B91=4))
</f>
        <v>0</v>
      </c>
      <c r="J24" s="81">
        <f>SUMPRODUCT(('Respostas ao formulário 1'!BL2:BL91="Bom") * ('Respostas ao formulário 1'!B2:B91=4))
</f>
        <v>0</v>
      </c>
      <c r="K24" s="82" t="str">
        <f t="shared" si="10"/>
        <v> </v>
      </c>
    </row>
    <row r="25">
      <c r="A25" s="83" t="s">
        <v>93</v>
      </c>
      <c r="B25" s="81">
        <f>SUMPRODUCT(('Respostas ao formulário 1'!BM2:BM91="Ruim") * ('Respostas ao formulário 1'!B2:B91=3))
</f>
        <v>0</v>
      </c>
      <c r="C25" s="81">
        <f>SUMPRODUCT(('Respostas ao formulário 1'!BM2:BM91="Regular") * ('Respostas ao formulário 1'!B2:B91=3))
</f>
        <v>0</v>
      </c>
      <c r="D25" s="81">
        <f>SUMPRODUCT(('Respostas ao formulário 1'!BM2:BM91="Bom") * ('Respostas ao formulário 1'!B2:B91=3))
</f>
        <v>2</v>
      </c>
      <c r="E25" s="82" t="str">
        <f t="shared" si="9"/>
        <v>Bom</v>
      </c>
      <c r="G25" s="83" t="s">
        <v>93</v>
      </c>
      <c r="H25" s="81">
        <f>SUMPRODUCT(('Respostas ao formulário 1'!BM2:BM91="Ruim") * ('Respostas ao formulário 1'!B2:B91=4))
</f>
        <v>0</v>
      </c>
      <c r="I25" s="81">
        <f>SUMPRODUCT(('Respostas ao formulário 1'!BM2:BM91="Regular") * ('Respostas ao formulário 1'!B2:B91=4))
</f>
        <v>0</v>
      </c>
      <c r="J25" s="81">
        <f>SUMPRODUCT(('Respostas ao formulário 1'!BM2:BM91="Bom") * ('Respostas ao formulário 1'!B2:B91=4))
</f>
        <v>0</v>
      </c>
      <c r="K25" s="82" t="str">
        <f t="shared" si="10"/>
        <v> </v>
      </c>
    </row>
    <row r="26">
      <c r="A26" s="83" t="s">
        <v>94</v>
      </c>
      <c r="B26" s="81">
        <f>SUMPRODUCT(('Respostas ao formulário 1'!BN2:BN91="Ruim") * ('Respostas ao formulário 1'!B2:B91=3))
</f>
        <v>0</v>
      </c>
      <c r="C26" s="81">
        <f>SUMPRODUCT(('Respostas ao formulário 1'!BN2:BN91="Regular") * ('Respostas ao formulário 1'!B2:B91=3))
</f>
        <v>1</v>
      </c>
      <c r="D26" s="81">
        <f>SUMPRODUCT(('Respostas ao formulário 1'!BN2:BN91="Bom") * ('Respostas ao formulário 1'!B2:B91=3))
</f>
        <v>1</v>
      </c>
      <c r="E26" s="82" t="str">
        <f t="shared" si="9"/>
        <v>Regular</v>
      </c>
      <c r="G26" s="83" t="s">
        <v>94</v>
      </c>
      <c r="H26" s="81">
        <f>SUMPRODUCT(('Respostas ao formulário 1'!BN2:BN91="Ruim") * ('Respostas ao formulário 1'!B2:B91=4))
</f>
        <v>0</v>
      </c>
      <c r="I26" s="81">
        <f>SUMPRODUCT(('Respostas ao formulário 1'!BN2:BN91="Regular") * ('Respostas ao formulário 1'!B2:B91=4))
</f>
        <v>0</v>
      </c>
      <c r="J26" s="81">
        <f>SUMPRODUCT(('Respostas ao formulário 1'!BN2:BN91="Bom") * ('Respostas ao formulário 1'!B2:B91=4))
</f>
        <v>0</v>
      </c>
      <c r="K26" s="82" t="str">
        <f t="shared" si="10"/>
        <v> </v>
      </c>
    </row>
    <row r="27">
      <c r="A27" s="84" t="s">
        <v>95</v>
      </c>
      <c r="B27" s="85">
        <f>SUMPRODUCT(('Respostas ao formulário 1'!BO2:BO91="Ruim") * ('Respostas ao formulário 1'!B2:B91=3))
</f>
        <v>0</v>
      </c>
      <c r="C27" s="85">
        <f>SUMPRODUCT(('Respostas ao formulário 1'!BO2:BO91="Regular") * ('Respostas ao formulário 1'!B2:B91=3))
</f>
        <v>2</v>
      </c>
      <c r="D27" s="85">
        <f>SUMPRODUCT(('Respostas ao formulário 1'!BO2:BO91="Bom") * ('Respostas ao formulário 1'!B2:B91=3))
</f>
        <v>0</v>
      </c>
      <c r="E27" s="96" t="str">
        <f t="shared" si="9"/>
        <v>Regular</v>
      </c>
      <c r="G27" s="84" t="s">
        <v>95</v>
      </c>
      <c r="H27" s="85">
        <f>SUMPRODUCT(('Respostas ao formulário 1'!BO2:BO91="Ruim") * ('Respostas ao formulário 1'!B2:B91=4))
</f>
        <v>0</v>
      </c>
      <c r="I27" s="85">
        <f>SUMPRODUCT(('Respostas ao formulário 1'!BO2:BO91="Regular") * ('Respostas ao formulário 1'!B2:B91=4))
</f>
        <v>0</v>
      </c>
      <c r="J27" s="85">
        <f>SUMPRODUCT(('Respostas ao formulário 1'!BO2:BO91="Bom") * ('Respostas ao formulário 1'!B2:B91=4))
</f>
        <v>0</v>
      </c>
      <c r="K27" s="96" t="str">
        <f t="shared" si="10"/>
        <v> 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1'!BK2:BK91="Ruim") * ('Respostas ao formulário 1'!B2:B91=5))
</f>
        <v>0</v>
      </c>
      <c r="C32" s="81">
        <f>SUMPRODUCT(('Respostas ao formulário 1'!BK2:BK91="Regular") * ('Respostas ao formulário 1'!B2:B91=5))
</f>
        <v>0</v>
      </c>
      <c r="D32" s="81">
        <f>SUMPRODUCT(('Respostas ao formulário 1'!BK2:BK91="Bom") * ('Respostas ao formulário 1'!B2:B91=5))
</f>
        <v>0</v>
      </c>
      <c r="E32" s="82" t="str">
        <f t="shared" ref="E32:E37" si="11">IF(AND(B32=0, C32=0, D32=0), " ", IF(MAX(B32:D32) = B32, "Ruim", IF(MAX(B32:D32) = C32, "Regular", IF(MAX(B32:D32) = D32, "Bom", "Ruim")))
)</f>
        <v> </v>
      </c>
    </row>
    <row r="33">
      <c r="A33" s="22" t="s">
        <v>92</v>
      </c>
      <c r="B33" s="81">
        <f>SUMPRODUCT(('Respostas ao formulário 1'!BL2:BL91="Ruim") * ('Respostas ao formulário 1'!B2:B91=5))
</f>
        <v>0</v>
      </c>
      <c r="C33" s="81">
        <f>SUMPRODUCT(('Respostas ao formulário 1'!BL2:BL91="Regular") * ('Respostas ao formulário 1'!B2:B91=5))
</f>
        <v>0</v>
      </c>
      <c r="D33" s="81">
        <f>SUMPRODUCT(('Respostas ao formulário 1'!BL2:BL91="Bom") * ('Respostas ao formulário 1'!B2:B91=5))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1'!BM2:BM91="Ruim") * ('Respostas ao formulário 1'!B2:B91=5))
</f>
        <v>0</v>
      </c>
      <c r="C34" s="81">
        <f>SUMPRODUCT(('Respostas ao formulário 1'!BM2:BM91="Regular") * ('Respostas ao formulário 1'!B2:B91=5))
</f>
        <v>0</v>
      </c>
      <c r="D34" s="81">
        <f>SUMPRODUCT(('Respostas ao formulário 1'!BM2:BM91="Bom") * ('Respostas ao formulário 1'!B2:B91=5))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1'!BN2:BN91="Ruim") * ('Respostas ao formulário 1'!B2:B91=5))
</f>
        <v>0</v>
      </c>
      <c r="C35" s="81">
        <f>SUMPRODUCT(('Respostas ao formulário 1'!BN2:BN91="Regular") * ('Respostas ao formulário 1'!B2:B91=5))
</f>
        <v>0</v>
      </c>
      <c r="D35" s="81">
        <f>SUMPRODUCT(('Respostas ao formulário 1'!BN2:BN91="Bom") * ('Respostas ao formulário 1'!B2:B91=5))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1'!BO2:BO91="Ruim") * ('Respostas ao formulário 1'!B2:B91=5))
</f>
        <v>0</v>
      </c>
      <c r="C36" s="85">
        <f>SUMPRODUCT(('Respostas ao formulário 1'!BO2:BO91="Regular") * ('Respostas ao formulário 1'!B2:B91=5))
</f>
        <v>0</v>
      </c>
      <c r="D36" s="85">
        <f>SUMPRODUCT(('Respostas ao formulário 1'!BO2:BO91="Bom") * ('Respostas ao formulário 1'!B2:B91=5))
</f>
        <v>0</v>
      </c>
      <c r="E36" s="96" t="str">
        <f t="shared" si="11"/>
        <v> </v>
      </c>
    </row>
    <row r="37">
      <c r="E37" s="5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2.63"/>
    <col customWidth="1" min="3" max="6" width="13.0"/>
    <col customWidth="1" min="13" max="13" width="3.0"/>
    <col customWidth="1" min="20" max="20" width="2.88"/>
  </cols>
  <sheetData>
    <row r="1">
      <c r="A1" s="99" t="s">
        <v>97</v>
      </c>
      <c r="B1" s="32"/>
      <c r="C1" s="32"/>
      <c r="D1" s="32"/>
      <c r="E1" s="32"/>
      <c r="F1" s="34"/>
    </row>
    <row r="2">
      <c r="A2" s="33" t="s">
        <v>77</v>
      </c>
      <c r="B2" s="34"/>
      <c r="C2" s="35" t="s">
        <v>67</v>
      </c>
      <c r="D2" s="34"/>
      <c r="E2" s="36" t="s">
        <v>68</v>
      </c>
      <c r="F2" s="34"/>
    </row>
    <row r="3">
      <c r="A3" s="37" t="s">
        <v>98</v>
      </c>
      <c r="B3" s="34"/>
      <c r="C3" s="38">
        <v>45081.0</v>
      </c>
      <c r="D3" s="34"/>
      <c r="E3" s="38">
        <v>45206.0</v>
      </c>
      <c r="F3" s="34"/>
      <c r="U3" s="95" t="s">
        <v>125</v>
      </c>
    </row>
    <row r="5">
      <c r="A5" s="100" t="s">
        <v>106</v>
      </c>
      <c r="B5" s="100" t="s">
        <v>77</v>
      </c>
      <c r="C5" s="101" t="s">
        <v>67</v>
      </c>
      <c r="D5" s="101" t="s">
        <v>68</v>
      </c>
      <c r="E5" s="101" t="s">
        <v>126</v>
      </c>
      <c r="G5" s="100" t="s">
        <v>106</v>
      </c>
      <c r="H5" s="100" t="s">
        <v>127</v>
      </c>
      <c r="I5" s="101" t="s">
        <v>128</v>
      </c>
      <c r="J5" s="101" t="s">
        <v>129</v>
      </c>
      <c r="K5" s="101" t="s">
        <v>130</v>
      </c>
      <c r="L5" s="101" t="s">
        <v>95</v>
      </c>
      <c r="N5" s="100" t="s">
        <v>106</v>
      </c>
      <c r="O5" s="100" t="s">
        <v>127</v>
      </c>
      <c r="P5" s="101" t="s">
        <v>128</v>
      </c>
      <c r="Q5" s="101" t="s">
        <v>129</v>
      </c>
      <c r="R5" s="101" t="s">
        <v>130</v>
      </c>
      <c r="S5" s="101" t="s">
        <v>95</v>
      </c>
      <c r="U5" s="100" t="s">
        <v>106</v>
      </c>
      <c r="V5" s="100" t="s">
        <v>127</v>
      </c>
      <c r="W5" s="101" t="s">
        <v>128</v>
      </c>
      <c r="X5" s="101" t="s">
        <v>129</v>
      </c>
      <c r="Y5" s="101" t="s">
        <v>130</v>
      </c>
      <c r="Z5" s="101" t="s">
        <v>95</v>
      </c>
    </row>
    <row r="6">
      <c r="A6" s="47" t="s">
        <v>66</v>
      </c>
      <c r="B6" s="47" t="str">
        <f>MEDIAN(Improdutivo!B14,'Semana 2'!B6,'Semana 3'!B6,'Semana 4'!B6)</f>
        <v>#REF!</v>
      </c>
      <c r="C6" s="47" t="str">
        <f>MEDIAN(Improdutivo!C14,'Semana 2'!C6,'Semana 3'!C6,'Semana 4'!C6)</f>
        <v>#REF!</v>
      </c>
      <c r="D6" s="47" t="str">
        <f>MEDIAN(Improdutivo!D14,'Semana 2'!D6,'Semana 3'!D6,'Semana 4'!D6)</f>
        <v>#REF!</v>
      </c>
      <c r="E6" s="47" t="str">
        <f t="shared" ref="E6:E16" si="1">MEDIAN(B6:D6)</f>
        <v>#REF!</v>
      </c>
      <c r="G6" s="47" t="s">
        <v>66</v>
      </c>
      <c r="H6" s="47" t="s">
        <v>131</v>
      </c>
      <c r="I6" s="47" t="s">
        <v>131</v>
      </c>
      <c r="J6" s="47" t="s">
        <v>132</v>
      </c>
      <c r="K6" s="47" t="s">
        <v>131</v>
      </c>
      <c r="L6" s="2" t="s">
        <v>131</v>
      </c>
      <c r="N6" s="47" t="s">
        <v>66</v>
      </c>
      <c r="O6" s="47" t="s">
        <v>133</v>
      </c>
      <c r="P6" s="47" t="s">
        <v>131</v>
      </c>
      <c r="Q6" s="47" t="s">
        <v>133</v>
      </c>
      <c r="R6" s="47" t="s">
        <v>132</v>
      </c>
      <c r="S6" s="2" t="s">
        <v>132</v>
      </c>
      <c r="U6" s="47" t="s">
        <v>66</v>
      </c>
      <c r="V6" s="47">
        <v>2.0</v>
      </c>
      <c r="W6" s="47" t="s">
        <v>131</v>
      </c>
      <c r="X6" s="47" t="s">
        <v>132</v>
      </c>
      <c r="Y6" s="47" t="s">
        <v>131</v>
      </c>
      <c r="Z6" s="2" t="s">
        <v>131</v>
      </c>
    </row>
    <row r="7">
      <c r="A7" s="47" t="s">
        <v>70</v>
      </c>
      <c r="B7" s="47" t="str">
        <f>MEDIAN(Improdutivo!B15,'Semana 2'!B7,'Semana 3'!B7,'Semana 4'!B7)</f>
        <v>#REF!</v>
      </c>
      <c r="C7" s="47" t="str">
        <f>MEDIAN(Improdutivo!C15,'Semana 2'!C7,'Semana 3'!C7,'Semana 4'!C7)</f>
        <v>#REF!</v>
      </c>
      <c r="D7" s="47" t="str">
        <f>MEDIAN(Improdutivo!D15,'Semana 2'!D7,'Semana 3'!D7,'Semana 4'!D7)</f>
        <v>#REF!</v>
      </c>
      <c r="E7" s="47" t="str">
        <f t="shared" si="1"/>
        <v>#REF!</v>
      </c>
      <c r="G7" s="47" t="s">
        <v>70</v>
      </c>
      <c r="H7" s="47" t="str">
        <f>MEDIAN(Improdutivo!H15,'Semana 2'!H7,'Semana 3'!H7,'Semana 4'!H7)</f>
        <v>#REF!</v>
      </c>
      <c r="I7" s="47" t="str">
        <f>MEDIAN(Improdutivo!I15,'Semana 2'!I7,'Semana 3'!I7,'Semana 4'!I7)</f>
        <v>#REF!</v>
      </c>
      <c r="J7" s="47" t="str">
        <f>MEDIAN(Improdutivo!J15,'Semana 2'!J7,'Semana 3'!J7,'Semana 4'!J7)</f>
        <v>#REF!</v>
      </c>
      <c r="K7" s="47" t="str">
        <f t="shared" ref="K7:K16" si="2">MEDIAN(H7:J7)</f>
        <v>#REF!</v>
      </c>
      <c r="N7" s="47" t="s">
        <v>70</v>
      </c>
      <c r="O7" s="47" t="str">
        <f>MEDIAN(Improdutivo!O15,'Semana 2'!O7,'Semana 3'!O7,'Semana 4'!O7)</f>
        <v>#REF!</v>
      </c>
      <c r="P7" s="47" t="str">
        <f>MEDIAN(Improdutivo!P15,'Semana 2'!P7,'Semana 3'!P7,'Semana 4'!P7)</f>
        <v>#REF!</v>
      </c>
      <c r="Q7" s="47" t="str">
        <f>MEDIAN(Improdutivo!Q15,'Semana 2'!Q7,'Semana 3'!Q7,'Semana 4'!Q7)</f>
        <v>#REF!</v>
      </c>
      <c r="R7" s="47" t="str">
        <f t="shared" ref="R7:R16" si="3">MEDIAN(O7:Q7)</f>
        <v>#REF!</v>
      </c>
      <c r="U7" s="47" t="s">
        <v>70</v>
      </c>
      <c r="V7" s="47" t="str">
        <f>MEDIAN(Improdutivo!V15,'Semana 2'!V7,'Semana 3'!V7,'Semana 4'!V7)</f>
        <v>#REF!</v>
      </c>
      <c r="W7" s="47" t="str">
        <f>MEDIAN(Improdutivo!W15,'Semana 2'!W7,'Semana 3'!W7,'Semana 4'!W7)</f>
        <v>#REF!</v>
      </c>
      <c r="X7" s="47" t="str">
        <f>MEDIAN(Improdutivo!X15,'Semana 2'!X7,'Semana 3'!X7,'Semana 4'!X7)</f>
        <v>#REF!</v>
      </c>
      <c r="Y7" s="47" t="str">
        <f t="shared" ref="Y7:Y16" si="4">MEDIAN(V7:X7)</f>
        <v>#REF!</v>
      </c>
    </row>
    <row r="8">
      <c r="A8" s="47" t="s">
        <v>71</v>
      </c>
      <c r="B8" s="47" t="str">
        <f>MEDIAN(Improdutivo!B16,'Semana 2'!B8,'Semana 3'!B8,'Semana 4'!B8)</f>
        <v>#REF!</v>
      </c>
      <c r="C8" s="47" t="str">
        <f>MEDIAN(Improdutivo!C16,'Semana 2'!C8,'Semana 3'!C8,'Semana 4'!C8)</f>
        <v>#REF!</v>
      </c>
      <c r="D8" s="47" t="str">
        <f>MEDIAN(Improdutivo!D16,'Semana 2'!D8,'Semana 3'!D8,'Semana 4'!D8)</f>
        <v>#REF!</v>
      </c>
      <c r="E8" s="47" t="str">
        <f t="shared" si="1"/>
        <v>#REF!</v>
      </c>
      <c r="G8" s="47" t="s">
        <v>71</v>
      </c>
      <c r="H8" s="47" t="str">
        <f>MEDIAN(Improdutivo!H16,'Semana 2'!H8,'Semana 3'!H8,'Semana 4'!H8)</f>
        <v>#REF!</v>
      </c>
      <c r="I8" s="47" t="str">
        <f>MEDIAN(Improdutivo!I16,'Semana 2'!I8,'Semana 3'!I8,'Semana 4'!I8)</f>
        <v>#REF!</v>
      </c>
      <c r="J8" s="47" t="str">
        <f>MEDIAN(Improdutivo!J16,'Semana 2'!J8,'Semana 3'!J8,'Semana 4'!J8)</f>
        <v>#REF!</v>
      </c>
      <c r="K8" s="47" t="str">
        <f t="shared" si="2"/>
        <v>#REF!</v>
      </c>
      <c r="N8" s="47" t="s">
        <v>71</v>
      </c>
      <c r="O8" s="47" t="str">
        <f>MEDIAN(Improdutivo!O16,'Semana 2'!O8,'Semana 3'!O8,'Semana 4'!O8)</f>
        <v>#REF!</v>
      </c>
      <c r="P8" s="47" t="str">
        <f>MEDIAN(Improdutivo!P16,'Semana 2'!P8,'Semana 3'!P8,'Semana 4'!P8)</f>
        <v>#REF!</v>
      </c>
      <c r="Q8" s="47" t="str">
        <f>MEDIAN(Improdutivo!Q16,'Semana 2'!Q8,'Semana 3'!Q8,'Semana 4'!Q8)</f>
        <v>#REF!</v>
      </c>
      <c r="R8" s="47" t="str">
        <f t="shared" si="3"/>
        <v>#REF!</v>
      </c>
      <c r="U8" s="47" t="s">
        <v>71</v>
      </c>
      <c r="V8" s="47" t="str">
        <f>MEDIAN(Improdutivo!V16,'Semana 2'!V8,'Semana 3'!V8,'Semana 4'!V8)</f>
        <v>#REF!</v>
      </c>
      <c r="W8" s="47" t="str">
        <f>MEDIAN(Improdutivo!W16,'Semana 2'!W8,'Semana 3'!W8,'Semana 4'!W8)</f>
        <v>#REF!</v>
      </c>
      <c r="X8" s="47" t="str">
        <f>MEDIAN(Improdutivo!X16,'Semana 2'!X8,'Semana 3'!X8,'Semana 4'!X8)</f>
        <v>#REF!</v>
      </c>
      <c r="Y8" s="47" t="str">
        <f t="shared" si="4"/>
        <v>#REF!</v>
      </c>
    </row>
    <row r="9">
      <c r="A9" s="102" t="s">
        <v>72</v>
      </c>
      <c r="B9" s="47" t="str">
        <f>MEDIAN(Improdutivo!B17,'Semana 2'!B9,'Semana 3'!B9,'Semana 4'!B9)</f>
        <v>#REF!</v>
      </c>
      <c r="C9" s="47" t="str">
        <f>MEDIAN(Improdutivo!C17,'Semana 2'!C9,'Semana 3'!C9,'Semana 4'!C9)</f>
        <v>#REF!</v>
      </c>
      <c r="D9" s="47" t="str">
        <f>MEDIAN(Improdutivo!D17,'Semana 2'!D9,'Semana 3'!D9,'Semana 4'!D9)</f>
        <v>#REF!</v>
      </c>
      <c r="E9" s="47" t="str">
        <f t="shared" si="1"/>
        <v>#REF!</v>
      </c>
      <c r="G9" s="102" t="s">
        <v>72</v>
      </c>
      <c r="H9" s="47" t="str">
        <f>MEDIAN(Improdutivo!H17,'Semana 2'!H9,'Semana 3'!H9,'Semana 4'!H9)</f>
        <v>#REF!</v>
      </c>
      <c r="I9" s="47" t="str">
        <f>MEDIAN(Improdutivo!I17,'Semana 2'!I9,'Semana 3'!I9,'Semana 4'!I9)</f>
        <v>#REF!</v>
      </c>
      <c r="J9" s="47" t="str">
        <f>MEDIAN(Improdutivo!J17,'Semana 2'!J9,'Semana 3'!J9,'Semana 4'!J9)</f>
        <v>#REF!</v>
      </c>
      <c r="K9" s="47" t="str">
        <f t="shared" si="2"/>
        <v>#REF!</v>
      </c>
      <c r="N9" s="102" t="s">
        <v>72</v>
      </c>
      <c r="O9" s="47" t="str">
        <f>MEDIAN(Improdutivo!O17,'Semana 2'!O9,'Semana 3'!O9,'Semana 4'!O9)</f>
        <v>#REF!</v>
      </c>
      <c r="P9" s="47" t="str">
        <f>MEDIAN(Improdutivo!P17,'Semana 2'!P9,'Semana 3'!P9,'Semana 4'!P9)</f>
        <v>#REF!</v>
      </c>
      <c r="Q9" s="47" t="str">
        <f>MEDIAN(Improdutivo!Q17,'Semana 2'!Q9,'Semana 3'!Q9,'Semana 4'!Q9)</f>
        <v>#REF!</v>
      </c>
      <c r="R9" s="47" t="str">
        <f t="shared" si="3"/>
        <v>#REF!</v>
      </c>
      <c r="U9" s="102" t="s">
        <v>72</v>
      </c>
      <c r="V9" s="47" t="str">
        <f>MEDIAN(Improdutivo!V17,'Semana 2'!V9,'Semana 3'!V9,'Semana 4'!V9)</f>
        <v>#REF!</v>
      </c>
      <c r="W9" s="47" t="str">
        <f>MEDIAN(Improdutivo!W17,'Semana 2'!W9,'Semana 3'!W9,'Semana 4'!W9)</f>
        <v>#REF!</v>
      </c>
      <c r="X9" s="47" t="str">
        <f>MEDIAN(Improdutivo!X17,'Semana 2'!X9,'Semana 3'!X9,'Semana 4'!X9)</f>
        <v>#REF!</v>
      </c>
      <c r="Y9" s="47" t="str">
        <f t="shared" si="4"/>
        <v>#REF!</v>
      </c>
    </row>
    <row r="10">
      <c r="A10" s="102" t="s">
        <v>73</v>
      </c>
      <c r="B10" s="47" t="str">
        <f>MEDIAN(Improdutivo!B18,'Semana 2'!B10,'Semana 3'!B10,'Semana 4'!B10)</f>
        <v>#REF!</v>
      </c>
      <c r="C10" s="47" t="str">
        <f>MEDIAN(Improdutivo!C18,'Semana 2'!C10,'Semana 3'!C10,'Semana 4'!C10)</f>
        <v>#REF!</v>
      </c>
      <c r="D10" s="47" t="str">
        <f>MEDIAN(Improdutivo!D18,'Semana 2'!D10,'Semana 3'!D10,'Semana 4'!D10)</f>
        <v>#REF!</v>
      </c>
      <c r="E10" s="47" t="str">
        <f t="shared" si="1"/>
        <v>#REF!</v>
      </c>
      <c r="G10" s="102" t="s">
        <v>73</v>
      </c>
      <c r="H10" s="47" t="str">
        <f>MEDIAN(Improdutivo!H18,'Semana 2'!H10,'Semana 3'!H10,'Semana 4'!H10)</f>
        <v>#REF!</v>
      </c>
      <c r="I10" s="47" t="str">
        <f>MEDIAN(Improdutivo!I18,'Semana 2'!I10,'Semana 3'!I10,'Semana 4'!I10)</f>
        <v>#REF!</v>
      </c>
      <c r="J10" s="47" t="str">
        <f>MEDIAN(Improdutivo!J18,'Semana 2'!J10,'Semana 3'!J10,'Semana 4'!J10)</f>
        <v>#REF!</v>
      </c>
      <c r="K10" s="47" t="str">
        <f t="shared" si="2"/>
        <v>#REF!</v>
      </c>
      <c r="N10" s="102" t="s">
        <v>73</v>
      </c>
      <c r="O10" s="47" t="str">
        <f>MEDIAN(Improdutivo!O18,'Semana 2'!O10,'Semana 3'!O10,'Semana 4'!O10)</f>
        <v>#REF!</v>
      </c>
      <c r="P10" s="47" t="str">
        <f>MEDIAN(Improdutivo!P18,'Semana 2'!P10,'Semana 3'!P10,'Semana 4'!P10)</f>
        <v>#REF!</v>
      </c>
      <c r="Q10" s="47" t="str">
        <f>MEDIAN(Improdutivo!Q18,'Semana 2'!Q10,'Semana 3'!Q10,'Semana 4'!Q10)</f>
        <v>#REF!</v>
      </c>
      <c r="R10" s="47" t="str">
        <f t="shared" si="3"/>
        <v>#REF!</v>
      </c>
      <c r="U10" s="102" t="s">
        <v>73</v>
      </c>
      <c r="V10" s="47" t="str">
        <f>MEDIAN(Improdutivo!V18,'Semana 2'!V10,'Semana 3'!V10,'Semana 4'!V10)</f>
        <v>#REF!</v>
      </c>
      <c r="W10" s="47" t="str">
        <f>MEDIAN(Improdutivo!W18,'Semana 2'!W10,'Semana 3'!W10,'Semana 4'!W10)</f>
        <v>#REF!</v>
      </c>
      <c r="X10" s="47" t="str">
        <f>MEDIAN(Improdutivo!X18,'Semana 2'!X10,'Semana 3'!X10,'Semana 4'!X10)</f>
        <v>#REF!</v>
      </c>
      <c r="Y10" s="47" t="str">
        <f t="shared" si="4"/>
        <v>#REF!</v>
      </c>
    </row>
    <row r="11">
      <c r="A11" s="102" t="s">
        <v>74</v>
      </c>
      <c r="B11" s="47" t="str">
        <f t="shared" ref="B11:D11" si="5">MEDIAN(#REF!,'Semana 2'!B11,'Semana 3'!B11,'Semana 4'!B11)</f>
        <v>#REF!</v>
      </c>
      <c r="C11" s="47" t="str">
        <f t="shared" si="5"/>
        <v>#REF!</v>
      </c>
      <c r="D11" s="47" t="str">
        <f t="shared" si="5"/>
        <v>#REF!</v>
      </c>
      <c r="E11" s="47" t="str">
        <f t="shared" si="1"/>
        <v>#REF!</v>
      </c>
      <c r="G11" s="102" t="s">
        <v>74</v>
      </c>
      <c r="H11" s="47" t="str">
        <f t="shared" ref="H11:J11" si="6">MEDIAN(#REF!,'Semana 2'!H11,'Semana 3'!H11,'Semana 4'!H11)</f>
        <v>#REF!</v>
      </c>
      <c r="I11" s="47" t="str">
        <f t="shared" si="6"/>
        <v>#REF!</v>
      </c>
      <c r="J11" s="47" t="str">
        <f t="shared" si="6"/>
        <v>#REF!</v>
      </c>
      <c r="K11" s="47" t="str">
        <f t="shared" si="2"/>
        <v>#REF!</v>
      </c>
      <c r="N11" s="102" t="s">
        <v>74</v>
      </c>
      <c r="O11" s="47" t="str">
        <f t="shared" ref="O11:Q11" si="7">MEDIAN(#REF!,'Semana 2'!O11,'Semana 3'!O11,'Semana 4'!O11)</f>
        <v>#REF!</v>
      </c>
      <c r="P11" s="47" t="str">
        <f t="shared" si="7"/>
        <v>#REF!</v>
      </c>
      <c r="Q11" s="47" t="str">
        <f t="shared" si="7"/>
        <v>#REF!</v>
      </c>
      <c r="R11" s="47" t="str">
        <f t="shared" si="3"/>
        <v>#REF!</v>
      </c>
      <c r="U11" s="102" t="s">
        <v>74</v>
      </c>
      <c r="V11" s="47" t="str">
        <f t="shared" ref="V11:X11" si="8">MEDIAN(#REF!,'Semana 2'!V11,'Semana 3'!V11,'Semana 4'!V11)</f>
        <v>#REF!</v>
      </c>
      <c r="W11" s="47" t="str">
        <f t="shared" si="8"/>
        <v>#REF!</v>
      </c>
      <c r="X11" s="47" t="str">
        <f t="shared" si="8"/>
        <v>#REF!</v>
      </c>
      <c r="Y11" s="47" t="str">
        <f t="shared" si="4"/>
        <v>#REF!</v>
      </c>
    </row>
    <row r="12">
      <c r="A12" s="47" t="s">
        <v>75</v>
      </c>
      <c r="B12" s="47" t="str">
        <f t="shared" ref="B12:D12" si="9">MEDIAN(#REF!,'Semana 2'!B12,'Semana 3'!B12,'Semana 4'!B12)</f>
        <v>#REF!</v>
      </c>
      <c r="C12" s="47" t="str">
        <f t="shared" si="9"/>
        <v>#REF!</v>
      </c>
      <c r="D12" s="47" t="str">
        <f t="shared" si="9"/>
        <v>#REF!</v>
      </c>
      <c r="E12" s="47" t="str">
        <f t="shared" si="1"/>
        <v>#REF!</v>
      </c>
      <c r="G12" s="47" t="s">
        <v>75</v>
      </c>
      <c r="H12" s="47" t="str">
        <f t="shared" ref="H12:J12" si="10">MEDIAN(#REF!,'Semana 2'!H12,'Semana 3'!H12,'Semana 4'!H12)</f>
        <v>#REF!</v>
      </c>
      <c r="I12" s="47" t="str">
        <f t="shared" si="10"/>
        <v>#REF!</v>
      </c>
      <c r="J12" s="47" t="str">
        <f t="shared" si="10"/>
        <v>#REF!</v>
      </c>
      <c r="K12" s="47" t="str">
        <f t="shared" si="2"/>
        <v>#REF!</v>
      </c>
      <c r="N12" s="47" t="s">
        <v>75</v>
      </c>
      <c r="O12" s="47" t="str">
        <f t="shared" ref="O12:Q12" si="11">MEDIAN(#REF!,'Semana 2'!O12,'Semana 3'!O12,'Semana 4'!O12)</f>
        <v>#REF!</v>
      </c>
      <c r="P12" s="47" t="str">
        <f t="shared" si="11"/>
        <v>#REF!</v>
      </c>
      <c r="Q12" s="47" t="str">
        <f t="shared" si="11"/>
        <v>#REF!</v>
      </c>
      <c r="R12" s="47" t="str">
        <f t="shared" si="3"/>
        <v>#REF!</v>
      </c>
      <c r="U12" s="47" t="s">
        <v>75</v>
      </c>
      <c r="V12" s="47" t="str">
        <f t="shared" ref="V12:X12" si="12">MEDIAN(#REF!,'Semana 2'!V12,'Semana 3'!V12,'Semana 4'!V12)</f>
        <v>#REF!</v>
      </c>
      <c r="W12" s="47" t="str">
        <f t="shared" si="12"/>
        <v>#REF!</v>
      </c>
      <c r="X12" s="47" t="str">
        <f t="shared" si="12"/>
        <v>#REF!</v>
      </c>
      <c r="Y12" s="47" t="str">
        <f t="shared" si="4"/>
        <v>#REF!</v>
      </c>
    </row>
    <row r="13">
      <c r="A13" s="103" t="s">
        <v>76</v>
      </c>
      <c r="B13" s="47" t="str">
        <f t="shared" ref="B13:D13" si="13">MEDIAN(#REF!,'Semana 2'!B13,'Semana 3'!B13,'Semana 4'!B13)</f>
        <v>#REF!</v>
      </c>
      <c r="C13" s="47" t="str">
        <f t="shared" si="13"/>
        <v>#REF!</v>
      </c>
      <c r="D13" s="47" t="str">
        <f t="shared" si="13"/>
        <v>#REF!</v>
      </c>
      <c r="E13" s="47" t="str">
        <f t="shared" si="1"/>
        <v>#REF!</v>
      </c>
      <c r="G13" s="103" t="s">
        <v>76</v>
      </c>
      <c r="H13" s="47" t="str">
        <f t="shared" ref="H13:J13" si="14">MEDIAN(#REF!,'Semana 2'!H13,'Semana 3'!H13,'Semana 4'!H13)</f>
        <v>#REF!</v>
      </c>
      <c r="I13" s="47" t="str">
        <f t="shared" si="14"/>
        <v>#REF!</v>
      </c>
      <c r="J13" s="47" t="str">
        <f t="shared" si="14"/>
        <v>#REF!</v>
      </c>
      <c r="K13" s="47" t="str">
        <f t="shared" si="2"/>
        <v>#REF!</v>
      </c>
      <c r="N13" s="103" t="s">
        <v>76</v>
      </c>
      <c r="O13" s="47" t="str">
        <f t="shared" ref="O13:Q13" si="15">MEDIAN(#REF!,'Semana 2'!O13,'Semana 3'!O13,'Semana 4'!O13)</f>
        <v>#REF!</v>
      </c>
      <c r="P13" s="47" t="str">
        <f t="shared" si="15"/>
        <v>#REF!</v>
      </c>
      <c r="Q13" s="47" t="str">
        <f t="shared" si="15"/>
        <v>#REF!</v>
      </c>
      <c r="R13" s="47" t="str">
        <f t="shared" si="3"/>
        <v>#REF!</v>
      </c>
      <c r="U13" s="103" t="s">
        <v>76</v>
      </c>
      <c r="V13" s="47" t="str">
        <f t="shared" ref="V13:X13" si="16">MEDIAN(#REF!,'Semana 2'!V13,'Semana 3'!V13,'Semana 4'!V13)</f>
        <v>#REF!</v>
      </c>
      <c r="W13" s="47" t="str">
        <f t="shared" si="16"/>
        <v>#REF!</v>
      </c>
      <c r="X13" s="47" t="str">
        <f t="shared" si="16"/>
        <v>#REF!</v>
      </c>
      <c r="Y13" s="47" t="str">
        <f t="shared" si="4"/>
        <v>#REF!</v>
      </c>
    </row>
    <row r="14">
      <c r="A14" s="103" t="s">
        <v>78</v>
      </c>
      <c r="B14" s="47" t="str">
        <f t="shared" ref="B14:D14" si="17">MEDIAN(#REF!,'Semana 2'!B14,'Semana 3'!B14,'Semana 4'!B14)</f>
        <v>#REF!</v>
      </c>
      <c r="C14" s="47" t="str">
        <f t="shared" si="17"/>
        <v>#REF!</v>
      </c>
      <c r="D14" s="47" t="str">
        <f t="shared" si="17"/>
        <v>#REF!</v>
      </c>
      <c r="E14" s="47" t="str">
        <f t="shared" si="1"/>
        <v>#REF!</v>
      </c>
      <c r="G14" s="103" t="s">
        <v>78</v>
      </c>
      <c r="H14" s="47" t="str">
        <f t="shared" ref="H14:J14" si="18">MEDIAN(#REF!,'Semana 2'!H14,'Semana 3'!H14,'Semana 4'!H14)</f>
        <v>#REF!</v>
      </c>
      <c r="I14" s="47" t="str">
        <f t="shared" si="18"/>
        <v>#REF!</v>
      </c>
      <c r="J14" s="47" t="str">
        <f t="shared" si="18"/>
        <v>#REF!</v>
      </c>
      <c r="K14" s="47" t="str">
        <f t="shared" si="2"/>
        <v>#REF!</v>
      </c>
      <c r="N14" s="103" t="s">
        <v>78</v>
      </c>
      <c r="O14" s="47" t="str">
        <f t="shared" ref="O14:Q14" si="19">MEDIAN(#REF!,'Semana 2'!O14,'Semana 3'!O14,'Semana 4'!O14)</f>
        <v>#REF!</v>
      </c>
      <c r="P14" s="47" t="str">
        <f t="shared" si="19"/>
        <v>#REF!</v>
      </c>
      <c r="Q14" s="47" t="str">
        <f t="shared" si="19"/>
        <v>#REF!</v>
      </c>
      <c r="R14" s="47" t="str">
        <f t="shared" si="3"/>
        <v>#REF!</v>
      </c>
      <c r="U14" s="103" t="s">
        <v>78</v>
      </c>
      <c r="V14" s="47" t="str">
        <f t="shared" ref="V14:X14" si="20">MEDIAN(#REF!,'Semana 2'!V14,'Semana 3'!V14,'Semana 4'!V14)</f>
        <v>#REF!</v>
      </c>
      <c r="W14" s="47" t="str">
        <f t="shared" si="20"/>
        <v>#REF!</v>
      </c>
      <c r="X14" s="47" t="str">
        <f t="shared" si="20"/>
        <v>#REF!</v>
      </c>
      <c r="Y14" s="47" t="str">
        <f t="shared" si="4"/>
        <v>#REF!</v>
      </c>
    </row>
    <row r="15">
      <c r="A15" s="103" t="s">
        <v>79</v>
      </c>
      <c r="B15" s="47" t="str">
        <f t="shared" ref="B15:D15" si="21">MEDIAN(#REF!,'Semana 2'!B15,'Semana 3'!B15,'Semana 4'!B15)</f>
        <v>#REF!</v>
      </c>
      <c r="C15" s="47" t="str">
        <f t="shared" si="21"/>
        <v>#REF!</v>
      </c>
      <c r="D15" s="47" t="str">
        <f t="shared" si="21"/>
        <v>#REF!</v>
      </c>
      <c r="E15" s="47" t="str">
        <f t="shared" si="1"/>
        <v>#REF!</v>
      </c>
      <c r="G15" s="103" t="s">
        <v>79</v>
      </c>
      <c r="H15" s="47" t="str">
        <f t="shared" ref="H15:J15" si="22">MEDIAN(#REF!,'Semana 2'!H15,'Semana 3'!H15,'Semana 4'!H15)</f>
        <v>#REF!</v>
      </c>
      <c r="I15" s="47" t="str">
        <f t="shared" si="22"/>
        <v>#REF!</v>
      </c>
      <c r="J15" s="47" t="str">
        <f t="shared" si="22"/>
        <v>#REF!</v>
      </c>
      <c r="K15" s="47" t="str">
        <f t="shared" si="2"/>
        <v>#REF!</v>
      </c>
      <c r="N15" s="103" t="s">
        <v>79</v>
      </c>
      <c r="O15" s="47" t="str">
        <f t="shared" ref="O15:Q15" si="23">MEDIAN(#REF!,'Semana 2'!O15,'Semana 3'!O15,'Semana 4'!O15)</f>
        <v>#REF!</v>
      </c>
      <c r="P15" s="47" t="str">
        <f t="shared" si="23"/>
        <v>#REF!</v>
      </c>
      <c r="Q15" s="47" t="str">
        <f t="shared" si="23"/>
        <v>#REF!</v>
      </c>
      <c r="R15" s="47" t="str">
        <f t="shared" si="3"/>
        <v>#REF!</v>
      </c>
      <c r="U15" s="103" t="s">
        <v>79</v>
      </c>
      <c r="V15" s="47" t="str">
        <f t="shared" ref="V15:X15" si="24">MEDIAN(#REF!,'Semana 2'!V15,'Semana 3'!V15,'Semana 4'!V15)</f>
        <v>#REF!</v>
      </c>
      <c r="W15" s="47" t="str">
        <f t="shared" si="24"/>
        <v>#REF!</v>
      </c>
      <c r="X15" s="47" t="str">
        <f t="shared" si="24"/>
        <v>#REF!</v>
      </c>
      <c r="Y15" s="47" t="str">
        <f t="shared" si="4"/>
        <v>#REF!</v>
      </c>
    </row>
    <row r="16">
      <c r="A16" s="103" t="s">
        <v>81</v>
      </c>
      <c r="B16" s="47" t="str">
        <f t="shared" ref="B16:D16" si="25">MEDIAN(#REF!,'Semana 2'!B16,'Semana 3'!B16,'Semana 4'!B16)</f>
        <v>#REF!</v>
      </c>
      <c r="C16" s="47" t="str">
        <f t="shared" si="25"/>
        <v>#REF!</v>
      </c>
      <c r="D16" s="47" t="str">
        <f t="shared" si="25"/>
        <v>#REF!</v>
      </c>
      <c r="E16" s="47" t="str">
        <f t="shared" si="1"/>
        <v>#REF!</v>
      </c>
      <c r="G16" s="103" t="s">
        <v>81</v>
      </c>
      <c r="H16" s="47" t="str">
        <f t="shared" ref="H16:J16" si="26">MEDIAN(#REF!,'Semana 2'!H16,'Semana 3'!H16,'Semana 4'!H16)</f>
        <v>#REF!</v>
      </c>
      <c r="I16" s="47" t="str">
        <f t="shared" si="26"/>
        <v>#REF!</v>
      </c>
      <c r="J16" s="47" t="str">
        <f t="shared" si="26"/>
        <v>#REF!</v>
      </c>
      <c r="K16" s="47" t="str">
        <f t="shared" si="2"/>
        <v>#REF!</v>
      </c>
      <c r="N16" s="103" t="s">
        <v>81</v>
      </c>
      <c r="O16" s="47" t="str">
        <f t="shared" ref="O16:Q16" si="27">MEDIAN(#REF!,'Semana 2'!O16,'Semana 3'!O16,'Semana 4'!O16)</f>
        <v>#REF!</v>
      </c>
      <c r="P16" s="47" t="str">
        <f t="shared" si="27"/>
        <v>#REF!</v>
      </c>
      <c r="Q16" s="47" t="str">
        <f t="shared" si="27"/>
        <v>#REF!</v>
      </c>
      <c r="R16" s="47" t="str">
        <f t="shared" si="3"/>
        <v>#REF!</v>
      </c>
      <c r="U16" s="103" t="s">
        <v>81</v>
      </c>
      <c r="V16" s="47" t="str">
        <f t="shared" ref="V16:X16" si="28">MEDIAN(#REF!,'Semana 2'!V16,'Semana 3'!V16,'Semana 4'!V16)</f>
        <v>#REF!</v>
      </c>
      <c r="W16" s="47" t="str">
        <f t="shared" si="28"/>
        <v>#REF!</v>
      </c>
      <c r="X16" s="47" t="str">
        <f t="shared" si="28"/>
        <v>#REF!</v>
      </c>
      <c r="Y16" s="47" t="str">
        <f t="shared" si="4"/>
        <v>#REF!</v>
      </c>
    </row>
  </sheetData>
  <mergeCells count="8">
    <mergeCell ref="A1:F1"/>
    <mergeCell ref="A2:B2"/>
    <mergeCell ref="C2:D2"/>
    <mergeCell ref="E2:F2"/>
    <mergeCell ref="A3:B3"/>
    <mergeCell ref="C3:D3"/>
    <mergeCell ref="E3:F3"/>
    <mergeCell ref="U3:Z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hidden="1" min="4" max="4" width="18.88"/>
    <col customWidth="1" min="5" max="6" width="18.88"/>
    <col customWidth="1" min="7" max="7" width="31.13"/>
    <col customWidth="1" min="8" max="8" width="33.38"/>
    <col customWidth="1" min="9" max="9" width="30.25"/>
    <col customWidth="1" min="10" max="10" width="34.13"/>
    <col customWidth="1" min="11" max="12" width="18.88"/>
    <col customWidth="1" min="13" max="13" width="32.13"/>
    <col customWidth="1" min="14" max="14" width="34.38"/>
    <col customWidth="1" min="15" max="15" width="31.75"/>
    <col customWidth="1" min="16" max="16" width="18.88"/>
    <col customWidth="1" min="17" max="17" width="32.13"/>
    <col customWidth="1" min="18" max="37" width="18.88"/>
    <col customWidth="1" min="38" max="38" width="20.63"/>
    <col customWidth="1" min="39" max="44" width="18.88"/>
    <col customWidth="1" min="45" max="45" width="20.13"/>
    <col customWidth="1" min="46" max="46" width="24.13"/>
    <col customWidth="1" min="47" max="71" width="18.88"/>
    <col customWidth="1" min="72" max="72" width="33.25"/>
    <col customWidth="1" min="73" max="91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5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5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3" t="s">
        <v>41</v>
      </c>
      <c r="AW1" s="1" t="s">
        <v>5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3" t="s">
        <v>47</v>
      </c>
      <c r="BD1" s="1" t="s">
        <v>5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3" t="s">
        <v>63</v>
      </c>
      <c r="BW1" s="3" t="s">
        <v>64</v>
      </c>
      <c r="BX1" s="3" t="s">
        <v>64</v>
      </c>
      <c r="BY1" s="3" t="s">
        <v>64</v>
      </c>
      <c r="BZ1" s="3" t="s">
        <v>64</v>
      </c>
      <c r="CA1" s="3" t="s">
        <v>64</v>
      </c>
      <c r="CB1" s="3" t="s">
        <v>64</v>
      </c>
      <c r="CC1" s="3" t="s">
        <v>64</v>
      </c>
      <c r="CD1" s="3" t="s">
        <v>64</v>
      </c>
      <c r="CE1" s="3" t="s">
        <v>64</v>
      </c>
      <c r="CF1" s="3" t="s">
        <v>64</v>
      </c>
      <c r="CG1" s="3" t="s">
        <v>64</v>
      </c>
      <c r="CH1" s="3" t="s">
        <v>64</v>
      </c>
    </row>
    <row r="2">
      <c r="A2" s="4">
        <v>45194.66196349537</v>
      </c>
      <c r="B2" s="5">
        <f t="shared" ref="B2:B166" si="1">IF(A2="", "", IF(DAY(A2) &lt;= 7, 1, IF(DAY(A2) &lt;= 14, 2, IF(DAY(A2) &lt;= 21, 3, IF(DAY(A2) &lt;= 28, 4, 5)))))
</f>
        <v>4</v>
      </c>
      <c r="C2" s="2" t="s">
        <v>65</v>
      </c>
      <c r="D2" s="6">
        <v>0.0</v>
      </c>
      <c r="E2" s="2" t="s">
        <v>66</v>
      </c>
      <c r="F2" s="7">
        <v>45194.0</v>
      </c>
      <c r="G2" s="2" t="s">
        <v>67</v>
      </c>
      <c r="H2" s="2" t="s">
        <v>67</v>
      </c>
      <c r="I2" s="2" t="s">
        <v>67</v>
      </c>
      <c r="J2" s="2" t="s">
        <v>77</v>
      </c>
      <c r="K2" s="2" t="s">
        <v>67</v>
      </c>
      <c r="BV2" s="2">
        <v>6117396.0</v>
      </c>
      <c r="BW2" s="2" t="s">
        <v>85</v>
      </c>
    </row>
    <row r="3">
      <c r="A3" s="4">
        <v>45194.66331392361</v>
      </c>
      <c r="B3" s="5">
        <f t="shared" si="1"/>
        <v>4</v>
      </c>
      <c r="C3" s="2" t="s">
        <v>65</v>
      </c>
      <c r="D3" s="6">
        <v>0.0</v>
      </c>
      <c r="E3" s="2" t="s">
        <v>70</v>
      </c>
      <c r="L3" s="7">
        <v>45194.0</v>
      </c>
      <c r="M3" s="2" t="s">
        <v>68</v>
      </c>
      <c r="N3" s="2" t="s">
        <v>68</v>
      </c>
      <c r="O3" s="2" t="s">
        <v>68</v>
      </c>
      <c r="P3" s="2" t="s">
        <v>68</v>
      </c>
      <c r="Q3" s="2" t="s">
        <v>67</v>
      </c>
      <c r="BV3" s="2">
        <v>6117396.0</v>
      </c>
    </row>
    <row r="4">
      <c r="A4" s="4">
        <v>45194.664562129634</v>
      </c>
      <c r="B4" s="5">
        <f t="shared" si="1"/>
        <v>4</v>
      </c>
      <c r="C4" s="2" t="s">
        <v>65</v>
      </c>
      <c r="D4" s="6">
        <v>0.0</v>
      </c>
      <c r="E4" s="2" t="s">
        <v>71</v>
      </c>
      <c r="R4" s="7">
        <v>45194.0</v>
      </c>
      <c r="S4" s="2" t="s">
        <v>77</v>
      </c>
      <c r="T4" s="2" t="s">
        <v>67</v>
      </c>
      <c r="U4" s="2" t="s">
        <v>68</v>
      </c>
      <c r="V4" s="2" t="s">
        <v>68</v>
      </c>
      <c r="W4" s="2" t="s">
        <v>67</v>
      </c>
      <c r="BV4" s="2">
        <v>6117396.0</v>
      </c>
    </row>
    <row r="5">
      <c r="A5" s="4">
        <v>45194.674208032404</v>
      </c>
      <c r="B5" s="5">
        <f t="shared" si="1"/>
        <v>4</v>
      </c>
      <c r="C5" s="2" t="s">
        <v>65</v>
      </c>
      <c r="D5" s="6">
        <v>0.0</v>
      </c>
      <c r="E5" s="2" t="s">
        <v>72</v>
      </c>
      <c r="X5" s="7">
        <v>45194.0</v>
      </c>
      <c r="Y5" s="2" t="s">
        <v>67</v>
      </c>
      <c r="Z5" s="2" t="s">
        <v>67</v>
      </c>
      <c r="AA5" s="2" t="s">
        <v>68</v>
      </c>
      <c r="AB5" s="2" t="s">
        <v>67</v>
      </c>
      <c r="AC5" s="2" t="s">
        <v>67</v>
      </c>
      <c r="BV5" s="2">
        <v>6117396.0</v>
      </c>
    </row>
    <row r="6">
      <c r="A6" s="4">
        <v>45194.6772133912</v>
      </c>
      <c r="B6" s="5">
        <f t="shared" si="1"/>
        <v>4</v>
      </c>
      <c r="C6" s="2" t="s">
        <v>65</v>
      </c>
      <c r="D6" s="6">
        <v>0.0</v>
      </c>
      <c r="E6" s="2" t="s">
        <v>73</v>
      </c>
      <c r="AD6" s="7">
        <v>45194.0</v>
      </c>
      <c r="AE6" s="2" t="s">
        <v>67</v>
      </c>
      <c r="AF6" s="2" t="s">
        <v>68</v>
      </c>
      <c r="AG6" s="2" t="s">
        <v>68</v>
      </c>
      <c r="AH6" s="2" t="s">
        <v>68</v>
      </c>
      <c r="AI6" s="2" t="s">
        <v>67</v>
      </c>
      <c r="BV6" s="2">
        <v>6117396.0</v>
      </c>
    </row>
    <row r="7">
      <c r="A7" s="4">
        <v>45194.6802525463</v>
      </c>
      <c r="B7" s="5">
        <f t="shared" si="1"/>
        <v>4</v>
      </c>
      <c r="C7" s="2" t="s">
        <v>65</v>
      </c>
      <c r="D7" s="6">
        <v>0.0</v>
      </c>
      <c r="E7" s="2" t="s">
        <v>74</v>
      </c>
      <c r="AJ7" s="7">
        <v>45194.0</v>
      </c>
      <c r="AK7" s="2" t="s">
        <v>67</v>
      </c>
      <c r="AL7" s="2" t="s">
        <v>68</v>
      </c>
      <c r="AM7" s="2" t="s">
        <v>68</v>
      </c>
      <c r="AN7" s="2" t="s">
        <v>67</v>
      </c>
      <c r="AO7" s="2" t="s">
        <v>67</v>
      </c>
      <c r="BV7" s="2">
        <v>6117396.0</v>
      </c>
    </row>
    <row r="8">
      <c r="A8" s="4">
        <v>45194.681303680554</v>
      </c>
      <c r="B8" s="5">
        <f t="shared" si="1"/>
        <v>4</v>
      </c>
      <c r="C8" s="2" t="s">
        <v>65</v>
      </c>
      <c r="D8" s="6">
        <v>0.0</v>
      </c>
      <c r="E8" s="2" t="s">
        <v>75</v>
      </c>
      <c r="AP8" s="7">
        <v>45194.0</v>
      </c>
      <c r="AQ8" s="2" t="s">
        <v>77</v>
      </c>
      <c r="AR8" s="2" t="s">
        <v>67</v>
      </c>
      <c r="AS8" s="2" t="s">
        <v>68</v>
      </c>
      <c r="AT8" s="2" t="s">
        <v>67</v>
      </c>
      <c r="AU8" s="2" t="s">
        <v>67</v>
      </c>
      <c r="BV8" s="2">
        <v>6118396.0</v>
      </c>
    </row>
    <row r="9">
      <c r="A9" s="4">
        <v>45194.68271408565</v>
      </c>
      <c r="B9" s="5">
        <f t="shared" si="1"/>
        <v>4</v>
      </c>
      <c r="C9" s="2" t="s">
        <v>65</v>
      </c>
      <c r="D9" s="6">
        <v>0.0</v>
      </c>
      <c r="E9" s="2" t="s">
        <v>76</v>
      </c>
      <c r="AW9" s="7">
        <v>45194.0</v>
      </c>
      <c r="AX9" s="2" t="s">
        <v>67</v>
      </c>
      <c r="AY9" s="2" t="s">
        <v>67</v>
      </c>
      <c r="AZ9" s="2" t="s">
        <v>67</v>
      </c>
      <c r="BA9" s="2" t="s">
        <v>67</v>
      </c>
      <c r="BB9" s="2" t="s">
        <v>67</v>
      </c>
      <c r="BV9" s="2">
        <v>6117396.0</v>
      </c>
    </row>
    <row r="10">
      <c r="A10" s="4">
        <v>45194.68441158565</v>
      </c>
      <c r="B10" s="5">
        <f t="shared" si="1"/>
        <v>4</v>
      </c>
      <c r="C10" s="2" t="s">
        <v>65</v>
      </c>
      <c r="D10" s="6">
        <v>0.0</v>
      </c>
      <c r="E10" s="2" t="s">
        <v>78</v>
      </c>
      <c r="BD10" s="7">
        <v>45194.0</v>
      </c>
      <c r="BE10" s="2" t="s">
        <v>67</v>
      </c>
      <c r="BF10" s="2" t="s">
        <v>67</v>
      </c>
      <c r="BG10" s="2" t="s">
        <v>67</v>
      </c>
      <c r="BH10" s="2" t="s">
        <v>67</v>
      </c>
      <c r="BI10" s="2" t="s">
        <v>67</v>
      </c>
      <c r="BV10" s="2">
        <v>6117396.0</v>
      </c>
    </row>
    <row r="11">
      <c r="A11" s="4">
        <v>45194.68617859954</v>
      </c>
      <c r="B11" s="5">
        <f t="shared" si="1"/>
        <v>4</v>
      </c>
      <c r="C11" s="2" t="s">
        <v>65</v>
      </c>
      <c r="D11" s="6">
        <v>0.0</v>
      </c>
      <c r="E11" s="2" t="s">
        <v>79</v>
      </c>
      <c r="BP11" s="7">
        <v>45194.0</v>
      </c>
      <c r="BQ11" s="2" t="s">
        <v>67</v>
      </c>
      <c r="BR11" s="2" t="s">
        <v>67</v>
      </c>
      <c r="BS11" s="2" t="s">
        <v>67</v>
      </c>
      <c r="BT11" s="2" t="s">
        <v>67</v>
      </c>
      <c r="BU11" s="2" t="s">
        <v>67</v>
      </c>
      <c r="BV11" s="2">
        <v>6117396.0</v>
      </c>
    </row>
    <row r="12">
      <c r="A12" s="4">
        <v>45194.686848495374</v>
      </c>
      <c r="B12" s="5">
        <f t="shared" si="1"/>
        <v>4</v>
      </c>
      <c r="C12" s="2" t="s">
        <v>65</v>
      </c>
      <c r="D12" s="6">
        <v>0.0</v>
      </c>
      <c r="E12" s="2" t="s">
        <v>81</v>
      </c>
      <c r="BJ12" s="7">
        <v>45194.0</v>
      </c>
      <c r="BK12" s="2" t="s">
        <v>67</v>
      </c>
      <c r="BL12" s="2" t="s">
        <v>67</v>
      </c>
      <c r="BM12" s="2" t="s">
        <v>67</v>
      </c>
      <c r="BN12" s="2" t="s">
        <v>67</v>
      </c>
      <c r="BO12" s="2" t="s">
        <v>67</v>
      </c>
      <c r="BV12" s="2">
        <v>6116396.0</v>
      </c>
    </row>
    <row r="13">
      <c r="A13" s="4">
        <v>45195.63650591436</v>
      </c>
      <c r="B13" s="5">
        <f t="shared" si="1"/>
        <v>4</v>
      </c>
      <c r="C13" s="2" t="s">
        <v>65</v>
      </c>
      <c r="D13" s="6">
        <v>0.0</v>
      </c>
      <c r="E13" s="2" t="s">
        <v>66</v>
      </c>
      <c r="F13" s="7">
        <v>45195.0</v>
      </c>
      <c r="G13" s="2" t="s">
        <v>67</v>
      </c>
      <c r="H13" s="2" t="s">
        <v>67</v>
      </c>
      <c r="I13" s="2" t="s">
        <v>68</v>
      </c>
      <c r="J13" s="2" t="s">
        <v>67</v>
      </c>
      <c r="K13" s="2" t="s">
        <v>67</v>
      </c>
      <c r="BV13" s="2">
        <v>6117396.0</v>
      </c>
    </row>
    <row r="14">
      <c r="A14" s="4">
        <v>45195.63718291667</v>
      </c>
      <c r="B14" s="5">
        <f t="shared" si="1"/>
        <v>4</v>
      </c>
      <c r="C14" s="2" t="s">
        <v>65</v>
      </c>
      <c r="D14" s="6">
        <v>0.0</v>
      </c>
      <c r="E14" s="2" t="s">
        <v>70</v>
      </c>
      <c r="L14" s="7">
        <v>45195.0</v>
      </c>
      <c r="M14" s="2" t="s">
        <v>68</v>
      </c>
      <c r="N14" s="2" t="s">
        <v>68</v>
      </c>
      <c r="O14" s="2" t="s">
        <v>68</v>
      </c>
      <c r="P14" s="2" t="s">
        <v>67</v>
      </c>
      <c r="Q14" s="2" t="s">
        <v>67</v>
      </c>
      <c r="BV14" s="2">
        <v>6117396.0</v>
      </c>
    </row>
    <row r="15">
      <c r="A15" s="4">
        <v>45195.683706111115</v>
      </c>
      <c r="B15" s="5">
        <f t="shared" si="1"/>
        <v>4</v>
      </c>
      <c r="C15" s="2" t="s">
        <v>65</v>
      </c>
      <c r="D15" s="6">
        <v>0.0</v>
      </c>
      <c r="E15" s="2" t="s">
        <v>71</v>
      </c>
      <c r="R15" s="7">
        <v>45195.0</v>
      </c>
      <c r="S15" s="2" t="s">
        <v>77</v>
      </c>
      <c r="T15" s="2" t="s">
        <v>68</v>
      </c>
      <c r="U15" s="2" t="s">
        <v>68</v>
      </c>
      <c r="V15" s="2" t="s">
        <v>67</v>
      </c>
      <c r="W15" s="2" t="s">
        <v>67</v>
      </c>
      <c r="BV15" s="2">
        <v>6117396.0</v>
      </c>
    </row>
    <row r="16">
      <c r="A16" s="4">
        <v>45195.68490681713</v>
      </c>
      <c r="B16" s="5">
        <f t="shared" si="1"/>
        <v>4</v>
      </c>
      <c r="C16" s="2" t="s">
        <v>65</v>
      </c>
      <c r="D16" s="6">
        <v>0.0</v>
      </c>
      <c r="E16" s="2" t="s">
        <v>72</v>
      </c>
      <c r="X16" s="7">
        <v>45195.0</v>
      </c>
      <c r="Y16" s="2" t="s">
        <v>67</v>
      </c>
      <c r="Z16" s="2" t="s">
        <v>67</v>
      </c>
      <c r="AA16" s="2" t="s">
        <v>68</v>
      </c>
      <c r="AB16" s="2" t="s">
        <v>67</v>
      </c>
      <c r="AC16" s="2" t="s">
        <v>77</v>
      </c>
      <c r="BV16" s="2">
        <v>6117396.0</v>
      </c>
    </row>
    <row r="17">
      <c r="A17" s="4">
        <v>45195.68616172454</v>
      </c>
      <c r="B17" s="5">
        <f t="shared" si="1"/>
        <v>4</v>
      </c>
      <c r="C17" s="2" t="s">
        <v>65</v>
      </c>
      <c r="D17" s="6">
        <v>0.0</v>
      </c>
      <c r="E17" s="2" t="s">
        <v>73</v>
      </c>
      <c r="AD17" s="7">
        <v>45195.0</v>
      </c>
      <c r="AE17" s="2" t="s">
        <v>67</v>
      </c>
      <c r="AF17" s="2" t="s">
        <v>68</v>
      </c>
      <c r="AG17" s="2" t="s">
        <v>68</v>
      </c>
      <c r="AH17" s="2" t="s">
        <v>67</v>
      </c>
      <c r="AI17" s="2" t="s">
        <v>68</v>
      </c>
      <c r="BV17" s="2">
        <v>6117396.0</v>
      </c>
    </row>
    <row r="18">
      <c r="A18" s="4">
        <v>45195.6872940162</v>
      </c>
      <c r="B18" s="5">
        <f t="shared" si="1"/>
        <v>4</v>
      </c>
      <c r="C18" s="2" t="s">
        <v>65</v>
      </c>
      <c r="D18" s="6">
        <v>0.0</v>
      </c>
      <c r="E18" s="2" t="s">
        <v>74</v>
      </c>
      <c r="AJ18" s="7">
        <v>45195.0</v>
      </c>
      <c r="AK18" s="2" t="s">
        <v>67</v>
      </c>
      <c r="AL18" s="2" t="s">
        <v>67</v>
      </c>
      <c r="AM18" s="2" t="s">
        <v>67</v>
      </c>
      <c r="AN18" s="2" t="s">
        <v>77</v>
      </c>
      <c r="AO18" s="2" t="s">
        <v>67</v>
      </c>
      <c r="BV18" s="2">
        <v>6117396.0</v>
      </c>
    </row>
    <row r="19">
      <c r="A19" s="4">
        <v>45195.68831883102</v>
      </c>
      <c r="B19" s="5">
        <f t="shared" si="1"/>
        <v>4</v>
      </c>
      <c r="C19" s="2" t="s">
        <v>65</v>
      </c>
      <c r="D19" s="6">
        <v>0.0</v>
      </c>
      <c r="E19" s="2" t="s">
        <v>75</v>
      </c>
      <c r="AP19" s="7">
        <v>45195.0</v>
      </c>
      <c r="AQ19" s="2" t="s">
        <v>77</v>
      </c>
      <c r="AR19" s="2" t="s">
        <v>77</v>
      </c>
      <c r="AS19" s="2" t="s">
        <v>67</v>
      </c>
      <c r="AT19" s="2" t="s">
        <v>67</v>
      </c>
      <c r="AU19" s="2" t="s">
        <v>67</v>
      </c>
      <c r="BV19" s="2">
        <v>6117396.0</v>
      </c>
    </row>
    <row r="20">
      <c r="A20" s="4">
        <v>45195.68931552084</v>
      </c>
      <c r="B20" s="5">
        <f t="shared" si="1"/>
        <v>4</v>
      </c>
      <c r="C20" s="2" t="s">
        <v>65</v>
      </c>
      <c r="D20" s="6">
        <v>0.0</v>
      </c>
      <c r="E20" s="2" t="s">
        <v>76</v>
      </c>
      <c r="AW20" s="7">
        <v>45195.0</v>
      </c>
      <c r="AX20" s="2" t="s">
        <v>68</v>
      </c>
      <c r="AY20" s="2" t="s">
        <v>67</v>
      </c>
      <c r="AZ20" s="2" t="s">
        <v>67</v>
      </c>
      <c r="BA20" s="2" t="s">
        <v>67</v>
      </c>
      <c r="BB20" s="2" t="s">
        <v>67</v>
      </c>
      <c r="BV20" s="2">
        <v>6117396.0</v>
      </c>
    </row>
    <row r="21">
      <c r="A21" s="4">
        <v>45195.6925672338</v>
      </c>
      <c r="B21" s="5">
        <f t="shared" si="1"/>
        <v>4</v>
      </c>
      <c r="C21" s="2" t="s">
        <v>65</v>
      </c>
      <c r="D21" s="6">
        <v>0.0</v>
      </c>
      <c r="E21" s="2" t="s">
        <v>78</v>
      </c>
      <c r="BD21" s="7">
        <v>45195.0</v>
      </c>
      <c r="BE21" s="2" t="s">
        <v>67</v>
      </c>
      <c r="BF21" s="2" t="s">
        <v>67</v>
      </c>
      <c r="BG21" s="2" t="s">
        <v>68</v>
      </c>
      <c r="BH21" s="2" t="s">
        <v>67</v>
      </c>
      <c r="BI21" s="2" t="s">
        <v>68</v>
      </c>
      <c r="BV21" s="2">
        <v>6117396.0</v>
      </c>
    </row>
    <row r="22">
      <c r="A22" s="4">
        <v>45195.697789039354</v>
      </c>
      <c r="B22" s="5">
        <f t="shared" si="1"/>
        <v>4</v>
      </c>
      <c r="C22" s="2" t="s">
        <v>65</v>
      </c>
      <c r="D22" s="6">
        <v>0.0</v>
      </c>
      <c r="E22" s="2" t="s">
        <v>79</v>
      </c>
      <c r="BP22" s="7">
        <v>45195.0</v>
      </c>
      <c r="BQ22" s="2" t="s">
        <v>67</v>
      </c>
      <c r="BR22" s="2" t="s">
        <v>67</v>
      </c>
      <c r="BS22" s="2" t="s">
        <v>67</v>
      </c>
      <c r="BT22" s="2" t="s">
        <v>77</v>
      </c>
      <c r="BU22" s="2" t="s">
        <v>67</v>
      </c>
      <c r="BV22" s="2">
        <v>6117396.0</v>
      </c>
    </row>
    <row r="23">
      <c r="A23" s="4">
        <v>45195.70043523148</v>
      </c>
      <c r="B23" s="5">
        <f t="shared" si="1"/>
        <v>4</v>
      </c>
      <c r="C23" s="2" t="s">
        <v>65</v>
      </c>
      <c r="D23" s="6">
        <v>0.0</v>
      </c>
      <c r="E23" s="2" t="s">
        <v>81</v>
      </c>
      <c r="BJ23" s="7">
        <v>45195.0</v>
      </c>
      <c r="BK23" s="2" t="s">
        <v>67</v>
      </c>
      <c r="BL23" s="2" t="s">
        <v>68</v>
      </c>
      <c r="BM23" s="2" t="s">
        <v>68</v>
      </c>
      <c r="BN23" s="2" t="s">
        <v>68</v>
      </c>
      <c r="BO23" s="2" t="s">
        <v>67</v>
      </c>
      <c r="BV23" s="2">
        <v>6117396.0</v>
      </c>
    </row>
    <row r="24">
      <c r="A24" s="4">
        <v>45199.377560243054</v>
      </c>
      <c r="B24" s="5">
        <f t="shared" si="1"/>
        <v>5</v>
      </c>
      <c r="C24" s="2" t="s">
        <v>65</v>
      </c>
      <c r="D24" s="6">
        <v>0.0</v>
      </c>
      <c r="E24" s="2" t="s">
        <v>66</v>
      </c>
      <c r="F24" s="7">
        <v>45199.0</v>
      </c>
      <c r="G24" s="2" t="s">
        <v>67</v>
      </c>
      <c r="H24" s="2" t="s">
        <v>67</v>
      </c>
      <c r="I24" s="2" t="s">
        <v>68</v>
      </c>
      <c r="J24" s="2" t="s">
        <v>67</v>
      </c>
      <c r="K24" s="2" t="s">
        <v>67</v>
      </c>
      <c r="BV24" s="2">
        <v>6117396.0</v>
      </c>
    </row>
    <row r="25">
      <c r="A25" s="4">
        <v>45199.38068144676</v>
      </c>
      <c r="B25" s="5">
        <f t="shared" si="1"/>
        <v>5</v>
      </c>
      <c r="C25" s="2" t="s">
        <v>65</v>
      </c>
      <c r="D25" s="6">
        <v>0.0</v>
      </c>
      <c r="E25" s="2" t="s">
        <v>70</v>
      </c>
      <c r="L25" s="7">
        <v>45199.0</v>
      </c>
      <c r="M25" s="2" t="s">
        <v>68</v>
      </c>
      <c r="N25" s="2" t="s">
        <v>68</v>
      </c>
      <c r="O25" s="2" t="s">
        <v>68</v>
      </c>
      <c r="P25" s="2" t="s">
        <v>67</v>
      </c>
      <c r="Q25" s="2" t="s">
        <v>67</v>
      </c>
      <c r="BV25" s="2">
        <v>6117396.0</v>
      </c>
    </row>
    <row r="26">
      <c r="A26" s="4">
        <v>45199.381352372686</v>
      </c>
      <c r="B26" s="5">
        <f t="shared" si="1"/>
        <v>5</v>
      </c>
      <c r="C26" s="2" t="s">
        <v>65</v>
      </c>
      <c r="D26" s="6">
        <v>0.0</v>
      </c>
      <c r="E26" s="2" t="s">
        <v>71</v>
      </c>
      <c r="R26" s="7">
        <v>45199.0</v>
      </c>
      <c r="S26" s="2" t="s">
        <v>77</v>
      </c>
      <c r="T26" s="2" t="s">
        <v>68</v>
      </c>
      <c r="U26" s="2" t="s">
        <v>68</v>
      </c>
      <c r="V26" s="2" t="s">
        <v>67</v>
      </c>
      <c r="W26" s="2" t="s">
        <v>67</v>
      </c>
      <c r="BV26" s="2">
        <v>6117396.0</v>
      </c>
    </row>
    <row r="27">
      <c r="A27" s="4">
        <v>45199.381988194444</v>
      </c>
      <c r="B27" s="5">
        <f t="shared" si="1"/>
        <v>5</v>
      </c>
      <c r="C27" s="2" t="s">
        <v>65</v>
      </c>
      <c r="D27" s="6">
        <v>0.0</v>
      </c>
      <c r="E27" s="2" t="s">
        <v>72</v>
      </c>
      <c r="X27" s="7">
        <v>45199.0</v>
      </c>
      <c r="Y27" s="2" t="s">
        <v>67</v>
      </c>
      <c r="Z27" s="2" t="s">
        <v>67</v>
      </c>
      <c r="AA27" s="2" t="s">
        <v>77</v>
      </c>
      <c r="AB27" s="2" t="s">
        <v>67</v>
      </c>
      <c r="AC27" s="2" t="s">
        <v>67</v>
      </c>
      <c r="BV27" s="2">
        <v>6117396.0</v>
      </c>
    </row>
    <row r="28">
      <c r="A28" s="4">
        <v>45199.382700648144</v>
      </c>
      <c r="B28" s="5">
        <f t="shared" si="1"/>
        <v>5</v>
      </c>
      <c r="C28" s="2" t="s">
        <v>65</v>
      </c>
      <c r="D28" s="6">
        <v>0.0</v>
      </c>
      <c r="E28" s="2" t="s">
        <v>73</v>
      </c>
      <c r="AD28" s="7">
        <v>45199.0</v>
      </c>
      <c r="AE28" s="2" t="s">
        <v>68</v>
      </c>
      <c r="AF28" s="2" t="s">
        <v>68</v>
      </c>
      <c r="AG28" s="2" t="s">
        <v>68</v>
      </c>
      <c r="AH28" s="2" t="s">
        <v>67</v>
      </c>
      <c r="AI28" s="2" t="s">
        <v>67</v>
      </c>
      <c r="BV28" s="2">
        <v>6117396.0</v>
      </c>
    </row>
    <row r="29">
      <c r="A29" s="4">
        <v>45199.38334827546</v>
      </c>
      <c r="B29" s="5">
        <f t="shared" si="1"/>
        <v>5</v>
      </c>
      <c r="C29" s="2" t="s">
        <v>65</v>
      </c>
      <c r="D29" s="6">
        <v>0.0</v>
      </c>
      <c r="E29" s="2" t="s">
        <v>74</v>
      </c>
      <c r="AJ29" s="7">
        <v>45199.0</v>
      </c>
      <c r="AK29" s="2" t="s">
        <v>68</v>
      </c>
      <c r="AL29" s="2" t="s">
        <v>67</v>
      </c>
      <c r="AM29" s="2" t="s">
        <v>68</v>
      </c>
      <c r="AN29" s="2" t="s">
        <v>67</v>
      </c>
      <c r="AO29" s="2" t="s">
        <v>67</v>
      </c>
      <c r="BV29" s="2">
        <v>6117396.0</v>
      </c>
    </row>
    <row r="30">
      <c r="A30" s="4">
        <v>45199.384361296296</v>
      </c>
      <c r="B30" s="5">
        <f t="shared" si="1"/>
        <v>5</v>
      </c>
      <c r="C30" s="2" t="s">
        <v>65</v>
      </c>
      <c r="D30" s="6">
        <v>0.0</v>
      </c>
      <c r="E30" s="2" t="s">
        <v>75</v>
      </c>
      <c r="AP30" s="7">
        <v>45199.0</v>
      </c>
      <c r="AQ30" s="2" t="s">
        <v>77</v>
      </c>
      <c r="AR30" s="2" t="s">
        <v>67</v>
      </c>
      <c r="AS30" s="2" t="s">
        <v>68</v>
      </c>
      <c r="AT30" s="2" t="s">
        <v>67</v>
      </c>
      <c r="AU30" s="2" t="s">
        <v>67</v>
      </c>
      <c r="BV30" s="2">
        <v>6117396.0</v>
      </c>
    </row>
    <row r="31">
      <c r="A31" s="4">
        <v>45199.385172662034</v>
      </c>
      <c r="B31" s="5">
        <f t="shared" si="1"/>
        <v>5</v>
      </c>
      <c r="C31" s="2" t="s">
        <v>65</v>
      </c>
      <c r="D31" s="6">
        <v>0.0</v>
      </c>
      <c r="E31" s="2" t="s">
        <v>76</v>
      </c>
      <c r="AW31" s="7">
        <v>45199.0</v>
      </c>
      <c r="AX31" s="2" t="s">
        <v>68</v>
      </c>
      <c r="AY31" s="2" t="s">
        <v>67</v>
      </c>
      <c r="AZ31" s="2" t="s">
        <v>68</v>
      </c>
      <c r="BA31" s="2" t="s">
        <v>67</v>
      </c>
      <c r="BB31" s="2" t="s">
        <v>67</v>
      </c>
      <c r="BV31" s="2">
        <v>6117396.0</v>
      </c>
    </row>
    <row r="32">
      <c r="A32" s="4">
        <v>45199.386020798614</v>
      </c>
      <c r="B32" s="5">
        <f t="shared" si="1"/>
        <v>5</v>
      </c>
      <c r="C32" s="2" t="s">
        <v>65</v>
      </c>
      <c r="D32" s="6">
        <v>0.0</v>
      </c>
      <c r="E32" s="2" t="s">
        <v>78</v>
      </c>
      <c r="BD32" s="7">
        <v>45199.0</v>
      </c>
      <c r="BE32" s="2" t="s">
        <v>68</v>
      </c>
      <c r="BF32" s="2" t="s">
        <v>68</v>
      </c>
      <c r="BG32" s="2" t="s">
        <v>68</v>
      </c>
      <c r="BH32" s="2" t="s">
        <v>67</v>
      </c>
      <c r="BI32" s="2" t="s">
        <v>67</v>
      </c>
      <c r="BV32" s="2">
        <v>6117396.0</v>
      </c>
    </row>
    <row r="33">
      <c r="A33" s="4">
        <v>45199.387122858796</v>
      </c>
      <c r="B33" s="5">
        <f t="shared" si="1"/>
        <v>5</v>
      </c>
      <c r="C33" s="2" t="s">
        <v>65</v>
      </c>
      <c r="D33" s="6">
        <v>0.0</v>
      </c>
      <c r="E33" s="2" t="s">
        <v>79</v>
      </c>
      <c r="BP33" s="7">
        <v>45199.0</v>
      </c>
      <c r="BQ33" s="2" t="s">
        <v>68</v>
      </c>
      <c r="BR33" s="2" t="s">
        <v>67</v>
      </c>
      <c r="BS33" s="2" t="s">
        <v>67</v>
      </c>
      <c r="BT33" s="2" t="s">
        <v>67</v>
      </c>
      <c r="BU33" s="2" t="s">
        <v>67</v>
      </c>
      <c r="BV33" s="2">
        <v>6117396.0</v>
      </c>
    </row>
    <row r="34">
      <c r="A34" s="4">
        <v>45199.38794645833</v>
      </c>
      <c r="B34" s="5">
        <f t="shared" si="1"/>
        <v>5</v>
      </c>
      <c r="C34" s="2" t="s">
        <v>65</v>
      </c>
      <c r="D34" s="6">
        <v>0.0</v>
      </c>
      <c r="E34" s="2" t="s">
        <v>81</v>
      </c>
      <c r="BJ34" s="7">
        <v>45199.0</v>
      </c>
      <c r="BK34" s="2" t="s">
        <v>67</v>
      </c>
      <c r="BL34" s="2" t="s">
        <v>68</v>
      </c>
      <c r="BM34" s="2" t="s">
        <v>68</v>
      </c>
      <c r="BN34" s="2" t="s">
        <v>68</v>
      </c>
      <c r="BO34" s="2" t="s">
        <v>67</v>
      </c>
      <c r="BV34" s="2">
        <v>6117396.0</v>
      </c>
    </row>
    <row r="35">
      <c r="A35" s="4">
        <v>45204.43155137732</v>
      </c>
      <c r="B35" s="5">
        <f t="shared" si="1"/>
        <v>1</v>
      </c>
      <c r="C35" s="2" t="s">
        <v>65</v>
      </c>
      <c r="D35" s="6">
        <v>0.0</v>
      </c>
      <c r="E35" s="2" t="s">
        <v>66</v>
      </c>
      <c r="F35" s="7">
        <v>45204.0</v>
      </c>
      <c r="G35" s="2" t="s">
        <v>67</v>
      </c>
      <c r="H35" s="2" t="s">
        <v>67</v>
      </c>
      <c r="I35" s="2" t="s">
        <v>68</v>
      </c>
      <c r="J35" s="2" t="s">
        <v>67</v>
      </c>
      <c r="K35" s="2" t="s">
        <v>67</v>
      </c>
      <c r="BV35" s="2">
        <v>6117396.0</v>
      </c>
    </row>
    <row r="36">
      <c r="A36" s="4">
        <v>45204.432076620375</v>
      </c>
      <c r="B36" s="5">
        <f t="shared" si="1"/>
        <v>1</v>
      </c>
      <c r="C36" s="2" t="s">
        <v>65</v>
      </c>
      <c r="D36" s="6">
        <v>0.0</v>
      </c>
      <c r="E36" s="2" t="s">
        <v>70</v>
      </c>
      <c r="L36" s="7">
        <v>45204.0</v>
      </c>
      <c r="M36" s="2" t="s">
        <v>68</v>
      </c>
      <c r="N36" s="2" t="s">
        <v>68</v>
      </c>
      <c r="O36" s="2" t="s">
        <v>68</v>
      </c>
      <c r="P36" s="2" t="s">
        <v>67</v>
      </c>
      <c r="Q36" s="2" t="s">
        <v>67</v>
      </c>
      <c r="BV36" s="2">
        <v>6117396.0</v>
      </c>
    </row>
    <row r="37">
      <c r="A37" s="4">
        <v>45204.43285653935</v>
      </c>
      <c r="B37" s="5">
        <f t="shared" si="1"/>
        <v>1</v>
      </c>
      <c r="C37" s="2" t="s">
        <v>65</v>
      </c>
      <c r="D37" s="6">
        <v>0.0</v>
      </c>
      <c r="E37" s="2" t="s">
        <v>71</v>
      </c>
      <c r="R37" s="7">
        <v>45204.0</v>
      </c>
      <c r="S37" s="2" t="s">
        <v>77</v>
      </c>
      <c r="T37" s="2" t="s">
        <v>68</v>
      </c>
      <c r="U37" s="2" t="s">
        <v>68</v>
      </c>
      <c r="V37" s="2" t="s">
        <v>67</v>
      </c>
      <c r="W37" s="2" t="s">
        <v>67</v>
      </c>
      <c r="BV37" s="2">
        <v>6117396.0</v>
      </c>
    </row>
    <row r="38">
      <c r="A38" s="4">
        <v>45204.433498321756</v>
      </c>
      <c r="B38" s="5">
        <f t="shared" si="1"/>
        <v>1</v>
      </c>
      <c r="C38" s="2" t="s">
        <v>65</v>
      </c>
      <c r="D38" s="6">
        <v>0.0</v>
      </c>
      <c r="E38" s="2" t="s">
        <v>72</v>
      </c>
      <c r="X38" s="7">
        <v>45204.0</v>
      </c>
      <c r="Y38" s="2" t="s">
        <v>68</v>
      </c>
      <c r="Z38" s="2" t="s">
        <v>67</v>
      </c>
      <c r="AA38" s="2" t="s">
        <v>68</v>
      </c>
      <c r="AB38" s="2" t="s">
        <v>67</v>
      </c>
      <c r="AC38" s="2" t="s">
        <v>67</v>
      </c>
      <c r="BV38" s="2">
        <v>6117396.0</v>
      </c>
    </row>
    <row r="39">
      <c r="A39" s="4">
        <v>45204.43418162037</v>
      </c>
      <c r="B39" s="5">
        <f t="shared" si="1"/>
        <v>1</v>
      </c>
      <c r="C39" s="2" t="s">
        <v>65</v>
      </c>
      <c r="D39" s="6">
        <v>0.0</v>
      </c>
      <c r="E39" s="2" t="s">
        <v>73</v>
      </c>
      <c r="AD39" s="7">
        <v>45204.0</v>
      </c>
      <c r="AE39" s="2" t="s">
        <v>68</v>
      </c>
      <c r="AF39" s="2" t="s">
        <v>68</v>
      </c>
      <c r="AG39" s="2" t="s">
        <v>67</v>
      </c>
      <c r="AH39" s="2" t="s">
        <v>67</v>
      </c>
      <c r="AI39" s="2" t="s">
        <v>67</v>
      </c>
      <c r="BV39" s="2">
        <v>6117396.0</v>
      </c>
    </row>
    <row r="40">
      <c r="A40" s="4">
        <v>45204.434768761574</v>
      </c>
      <c r="B40" s="5">
        <f t="shared" si="1"/>
        <v>1</v>
      </c>
      <c r="C40" s="2" t="s">
        <v>65</v>
      </c>
      <c r="D40" s="6">
        <v>0.0</v>
      </c>
      <c r="E40" s="2" t="s">
        <v>74</v>
      </c>
      <c r="AJ40" s="7">
        <v>45204.0</v>
      </c>
      <c r="AK40" s="2" t="s">
        <v>68</v>
      </c>
      <c r="AL40" s="2" t="s">
        <v>68</v>
      </c>
      <c r="AM40" s="2" t="s">
        <v>67</v>
      </c>
      <c r="AN40" s="2" t="s">
        <v>67</v>
      </c>
      <c r="AO40" s="2" t="s">
        <v>67</v>
      </c>
      <c r="BV40" s="2">
        <v>6117396.0</v>
      </c>
    </row>
    <row r="41">
      <c r="A41" s="4">
        <v>45204.43566824074</v>
      </c>
      <c r="B41" s="5">
        <f t="shared" si="1"/>
        <v>1</v>
      </c>
      <c r="C41" s="2" t="s">
        <v>65</v>
      </c>
      <c r="D41" s="6">
        <v>0.0</v>
      </c>
      <c r="E41" s="2" t="s">
        <v>75</v>
      </c>
      <c r="AP41" s="7">
        <v>45204.0</v>
      </c>
      <c r="AQ41" s="2" t="s">
        <v>77</v>
      </c>
      <c r="AR41" s="2" t="s">
        <v>67</v>
      </c>
      <c r="AS41" s="2" t="s">
        <v>68</v>
      </c>
      <c r="AT41" s="2" t="s">
        <v>68</v>
      </c>
      <c r="AU41" s="2" t="s">
        <v>67</v>
      </c>
      <c r="BV41" s="2">
        <v>6117396.0</v>
      </c>
    </row>
    <row r="42">
      <c r="A42" s="4">
        <v>45204.436735995376</v>
      </c>
      <c r="B42" s="5">
        <f t="shared" si="1"/>
        <v>1</v>
      </c>
      <c r="C42" s="2" t="s">
        <v>65</v>
      </c>
      <c r="D42" s="6">
        <v>0.0</v>
      </c>
      <c r="E42" s="2" t="s">
        <v>76</v>
      </c>
      <c r="AW42" s="7">
        <v>45204.0</v>
      </c>
      <c r="AX42" s="2" t="s">
        <v>68</v>
      </c>
      <c r="AY42" s="2" t="s">
        <v>67</v>
      </c>
      <c r="AZ42" s="2" t="s">
        <v>68</v>
      </c>
      <c r="BA42" s="2" t="s">
        <v>67</v>
      </c>
      <c r="BB42" s="2" t="s">
        <v>67</v>
      </c>
      <c r="BV42" s="2">
        <v>6117396.0</v>
      </c>
    </row>
    <row r="43">
      <c r="A43" s="4">
        <v>45204.43787820602</v>
      </c>
      <c r="B43" s="5">
        <f t="shared" si="1"/>
        <v>1</v>
      </c>
      <c r="C43" s="2" t="s">
        <v>65</v>
      </c>
      <c r="D43" s="6">
        <v>0.0</v>
      </c>
      <c r="E43" s="2" t="s">
        <v>78</v>
      </c>
      <c r="BD43" s="7">
        <v>45204.0</v>
      </c>
      <c r="BE43" s="2" t="s">
        <v>67</v>
      </c>
      <c r="BF43" s="2" t="s">
        <v>68</v>
      </c>
      <c r="BG43" s="2" t="s">
        <v>67</v>
      </c>
      <c r="BH43" s="2" t="s">
        <v>67</v>
      </c>
      <c r="BI43" s="2" t="s">
        <v>67</v>
      </c>
      <c r="BV43" s="2">
        <v>6117396.0</v>
      </c>
    </row>
    <row r="44">
      <c r="A44" s="4">
        <v>45204.44001712963</v>
      </c>
      <c r="B44" s="5">
        <f t="shared" si="1"/>
        <v>1</v>
      </c>
      <c r="C44" s="2" t="s">
        <v>65</v>
      </c>
      <c r="D44" s="6">
        <v>0.0</v>
      </c>
      <c r="E44" s="2" t="s">
        <v>79</v>
      </c>
      <c r="BP44" s="7">
        <v>45204.0</v>
      </c>
      <c r="BQ44" s="2" t="s">
        <v>67</v>
      </c>
      <c r="BR44" s="2" t="s">
        <v>68</v>
      </c>
      <c r="BS44" s="2" t="s">
        <v>68</v>
      </c>
      <c r="BT44" s="2" t="s">
        <v>67</v>
      </c>
      <c r="BU44" s="2" t="s">
        <v>67</v>
      </c>
      <c r="BV44" s="2">
        <v>6117396.0</v>
      </c>
      <c r="CF44" s="2" t="s">
        <v>86</v>
      </c>
    </row>
    <row r="45">
      <c r="A45" s="4">
        <v>45204.44086311343</v>
      </c>
      <c r="B45" s="5">
        <f t="shared" si="1"/>
        <v>1</v>
      </c>
      <c r="C45" s="2" t="s">
        <v>65</v>
      </c>
      <c r="D45" s="6">
        <v>0.0</v>
      </c>
      <c r="E45" s="2" t="s">
        <v>81</v>
      </c>
      <c r="BJ45" s="7">
        <v>45204.0</v>
      </c>
      <c r="BK45" s="2" t="s">
        <v>68</v>
      </c>
      <c r="BL45" s="2" t="s">
        <v>68</v>
      </c>
      <c r="BM45" s="2" t="s">
        <v>68</v>
      </c>
      <c r="BN45" s="2" t="s">
        <v>67</v>
      </c>
      <c r="BO45" s="2" t="s">
        <v>67</v>
      </c>
      <c r="BV45" s="2">
        <v>6117396.0</v>
      </c>
    </row>
    <row r="46">
      <c r="A46" s="4">
        <v>45215.55478417824</v>
      </c>
      <c r="B46" s="5">
        <f t="shared" si="1"/>
        <v>3</v>
      </c>
      <c r="C46" s="2" t="s">
        <v>65</v>
      </c>
      <c r="D46" s="6">
        <v>0.0</v>
      </c>
      <c r="E46" s="2" t="s">
        <v>66</v>
      </c>
      <c r="F46" s="7">
        <v>45215.0</v>
      </c>
      <c r="G46" s="2" t="s">
        <v>68</v>
      </c>
      <c r="H46" s="2" t="s">
        <v>67</v>
      </c>
      <c r="I46" s="2" t="s">
        <v>67</v>
      </c>
      <c r="J46" s="2" t="s">
        <v>77</v>
      </c>
      <c r="K46" s="2" t="s">
        <v>67</v>
      </c>
      <c r="BV46" s="2">
        <v>6117396.0</v>
      </c>
      <c r="BW46" s="2" t="s">
        <v>87</v>
      </c>
    </row>
    <row r="47">
      <c r="A47" s="4">
        <v>45215.55535984953</v>
      </c>
      <c r="B47" s="5">
        <f t="shared" si="1"/>
        <v>3</v>
      </c>
      <c r="C47" s="2" t="s">
        <v>65</v>
      </c>
      <c r="D47" s="6">
        <v>0.0</v>
      </c>
      <c r="E47" s="2" t="s">
        <v>70</v>
      </c>
      <c r="L47" s="7">
        <v>45215.0</v>
      </c>
      <c r="M47" s="2" t="s">
        <v>68</v>
      </c>
      <c r="N47" s="2" t="s">
        <v>68</v>
      </c>
      <c r="O47" s="2" t="s">
        <v>67</v>
      </c>
      <c r="P47" s="2" t="s">
        <v>68</v>
      </c>
      <c r="Q47" s="2" t="s">
        <v>67</v>
      </c>
      <c r="BV47" s="2">
        <v>6117396.0</v>
      </c>
    </row>
    <row r="48">
      <c r="A48" s="4">
        <v>45215.55606563657</v>
      </c>
      <c r="B48" s="5">
        <f t="shared" si="1"/>
        <v>3</v>
      </c>
      <c r="C48" s="2" t="s">
        <v>65</v>
      </c>
      <c r="D48" s="6">
        <v>0.0</v>
      </c>
      <c r="E48" s="2" t="s">
        <v>71</v>
      </c>
      <c r="R48" s="7">
        <v>45215.0</v>
      </c>
      <c r="S48" s="2" t="s">
        <v>68</v>
      </c>
      <c r="T48" s="2" t="s">
        <v>68</v>
      </c>
      <c r="U48" s="2" t="s">
        <v>67</v>
      </c>
      <c r="V48" s="2" t="s">
        <v>68</v>
      </c>
      <c r="W48" s="2" t="s">
        <v>67</v>
      </c>
      <c r="BV48" s="2">
        <v>6117396.0</v>
      </c>
    </row>
    <row r="49">
      <c r="A49" s="4">
        <v>45215.55665960648</v>
      </c>
      <c r="B49" s="5">
        <f t="shared" si="1"/>
        <v>3</v>
      </c>
      <c r="C49" s="2" t="s">
        <v>65</v>
      </c>
      <c r="D49" s="6">
        <v>0.0</v>
      </c>
      <c r="E49" s="2" t="s">
        <v>72</v>
      </c>
      <c r="X49" s="7">
        <v>45215.0</v>
      </c>
      <c r="Y49" s="2" t="s">
        <v>67</v>
      </c>
      <c r="Z49" s="2" t="s">
        <v>68</v>
      </c>
      <c r="AA49" s="2" t="s">
        <v>67</v>
      </c>
      <c r="AB49" s="2" t="s">
        <v>68</v>
      </c>
      <c r="AC49" s="2" t="s">
        <v>67</v>
      </c>
      <c r="BV49" s="2">
        <v>6117396.0</v>
      </c>
    </row>
    <row r="50">
      <c r="A50" s="4">
        <v>45215.557523738426</v>
      </c>
      <c r="B50" s="5">
        <f t="shared" si="1"/>
        <v>3</v>
      </c>
      <c r="C50" s="2" t="s">
        <v>65</v>
      </c>
      <c r="D50" s="6">
        <v>0.0</v>
      </c>
      <c r="E50" s="2" t="s">
        <v>73</v>
      </c>
      <c r="AD50" s="7">
        <v>45215.0</v>
      </c>
      <c r="AE50" s="2" t="s">
        <v>67</v>
      </c>
      <c r="AF50" s="2" t="s">
        <v>68</v>
      </c>
      <c r="AG50" s="2" t="s">
        <v>67</v>
      </c>
      <c r="AH50" s="2" t="s">
        <v>67</v>
      </c>
      <c r="AI50" s="2" t="s">
        <v>67</v>
      </c>
      <c r="BV50" s="2">
        <v>6117396.0</v>
      </c>
    </row>
    <row r="51">
      <c r="A51" s="4">
        <v>45215.559061782405</v>
      </c>
      <c r="B51" s="5">
        <f t="shared" si="1"/>
        <v>3</v>
      </c>
      <c r="C51" s="2" t="s">
        <v>65</v>
      </c>
      <c r="D51" s="6">
        <v>0.0</v>
      </c>
      <c r="E51" s="2" t="s">
        <v>74</v>
      </c>
      <c r="AJ51" s="7">
        <v>45215.0</v>
      </c>
      <c r="AK51" s="2" t="s">
        <v>68</v>
      </c>
      <c r="AL51" s="2" t="s">
        <v>67</v>
      </c>
      <c r="AM51" s="2" t="s">
        <v>67</v>
      </c>
      <c r="AN51" s="2" t="s">
        <v>68</v>
      </c>
      <c r="AO51" s="2" t="s">
        <v>67</v>
      </c>
      <c r="BV51" s="2">
        <v>6117396.0</v>
      </c>
    </row>
    <row r="52">
      <c r="A52" s="4">
        <v>45215.55969797454</v>
      </c>
      <c r="B52" s="5">
        <f t="shared" si="1"/>
        <v>3</v>
      </c>
      <c r="C52" s="2" t="s">
        <v>65</v>
      </c>
      <c r="D52" s="6">
        <v>0.0</v>
      </c>
      <c r="E52" s="2" t="s">
        <v>75</v>
      </c>
      <c r="AP52" s="7">
        <v>45215.0</v>
      </c>
      <c r="AQ52" s="2" t="s">
        <v>67</v>
      </c>
      <c r="AR52" s="2" t="s">
        <v>68</v>
      </c>
      <c r="AS52" s="2" t="s">
        <v>68</v>
      </c>
      <c r="AT52" s="2" t="s">
        <v>68</v>
      </c>
      <c r="AU52" s="2" t="s">
        <v>67</v>
      </c>
      <c r="BV52" s="2">
        <v>6117396.0</v>
      </c>
    </row>
    <row r="53">
      <c r="A53" s="4">
        <v>45215.56062173611</v>
      </c>
      <c r="B53" s="5">
        <f t="shared" si="1"/>
        <v>3</v>
      </c>
      <c r="C53" s="2" t="s">
        <v>65</v>
      </c>
      <c r="D53" s="6">
        <v>0.0</v>
      </c>
      <c r="E53" s="2" t="s">
        <v>76</v>
      </c>
      <c r="AW53" s="7">
        <v>45215.0</v>
      </c>
      <c r="AX53" s="2" t="s">
        <v>68</v>
      </c>
      <c r="AY53" s="2" t="s">
        <v>67</v>
      </c>
      <c r="AZ53" s="2" t="s">
        <v>67</v>
      </c>
      <c r="BA53" s="2" t="s">
        <v>67</v>
      </c>
      <c r="BB53" s="2" t="s">
        <v>67</v>
      </c>
      <c r="BV53" s="2">
        <v>6117396.0</v>
      </c>
    </row>
    <row r="54">
      <c r="A54" s="4">
        <v>45215.561388437505</v>
      </c>
      <c r="B54" s="5">
        <f t="shared" si="1"/>
        <v>3</v>
      </c>
      <c r="C54" s="2" t="s">
        <v>65</v>
      </c>
      <c r="D54" s="6">
        <v>0.0</v>
      </c>
      <c r="E54" s="2" t="s">
        <v>78</v>
      </c>
      <c r="BD54" s="7">
        <v>45215.0</v>
      </c>
      <c r="BE54" s="2" t="s">
        <v>68</v>
      </c>
      <c r="BF54" s="2" t="s">
        <v>67</v>
      </c>
      <c r="BG54" s="2" t="s">
        <v>67</v>
      </c>
      <c r="BH54" s="2" t="s">
        <v>68</v>
      </c>
      <c r="BI54" s="2" t="s">
        <v>67</v>
      </c>
      <c r="BV54" s="2">
        <v>6117396.0</v>
      </c>
    </row>
    <row r="55">
      <c r="A55" s="4">
        <v>45215.563423263884</v>
      </c>
      <c r="B55" s="5">
        <f t="shared" si="1"/>
        <v>3</v>
      </c>
      <c r="C55" s="2" t="s">
        <v>65</v>
      </c>
      <c r="D55" s="6">
        <v>0.0</v>
      </c>
      <c r="E55" s="2" t="s">
        <v>79</v>
      </c>
      <c r="BP55" s="7">
        <v>45215.0</v>
      </c>
      <c r="BQ55" s="2" t="s">
        <v>68</v>
      </c>
      <c r="BR55" s="2" t="s">
        <v>67</v>
      </c>
      <c r="BS55" s="2" t="s">
        <v>67</v>
      </c>
      <c r="BT55" s="2" t="s">
        <v>67</v>
      </c>
      <c r="BU55" s="2" t="s">
        <v>67</v>
      </c>
      <c r="BV55" s="2">
        <v>6117396.0</v>
      </c>
      <c r="CF55" s="2" t="s">
        <v>88</v>
      </c>
    </row>
    <row r="56">
      <c r="A56" s="4">
        <v>45215.56385306713</v>
      </c>
      <c r="B56" s="5">
        <f t="shared" si="1"/>
        <v>3</v>
      </c>
      <c r="C56" s="2" t="s">
        <v>65</v>
      </c>
      <c r="D56" s="6">
        <v>0.0</v>
      </c>
      <c r="E56" s="2" t="s">
        <v>81</v>
      </c>
      <c r="BJ56" s="7">
        <v>45215.0</v>
      </c>
      <c r="BK56" s="2" t="s">
        <v>68</v>
      </c>
      <c r="BL56" s="2" t="s">
        <v>67</v>
      </c>
      <c r="BM56" s="2" t="s">
        <v>67</v>
      </c>
      <c r="BN56" s="2" t="s">
        <v>68</v>
      </c>
      <c r="BO56" s="2" t="s">
        <v>67</v>
      </c>
      <c r="BV56" s="2">
        <v>6117396.0</v>
      </c>
    </row>
    <row r="57">
      <c r="A57" s="4">
        <v>45239.55000686343</v>
      </c>
      <c r="B57" s="5">
        <f t="shared" si="1"/>
        <v>2</v>
      </c>
      <c r="C57" s="2" t="s">
        <v>65</v>
      </c>
      <c r="D57" s="6">
        <v>0.0</v>
      </c>
      <c r="E57" s="2" t="s">
        <v>66</v>
      </c>
      <c r="F57" s="7">
        <v>45239.0</v>
      </c>
      <c r="G57" s="2" t="s">
        <v>67</v>
      </c>
      <c r="H57" s="2" t="s">
        <v>67</v>
      </c>
      <c r="I57" s="2" t="s">
        <v>68</v>
      </c>
      <c r="J57" s="2" t="s">
        <v>67</v>
      </c>
      <c r="K57" s="2" t="s">
        <v>67</v>
      </c>
      <c r="BV57" s="2">
        <v>6117396.0</v>
      </c>
      <c r="BW57" s="2" t="s">
        <v>69</v>
      </c>
    </row>
    <row r="58">
      <c r="A58" s="4">
        <v>45239.55121152778</v>
      </c>
      <c r="B58" s="5">
        <f t="shared" si="1"/>
        <v>2</v>
      </c>
      <c r="C58" s="2" t="s">
        <v>65</v>
      </c>
      <c r="D58" s="6">
        <v>0.0</v>
      </c>
      <c r="E58" s="2" t="s">
        <v>70</v>
      </c>
      <c r="L58" s="7">
        <v>45239.0</v>
      </c>
      <c r="M58" s="2" t="s">
        <v>68</v>
      </c>
      <c r="N58" s="2" t="s">
        <v>67</v>
      </c>
      <c r="O58" s="2" t="s">
        <v>67</v>
      </c>
      <c r="P58" s="2" t="s">
        <v>68</v>
      </c>
      <c r="Q58" s="2" t="s">
        <v>67</v>
      </c>
      <c r="BV58" s="2">
        <v>6117396.0</v>
      </c>
    </row>
    <row r="59">
      <c r="A59" s="4">
        <v>45239.552361828704</v>
      </c>
      <c r="B59" s="5">
        <f t="shared" si="1"/>
        <v>2</v>
      </c>
      <c r="C59" s="2" t="s">
        <v>65</v>
      </c>
      <c r="D59" s="6">
        <v>0.0</v>
      </c>
      <c r="E59" s="2" t="s">
        <v>71</v>
      </c>
      <c r="R59" s="7">
        <v>45239.0</v>
      </c>
      <c r="S59" s="2" t="s">
        <v>68</v>
      </c>
      <c r="T59" s="2" t="s">
        <v>68</v>
      </c>
      <c r="U59" s="2" t="s">
        <v>68</v>
      </c>
      <c r="V59" s="2" t="s">
        <v>68</v>
      </c>
      <c r="W59" s="2" t="s">
        <v>68</v>
      </c>
      <c r="BV59" s="2">
        <v>6117396.0</v>
      </c>
    </row>
    <row r="60">
      <c r="A60" s="4">
        <v>45239.553243842594</v>
      </c>
      <c r="B60" s="5">
        <f t="shared" si="1"/>
        <v>2</v>
      </c>
      <c r="C60" s="2" t="s">
        <v>65</v>
      </c>
      <c r="D60" s="6">
        <v>0.0</v>
      </c>
      <c r="E60" s="2" t="s">
        <v>72</v>
      </c>
      <c r="X60" s="7">
        <v>45239.0</v>
      </c>
      <c r="Y60" s="2" t="s">
        <v>67</v>
      </c>
      <c r="Z60" s="2" t="s">
        <v>68</v>
      </c>
      <c r="AA60" s="2" t="s">
        <v>67</v>
      </c>
      <c r="AB60" s="2" t="s">
        <v>68</v>
      </c>
      <c r="AC60" s="2" t="s">
        <v>67</v>
      </c>
      <c r="BV60" s="2">
        <v>6117396.0</v>
      </c>
    </row>
    <row r="61">
      <c r="A61" s="4">
        <v>45239.557071435185</v>
      </c>
      <c r="B61" s="5">
        <f t="shared" si="1"/>
        <v>2</v>
      </c>
      <c r="C61" s="2" t="s">
        <v>65</v>
      </c>
      <c r="D61" s="6">
        <v>0.0</v>
      </c>
      <c r="E61" s="2" t="s">
        <v>73</v>
      </c>
      <c r="AD61" s="7">
        <v>45239.0</v>
      </c>
      <c r="AE61" s="2" t="s">
        <v>67</v>
      </c>
      <c r="AF61" s="2" t="s">
        <v>67</v>
      </c>
      <c r="AG61" s="2" t="s">
        <v>68</v>
      </c>
      <c r="AH61" s="2" t="s">
        <v>68</v>
      </c>
      <c r="AI61" s="2" t="s">
        <v>67</v>
      </c>
      <c r="BV61" s="2">
        <v>6117396.0</v>
      </c>
    </row>
    <row r="62">
      <c r="A62" s="4">
        <v>45239.558786168986</v>
      </c>
      <c r="B62" s="5">
        <f t="shared" si="1"/>
        <v>2</v>
      </c>
      <c r="C62" s="2" t="s">
        <v>65</v>
      </c>
      <c r="D62" s="6">
        <v>0.0</v>
      </c>
      <c r="E62" s="2" t="s">
        <v>74</v>
      </c>
      <c r="AJ62" s="7">
        <v>45239.0</v>
      </c>
      <c r="AK62" s="2" t="s">
        <v>67</v>
      </c>
      <c r="AL62" s="2" t="s">
        <v>67</v>
      </c>
      <c r="AM62" s="2" t="s">
        <v>68</v>
      </c>
      <c r="AN62" s="2" t="s">
        <v>68</v>
      </c>
      <c r="AO62" s="2" t="s">
        <v>68</v>
      </c>
      <c r="BV62" s="2">
        <v>6117396.0</v>
      </c>
    </row>
    <row r="63">
      <c r="A63" s="4">
        <v>45239.6939368287</v>
      </c>
      <c r="B63" s="5">
        <f t="shared" si="1"/>
        <v>2</v>
      </c>
      <c r="C63" s="2" t="s">
        <v>65</v>
      </c>
      <c r="D63" s="6">
        <v>0.0</v>
      </c>
      <c r="E63" s="2" t="s">
        <v>75</v>
      </c>
      <c r="AP63" s="7">
        <v>45239.0</v>
      </c>
      <c r="AQ63" s="2" t="s">
        <v>67</v>
      </c>
      <c r="AR63" s="2" t="s">
        <v>67</v>
      </c>
      <c r="AS63" s="2" t="s">
        <v>68</v>
      </c>
      <c r="AT63" s="2" t="s">
        <v>67</v>
      </c>
      <c r="AU63" s="2" t="s">
        <v>67</v>
      </c>
      <c r="BV63" s="2">
        <v>6117396.0</v>
      </c>
    </row>
    <row r="64">
      <c r="A64" s="4">
        <v>45239.69506039352</v>
      </c>
      <c r="B64" s="5">
        <f t="shared" si="1"/>
        <v>2</v>
      </c>
      <c r="C64" s="2" t="s">
        <v>65</v>
      </c>
      <c r="D64" s="6">
        <v>0.0</v>
      </c>
      <c r="E64" s="2" t="s">
        <v>76</v>
      </c>
      <c r="AW64" s="7">
        <v>45239.0</v>
      </c>
      <c r="AX64" s="2" t="s">
        <v>67</v>
      </c>
      <c r="AY64" s="2" t="s">
        <v>67</v>
      </c>
      <c r="AZ64" s="2" t="s">
        <v>68</v>
      </c>
      <c r="BA64" s="2" t="s">
        <v>77</v>
      </c>
      <c r="BB64" s="2" t="s">
        <v>67</v>
      </c>
      <c r="BV64" s="2">
        <v>6117396.0</v>
      </c>
    </row>
    <row r="65">
      <c r="A65" s="4">
        <v>45239.69568863426</v>
      </c>
      <c r="B65" s="5">
        <f t="shared" si="1"/>
        <v>2</v>
      </c>
      <c r="C65" s="2" t="s">
        <v>65</v>
      </c>
      <c r="D65" s="6">
        <v>0.0</v>
      </c>
      <c r="E65" s="2" t="s">
        <v>78</v>
      </c>
      <c r="BD65" s="7">
        <v>45239.0</v>
      </c>
      <c r="BE65" s="2" t="s">
        <v>68</v>
      </c>
      <c r="BF65" s="2" t="s">
        <v>67</v>
      </c>
      <c r="BG65" s="2" t="s">
        <v>68</v>
      </c>
      <c r="BH65" s="2" t="s">
        <v>67</v>
      </c>
      <c r="BI65" s="2" t="s">
        <v>67</v>
      </c>
      <c r="BV65" s="2">
        <v>6117396.0</v>
      </c>
    </row>
    <row r="66">
      <c r="A66" s="4">
        <v>45239.69830193287</v>
      </c>
      <c r="B66" s="5">
        <f t="shared" si="1"/>
        <v>2</v>
      </c>
      <c r="C66" s="2" t="s">
        <v>65</v>
      </c>
      <c r="D66" s="6">
        <v>0.0</v>
      </c>
      <c r="E66" s="2" t="s">
        <v>79</v>
      </c>
      <c r="BP66" s="7">
        <v>45239.0</v>
      </c>
      <c r="BQ66" s="2" t="s">
        <v>67</v>
      </c>
      <c r="BR66" s="2" t="s">
        <v>67</v>
      </c>
      <c r="BS66" s="2" t="s">
        <v>68</v>
      </c>
      <c r="BT66" s="2" t="s">
        <v>77</v>
      </c>
      <c r="BU66" s="2" t="s">
        <v>67</v>
      </c>
      <c r="BV66" s="2">
        <v>6117396.0</v>
      </c>
      <c r="CF66" s="2" t="s">
        <v>80</v>
      </c>
    </row>
    <row r="67">
      <c r="A67" s="4">
        <v>45239.69907269676</v>
      </c>
      <c r="B67" s="5">
        <f t="shared" si="1"/>
        <v>2</v>
      </c>
      <c r="C67" s="2" t="s">
        <v>65</v>
      </c>
      <c r="D67" s="6">
        <v>0.0</v>
      </c>
      <c r="E67" s="2" t="s">
        <v>81</v>
      </c>
      <c r="BJ67" s="7">
        <v>45239.0</v>
      </c>
      <c r="BK67" s="2" t="s">
        <v>68</v>
      </c>
      <c r="BL67" s="2" t="s">
        <v>68</v>
      </c>
      <c r="BM67" s="2" t="s">
        <v>68</v>
      </c>
      <c r="BN67" s="2" t="s">
        <v>67</v>
      </c>
      <c r="BO67" s="2" t="s">
        <v>67</v>
      </c>
      <c r="BV67" s="2">
        <v>6117396.0</v>
      </c>
    </row>
    <row r="68">
      <c r="B68" s="5" t="str">
        <f t="shared" si="1"/>
        <v/>
      </c>
      <c r="AV68" s="5" t="str">
        <f t="shared" ref="AV68:AV137" si="2">IFERROR(MEDIAN(AQ68:AU68),"")</f>
        <v/>
      </c>
      <c r="BC68" s="5" t="str">
        <f t="shared" ref="BC68:BC106" si="3">IFERROR(MEDIAN(AX68:BB68),"")</f>
        <v/>
      </c>
    </row>
    <row r="69">
      <c r="B69" s="5" t="str">
        <f t="shared" si="1"/>
        <v/>
      </c>
      <c r="AV69" s="5" t="str">
        <f t="shared" si="2"/>
        <v/>
      </c>
      <c r="BC69" s="5" t="str">
        <f t="shared" si="3"/>
        <v/>
      </c>
    </row>
    <row r="70">
      <c r="B70" s="5" t="str">
        <f t="shared" si="1"/>
        <v/>
      </c>
      <c r="AV70" s="5" t="str">
        <f t="shared" si="2"/>
        <v/>
      </c>
      <c r="BC70" s="5" t="str">
        <f t="shared" si="3"/>
        <v/>
      </c>
    </row>
    <row r="71">
      <c r="B71" s="5" t="str">
        <f t="shared" si="1"/>
        <v/>
      </c>
      <c r="AV71" s="5" t="str">
        <f t="shared" si="2"/>
        <v/>
      </c>
      <c r="BC71" s="5" t="str">
        <f t="shared" si="3"/>
        <v/>
      </c>
    </row>
    <row r="72">
      <c r="B72" s="5" t="str">
        <f t="shared" si="1"/>
        <v/>
      </c>
      <c r="AV72" s="5" t="str">
        <f t="shared" si="2"/>
        <v/>
      </c>
      <c r="BC72" s="5" t="str">
        <f t="shared" si="3"/>
        <v/>
      </c>
    </row>
    <row r="73">
      <c r="B73" s="5" t="str">
        <f t="shared" si="1"/>
        <v/>
      </c>
      <c r="AV73" s="5" t="str">
        <f t="shared" si="2"/>
        <v/>
      </c>
      <c r="BC73" s="5" t="str">
        <f t="shared" si="3"/>
        <v/>
      </c>
    </row>
    <row r="74">
      <c r="B74" s="5" t="str">
        <f t="shared" si="1"/>
        <v/>
      </c>
      <c r="AV74" s="5" t="str">
        <f t="shared" si="2"/>
        <v/>
      </c>
      <c r="BC74" s="5" t="str">
        <f t="shared" si="3"/>
        <v/>
      </c>
    </row>
    <row r="75">
      <c r="B75" s="5" t="str">
        <f t="shared" si="1"/>
        <v/>
      </c>
      <c r="AV75" s="5" t="str">
        <f t="shared" si="2"/>
        <v/>
      </c>
      <c r="BC75" s="5" t="str">
        <f t="shared" si="3"/>
        <v/>
      </c>
    </row>
    <row r="76">
      <c r="B76" s="5" t="str">
        <f t="shared" si="1"/>
        <v/>
      </c>
      <c r="AV76" s="5" t="str">
        <f t="shared" si="2"/>
        <v/>
      </c>
      <c r="BC76" s="5" t="str">
        <f t="shared" si="3"/>
        <v/>
      </c>
    </row>
    <row r="77">
      <c r="B77" s="5" t="str">
        <f t="shared" si="1"/>
        <v/>
      </c>
      <c r="AV77" s="5" t="str">
        <f t="shared" si="2"/>
        <v/>
      </c>
      <c r="BC77" s="5" t="str">
        <f t="shared" si="3"/>
        <v/>
      </c>
    </row>
    <row r="78">
      <c r="B78" s="5" t="str">
        <f t="shared" si="1"/>
        <v/>
      </c>
      <c r="AV78" s="5" t="str">
        <f t="shared" si="2"/>
        <v/>
      </c>
      <c r="BC78" s="5" t="str">
        <f t="shared" si="3"/>
        <v/>
      </c>
    </row>
    <row r="79">
      <c r="B79" s="5" t="str">
        <f t="shared" si="1"/>
        <v/>
      </c>
      <c r="AV79" s="5" t="str">
        <f t="shared" si="2"/>
        <v/>
      </c>
      <c r="BC79" s="5" t="str">
        <f t="shared" si="3"/>
        <v/>
      </c>
    </row>
    <row r="80">
      <c r="B80" s="5" t="str">
        <f t="shared" si="1"/>
        <v/>
      </c>
      <c r="AV80" s="5" t="str">
        <f t="shared" si="2"/>
        <v/>
      </c>
      <c r="BC80" s="5" t="str">
        <f t="shared" si="3"/>
        <v/>
      </c>
    </row>
    <row r="81">
      <c r="B81" s="5" t="str">
        <f t="shared" si="1"/>
        <v/>
      </c>
      <c r="AV81" s="5" t="str">
        <f t="shared" si="2"/>
        <v/>
      </c>
      <c r="BC81" s="5" t="str">
        <f t="shared" si="3"/>
        <v/>
      </c>
    </row>
    <row r="82">
      <c r="B82" s="5" t="str">
        <f t="shared" si="1"/>
        <v/>
      </c>
      <c r="AV82" s="5" t="str">
        <f t="shared" si="2"/>
        <v/>
      </c>
      <c r="BC82" s="5" t="str">
        <f t="shared" si="3"/>
        <v/>
      </c>
    </row>
    <row r="83">
      <c r="B83" s="5" t="str">
        <f t="shared" si="1"/>
        <v/>
      </c>
      <c r="AV83" s="5" t="str">
        <f t="shared" si="2"/>
        <v/>
      </c>
      <c r="BC83" s="5" t="str">
        <f t="shared" si="3"/>
        <v/>
      </c>
    </row>
    <row r="84">
      <c r="B84" s="5" t="str">
        <f t="shared" si="1"/>
        <v/>
      </c>
      <c r="AV84" s="5" t="str">
        <f t="shared" si="2"/>
        <v/>
      </c>
      <c r="BC84" s="5" t="str">
        <f t="shared" si="3"/>
        <v/>
      </c>
    </row>
    <row r="85">
      <c r="B85" s="5" t="str">
        <f t="shared" si="1"/>
        <v/>
      </c>
      <c r="AV85" s="5" t="str">
        <f t="shared" si="2"/>
        <v/>
      </c>
      <c r="BC85" s="5" t="str">
        <f t="shared" si="3"/>
        <v/>
      </c>
    </row>
    <row r="86">
      <c r="B86" s="5" t="str">
        <f t="shared" si="1"/>
        <v/>
      </c>
      <c r="AV86" s="5" t="str">
        <f t="shared" si="2"/>
        <v/>
      </c>
      <c r="BC86" s="5" t="str">
        <f t="shared" si="3"/>
        <v/>
      </c>
    </row>
    <row r="87">
      <c r="B87" s="5" t="str">
        <f t="shared" si="1"/>
        <v/>
      </c>
      <c r="AV87" s="5" t="str">
        <f t="shared" si="2"/>
        <v/>
      </c>
      <c r="BC87" s="5" t="str">
        <f t="shared" si="3"/>
        <v/>
      </c>
    </row>
    <row r="88">
      <c r="B88" s="5" t="str">
        <f t="shared" si="1"/>
        <v/>
      </c>
      <c r="AV88" s="5" t="str">
        <f t="shared" si="2"/>
        <v/>
      </c>
      <c r="BC88" s="5" t="str">
        <f t="shared" si="3"/>
        <v/>
      </c>
    </row>
    <row r="89">
      <c r="B89" s="5" t="str">
        <f t="shared" si="1"/>
        <v/>
      </c>
      <c r="AV89" s="5" t="str">
        <f t="shared" si="2"/>
        <v/>
      </c>
      <c r="BC89" s="5" t="str">
        <f t="shared" si="3"/>
        <v/>
      </c>
    </row>
    <row r="90">
      <c r="B90" s="5" t="str">
        <f t="shared" si="1"/>
        <v/>
      </c>
      <c r="AV90" s="5" t="str">
        <f t="shared" si="2"/>
        <v/>
      </c>
      <c r="BC90" s="5" t="str">
        <f t="shared" si="3"/>
        <v/>
      </c>
    </row>
    <row r="91">
      <c r="B91" s="5" t="str">
        <f t="shared" si="1"/>
        <v/>
      </c>
      <c r="AV91" s="5" t="str">
        <f t="shared" si="2"/>
        <v/>
      </c>
      <c r="BC91" s="5" t="str">
        <f t="shared" si="3"/>
        <v/>
      </c>
    </row>
    <row r="92">
      <c r="B92" s="5" t="str">
        <f t="shared" si="1"/>
        <v/>
      </c>
      <c r="AV92" s="5" t="str">
        <f t="shared" si="2"/>
        <v/>
      </c>
      <c r="BC92" s="5" t="str">
        <f t="shared" si="3"/>
        <v/>
      </c>
    </row>
    <row r="93">
      <c r="B93" s="5" t="str">
        <f t="shared" si="1"/>
        <v/>
      </c>
      <c r="AV93" s="5" t="str">
        <f t="shared" si="2"/>
        <v/>
      </c>
      <c r="BC93" s="5" t="str">
        <f t="shared" si="3"/>
        <v/>
      </c>
    </row>
    <row r="94">
      <c r="B94" s="5" t="str">
        <f t="shared" si="1"/>
        <v/>
      </c>
      <c r="AV94" s="5" t="str">
        <f t="shared" si="2"/>
        <v/>
      </c>
      <c r="BC94" s="5" t="str">
        <f t="shared" si="3"/>
        <v/>
      </c>
    </row>
    <row r="95">
      <c r="B95" s="5" t="str">
        <f t="shared" si="1"/>
        <v/>
      </c>
      <c r="AV95" s="5" t="str">
        <f t="shared" si="2"/>
        <v/>
      </c>
      <c r="BC95" s="5" t="str">
        <f t="shared" si="3"/>
        <v/>
      </c>
    </row>
    <row r="96">
      <c r="B96" s="5" t="str">
        <f t="shared" si="1"/>
        <v/>
      </c>
      <c r="AV96" s="5" t="str">
        <f t="shared" si="2"/>
        <v/>
      </c>
      <c r="BC96" s="5" t="str">
        <f t="shared" si="3"/>
        <v/>
      </c>
    </row>
    <row r="97">
      <c r="B97" s="5" t="str">
        <f t="shared" si="1"/>
        <v/>
      </c>
      <c r="AV97" s="5" t="str">
        <f t="shared" si="2"/>
        <v/>
      </c>
      <c r="BC97" s="5" t="str">
        <f t="shared" si="3"/>
        <v/>
      </c>
    </row>
    <row r="98">
      <c r="B98" s="5" t="str">
        <f t="shared" si="1"/>
        <v/>
      </c>
      <c r="AV98" s="5" t="str">
        <f t="shared" si="2"/>
        <v/>
      </c>
      <c r="BC98" s="5" t="str">
        <f t="shared" si="3"/>
        <v/>
      </c>
    </row>
    <row r="99">
      <c r="B99" s="5" t="str">
        <f t="shared" si="1"/>
        <v/>
      </c>
      <c r="AV99" s="5" t="str">
        <f t="shared" si="2"/>
        <v/>
      </c>
      <c r="BC99" s="5" t="str">
        <f t="shared" si="3"/>
        <v/>
      </c>
    </row>
    <row r="100">
      <c r="B100" s="5" t="str">
        <f t="shared" si="1"/>
        <v/>
      </c>
      <c r="AV100" s="5" t="str">
        <f t="shared" si="2"/>
        <v/>
      </c>
      <c r="BC100" s="5" t="str">
        <f t="shared" si="3"/>
        <v/>
      </c>
    </row>
    <row r="101">
      <c r="B101" s="5" t="str">
        <f t="shared" si="1"/>
        <v/>
      </c>
      <c r="AV101" s="5" t="str">
        <f t="shared" si="2"/>
        <v/>
      </c>
      <c r="BC101" s="5" t="str">
        <f t="shared" si="3"/>
        <v/>
      </c>
    </row>
    <row r="102">
      <c r="B102" s="5" t="str">
        <f t="shared" si="1"/>
        <v/>
      </c>
      <c r="AV102" s="5" t="str">
        <f t="shared" si="2"/>
        <v/>
      </c>
      <c r="BC102" s="5" t="str">
        <f t="shared" si="3"/>
        <v/>
      </c>
    </row>
    <row r="103">
      <c r="B103" s="5" t="str">
        <f t="shared" si="1"/>
        <v/>
      </c>
      <c r="AV103" s="5" t="str">
        <f t="shared" si="2"/>
        <v/>
      </c>
      <c r="BC103" s="5" t="str">
        <f t="shared" si="3"/>
        <v/>
      </c>
    </row>
    <row r="104">
      <c r="B104" s="5" t="str">
        <f t="shared" si="1"/>
        <v/>
      </c>
      <c r="AV104" s="5" t="str">
        <f t="shared" si="2"/>
        <v/>
      </c>
      <c r="BC104" s="5" t="str">
        <f t="shared" si="3"/>
        <v/>
      </c>
    </row>
    <row r="105">
      <c r="B105" s="5" t="str">
        <f t="shared" si="1"/>
        <v/>
      </c>
      <c r="AV105" s="5" t="str">
        <f t="shared" si="2"/>
        <v/>
      </c>
      <c r="BC105" s="5" t="str">
        <f t="shared" si="3"/>
        <v/>
      </c>
    </row>
    <row r="106">
      <c r="B106" s="5" t="str">
        <f t="shared" si="1"/>
        <v/>
      </c>
      <c r="AV106" s="5" t="str">
        <f t="shared" si="2"/>
        <v/>
      </c>
      <c r="BC106" s="5" t="str">
        <f t="shared" si="3"/>
        <v/>
      </c>
    </row>
    <row r="107">
      <c r="B107" s="5" t="str">
        <f t="shared" si="1"/>
        <v/>
      </c>
      <c r="AV107" s="5" t="str">
        <f t="shared" si="2"/>
        <v/>
      </c>
    </row>
    <row r="108">
      <c r="B108" s="5" t="str">
        <f t="shared" si="1"/>
        <v/>
      </c>
      <c r="AV108" s="5" t="str">
        <f t="shared" si="2"/>
        <v/>
      </c>
    </row>
    <row r="109">
      <c r="B109" s="5" t="str">
        <f t="shared" si="1"/>
        <v/>
      </c>
      <c r="AV109" s="5" t="str">
        <f t="shared" si="2"/>
        <v/>
      </c>
    </row>
    <row r="110">
      <c r="B110" s="5" t="str">
        <f t="shared" si="1"/>
        <v/>
      </c>
      <c r="AV110" s="5" t="str">
        <f t="shared" si="2"/>
        <v/>
      </c>
    </row>
    <row r="111">
      <c r="B111" s="5" t="str">
        <f t="shared" si="1"/>
        <v/>
      </c>
      <c r="AV111" s="5" t="str">
        <f t="shared" si="2"/>
        <v/>
      </c>
    </row>
    <row r="112">
      <c r="B112" s="5" t="str">
        <f t="shared" si="1"/>
        <v/>
      </c>
      <c r="AV112" s="5" t="str">
        <f t="shared" si="2"/>
        <v/>
      </c>
    </row>
    <row r="113">
      <c r="B113" s="5" t="str">
        <f t="shared" si="1"/>
        <v/>
      </c>
      <c r="AV113" s="5" t="str">
        <f t="shared" si="2"/>
        <v/>
      </c>
    </row>
    <row r="114">
      <c r="B114" s="5" t="str">
        <f t="shared" si="1"/>
        <v/>
      </c>
      <c r="AV114" s="5" t="str">
        <f t="shared" si="2"/>
        <v/>
      </c>
    </row>
    <row r="115">
      <c r="B115" s="5" t="str">
        <f t="shared" si="1"/>
        <v/>
      </c>
      <c r="AV115" s="5" t="str">
        <f t="shared" si="2"/>
        <v/>
      </c>
    </row>
    <row r="116">
      <c r="B116" s="5" t="str">
        <f t="shared" si="1"/>
        <v/>
      </c>
      <c r="AV116" s="5" t="str">
        <f t="shared" si="2"/>
        <v/>
      </c>
    </row>
    <row r="117">
      <c r="B117" s="5" t="str">
        <f t="shared" si="1"/>
        <v/>
      </c>
      <c r="AV117" s="5" t="str">
        <f t="shared" si="2"/>
        <v/>
      </c>
    </row>
    <row r="118">
      <c r="B118" s="5" t="str">
        <f t="shared" si="1"/>
        <v/>
      </c>
      <c r="AV118" s="5" t="str">
        <f t="shared" si="2"/>
        <v/>
      </c>
    </row>
    <row r="119">
      <c r="B119" s="5" t="str">
        <f t="shared" si="1"/>
        <v/>
      </c>
      <c r="AV119" s="5" t="str">
        <f t="shared" si="2"/>
        <v/>
      </c>
    </row>
    <row r="120">
      <c r="B120" s="5" t="str">
        <f t="shared" si="1"/>
        <v/>
      </c>
      <c r="AV120" s="5" t="str">
        <f t="shared" si="2"/>
        <v/>
      </c>
    </row>
    <row r="121">
      <c r="B121" s="5" t="str">
        <f t="shared" si="1"/>
        <v/>
      </c>
      <c r="AV121" s="5" t="str">
        <f t="shared" si="2"/>
        <v/>
      </c>
    </row>
    <row r="122">
      <c r="B122" s="5" t="str">
        <f t="shared" si="1"/>
        <v/>
      </c>
      <c r="AV122" s="5" t="str">
        <f t="shared" si="2"/>
        <v/>
      </c>
    </row>
    <row r="123">
      <c r="B123" s="5" t="str">
        <f t="shared" si="1"/>
        <v/>
      </c>
      <c r="AV123" s="5" t="str">
        <f t="shared" si="2"/>
        <v/>
      </c>
    </row>
    <row r="124">
      <c r="B124" s="5" t="str">
        <f t="shared" si="1"/>
        <v/>
      </c>
      <c r="AV124" s="5" t="str">
        <f t="shared" si="2"/>
        <v/>
      </c>
    </row>
    <row r="125">
      <c r="B125" s="5" t="str">
        <f t="shared" si="1"/>
        <v/>
      </c>
      <c r="AV125" s="5" t="str">
        <f t="shared" si="2"/>
        <v/>
      </c>
    </row>
    <row r="126">
      <c r="B126" s="5" t="str">
        <f t="shared" si="1"/>
        <v/>
      </c>
      <c r="AV126" s="5" t="str">
        <f t="shared" si="2"/>
        <v/>
      </c>
    </row>
    <row r="127">
      <c r="B127" s="5" t="str">
        <f t="shared" si="1"/>
        <v/>
      </c>
      <c r="AV127" s="5" t="str">
        <f t="shared" si="2"/>
        <v/>
      </c>
    </row>
    <row r="128">
      <c r="B128" s="5" t="str">
        <f t="shared" si="1"/>
        <v/>
      </c>
      <c r="AV128" s="5" t="str">
        <f t="shared" si="2"/>
        <v/>
      </c>
    </row>
    <row r="129">
      <c r="B129" s="5" t="str">
        <f t="shared" si="1"/>
        <v/>
      </c>
      <c r="AV129" s="5" t="str">
        <f t="shared" si="2"/>
        <v/>
      </c>
    </row>
    <row r="130">
      <c r="B130" s="5" t="str">
        <f t="shared" si="1"/>
        <v/>
      </c>
      <c r="AV130" s="5" t="str">
        <f t="shared" si="2"/>
        <v/>
      </c>
    </row>
    <row r="131">
      <c r="B131" s="5" t="str">
        <f t="shared" si="1"/>
        <v/>
      </c>
      <c r="AV131" s="5" t="str">
        <f t="shared" si="2"/>
        <v/>
      </c>
    </row>
    <row r="132">
      <c r="B132" s="5" t="str">
        <f t="shared" si="1"/>
        <v/>
      </c>
      <c r="AV132" s="5" t="str">
        <f t="shared" si="2"/>
        <v/>
      </c>
    </row>
    <row r="133">
      <c r="B133" s="5" t="str">
        <f t="shared" si="1"/>
        <v/>
      </c>
      <c r="AV133" s="5" t="str">
        <f t="shared" si="2"/>
        <v/>
      </c>
    </row>
    <row r="134">
      <c r="B134" s="5" t="str">
        <f t="shared" si="1"/>
        <v/>
      </c>
      <c r="AV134" s="5" t="str">
        <f t="shared" si="2"/>
        <v/>
      </c>
    </row>
    <row r="135">
      <c r="B135" s="5" t="str">
        <f t="shared" si="1"/>
        <v/>
      </c>
      <c r="AV135" s="5" t="str">
        <f t="shared" si="2"/>
        <v/>
      </c>
    </row>
    <row r="136">
      <c r="B136" s="5" t="str">
        <f t="shared" si="1"/>
        <v/>
      </c>
      <c r="AV136" s="5" t="str">
        <f t="shared" si="2"/>
        <v/>
      </c>
    </row>
    <row r="137">
      <c r="B137" s="5" t="str">
        <f t="shared" si="1"/>
        <v/>
      </c>
      <c r="AV137" s="5" t="str">
        <f t="shared" si="2"/>
        <v/>
      </c>
    </row>
    <row r="138">
      <c r="B138" s="5" t="str">
        <f t="shared" si="1"/>
        <v/>
      </c>
    </row>
    <row r="139">
      <c r="B139" s="5" t="str">
        <f t="shared" si="1"/>
        <v/>
      </c>
    </row>
    <row r="140">
      <c r="B140" s="5" t="str">
        <f t="shared" si="1"/>
        <v/>
      </c>
    </row>
    <row r="141">
      <c r="B141" s="5" t="str">
        <f t="shared" si="1"/>
        <v/>
      </c>
    </row>
    <row r="142">
      <c r="B142" s="5" t="str">
        <f t="shared" si="1"/>
        <v/>
      </c>
    </row>
    <row r="143">
      <c r="B143" s="5" t="str">
        <f t="shared" si="1"/>
        <v/>
      </c>
    </row>
    <row r="144">
      <c r="B144" s="5" t="str">
        <f t="shared" si="1"/>
        <v/>
      </c>
    </row>
    <row r="145">
      <c r="B145" s="5" t="str">
        <f t="shared" si="1"/>
        <v/>
      </c>
    </row>
    <row r="146">
      <c r="B146" s="5" t="str">
        <f t="shared" si="1"/>
        <v/>
      </c>
    </row>
    <row r="147">
      <c r="B147" s="5" t="str">
        <f t="shared" si="1"/>
        <v/>
      </c>
    </row>
    <row r="148">
      <c r="B148" s="5" t="str">
        <f t="shared" si="1"/>
        <v/>
      </c>
    </row>
    <row r="149">
      <c r="B149" s="5" t="str">
        <f t="shared" si="1"/>
        <v/>
      </c>
    </row>
    <row r="150">
      <c r="B150" s="5" t="str">
        <f t="shared" si="1"/>
        <v/>
      </c>
    </row>
    <row r="151">
      <c r="B151" s="5" t="str">
        <f t="shared" si="1"/>
        <v/>
      </c>
    </row>
    <row r="152">
      <c r="B152" s="5" t="str">
        <f t="shared" si="1"/>
        <v/>
      </c>
    </row>
    <row r="153">
      <c r="B153" s="5" t="str">
        <f t="shared" si="1"/>
        <v/>
      </c>
    </row>
    <row r="154">
      <c r="B154" s="5" t="str">
        <f t="shared" si="1"/>
        <v/>
      </c>
    </row>
    <row r="155">
      <c r="B155" s="5" t="str">
        <f t="shared" si="1"/>
        <v/>
      </c>
    </row>
    <row r="156">
      <c r="B156" s="5" t="str">
        <f t="shared" si="1"/>
        <v/>
      </c>
    </row>
    <row r="157">
      <c r="B157" s="5" t="str">
        <f t="shared" si="1"/>
        <v/>
      </c>
    </row>
    <row r="158">
      <c r="B158" s="5" t="str">
        <f t="shared" si="1"/>
        <v/>
      </c>
    </row>
    <row r="159">
      <c r="B159" s="5" t="str">
        <f t="shared" si="1"/>
        <v/>
      </c>
    </row>
    <row r="160">
      <c r="B160" s="5" t="str">
        <f t="shared" si="1"/>
        <v/>
      </c>
    </row>
    <row r="161">
      <c r="B161" s="5" t="str">
        <f t="shared" si="1"/>
        <v/>
      </c>
    </row>
    <row r="162">
      <c r="B162" s="5" t="str">
        <f t="shared" si="1"/>
        <v/>
      </c>
    </row>
    <row r="163">
      <c r="B163" s="5" t="str">
        <f t="shared" si="1"/>
        <v/>
      </c>
    </row>
    <row r="164">
      <c r="B164" s="5" t="str">
        <f t="shared" si="1"/>
        <v/>
      </c>
    </row>
    <row r="165">
      <c r="B165" s="5" t="str">
        <f t="shared" si="1"/>
        <v/>
      </c>
    </row>
    <row r="166">
      <c r="B166" s="5" t="str">
        <f t="shared" si="1"/>
        <v/>
      </c>
    </row>
  </sheetData>
  <autoFilter ref="$A$1:$CH$6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89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6" t="s">
        <v>90</v>
      </c>
      <c r="B4" s="16" t="s">
        <v>66</v>
      </c>
      <c r="C4" s="16" t="s">
        <v>70</v>
      </c>
      <c r="D4" s="16" t="s">
        <v>71</v>
      </c>
      <c r="E4" s="16" t="s">
        <v>72</v>
      </c>
      <c r="F4" s="16" t="s">
        <v>73</v>
      </c>
      <c r="G4" s="16" t="s">
        <v>74</v>
      </c>
      <c r="H4" s="16" t="s">
        <v>75</v>
      </c>
      <c r="I4" s="16" t="s">
        <v>76</v>
      </c>
      <c r="J4" s="16" t="s">
        <v>78</v>
      </c>
      <c r="K4" s="16" t="s">
        <v>79</v>
      </c>
      <c r="L4" s="17" t="s">
        <v>81</v>
      </c>
    </row>
    <row r="5">
      <c r="A5" s="18" t="s">
        <v>91</v>
      </c>
      <c r="B5" s="19" t="s">
        <v>67</v>
      </c>
      <c r="C5" s="19" t="s">
        <v>68</v>
      </c>
      <c r="D5" s="20" t="str">
        <f>IFERROR(VLOOKUP(A5,'Prateleira E'!A3:G3,7,0),"")
</f>
        <v>Regular</v>
      </c>
      <c r="E5" s="21" t="s">
        <v>67</v>
      </c>
      <c r="F5" s="21" t="s">
        <v>67</v>
      </c>
      <c r="G5" s="21" t="s">
        <v>67</v>
      </c>
      <c r="H5" s="20" t="str">
        <f>IFERROR(VLOOKUP(A5,GliterPingente!A3:G7,7,0),"")
</f>
        <v>Regular</v>
      </c>
      <c r="I5" s="21" t="s">
        <v>67</v>
      </c>
      <c r="J5" s="21" t="s">
        <v>67</v>
      </c>
      <c r="K5" s="21" t="s">
        <v>67</v>
      </c>
      <c r="L5" s="21" t="s">
        <v>67</v>
      </c>
    </row>
    <row r="6">
      <c r="A6" s="22" t="s">
        <v>92</v>
      </c>
      <c r="B6" s="21" t="s">
        <v>67</v>
      </c>
      <c r="C6" s="23" t="s">
        <v>68</v>
      </c>
      <c r="D6" s="21" t="s">
        <v>67</v>
      </c>
      <c r="E6" s="21" t="s">
        <v>67</v>
      </c>
      <c r="F6" s="23" t="s">
        <v>68</v>
      </c>
      <c r="G6" s="21" t="s">
        <v>67</v>
      </c>
      <c r="H6" s="24" t="str">
        <f>IFERROR(VLOOKUP(A6,GliterPingente!A4:G8,7,0),"")
</f>
        <v>Ruim</v>
      </c>
      <c r="I6" s="21" t="s">
        <v>67</v>
      </c>
      <c r="J6" s="21" t="s">
        <v>67</v>
      </c>
      <c r="K6" s="21" t="s">
        <v>67</v>
      </c>
      <c r="L6" s="21" t="s">
        <v>67</v>
      </c>
    </row>
    <row r="7">
      <c r="A7" s="22" t="s">
        <v>93</v>
      </c>
      <c r="B7" s="21" t="s">
        <v>67</v>
      </c>
      <c r="C7" s="21" t="s">
        <v>68</v>
      </c>
      <c r="D7" s="23" t="s">
        <v>68</v>
      </c>
      <c r="E7" s="23" t="s">
        <v>68</v>
      </c>
      <c r="F7" s="21" t="s">
        <v>68</v>
      </c>
      <c r="G7" s="21" t="s">
        <v>67</v>
      </c>
      <c r="H7" s="21" t="s">
        <v>67</v>
      </c>
      <c r="I7" s="21" t="s">
        <v>67</v>
      </c>
      <c r="J7" s="21" t="s">
        <v>67</v>
      </c>
      <c r="K7" s="21" t="s">
        <v>67</v>
      </c>
      <c r="L7" s="21" t="s">
        <v>67</v>
      </c>
    </row>
    <row r="8">
      <c r="A8" s="22" t="s">
        <v>94</v>
      </c>
      <c r="B8" s="24" t="str">
        <f>IFERROR(VLOOKUP(A8,Improdutivo!A6:G6,7,0),"")
</f>
        <v>Regular</v>
      </c>
      <c r="C8" s="21" t="s">
        <v>67</v>
      </c>
      <c r="D8" s="21" t="s">
        <v>67</v>
      </c>
      <c r="E8" s="21" t="s">
        <v>67</v>
      </c>
      <c r="F8" s="21" t="s">
        <v>67</v>
      </c>
      <c r="G8" s="24" t="str">
        <f>IFERROR(VLOOKUP(A8,'Prateleira H'!A6:G10,7,0),"")
</f>
        <v>Ruim</v>
      </c>
      <c r="H8" s="21" t="s">
        <v>67</v>
      </c>
      <c r="I8" s="21" t="s">
        <v>67</v>
      </c>
      <c r="J8" s="21" t="s">
        <v>67</v>
      </c>
      <c r="K8" s="25" t="str">
        <f>IFERROR(VLOOKUP(A8,'Depósito de químicos'!A6:G10,7,0),"")
</f>
        <v>Ruim</v>
      </c>
      <c r="L8" s="21" t="s">
        <v>67</v>
      </c>
    </row>
    <row r="9">
      <c r="A9" s="26" t="s">
        <v>95</v>
      </c>
      <c r="B9" s="21" t="s">
        <v>67</v>
      </c>
      <c r="C9" s="21" t="s">
        <v>67</v>
      </c>
      <c r="D9" s="21" t="s">
        <v>67</v>
      </c>
      <c r="E9" s="27" t="str">
        <f>IFERROR(VLOOKUP(A9,'Prateleira F'!A7:G7,7,0),"")
</f>
        <v>Regular</v>
      </c>
      <c r="F9" s="21" t="s">
        <v>67</v>
      </c>
      <c r="G9" s="21" t="s">
        <v>67</v>
      </c>
      <c r="H9" s="21" t="s">
        <v>67</v>
      </c>
      <c r="I9" s="21" t="s">
        <v>67</v>
      </c>
      <c r="J9" s="21" t="s">
        <v>67</v>
      </c>
      <c r="K9" s="21" t="s">
        <v>67</v>
      </c>
      <c r="L9" s="21" t="s">
        <v>67</v>
      </c>
    </row>
    <row r="10">
      <c r="A10" s="28" t="s">
        <v>96</v>
      </c>
      <c r="B10" s="29" t="str">
        <f t="shared" ref="B10:L10" si="1">IF(COUNTIF(B5:B9, "Ruim") &gt; COUNTIF(B5:B9, "Regular"), "Ruim",
 IF(COUNTIF(B5:B9, "Regular") &gt; COUNTIF(B5:B9, "Ruim"), "Regular",
 IF(COUNTIF(B5:B9, "Ruim") &gt; COUNTIF(B5:B9, "Bom"), "Ruim",
 IF(COUNTIF(B5:B9, "Bom") &gt; COUNTIF(B5:B9, "Ruim"), "Bom",
 IF(COUNTIF(B5:B9, "Bom") &gt; COUNTIF(B5:B9, "Regular"), "Bom",
 IF(COUNTIF(B5:B9, "Regular") &gt; COUNTIF(B5:B9, "Bom"), "Regular",
 IF(COUNTIF(B5:B9, "Ruim") = COUNTIF(B5:B9, "Regular") + COUNTIF(B5:B9, "Bom"), "Ruim",
 "Ruim")))))))</f>
        <v>Regular</v>
      </c>
      <c r="C10" s="29" t="str">
        <f t="shared" si="1"/>
        <v>Regular</v>
      </c>
      <c r="D10" s="29" t="str">
        <f t="shared" si="1"/>
        <v>Regular</v>
      </c>
      <c r="E10" s="29" t="str">
        <f t="shared" si="1"/>
        <v>Regular</v>
      </c>
      <c r="F10" s="29" t="str">
        <f t="shared" si="1"/>
        <v>Regular</v>
      </c>
      <c r="G10" s="29" t="str">
        <f t="shared" si="1"/>
        <v>Regular</v>
      </c>
      <c r="H10" s="29" t="str">
        <f t="shared" si="1"/>
        <v>Regular</v>
      </c>
      <c r="I10" s="29" t="str">
        <f t="shared" si="1"/>
        <v>Regular</v>
      </c>
      <c r="J10" s="29" t="str">
        <f t="shared" si="1"/>
        <v>Regular</v>
      </c>
      <c r="K10" s="29" t="str">
        <f t="shared" si="1"/>
        <v>Regular</v>
      </c>
      <c r="L10" s="30" t="str">
        <f t="shared" si="1"/>
        <v>Regular</v>
      </c>
    </row>
    <row r="13">
      <c r="D13" s="31" t="s">
        <v>97</v>
      </c>
      <c r="E13" s="32"/>
      <c r="F13" s="32"/>
      <c r="G13" s="32"/>
      <c r="H13" s="32"/>
      <c r="I13" s="32"/>
    </row>
    <row r="14">
      <c r="D14" s="33" t="s">
        <v>77</v>
      </c>
      <c r="E14" s="34"/>
      <c r="F14" s="35" t="s">
        <v>67</v>
      </c>
      <c r="G14" s="34"/>
      <c r="H14" s="36" t="s">
        <v>68</v>
      </c>
      <c r="I14" s="34"/>
    </row>
    <row r="15">
      <c r="D15" s="37" t="s">
        <v>98</v>
      </c>
      <c r="E15" s="34"/>
      <c r="F15" s="38">
        <v>45081.0</v>
      </c>
      <c r="G15" s="34"/>
      <c r="H15" s="38">
        <v>45206.0</v>
      </c>
      <c r="I15" s="34"/>
    </row>
  </sheetData>
  <mergeCells count="8">
    <mergeCell ref="A2:L3"/>
    <mergeCell ref="D13:I13"/>
    <mergeCell ref="D14:E14"/>
    <mergeCell ref="F14:G14"/>
    <mergeCell ref="H14:I14"/>
    <mergeCell ref="D15:E15"/>
    <mergeCell ref="F15:G15"/>
    <mergeCell ref="H15:I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1.25"/>
    <col customWidth="1" min="3" max="3" width="13.13"/>
    <col customWidth="1" min="4" max="5" width="14.0"/>
    <col customWidth="1" min="6" max="6" width="12.63"/>
    <col customWidth="1" min="7" max="7" width="12.88"/>
    <col customWidth="1" min="8" max="8" width="12.75"/>
    <col customWidth="1" min="9" max="9" width="15.38"/>
    <col customWidth="1" min="10" max="10" width="10.13"/>
    <col customWidth="1" min="11" max="11" width="6.88"/>
    <col customWidth="1" min="12" max="12" width="20.88"/>
    <col customWidth="1" min="13" max="13" width="14.75"/>
  </cols>
  <sheetData>
    <row r="1">
      <c r="A1" s="39" t="s">
        <v>99</v>
      </c>
      <c r="B1" s="40" t="s">
        <v>100</v>
      </c>
      <c r="C1" s="40" t="s">
        <v>66</v>
      </c>
      <c r="D1" s="40" t="s">
        <v>70</v>
      </c>
      <c r="E1" s="40" t="s">
        <v>70</v>
      </c>
      <c r="F1" s="40" t="s">
        <v>72</v>
      </c>
      <c r="G1" s="40" t="s">
        <v>73</v>
      </c>
      <c r="H1" s="40" t="s">
        <v>74</v>
      </c>
      <c r="I1" s="40" t="s">
        <v>75</v>
      </c>
      <c r="J1" s="40" t="s">
        <v>76</v>
      </c>
      <c r="K1" s="40" t="s">
        <v>78</v>
      </c>
      <c r="L1" s="40" t="s">
        <v>79</v>
      </c>
      <c r="M1" s="40" t="s">
        <v>81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41" t="s">
        <v>101</v>
      </c>
      <c r="B2" s="42" t="s">
        <v>91</v>
      </c>
      <c r="C2" s="43" t="s">
        <v>67</v>
      </c>
      <c r="D2" s="43" t="s">
        <v>68</v>
      </c>
      <c r="E2" s="44" t="s">
        <v>77</v>
      </c>
      <c r="F2" s="43" t="s">
        <v>67</v>
      </c>
      <c r="G2" s="43" t="s">
        <v>67</v>
      </c>
      <c r="H2" s="43" t="s">
        <v>67</v>
      </c>
      <c r="I2" s="44" t="s">
        <v>77</v>
      </c>
      <c r="J2" s="43" t="s">
        <v>67</v>
      </c>
      <c r="K2" s="43" t="s">
        <v>67</v>
      </c>
      <c r="L2" s="43" t="s">
        <v>67</v>
      </c>
      <c r="M2" s="43" t="s">
        <v>67</v>
      </c>
    </row>
    <row r="3">
      <c r="A3" s="45" t="s">
        <v>101</v>
      </c>
      <c r="B3" s="46" t="s">
        <v>92</v>
      </c>
      <c r="C3" s="47" t="s">
        <v>67</v>
      </c>
      <c r="D3" s="47" t="s">
        <v>68</v>
      </c>
      <c r="E3" s="47" t="s">
        <v>67</v>
      </c>
      <c r="F3" s="47" t="s">
        <v>67</v>
      </c>
      <c r="G3" s="47" t="s">
        <v>68</v>
      </c>
      <c r="H3" s="47" t="s">
        <v>67</v>
      </c>
      <c r="I3" s="48" t="s">
        <v>77</v>
      </c>
      <c r="J3" s="47" t="s">
        <v>67</v>
      </c>
      <c r="K3" s="47" t="s">
        <v>67</v>
      </c>
      <c r="L3" s="47" t="s">
        <v>67</v>
      </c>
      <c r="M3" s="47" t="s">
        <v>67</v>
      </c>
    </row>
    <row r="4">
      <c r="A4" s="45" t="s">
        <v>101</v>
      </c>
      <c r="B4" s="49" t="s">
        <v>93</v>
      </c>
      <c r="C4" s="47" t="s">
        <v>67</v>
      </c>
      <c r="D4" s="47" t="s">
        <v>68</v>
      </c>
      <c r="E4" s="47" t="s">
        <v>68</v>
      </c>
      <c r="F4" s="47" t="s">
        <v>68</v>
      </c>
      <c r="G4" s="47" t="s">
        <v>68</v>
      </c>
      <c r="H4" s="47" t="s">
        <v>67</v>
      </c>
      <c r="I4" s="47" t="s">
        <v>67</v>
      </c>
      <c r="J4" s="47" t="s">
        <v>67</v>
      </c>
      <c r="K4" s="47" t="s">
        <v>67</v>
      </c>
      <c r="L4" s="47" t="s">
        <v>67</v>
      </c>
      <c r="M4" s="47" t="s">
        <v>67</v>
      </c>
    </row>
    <row r="5">
      <c r="A5" s="45" t="s">
        <v>101</v>
      </c>
      <c r="B5" s="50" t="s">
        <v>94</v>
      </c>
      <c r="C5" s="48" t="s">
        <v>77</v>
      </c>
      <c r="D5" s="47" t="s">
        <v>67</v>
      </c>
      <c r="E5" s="47" t="s">
        <v>67</v>
      </c>
      <c r="F5" s="47" t="s">
        <v>67</v>
      </c>
      <c r="G5" s="47" t="s">
        <v>67</v>
      </c>
      <c r="H5" s="48" t="s">
        <v>77</v>
      </c>
      <c r="I5" s="47" t="s">
        <v>67</v>
      </c>
      <c r="J5" s="47" t="s">
        <v>67</v>
      </c>
      <c r="K5" s="47" t="s">
        <v>67</v>
      </c>
      <c r="L5" s="48" t="s">
        <v>77</v>
      </c>
      <c r="M5" s="47" t="s">
        <v>67</v>
      </c>
    </row>
    <row r="6">
      <c r="A6" s="45" t="s">
        <v>101</v>
      </c>
      <c r="B6" s="51" t="s">
        <v>95</v>
      </c>
      <c r="C6" s="47" t="s">
        <v>67</v>
      </c>
      <c r="D6" s="47" t="s">
        <v>67</v>
      </c>
      <c r="E6" s="47" t="s">
        <v>67</v>
      </c>
      <c r="F6" s="48" t="s">
        <v>77</v>
      </c>
      <c r="G6" s="47" t="s">
        <v>67</v>
      </c>
      <c r="H6" s="47" t="s">
        <v>67</v>
      </c>
      <c r="I6" s="47" t="s">
        <v>67</v>
      </c>
      <c r="J6" s="47" t="s">
        <v>67</v>
      </c>
      <c r="K6" s="47" t="s">
        <v>67</v>
      </c>
      <c r="L6" s="47" t="s">
        <v>67</v>
      </c>
      <c r="M6" s="47" t="s">
        <v>67</v>
      </c>
    </row>
    <row r="7">
      <c r="A7" s="52" t="s">
        <v>102</v>
      </c>
      <c r="B7" s="53" t="s">
        <v>91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</row>
    <row r="8">
      <c r="A8" s="52" t="s">
        <v>102</v>
      </c>
      <c r="B8" s="46" t="s">
        <v>92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</row>
    <row r="9">
      <c r="A9" s="52" t="s">
        <v>102</v>
      </c>
      <c r="B9" s="49" t="s">
        <v>93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</row>
    <row r="10">
      <c r="A10" s="52" t="s">
        <v>102</v>
      </c>
      <c r="B10" s="50" t="s">
        <v>94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>
      <c r="A11" s="52" t="s">
        <v>102</v>
      </c>
      <c r="B11" s="51" t="s">
        <v>95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>
      <c r="A12" s="54" t="s">
        <v>103</v>
      </c>
      <c r="B12" s="53" t="s">
        <v>91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>
      <c r="A13" s="54" t="s">
        <v>103</v>
      </c>
      <c r="B13" s="46" t="s">
        <v>92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>
      <c r="A14" s="54" t="s">
        <v>103</v>
      </c>
      <c r="B14" s="49" t="s">
        <v>93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>
      <c r="A15" s="54" t="s">
        <v>103</v>
      </c>
      <c r="B15" s="50" t="s">
        <v>94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</row>
    <row r="16">
      <c r="A16" s="54" t="s">
        <v>103</v>
      </c>
      <c r="B16" s="51" t="s">
        <v>95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>
      <c r="A17" s="55" t="s">
        <v>104</v>
      </c>
      <c r="B17" s="53" t="s">
        <v>91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>
      <c r="A18" s="55" t="s">
        <v>104</v>
      </c>
      <c r="B18" s="46" t="s">
        <v>92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>
      <c r="A19" s="55" t="s">
        <v>104</v>
      </c>
      <c r="B19" s="49" t="s">
        <v>93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>
      <c r="A20" s="55" t="s">
        <v>104</v>
      </c>
      <c r="B20" s="50" t="s">
        <v>94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>
      <c r="A21" s="55" t="s">
        <v>104</v>
      </c>
      <c r="B21" s="51" t="s">
        <v>95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</sheetData>
  <autoFilter ref="$A$1:$M$2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2.63" defaultRowHeight="15.75"/>
  <cols>
    <col customWidth="1" min="12" max="12" width="17.0"/>
  </cols>
  <sheetData>
    <row r="1">
      <c r="A1" s="24"/>
      <c r="B1" s="56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59"/>
      <c r="B2" s="60" t="s">
        <v>89</v>
      </c>
      <c r="M2" s="61"/>
      <c r="N2" s="62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62"/>
      <c r="B3" s="6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62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64"/>
      <c r="B4" s="65" t="s">
        <v>90</v>
      </c>
      <c r="C4" s="16" t="s">
        <v>66</v>
      </c>
      <c r="D4" s="16" t="s">
        <v>70</v>
      </c>
      <c r="E4" s="16" t="s">
        <v>71</v>
      </c>
      <c r="F4" s="16" t="s">
        <v>72</v>
      </c>
      <c r="G4" s="16" t="s">
        <v>73</v>
      </c>
      <c r="H4" s="16" t="s">
        <v>74</v>
      </c>
      <c r="I4" s="16" t="s">
        <v>75</v>
      </c>
      <c r="J4" s="16" t="s">
        <v>76</v>
      </c>
      <c r="K4" s="16" t="s">
        <v>78</v>
      </c>
      <c r="L4" s="16" t="s">
        <v>79</v>
      </c>
      <c r="M4" s="17" t="s">
        <v>81</v>
      </c>
      <c r="N4" s="64"/>
    </row>
    <row r="5">
      <c r="A5" s="64"/>
      <c r="B5" s="18" t="s">
        <v>91</v>
      </c>
      <c r="C5" s="20" t="str">
        <f>IFERROR(VLOOKUP(B5,Improdutivo!A3:G3,7,0),"")
</f>
        <v>Regular</v>
      </c>
      <c r="D5" s="20" t="str">
        <f>IFERROR(VLOOKUP(B5,Recebimento!A3:G3,7,0),"")
</f>
        <v>Regular</v>
      </c>
      <c r="E5" s="20" t="str">
        <f>IFERROR(VLOOKUP(B5,'Prateleira E'!A3:G3,7,0),"")
</f>
        <v>Regular</v>
      </c>
      <c r="F5" s="20" t="str">
        <f>IFERROR(VLOOKUP(B5,'Prateleira F'!A3:G3,7,0),"")
</f>
        <v>Ruim</v>
      </c>
      <c r="G5" s="20" t="str">
        <f>IFERROR(VLOOKUP(B5,'Prateleira G'!A3:G7,7,0),"")
</f>
        <v>Regular</v>
      </c>
      <c r="H5" s="20" t="str">
        <f>IFERROR(VLOOKUP(B5,'Prateleira H'!A3:G7,7,0),"")
</f>
        <v>Regular</v>
      </c>
      <c r="I5" s="20" t="str">
        <f>IFERROR(VLOOKUP(B5,GliterPingente!A3:G7,7,0),"")
</f>
        <v>Regular</v>
      </c>
      <c r="J5" s="66" t="str">
        <f>IFERROR(VLOOKUP(B5,Aditivos!A3:G7,7,0),"")
</f>
        <v>Regular</v>
      </c>
      <c r="K5" s="66" t="str">
        <f>IFERROR(VLOOKUP(B5,PVC!A3:G7,7,0),"")
</f>
        <v>Regular</v>
      </c>
      <c r="L5" s="66" t="str">
        <f>IFERROR(VLOOKUP(B5,'Depósito de químicos'!A3:G7,7,0),"")
</f>
        <v>Regular</v>
      </c>
      <c r="M5" s="67" t="str">
        <f>IFERROR(VLOOKUP(B5,'Rua 1 e 2(CD)'!A3:G7,7,0),"")
</f>
        <v>Regular</v>
      </c>
      <c r="N5" s="64"/>
    </row>
    <row r="6">
      <c r="A6" s="64"/>
      <c r="B6" s="22" t="s">
        <v>92</v>
      </c>
      <c r="C6" s="24" t="str">
        <f>IFERROR(VLOOKUP(B6,Improdutivo!A4:G4,7,0),"")
</f>
        <v>Regular</v>
      </c>
      <c r="D6" s="24" t="str">
        <f>IFERROR(VLOOKUP(B6,Recebimento!A4:G4,7,0),"")
</f>
        <v>Regular</v>
      </c>
      <c r="E6" s="24" t="str">
        <f>IFERROR(VLOOKUP(B6,'Prateleira E'!A4:G4,7,0),"")
</f>
        <v>Bom</v>
      </c>
      <c r="F6" s="24" t="str">
        <f>IFERROR(VLOOKUP(B6,'Prateleira F'!A4:G4,7,0),"")
</f>
        <v>Regular</v>
      </c>
      <c r="G6" s="24" t="str">
        <f>IFERROR(VLOOKUP(B6,'Prateleira G'!A4:G8,7,0),"")
</f>
        <v>Regular</v>
      </c>
      <c r="H6" s="24" t="str">
        <f>IFERROR(VLOOKUP(B6,'Prateleira H'!A4:G8,7,0),"")
</f>
        <v>Regular</v>
      </c>
      <c r="I6" s="24" t="str">
        <f>IFERROR(VLOOKUP(B6,GliterPingente!A4:G8,7,0),"")
</f>
        <v>Ruim</v>
      </c>
      <c r="J6" s="25" t="str">
        <f>IFERROR(VLOOKUP(B6,Aditivos!A4:G8,7,0),"")
</f>
        <v>Regular</v>
      </c>
      <c r="K6" s="25" t="str">
        <f>IFERROR(VLOOKUP(B6,PVC!A4:G8,7,0),"")
</f>
        <v>Regular</v>
      </c>
      <c r="L6" s="25" t="str">
        <f>IFERROR(VLOOKUP(B6,'Depósito de químicos'!A4:G8,7,0),"")
</f>
        <v>Regular</v>
      </c>
      <c r="M6" s="68" t="str">
        <f>IFERROR(VLOOKUP(B6,'Rua 1 e 2(CD)'!A4:G8,7,0),"")
</f>
        <v>Regular</v>
      </c>
      <c r="N6" s="64"/>
    </row>
    <row r="7">
      <c r="A7" s="64"/>
      <c r="B7" s="22" t="s">
        <v>93</v>
      </c>
      <c r="C7" s="24" t="str">
        <f>IFERROR(VLOOKUP(B7,Improdutivo!A5:G5,7,0),"")
</f>
        <v>Regular</v>
      </c>
      <c r="D7" s="24" t="str">
        <f>IFERROR(VLOOKUP(B7,Recebimento!A5:G5,7,0),"")
</f>
        <v>Regular</v>
      </c>
      <c r="E7" s="24" t="str">
        <f>IFERROR(VLOOKUP(B7,'Prateleira E'!A5:G5,7,0),"")
</f>
        <v>Ruim</v>
      </c>
      <c r="F7" s="24" t="str">
        <f>IFERROR(VLOOKUP(B7,'Prateleira F'!A5:G5,7,0),"")
</f>
        <v>Regular</v>
      </c>
      <c r="G7" s="24" t="str">
        <f>IFERROR(VLOOKUP(B7,'Prateleira G'!A5:G9,7,0),"")
</f>
        <v>Regular</v>
      </c>
      <c r="H7" s="24" t="str">
        <f>IFERROR(VLOOKUP(B7,'Prateleira H'!A5:G9,7,0),"")
</f>
        <v>Regular</v>
      </c>
      <c r="I7" s="24" t="str">
        <f>IFERROR(VLOOKUP(B7,GliterPingente!A5:G9,7,0),"")
</f>
        <v>Ruim</v>
      </c>
      <c r="J7" s="25" t="str">
        <f>IFERROR(VLOOKUP(B7,Aditivos!A5:G9,7,0),"")
</f>
        <v>Regular</v>
      </c>
      <c r="K7" s="25" t="str">
        <f>IFERROR(VLOOKUP(B7,PVC!A5:G9,7,0),"")
</f>
        <v>Regular</v>
      </c>
      <c r="L7" s="25" t="str">
        <f>IFERROR(VLOOKUP(B7,'Depósito de químicos'!A5:G9,7,0),"")
</f>
        <v>Regular</v>
      </c>
      <c r="M7" s="68" t="str">
        <f>IFERROR(VLOOKUP(B7,'Rua 1 e 2(CD)'!A5:G9,7,0),"")
</f>
        <v>Bom</v>
      </c>
      <c r="N7" s="64"/>
    </row>
    <row r="8">
      <c r="A8" s="64"/>
      <c r="B8" s="22" t="s">
        <v>94</v>
      </c>
      <c r="C8" s="24" t="str">
        <f>IFERROR(VLOOKUP(B8,Improdutivo!A6:G6,7,0),"")
</f>
        <v>Regular</v>
      </c>
      <c r="D8" s="24" t="str">
        <f>IFERROR(VLOOKUP(B8,Recebimento!A6:G6,7,0),"")
</f>
        <v>Regular</v>
      </c>
      <c r="E8" s="24" t="str">
        <f>IFERROR(VLOOKUP(B8,'Prateleira E'!A6:G6,7,0),"")
</f>
        <v>Regular</v>
      </c>
      <c r="F8" s="24" t="str">
        <f>IFERROR(VLOOKUP(B8,'Prateleira F'!A6:G6,7,0),"")
</f>
        <v>Regular</v>
      </c>
      <c r="G8" s="24" t="str">
        <f>IFERROR(VLOOKUP(B8,'Prateleira G'!A6:G10,7,0),"")
</f>
        <v>Regular</v>
      </c>
      <c r="H8" s="24" t="str">
        <f>IFERROR(VLOOKUP(B8,'Prateleira H'!A6:G10,7,0),"")
</f>
        <v>Ruim</v>
      </c>
      <c r="I8" s="24" t="str">
        <f>IFERROR(VLOOKUP(B8,GliterPingente!A6:G10,7,0),"")
</f>
        <v>Regular</v>
      </c>
      <c r="J8" s="25" t="str">
        <f>IFERROR(VLOOKUP(B8,Aditivos!A6:G10,7,0),"")
</f>
        <v>Regular</v>
      </c>
      <c r="K8" s="25" t="str">
        <f>IFERROR(VLOOKUP(B8,PVC!A6:G10,7,0),"")
</f>
        <v>Regular</v>
      </c>
      <c r="L8" s="25" t="str">
        <f>IFERROR(VLOOKUP(B8,'Depósito de químicos'!A6:G10,7,0),"")
</f>
        <v>Ruim</v>
      </c>
      <c r="M8" s="68" t="str">
        <f>IFERROR(VLOOKUP(B8,'Rua 1 e 2(CD)'!A6:G10,7,0),"")
</f>
        <v>Regular</v>
      </c>
      <c r="N8" s="64"/>
    </row>
    <row r="9">
      <c r="A9" s="64"/>
      <c r="B9" s="26" t="s">
        <v>95</v>
      </c>
      <c r="C9" s="27" t="str">
        <f>IFERROR(VLOOKUP(B9,Improdutivo!A7:G7,7,0),"")
</f>
        <v>Regular</v>
      </c>
      <c r="D9" s="27" t="str">
        <f>IFERROR(VLOOKUP(B9,Recebimento!A7:G7,7,0),"")
</f>
        <v>Regular</v>
      </c>
      <c r="E9" s="27" t="str">
        <f>IFERROR(VLOOKUP(B9,'Prateleira E'!A7:G7,7,0),"")
</f>
        <v>Regular</v>
      </c>
      <c r="F9" s="27" t="str">
        <f>IFERROR(VLOOKUP(B9,'Prateleira F'!A7:G7,7,0),"")
</f>
        <v>Regular</v>
      </c>
      <c r="G9" s="27" t="str">
        <f>IFERROR(VLOOKUP(B9,'Prateleira G'!A7:G11,7,0),"")
</f>
        <v>Regular</v>
      </c>
      <c r="H9" s="27" t="str">
        <f>IFERROR(VLOOKUP(B9,'Prateleira H'!A7:G11,7,0),"")
</f>
        <v>Regular</v>
      </c>
      <c r="I9" s="27" t="str">
        <f>IFERROR(VLOOKUP(B9,GliterPingente!A7:G11,7,0),"")
</f>
        <v>Regular</v>
      </c>
      <c r="J9" s="69" t="str">
        <f>IFERROR(VLOOKUP(B9,Aditivos!A7:G11,7,0),"")
</f>
        <v>Regular</v>
      </c>
      <c r="K9" s="69" t="str">
        <f>IFERROR(VLOOKUP(B9,PVC!A7:G11,7,0),"")
</f>
        <v>Regular</v>
      </c>
      <c r="L9" s="69" t="str">
        <f>IFERROR(VLOOKUP(B9,'Depósito de químicos'!A7:G11,7,0),"")
</f>
        <v>Regular</v>
      </c>
      <c r="M9" s="70" t="str">
        <f>IFERROR(VLOOKUP(B9,'Rua 1 e 2(CD)'!A7:G11,7,0),"")
</f>
        <v>Regular</v>
      </c>
      <c r="N9" s="64"/>
    </row>
    <row r="10">
      <c r="A10" s="64"/>
      <c r="B10" s="28" t="s">
        <v>96</v>
      </c>
      <c r="C10" s="29" t="str">
        <f t="shared" ref="C10:M10" si="1">IF(COUNTIF(C5:C9, "Ruim") &gt;= COUNTIF(C5:C9, "Regular"), "Ruim",
 IF(COUNTIF(C5:C9, "Regular") &gt;= COUNTIF(C5:C9, "Bom"), "Regular",
 IF(COUNTIF(C5:C9, "Bom") &gt; COUNTIF(C5:C9, "Ruim"), "Bom",
 IF(COUNTIF(C5:C9, "Ruim") &gt; 0, "Ruim",
 IF(COUNTIF(C5:C9, "Regular") &gt; 0, "Regular",
 IF(COUNTIF(C5:C9, "Bom") &gt; 0, "Bom",
 "Nenhum resultado"))))))
</f>
        <v>Regular</v>
      </c>
      <c r="D10" s="29" t="str">
        <f t="shared" si="1"/>
        <v>Regular</v>
      </c>
      <c r="E10" s="29" t="str">
        <f t="shared" si="1"/>
        <v>Regular</v>
      </c>
      <c r="F10" s="29" t="str">
        <f t="shared" si="1"/>
        <v>Regular</v>
      </c>
      <c r="G10" s="29" t="str">
        <f t="shared" si="1"/>
        <v>Regular</v>
      </c>
      <c r="H10" s="29" t="str">
        <f t="shared" si="1"/>
        <v>Regular</v>
      </c>
      <c r="I10" s="29" t="str">
        <f t="shared" si="1"/>
        <v>Regular</v>
      </c>
      <c r="J10" s="29" t="str">
        <f t="shared" si="1"/>
        <v>Regular</v>
      </c>
      <c r="K10" s="29" t="str">
        <f t="shared" si="1"/>
        <v>Regular</v>
      </c>
      <c r="L10" s="29" t="str">
        <f t="shared" si="1"/>
        <v>Regular</v>
      </c>
      <c r="M10" s="30" t="str">
        <f t="shared" si="1"/>
        <v>Regular</v>
      </c>
      <c r="N10" s="64"/>
    </row>
    <row r="11">
      <c r="A11" s="24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24"/>
    </row>
    <row r="12">
      <c r="A12" s="24"/>
      <c r="B12" s="72"/>
      <c r="C12" s="72"/>
      <c r="D12" s="72"/>
      <c r="E12" s="73"/>
      <c r="F12" s="73"/>
      <c r="G12" s="73"/>
      <c r="H12" s="73"/>
      <c r="I12" s="73"/>
      <c r="J12" s="73"/>
      <c r="K12" s="72"/>
      <c r="L12" s="72"/>
      <c r="M12" s="72"/>
      <c r="N12" s="24"/>
    </row>
    <row r="13">
      <c r="A13" s="24"/>
      <c r="B13" s="24"/>
      <c r="C13" s="24"/>
      <c r="D13" s="74"/>
      <c r="E13" s="31" t="s">
        <v>97</v>
      </c>
      <c r="F13" s="32"/>
      <c r="G13" s="32"/>
      <c r="H13" s="32"/>
      <c r="I13" s="32"/>
      <c r="J13" s="34"/>
      <c r="K13" s="64"/>
      <c r="L13" s="24"/>
      <c r="M13" s="24"/>
      <c r="N13" s="24"/>
    </row>
    <row r="14">
      <c r="A14" s="24"/>
      <c r="B14" s="24"/>
      <c r="C14" s="24"/>
      <c r="D14" s="74"/>
      <c r="E14" s="33" t="s">
        <v>77</v>
      </c>
      <c r="F14" s="34"/>
      <c r="G14" s="35" t="s">
        <v>67</v>
      </c>
      <c r="H14" s="34"/>
      <c r="I14" s="36" t="s">
        <v>68</v>
      </c>
      <c r="J14" s="34"/>
      <c r="K14" s="64"/>
      <c r="L14" s="24"/>
      <c r="M14" s="24"/>
      <c r="N14" s="24"/>
    </row>
    <row r="15">
      <c r="B15" s="24"/>
      <c r="C15" s="24"/>
      <c r="D15" s="74"/>
      <c r="E15" s="37" t="s">
        <v>98</v>
      </c>
      <c r="F15" s="34"/>
      <c r="G15" s="38">
        <v>45081.0</v>
      </c>
      <c r="H15" s="34"/>
      <c r="I15" s="38">
        <v>45206.0</v>
      </c>
      <c r="J15" s="34"/>
      <c r="K15" s="64"/>
      <c r="L15" s="24"/>
      <c r="M15" s="24"/>
    </row>
    <row r="16">
      <c r="A16" s="24"/>
      <c r="B16" s="24"/>
      <c r="C16" s="24"/>
      <c r="D16" s="24"/>
      <c r="E16" s="75"/>
      <c r="F16" s="75"/>
      <c r="G16" s="75"/>
      <c r="H16" s="75"/>
      <c r="I16" s="75"/>
      <c r="J16" s="75"/>
      <c r="K16" s="24"/>
      <c r="L16" s="21"/>
      <c r="M16" s="24"/>
      <c r="N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</row>
  </sheetData>
  <mergeCells count="8">
    <mergeCell ref="B2:M3"/>
    <mergeCell ref="E13:J13"/>
    <mergeCell ref="E14:F14"/>
    <mergeCell ref="G14:H14"/>
    <mergeCell ref="I14:J14"/>
    <mergeCell ref="E15:F15"/>
    <mergeCell ref="G15:H15"/>
    <mergeCell ref="I15:J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105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Regular</v>
      </c>
      <c r="D3" s="81" t="str">
        <f t="shared" ref="D3:D7" si="3">E23</f>
        <v>Regular</v>
      </c>
      <c r="E3" s="81" t="str">
        <f t="shared" ref="E3:E7" si="4">K23</f>
        <v>Regular</v>
      </c>
      <c r="F3" s="81" t="str">
        <f t="shared" ref="F3:F7" si="5">E32</f>
        <v> </v>
      </c>
      <c r="G3" s="82" t="str">
        <f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= COUNTIF(B3:F3, "Bom"), "Ruim",
 "")))))))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Regular</v>
      </c>
      <c r="D4" s="81" t="str">
        <f t="shared" si="3"/>
        <v>Regular</v>
      </c>
      <c r="E4" s="81" t="str">
        <f t="shared" si="4"/>
        <v>Regular</v>
      </c>
      <c r="F4" s="81" t="str">
        <f t="shared" si="5"/>
        <v> </v>
      </c>
      <c r="G4" s="82" t="str">
        <f t="shared" ref="G4:G7" si="6">IF(COUNTIF(B4:F4, "Ruim") &gt; COUNTIF(B4:F4, "Regular"), "Ruim",
 IF(COUNTIF(B4:F4, "Regular") &gt; COUNTIF(B4:F4, "Ruim"), "Regular",
 IF(COUNTIF(B4:F4, "Ruim") &gt; COUNTIF(B4:F4, "Bom"), "Ruim",
 IF(COUNTIF(B4:F4, "Bom") &gt; COUNTIF(B4:F4, "Ruim"), "Bom",
 IF(COUNTIF(B4:F4, "Bom") &gt; COUNTIF(B4:F4, "Regular"), "Bom",
 IF(COUNTIF(B4:F4, "Regular") &gt; COUNTIF(B4:F4, "Bom"), "Regular",
 IF(COUNTIF(B4:F4, "Ruim") = COUNTIF(B4:F4, "Regular") = COUNTIF(B4:F4, "Bom"), "Ruim",
 "Ruim")))))))</f>
        <v>Regular</v>
      </c>
    </row>
    <row r="5">
      <c r="A5" s="83" t="s">
        <v>93</v>
      </c>
      <c r="B5" s="81" t="str">
        <f t="shared" si="1"/>
        <v> </v>
      </c>
      <c r="C5" s="81" t="str">
        <f t="shared" si="2"/>
        <v>Bom</v>
      </c>
      <c r="D5" s="81" t="str">
        <f t="shared" si="3"/>
        <v>Regular</v>
      </c>
      <c r="E5" s="81" t="str">
        <f t="shared" si="4"/>
        <v>Bom</v>
      </c>
      <c r="F5" s="81" t="str">
        <f t="shared" si="5"/>
        <v> </v>
      </c>
      <c r="G5" s="82" t="str">
        <f t="shared" si="6"/>
        <v>Regular</v>
      </c>
    </row>
    <row r="6">
      <c r="A6" s="83" t="s">
        <v>94</v>
      </c>
      <c r="B6" s="81" t="str">
        <f t="shared" si="1"/>
        <v> </v>
      </c>
      <c r="C6" s="81" t="str">
        <f t="shared" si="2"/>
        <v>Regular</v>
      </c>
      <c r="D6" s="81" t="str">
        <f t="shared" si="3"/>
        <v>Ruim</v>
      </c>
      <c r="E6" s="81" t="str">
        <f t="shared" si="4"/>
        <v>Regular</v>
      </c>
      <c r="F6" s="81" t="str">
        <f t="shared" si="5"/>
        <v> </v>
      </c>
      <c r="G6" s="82" t="str">
        <f t="shared" si="6"/>
        <v>Regular</v>
      </c>
    </row>
    <row r="7">
      <c r="A7" s="84" t="s">
        <v>95</v>
      </c>
      <c r="B7" s="85" t="str">
        <f t="shared" si="1"/>
        <v> </v>
      </c>
      <c r="C7" s="85" t="str">
        <f t="shared" si="2"/>
        <v>Regular</v>
      </c>
      <c r="D7" s="85" t="str">
        <f t="shared" si="3"/>
        <v>Regular</v>
      </c>
      <c r="E7" s="85" t="str">
        <f t="shared" si="4"/>
        <v>Bom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1'!G2:G91="Ruim") * ('Respostas ao formulário 1'!B2:B91=1))
</f>
        <v>0</v>
      </c>
      <c r="C14" s="81">
        <f>SUMPRODUCT(('Respostas ao formulário 1'!G2:G91="Regular") * ('Respostas ao formulário 1'!B2:B91=1))
</f>
        <v>0</v>
      </c>
      <c r="D14" s="81">
        <f>SUMPRODUCT(('Respostas ao formulário 1'!G2:G91="Bom")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""))))
</f>
        <v> </v>
      </c>
      <c r="G14" s="22" t="s">
        <v>91</v>
      </c>
      <c r="H14" s="81">
        <f>SUMPRODUCT(('Respostas ao formulário 1'!G2:G91="Ruim") * ('Respostas ao formulário 1'!B2:B91=2))
</f>
        <v>0</v>
      </c>
      <c r="I14" s="81">
        <f>SUMPRODUCT(('Respostas ao formulário 1'!G2:G91="Regular") * ('Respostas ao formulário 1'!B2:B91=2))
</f>
        <v>1</v>
      </c>
      <c r="J14" s="81">
        <f>SUMPRODUCT(('Respostas ao formulário 1'!G2:G91="Bom") * ('Respostas ao formulário 1'!B2:B91=2))
</f>
        <v>0</v>
      </c>
      <c r="K14" s="82" t="str">
        <f t="shared" ref="K14:K18" si="8">IF(AND(H14=I14=J14=0), " ", IF(MAX(H14:J14) = H14, "Ruim", IF(MAX(H14:J14) = I14, "Regular", IF(MAX(H14:J14) = J14, "Bom", ""))))
</f>
        <v>Regular</v>
      </c>
    </row>
    <row r="15">
      <c r="A15" s="22" t="s">
        <v>92</v>
      </c>
      <c r="B15" s="81">
        <f>SUMPRODUCT(('Respostas ao formulário 1'!H2:H91="Ruim") * ('Respostas ao formulário 1'!B2:B91=1))
</f>
        <v>0</v>
      </c>
      <c r="C15" s="81">
        <f>SUMPRODUCT(('Respostas ao formulário 1'!H2:H91="Regular") * ('Respostas ao formulário 1'!B2:B91=1))
</f>
        <v>0</v>
      </c>
      <c r="D15" s="81">
        <f>SUMPRODUCT(('Respostas ao formulário 1'!H2:H91="Bom")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1'!H2:H91="Ruim") * ('Respostas ao formulário 1'!B2:B91=2))
</f>
        <v>0</v>
      </c>
      <c r="I15" s="81">
        <f>SUMPRODUCT(('Respostas ao formulário 1'!H2:H91="Regular") * ('Respostas ao formulário 1'!B2:B91=2))
</f>
        <v>1</v>
      </c>
      <c r="J15" s="81">
        <f>SUMPRODUCT(('Respostas ao formulário 1'!H2:H91="Bom") * ('Respostas ao formulário 1'!B2:B91=2))
</f>
        <v>0</v>
      </c>
      <c r="K15" s="82" t="str">
        <f t="shared" si="8"/>
        <v>Regular</v>
      </c>
    </row>
    <row r="16">
      <c r="A16" s="83" t="s">
        <v>93</v>
      </c>
      <c r="B16" s="81">
        <f>SUMPRODUCT(('Respostas ao formulário 1'!I2:I91="Ruim") * ('Respostas ao formulário 1'!B2:B91=1))
</f>
        <v>0</v>
      </c>
      <c r="C16" s="81">
        <f>SUMPRODUCT(('Respostas ao formulário 1'!I2:I91="Regular") * ('Respostas ao formulário 1'!B2:B91=1))
</f>
        <v>0</v>
      </c>
      <c r="D16" s="81">
        <f>SUMPRODUCT(('Respostas ao formulário 1'!I2:I91="Bom")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1'!I2:I91="Ruim") * ('Respostas ao formulário 1'!B2:B91=2))
</f>
        <v>0</v>
      </c>
      <c r="I16" s="81">
        <f>SUMPRODUCT(('Respostas ao formulário 1'!I2:I91="Regular") * ('Respostas ao formulário 1'!B2:B91=2))
</f>
        <v>0</v>
      </c>
      <c r="J16" s="81">
        <f>SUMPRODUCT(('Respostas ao formulário 1'!I2:I91="Bom") * ('Respostas ao formulário 1'!B2:B91=2))
</f>
        <v>1</v>
      </c>
      <c r="K16" s="82" t="str">
        <f t="shared" si="8"/>
        <v>Bom</v>
      </c>
    </row>
    <row r="17">
      <c r="A17" s="83" t="s">
        <v>94</v>
      </c>
      <c r="B17" s="81">
        <f>SUMPRODUCT(('Respostas ao formulário 1'!J2:J91="Ruim") * ('Respostas ao formulário 1'!B2:B91=1))
</f>
        <v>0</v>
      </c>
      <c r="C17" s="81">
        <f>SUMPRODUCT(('Respostas ao formulário 1'!J2:J91="Regular") * ('Respostas ao formulário 1'!B2:B91=1))
</f>
        <v>0</v>
      </c>
      <c r="D17" s="81">
        <f>SUMPRODUCT(('Respostas ao formulário 1'!J2:J91="Bom")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1'!J2:J91="Ruim") * ('Respostas ao formulário 1'!B2:B91=2))
</f>
        <v>0</v>
      </c>
      <c r="I17" s="81">
        <f>SUMPRODUCT(('Respostas ao formulário 1'!J2:J91="Regular") * ('Respostas ao formulário 1'!B2:B91=2))
</f>
        <v>1</v>
      </c>
      <c r="J17" s="81">
        <f>SUMPRODUCT(('Respostas ao formulário 1'!J2:J91="Bom") * ('Respostas ao formulário 1'!B2:B91=2))
</f>
        <v>0</v>
      </c>
      <c r="K17" s="82" t="str">
        <f t="shared" si="8"/>
        <v>Regular</v>
      </c>
    </row>
    <row r="18">
      <c r="A18" s="84" t="s">
        <v>95</v>
      </c>
      <c r="B18" s="85">
        <f>SUMPRODUCT(('Respostas ao formulário 1'!K2:K91="Ruim") * ('Respostas ao formulário 1'!B2:B91=1))
</f>
        <v>0</v>
      </c>
      <c r="C18" s="85">
        <f>SUMPRODUCT(('Respostas ao formulário 1'!K2:K91="Regular") * ('Respostas ao formulário 1'!B2:B91=1))
</f>
        <v>0</v>
      </c>
      <c r="D18" s="85">
        <f>SUMPRODUCT(('Respostas ao formulário 1'!K2:K91="Bom")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1'!K2:K91="Ruim") * ('Respostas ao formulário 1'!B2:B91=2))
</f>
        <v>0</v>
      </c>
      <c r="I18" s="85">
        <f>SUMPRODUCT(('Respostas ao formulário 1'!K2:K91="Regular") * ('Respostas ao formulário 1'!B2:B91=2))
</f>
        <v>1</v>
      </c>
      <c r="J18" s="85">
        <f>SUMPRODUCT(('Respostas ao formulário 1'!K2:K91="Bom") * ('Respostas ao formulário 1'!B2:B91=2))
</f>
        <v>0</v>
      </c>
      <c r="K18" s="96" t="str">
        <f t="shared" si="8"/>
        <v>Regular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1'!G2:G100="Ruim") * ('Respostas ao formulário 1'!B2:B100=3))
</f>
        <v>0</v>
      </c>
      <c r="C23" s="81">
        <f>SUMPRODUCT(('Respostas ao formulário 1'!G2:G100="Regular") * ('Respostas ao formulário 1'!B2:B100=3))
</f>
        <v>2</v>
      </c>
      <c r="D23" s="81">
        <f>SUMPRODUCT(('Respostas ao formulário 1'!G2:G100="Bom") * ('Respostas ao formulário 1'!B2:B100=3))
</f>
        <v>0</v>
      </c>
      <c r="E23" s="82" t="str">
        <f t="shared" ref="E23:E27" si="9">IF(AND(B23=0, C23=0, D23=0), " ", IF(MAX(B23:D23) = B23, "Ruim", IF(MAX(B23:D23) = C23, "Regular", IF(MAX(B23:D23) = D23, "Bom", ""))))
</f>
        <v>Regular</v>
      </c>
      <c r="G23" s="22" t="s">
        <v>91</v>
      </c>
      <c r="H23" s="81">
        <f>SUMPRODUCT(('Respostas ao formulário 1'!G2:G100="Ruim") * ('Respostas ao formulário 1'!B2:B100=4))
</f>
        <v>0</v>
      </c>
      <c r="I23" s="81">
        <f>SUMPRODUCT(('Respostas ao formulário 1'!G2:G100="Regular") * ('Respostas ao formulário 1'!B2:B100=4))
</f>
        <v>1</v>
      </c>
      <c r="J23" s="81">
        <f>SUMPRODUCT(('Respostas ao formulário 1'!G2:G100="Bom") * ('Respostas ao formulário 1'!B2:B100=4))
</f>
        <v>0</v>
      </c>
      <c r="K23" s="82" t="str">
        <f t="shared" ref="K23:K27" si="10">IF(AND(H23=0, I23=0, J23=0), " ", IF(MAX(H23:J23) = H23, "Ruim", IF(MAX(H23:J23) = I23, "Regular", IF(MAX(H23:J23) = J23, "Bom", ""))))
</f>
        <v>Regular</v>
      </c>
    </row>
    <row r="24">
      <c r="A24" s="22" t="s">
        <v>92</v>
      </c>
      <c r="B24" s="81">
        <f>SUMPRODUCT(('Respostas ao formulário 1'!H2:H100="Ruim") * ('Respostas ao formulário 1'!B2:B100=3))
</f>
        <v>0</v>
      </c>
      <c r="C24" s="81">
        <f>SUMPRODUCT(('Respostas ao formulário 1'!H2:H100="Regular") * ('Respostas ao formulário 1'!B2:B100=3))
</f>
        <v>2</v>
      </c>
      <c r="D24" s="81">
        <f>SUMPRODUCT(('Respostas ao formulário 1'!H2:H100="Bom") * ('Respostas ao formulário 1'!B2:B100=3))
</f>
        <v>0</v>
      </c>
      <c r="E24" s="82" t="str">
        <f t="shared" si="9"/>
        <v>Regular</v>
      </c>
      <c r="G24" s="22" t="s">
        <v>92</v>
      </c>
      <c r="H24" s="81">
        <f>SUMPRODUCT(('Respostas ao formulário 1'!H2:H100="Ruim") * ('Respostas ao formulário 1'!B2:B100=4))
</f>
        <v>0</v>
      </c>
      <c r="I24" s="81">
        <f>SUMPRODUCT(('Respostas ao formulário 1'!H2:H100="Regular") * ('Respostas ao formulário 1'!B2:B100=4))
</f>
        <v>1</v>
      </c>
      <c r="J24" s="81">
        <f>SUMPRODUCT(('Respostas ao formulário 1'!H2:H100="Bom") * ('Respostas ao formulário 1'!B2:B100=4))
</f>
        <v>0</v>
      </c>
      <c r="K24" s="82" t="str">
        <f t="shared" si="10"/>
        <v>Regular</v>
      </c>
    </row>
    <row r="25">
      <c r="A25" s="83" t="s">
        <v>93</v>
      </c>
      <c r="B25" s="81">
        <f>SUMPRODUCT(('Respostas ao formulário 1'!I2:I100="Ruim") * ('Respostas ao formulário 1'!B2:B100=3))
</f>
        <v>0</v>
      </c>
      <c r="C25" s="81">
        <f>SUMPRODUCT(('Respostas ao formulário 1'!I2:I100="Regular") * ('Respostas ao formulário 1'!B2:B100=3))
</f>
        <v>1</v>
      </c>
      <c r="D25" s="81">
        <f>SUMPRODUCT(('Respostas ao formulário 1'!I2:I100="Bom") * ('Respostas ao formulário 1'!B2:B100=3))
</f>
        <v>1</v>
      </c>
      <c r="E25" s="82" t="str">
        <f t="shared" si="9"/>
        <v>Regular</v>
      </c>
      <c r="G25" s="83" t="s">
        <v>93</v>
      </c>
      <c r="H25" s="81">
        <f>SUMPRODUCT(('Respostas ao formulário 1'!I2:I100="Ruim") * ('Respostas ao formulário 1'!B2:B100=4))
</f>
        <v>0</v>
      </c>
      <c r="I25" s="81">
        <f>SUMPRODUCT(('Respostas ao formulário 1'!I2:I100="Regular") * ('Respostas ao formulário 1'!B2:B100=4))
</f>
        <v>0</v>
      </c>
      <c r="J25" s="81">
        <f>SUMPRODUCT(('Respostas ao formulário 1'!I2:I100="Bom") * ('Respostas ao formulário 1'!B2:B100=4))
</f>
        <v>1</v>
      </c>
      <c r="K25" s="82" t="str">
        <f t="shared" si="10"/>
        <v>Bom</v>
      </c>
    </row>
    <row r="26">
      <c r="A26" s="83" t="s">
        <v>94</v>
      </c>
      <c r="B26" s="81">
        <f>SUMPRODUCT(('Respostas ao formulário 1'!J2:J100="Ruim") * ('Respostas ao formulário 1'!B2:B100=3))
</f>
        <v>1</v>
      </c>
      <c r="C26" s="81">
        <f>SUMPRODUCT(('Respostas ao formulário 1'!J2:J100="Regular") * ('Respostas ao formulário 1'!B2:B100=3))
</f>
        <v>1</v>
      </c>
      <c r="D26" s="81">
        <f>SUMPRODUCT(('Respostas ao formulário 1'!J2:J100="Bom") * ('Respostas ao formulário 1'!B2:B100=3))
</f>
        <v>0</v>
      </c>
      <c r="E26" s="82" t="str">
        <f t="shared" si="9"/>
        <v>Ruim</v>
      </c>
      <c r="G26" s="83" t="s">
        <v>94</v>
      </c>
      <c r="H26" s="81">
        <f>SUMPRODUCT(('Respostas ao formulário 1'!J2:J100="Ruim") * ('Respostas ao formulário 1'!B2:B100=4))
</f>
        <v>0</v>
      </c>
      <c r="I26" s="81">
        <f>SUMPRODUCT(('Respostas ao formulário 1'!J2:J100="Regular") * ('Respostas ao formulário 1'!B2:B100=4))
</f>
        <v>1</v>
      </c>
      <c r="J26" s="81">
        <f>SUMPRODUCT(('Respostas ao formulário 1'!J2:J100="Bom") * ('Respostas ao formulário 1'!B2:B100=4))
</f>
        <v>0</v>
      </c>
      <c r="K26" s="82" t="str">
        <f t="shared" si="10"/>
        <v>Regular</v>
      </c>
    </row>
    <row r="27">
      <c r="A27" s="84" t="s">
        <v>95</v>
      </c>
      <c r="B27" s="85">
        <f>SUMPRODUCT(('Respostas ao formulário 1'!K2:K100="Ruim") * ('Respostas ao formulário 1'!B2:B100=3))
</f>
        <v>0</v>
      </c>
      <c r="C27" s="85">
        <f>SUMPRODUCT(('Respostas ao formulário 1'!K2:K100="Regular") * ('Respostas ao formulário 1'!B2:B100=3))
</f>
        <v>2</v>
      </c>
      <c r="D27" s="85">
        <f>SUMPRODUCT(('Respostas ao formulário 1'!K2:K100="Bom") * ('Respostas ao formulário 1'!B2:B100=3))
</f>
        <v>0</v>
      </c>
      <c r="E27" s="96" t="str">
        <f t="shared" si="9"/>
        <v>Regular</v>
      </c>
      <c r="G27" s="84" t="s">
        <v>95</v>
      </c>
      <c r="H27" s="85">
        <f>SUMPRODUCT(('Respostas ao formulário 1'!K2:K100="Ruim") * ('Respostas ao formulário 1'!B2:B100=4))
</f>
        <v>0</v>
      </c>
      <c r="I27" s="85">
        <f>SUMPRODUCT(('Respostas ao formulário 1'!K2:K100="Regular") * ('Respostas ao formulário 1'!B2:B100=4))
</f>
        <v>0</v>
      </c>
      <c r="J27" s="85">
        <f>SUMPRODUCT(('Respostas ao formulário 1'!K2:K100="Bom") * ('Respostas ao formulário 1'!B2:B100=4))
</f>
        <v>1</v>
      </c>
      <c r="K27" s="96" t="str">
        <f t="shared" si="10"/>
        <v>Bom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1'!G2:G100="Ruim") * ('Respostas ao formulário 1'!B2:B100=5))
</f>
        <v>0</v>
      </c>
      <c r="C32" s="81">
        <f>SUMPRODUCT(('Respostas ao formulário 1'!G2:G100="Regular") * ('Respostas ao formulário 1'!B2:B100=5))
</f>
        <v>0</v>
      </c>
      <c r="D32" s="81">
        <f>SUMPRODUCT(('Respostas ao formulário 1'!G2:G100="Bom") * ('Respostas ao formulário 1'!B2:B100=5))
</f>
        <v>0</v>
      </c>
      <c r="E32" s="82" t="str">
        <f t="shared" ref="E32:E36" si="11">IF(AND(B32=0, C32=0, D32=0), " ", IF(MAX(B32:D32) = B32, "Ruim", IF(MAX(B32:D32) = C32, "Regular", IF(MAX(B32:D32) = D32, "Bom", ""))))
</f>
        <v> </v>
      </c>
    </row>
    <row r="33">
      <c r="A33" s="22" t="s">
        <v>92</v>
      </c>
      <c r="B33" s="81">
        <f>SUMPRODUCT(('Respostas ao formulário 1'!H2:H100="Ruim") * ('Respostas ao formulário 1'!B2:B100=5))
</f>
        <v>0</v>
      </c>
      <c r="C33" s="81">
        <f>SUMPRODUCT(('Respostas ao formulário 1'!H2:H100="Regular") * ('Respostas ao formulário 1'!B2:B100=5))
</f>
        <v>0</v>
      </c>
      <c r="D33" s="81">
        <f>SUMPRODUCT(('Respostas ao formulário 1'!H2:H100="Bom") * ('Respostas ao formulário 1'!B2:B100=5))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1'!I2:I100="Ruim") * ('Respostas ao formulário 1'!B2:B100=5))
</f>
        <v>0</v>
      </c>
      <c r="C34" s="81">
        <f>SUMPRODUCT(('Respostas ao formulário 1'!I2:I100="Regular") * ('Respostas ao formulário 1'!B2:B100=5))
</f>
        <v>0</v>
      </c>
      <c r="D34" s="81">
        <f>SUMPRODUCT(('Respostas ao formulário 1'!I2:I100="Bom") * ('Respostas ao formulário 1'!B2:B100=5))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1'!J2:J100="Ruim") * ('Respostas ao formulário 1'!B2:B100=5))
</f>
        <v>0</v>
      </c>
      <c r="C35" s="81">
        <f>SUMPRODUCT(('Respostas ao formulário 1'!J2:J100="Regular") * ('Respostas ao formulário 1'!B2:B100=5))
</f>
        <v>0</v>
      </c>
      <c r="D35" s="81">
        <f>SUMPRODUCT(('Respostas ao formulário 1'!J2:J100="Bom") * ('Respostas ao formulário 1'!B2:B100=5))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1'!K2:K100="Ruim") * ('Respostas ao formulário 1'!B2:B100=5))
</f>
        <v>0</v>
      </c>
      <c r="C36" s="85">
        <f>SUMPRODUCT(('Respostas ao formulário 1'!K2:K100="Regular") * ('Respostas ao formulário 1'!B2:B100=5))
</f>
        <v>0</v>
      </c>
      <c r="D36" s="85">
        <f>SUMPRODUCT(('Respostas ao formulário 1'!K2:K100="Bom") * ('Respostas ao formulário 1'!B2:B100=5))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115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Bom</v>
      </c>
      <c r="D3" s="81" t="str">
        <f t="shared" ref="D3:D7" si="3">E23</f>
        <v>Regular</v>
      </c>
      <c r="E3" s="81" t="str">
        <f t="shared" ref="E3:E7" si="4">K23</f>
        <v>Regular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= COUNTIF(B3:F3, "Bom"), "Ruim",
 "")))))))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Regular</v>
      </c>
      <c r="D4" s="81" t="str">
        <f t="shared" si="3"/>
        <v>Regular</v>
      </c>
      <c r="E4" s="81" t="str">
        <f t="shared" si="4"/>
        <v>Regular</v>
      </c>
      <c r="F4" s="81" t="str">
        <f t="shared" si="5"/>
        <v> </v>
      </c>
      <c r="G4" s="82" t="str">
        <f t="shared" si="6"/>
        <v>Regular</v>
      </c>
    </row>
    <row r="5">
      <c r="A5" s="83" t="s">
        <v>93</v>
      </c>
      <c r="B5" s="81" t="str">
        <f t="shared" si="1"/>
        <v> </v>
      </c>
      <c r="C5" s="81" t="str">
        <f t="shared" si="2"/>
        <v>Regular</v>
      </c>
      <c r="D5" s="81" t="str">
        <f t="shared" si="3"/>
        <v>Regular</v>
      </c>
      <c r="E5" s="81" t="str">
        <f t="shared" si="4"/>
        <v>Regular</v>
      </c>
      <c r="F5" s="81" t="str">
        <f t="shared" si="5"/>
        <v> </v>
      </c>
      <c r="G5" s="82" t="str">
        <f t="shared" si="6"/>
        <v>Regular</v>
      </c>
    </row>
    <row r="6">
      <c r="A6" s="83" t="s">
        <v>94</v>
      </c>
      <c r="B6" s="81" t="str">
        <f t="shared" si="1"/>
        <v> </v>
      </c>
      <c r="C6" s="81" t="str">
        <f t="shared" si="2"/>
        <v>Bom</v>
      </c>
      <c r="D6" s="81" t="str">
        <f t="shared" si="3"/>
        <v>Regular</v>
      </c>
      <c r="E6" s="81" t="str">
        <f t="shared" si="4"/>
        <v>Regular</v>
      </c>
      <c r="F6" s="81" t="str">
        <f t="shared" si="5"/>
        <v> </v>
      </c>
      <c r="G6" s="82" t="str">
        <f t="shared" si="6"/>
        <v>Regular</v>
      </c>
    </row>
    <row r="7">
      <c r="A7" s="84" t="s">
        <v>95</v>
      </c>
      <c r="B7" s="85" t="str">
        <f t="shared" si="1"/>
        <v> </v>
      </c>
      <c r="C7" s="85" t="str">
        <f t="shared" si="2"/>
        <v>Regular</v>
      </c>
      <c r="D7" s="85" t="str">
        <f t="shared" si="3"/>
        <v>Regular</v>
      </c>
      <c r="E7" s="85" t="str">
        <f t="shared" si="4"/>
        <v>Regular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1'!M2:M91="Ruim") * ('Respostas ao formulário 1'!B2:B91=1))
</f>
        <v>0</v>
      </c>
      <c r="C14" s="81">
        <f>SUMPRODUCT(('Respostas ao formulário 1'!M2:M91="Regular") * ('Respostas ao formulário 1'!B2:B91=1))
</f>
        <v>0</v>
      </c>
      <c r="D14" s="81">
        <f>SUMPRODUCT(('Respostas ao formulário 1'!M2:M91="Bom")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""))))
</f>
        <v> </v>
      </c>
      <c r="G14" s="22" t="s">
        <v>91</v>
      </c>
      <c r="H14" s="81">
        <f>SUMPRODUCT(('Respostas ao formulário 1'!M2:M91="Ruim") * ('Respostas ao formulário 1'!B2:B91=2))
</f>
        <v>0</v>
      </c>
      <c r="I14" s="81">
        <f>SUMPRODUCT(('Respostas ao formulário 1'!M2:M91="Regular") * ('Respostas ao formulário 1'!B2:B91=2))
</f>
        <v>0</v>
      </c>
      <c r="J14" s="81">
        <f>SUMPRODUCT(('Respostas ao formulário 1'!M2:M91="Bom") * ('Respostas ao formulário 1'!B2:B91=2))
</f>
        <v>1</v>
      </c>
      <c r="K14" s="82" t="str">
        <f t="shared" ref="K14:K18" si="8">IF(AND(H14=0, I14=0, J14=0), " ", IF(MAX(H14:J14) = H14, "Ruim", IF(MAX(H14:J14) = I14, "Regular", IF(MAX(H14:J14) = J14, "Bom", ""))))
</f>
        <v>Bom</v>
      </c>
    </row>
    <row r="15">
      <c r="A15" s="22" t="s">
        <v>92</v>
      </c>
      <c r="B15" s="81">
        <f>SUMPRODUCT(('Respostas ao formulário 1'!N2:N91="Ruim") * ('Respostas ao formulário 1'!B2:B91=1))
</f>
        <v>0</v>
      </c>
      <c r="C15" s="81">
        <f>SUMPRODUCT(('Respostas ao formulário 1'!N2:N91="Regular") * ('Respostas ao formulário 1'!B2:B91=1))
</f>
        <v>0</v>
      </c>
      <c r="D15" s="81">
        <f>SUMPRODUCT(('Respostas ao formulário 1'!N2:N91="Bom")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1'!N2:N91="Ruim") * ('Respostas ao formulário 1'!B2:B91=2))
</f>
        <v>0</v>
      </c>
      <c r="I15" s="81">
        <f>SUMPRODUCT(('Respostas ao formulário 1'!N2:N91="Regular") * ('Respostas ao formulário 1'!B2:B91=2))
</f>
        <v>1</v>
      </c>
      <c r="J15" s="81">
        <f>SUMPRODUCT(('Respostas ao formulário 1'!N2:N91="Bom") * ('Respostas ao formulário 1'!B2:B91=2))
</f>
        <v>0</v>
      </c>
      <c r="K15" s="82" t="str">
        <f t="shared" si="8"/>
        <v>Regular</v>
      </c>
    </row>
    <row r="16">
      <c r="A16" s="83" t="s">
        <v>93</v>
      </c>
      <c r="B16" s="81">
        <f>SUMPRODUCT(('Respostas ao formulário 1'!O2:O91="Ruim") * ('Respostas ao formulário 1'!B2:B91=1))
</f>
        <v>0</v>
      </c>
      <c r="C16" s="81">
        <f>SUMPRODUCT(('Respostas ao formulário 1'!O2:O91="Regular") * ('Respostas ao formulário 1'!B2:B91=1))
</f>
        <v>0</v>
      </c>
      <c r="D16" s="81">
        <f>SUMPRODUCT(('Respostas ao formulário 1'!O2:O91="Bom")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1'!O2:O91="Ruim") * ('Respostas ao formulário 1'!B2:B91=3))
</f>
        <v>0</v>
      </c>
      <c r="I16" s="81">
        <f>SUMPRODUCT(('Respostas ao formulário 1'!O2:O91="Regular") * ('Respostas ao formulário 1'!B2:B91=2))
</f>
        <v>1</v>
      </c>
      <c r="J16" s="81">
        <f>SUMPRODUCT(('Respostas ao formulário 1'!O2:O91="Bom") * ('Respostas ao formulário 1'!B2:B91=2))
</f>
        <v>0</v>
      </c>
      <c r="K16" s="82" t="str">
        <f t="shared" si="8"/>
        <v>Regular</v>
      </c>
    </row>
    <row r="17">
      <c r="A17" s="83" t="s">
        <v>94</v>
      </c>
      <c r="B17" s="81">
        <f>SUMPRODUCT(('Respostas ao formulário 1'!P2:P91="Ruim") * ('Respostas ao formulário 1'!B2:B91=1))
</f>
        <v>0</v>
      </c>
      <c r="C17" s="81">
        <f>SUMPRODUCT(('Respostas ao formulário 1'!P2:P91="Regular") * ('Respostas ao formulário 1'!B2:B91=1))
</f>
        <v>0</v>
      </c>
      <c r="D17" s="81">
        <f>SUMPRODUCT(('Respostas ao formulário 1'!P2:P91="Bom")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1'!P2:P91="Ruim") * ('Respostas ao formulário 1'!B2:B91=3))
</f>
        <v>0</v>
      </c>
      <c r="I17" s="81">
        <f>SUMPRODUCT(('Respostas ao formulário 1'!P2:P91="Regular") * ('Respostas ao formulário 1'!B2:B91=2))
</f>
        <v>0</v>
      </c>
      <c r="J17" s="81">
        <f>SUMPRODUCT(('Respostas ao formulário 1'!P2:P91="Bom") * ('Respostas ao formulário 1'!B2:B91=2))
</f>
        <v>1</v>
      </c>
      <c r="K17" s="82" t="str">
        <f t="shared" si="8"/>
        <v>Bom</v>
      </c>
    </row>
    <row r="18">
      <c r="A18" s="84" t="s">
        <v>95</v>
      </c>
      <c r="B18" s="85">
        <f>SUMPRODUCT(('Respostas ao formulário 1'!Q2:Q91="Ruim") * ('Respostas ao formulário 1'!B2:B91=1))
</f>
        <v>0</v>
      </c>
      <c r="C18" s="85">
        <f>SUMPRODUCT(('Respostas ao formulário 1'!Q2:Q91="Regular") * ('Respostas ao formulário 1'!B2:B91=1))
</f>
        <v>0</v>
      </c>
      <c r="D18" s="85">
        <f>SUMPRODUCT(('Respostas ao formulário 1'!Q2:Q91="Bom")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1'!Q2:Q91="Ruim") * ('Respostas ao formulário 1'!B2:B91=3))
</f>
        <v>0</v>
      </c>
      <c r="I18" s="85">
        <f>SUMPRODUCT(('Respostas ao formulário 1'!Q2:Q91="Regular") * ('Respostas ao formulário 1'!B2:B91=2))
</f>
        <v>1</v>
      </c>
      <c r="J18" s="85">
        <f>SUMPRODUCT(('Respostas ao formulário 1'!Q2:Q91="Bom") * ('Respostas ao formulário 1'!B2:B91=2))
</f>
        <v>0</v>
      </c>
      <c r="K18" s="96" t="str">
        <f t="shared" si="8"/>
        <v>Regular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1'!M2:M91="Ruim") * ('Respostas ao formulário 1'!B2:B91=3))
</f>
        <v>0</v>
      </c>
      <c r="C23" s="81">
        <f>SUMPRODUCT(('Respostas ao formulário 1'!M2:M91="Regular") * ('Respostas ao formulário 1'!B2:B91=3))
</f>
        <v>1</v>
      </c>
      <c r="D23" s="81">
        <f>SUMPRODUCT(('Respostas ao formulário 1'!M2:M91="Bom") * ('Respostas ao formulário 1'!B2:B91=3))
</f>
        <v>1</v>
      </c>
      <c r="E23" s="82" t="str">
        <f t="shared" ref="E23:E27" si="9">IF(AND(B23=0, C23=0, D23=0), " ", IF(MAX(B23:D23) = B23, "Ruim", IF(MAX(B23:D23) = C23, "Regular", IF(MAX(B23:D23) = D23, "Bom", ""))))
</f>
        <v>Regular</v>
      </c>
      <c r="G23" s="22" t="s">
        <v>91</v>
      </c>
      <c r="H23" s="81">
        <f>SUMPRODUCT(('Respostas ao formulário 1'!M2:M91="Ruim") * ('Respostas ao formulário 1'!B2:B91=4))
</f>
        <v>0</v>
      </c>
      <c r="I23" s="81">
        <f>SUMPRODUCT(('Respostas ao formulário 1'!M2:M91="Regular") * ('Respostas ao formulário 1'!B2:B91=4))
</f>
        <v>1</v>
      </c>
      <c r="J23" s="81">
        <f>SUMPRODUCT(('Respostas ao formulário 1'!M2:M91="Bom") * ('Respostas ao formulário 1'!B2:B91=4))
</f>
        <v>0</v>
      </c>
      <c r="K23" s="82" t="str">
        <f t="shared" ref="K23:K27" si="10">IF(AND(H23=0, I23=0, J23=0), " ", IF(MAX(H23:J23) = H23, "Ruim", IF(MAX(H23:J23) = I23, "Regular", IF(MAX(H23:J23) = J23, "Bom", ""))))
</f>
        <v>Regular</v>
      </c>
    </row>
    <row r="24">
      <c r="A24" s="22" t="s">
        <v>92</v>
      </c>
      <c r="B24" s="81">
        <f>SUMPRODUCT(('Respostas ao formulário 1'!N2:N91="Ruim") * ('Respostas ao formulário 1'!B2:B91=3))
</f>
        <v>0</v>
      </c>
      <c r="C24" s="81">
        <f>SUMPRODUCT(('Respostas ao formulário 1'!N2:N91="Regular") * ('Respostas ao formulário 1'!B2:B91=3))
</f>
        <v>1</v>
      </c>
      <c r="D24" s="81">
        <f>SUMPRODUCT(('Respostas ao formulário 1'!N2:N91="Bom") * ('Respostas ao formulário 1'!B2:B91=3))
</f>
        <v>1</v>
      </c>
      <c r="E24" s="82" t="str">
        <f t="shared" si="9"/>
        <v>Regular</v>
      </c>
      <c r="G24" s="22" t="s">
        <v>92</v>
      </c>
      <c r="H24" s="81">
        <f>SUMPRODUCT(('Respostas ao formulário 1'!N2:N91="Ruim") * ('Respostas ao formulário 1'!B2:B91=4))
</f>
        <v>0</v>
      </c>
      <c r="I24" s="81">
        <f>SUMPRODUCT(('Respostas ao formulário 1'!N2:N91="Regular") * ('Respostas ao formulário 1'!B2:B91=4))
</f>
        <v>1</v>
      </c>
      <c r="J24" s="81">
        <f>SUMPRODUCT(('Respostas ao formulário 1'!N2:N91="Bom") * ('Respostas ao formulário 1'!B2:B91=4))
</f>
        <v>0</v>
      </c>
      <c r="K24" s="82" t="str">
        <f t="shared" si="10"/>
        <v>Regular</v>
      </c>
    </row>
    <row r="25">
      <c r="A25" s="83" t="s">
        <v>93</v>
      </c>
      <c r="B25" s="81">
        <f>COUNTIF('Respostas ao formulário 1'!O44:O109, "Ruim") * COUNTIF('Respostas ao formulário 1'!B52:B100, 3)
</f>
        <v>0</v>
      </c>
      <c r="C25" s="81">
        <f>SUMPRODUCT(('Respostas ao formulário 1'!O2:O91="Regular") * ('Respostas ao formulário 1'!B2:B91=3))
</f>
        <v>2</v>
      </c>
      <c r="D25" s="81">
        <f>SUMPRODUCT(('Respostas ao formulário 1'!O2:O91="Bom") * ('Respostas ao formulário 1'!B2:B91=3))
</f>
        <v>0</v>
      </c>
      <c r="E25" s="82" t="str">
        <f t="shared" si="9"/>
        <v>Regular</v>
      </c>
      <c r="G25" s="83" t="s">
        <v>93</v>
      </c>
      <c r="H25" s="81">
        <f>SUMPRODUCT(('Respostas ao formulário 1'!O2:O91="Ruim") * ('Respostas ao formulário 1'!B2:B91=4))
</f>
        <v>0</v>
      </c>
      <c r="I25" s="81">
        <f>SUMPRODUCT(('Respostas ao formulário 1'!O2:O91="Regular") * ('Respostas ao formulário 1'!B2:B91=4))
</f>
        <v>1</v>
      </c>
      <c r="J25" s="81">
        <f>SUMPRODUCT(('Respostas ao formulário 1'!O2:O91="Bom") * ('Respostas ao formulário 1'!B2:B91=4))
</f>
        <v>0</v>
      </c>
      <c r="K25" s="82" t="str">
        <f t="shared" si="10"/>
        <v>Regular</v>
      </c>
    </row>
    <row r="26">
      <c r="A26" s="83" t="s">
        <v>94</v>
      </c>
      <c r="B26" s="81">
        <f>SUMPRODUCT(('Respostas ao formulário 1'!P2:P91="Ruim") * ('Respostas ao formulário 1'!B2:B91=3))
</f>
        <v>0</v>
      </c>
      <c r="C26" s="81">
        <f>SUMPRODUCT(('Respostas ao formulário 1'!P2:P91="Regular") * ('Respostas ao formulário 1'!B2:B91=3))
</f>
        <v>1</v>
      </c>
      <c r="D26" s="81">
        <f>SUMPRODUCT(('Respostas ao formulário 1'!P2:P91="Bom") * ('Respostas ao formulário 1'!B2:B91=3))
</f>
        <v>1</v>
      </c>
      <c r="E26" s="82" t="str">
        <f t="shared" si="9"/>
        <v>Regular</v>
      </c>
      <c r="G26" s="83" t="s">
        <v>94</v>
      </c>
      <c r="H26" s="81">
        <f>SUMPRODUCT(('Respostas ao formulário 1'!P2:P91="Ruim") * ('Respostas ao formulário 1'!B2:B91=4))
</f>
        <v>0</v>
      </c>
      <c r="I26" s="81">
        <f>SUMPRODUCT(('Respostas ao formulário 1'!P2:P91="Regular") * ('Respostas ao formulário 1'!B2:B91=4))
</f>
        <v>1</v>
      </c>
      <c r="J26" s="81">
        <f>SUMPRODUCT(('Respostas ao formulário 1'!P2:P91="Bom") * ('Respostas ao formulário 1'!B2:B91=4))
</f>
        <v>0</v>
      </c>
      <c r="K26" s="82" t="str">
        <f t="shared" si="10"/>
        <v>Regular</v>
      </c>
    </row>
    <row r="27">
      <c r="A27" s="84" t="s">
        <v>95</v>
      </c>
      <c r="B27" s="85">
        <f>SUMPRODUCT(('Respostas ao formulário 1'!Q2:Q91="Ruim") * ('Respostas ao formulário 1'!B2:B91=3))
</f>
        <v>0</v>
      </c>
      <c r="C27" s="85">
        <f>SUMPRODUCT(('Respostas ao formulário 1'!Q2:Q91="Regular") * ('Respostas ao formulário 1'!B2:B91=3))
</f>
        <v>1</v>
      </c>
      <c r="D27" s="85">
        <f>SUMPRODUCT(('Respostas ao formulário 1'!Q2:Q91="Bom") * ('Respostas ao formulário 1'!B2:B91=3))
</f>
        <v>1</v>
      </c>
      <c r="E27" s="96" t="str">
        <f t="shared" si="9"/>
        <v>Regular</v>
      </c>
      <c r="G27" s="84" t="s">
        <v>95</v>
      </c>
      <c r="H27" s="85">
        <f>SUMPRODUCT(('Respostas ao formulário 1'!Q2:Q91="Ruim") * ('Respostas ao formulário 1'!B2:B91=4))
</f>
        <v>0</v>
      </c>
      <c r="I27" s="85">
        <f>SUMPRODUCT(('Respostas ao formulário 1'!Q2:Q91="Regular") * ('Respostas ao formulário 1'!B2:B91=4))
</f>
        <v>1</v>
      </c>
      <c r="J27" s="85">
        <f>SUMPRODUCT(('Respostas ao formulário 1'!Q2:Q91="Bom") * ('Respostas ao formulário 1'!B2:B91=4))
</f>
        <v>0</v>
      </c>
      <c r="K27" s="96" t="str">
        <f t="shared" si="10"/>
        <v>Regular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COUNTIF('Respostas ao formulário 1'!M44:M91, "Ruim") * COUNTIF('Respostas ao formulário 1'!B44:B1001, 5)
</f>
        <v>0</v>
      </c>
      <c r="C32" s="81">
        <f>COUNTIF('Respostas ao formulário 1'!M44:M91, "Regular") * COUNTIF('Respostas ao formulário 1'!B44:B91, 5)
</f>
        <v>0</v>
      </c>
      <c r="D32" s="81">
        <f>COUNTIF('Respostas ao formulário 1'!M44:M91, "Bom") * COUNTIF('Respostas ao formulário 1'!B44:B91, 5)
</f>
        <v>0</v>
      </c>
      <c r="E32" s="82" t="str">
        <f t="shared" ref="E32:E36" si="11">IF(AND(B32=0, C32=0, D32=0), " ", IF(MAX(B32:D32) = B32, "Ruim", IF(MAX(B32:D32) = C32, "Regular", IF(MAX(B32:D32) = D32, "Bom", ""))))
</f>
        <v> </v>
      </c>
    </row>
    <row r="33">
      <c r="A33" s="22" t="s">
        <v>92</v>
      </c>
      <c r="B33" s="81">
        <f>COUNTIF('Respostas ao formulário 1'!N44:N109, "Ruim") * COUNTIF('Respostas ao formulário 1'!B44:B91, 5)
</f>
        <v>0</v>
      </c>
      <c r="C33" s="81">
        <f>COUNTIF('Respostas ao formulário 1'!N44:N109, "Regular") * COUNTIF('Respostas ao formulário 1'!B44:B91, 5)
</f>
        <v>0</v>
      </c>
      <c r="D33" s="81">
        <f>COUNTIF('Respostas ao formulário 1'!N44:N109, "Bom") * COUNTIF('Respostas ao formulário 1'!B44:B91, 5)
</f>
        <v>0</v>
      </c>
      <c r="E33" s="82" t="str">
        <f t="shared" si="11"/>
        <v> </v>
      </c>
    </row>
    <row r="34">
      <c r="A34" s="83" t="s">
        <v>93</v>
      </c>
      <c r="B34" s="81">
        <f>COUNTIF('Respostas ao formulário 1'!O44:O109, "Ruim") * COUNTIF('Respostas ao formulário 1'!B44:B91, 5)
</f>
        <v>0</v>
      </c>
      <c r="C34" s="81">
        <f>COUNTIF('Respostas ao formulário 1'!O44:O109, "Regular") * COUNTIF('Respostas ao formulário 1'!B44:B109, 5)
</f>
        <v>0</v>
      </c>
      <c r="D34" s="81">
        <f>COUNTIF('Respostas ao formulário 1'!O44:O109, "Bom") * COUNTIF('Respostas ao formulário 1'!B44:B109, 5)
</f>
        <v>0</v>
      </c>
      <c r="E34" s="82" t="str">
        <f t="shared" si="11"/>
        <v> </v>
      </c>
    </row>
    <row r="35">
      <c r="A35" s="83" t="s">
        <v>94</v>
      </c>
      <c r="B35" s="81">
        <f>COUNTIF('Respostas ao formulário 1'!P44:P109, "Ruim") * COUNTIF('Respostas ao formulário 1'!B61:B109, 5)
</f>
        <v>0</v>
      </c>
      <c r="C35" s="81">
        <f>COUNTIF('Respostas ao formulário 1'!P44:P109, "Rugular") * COUNTIF('Respostas ao formulário 1'!B44:B109, 5)
</f>
        <v>0</v>
      </c>
      <c r="D35" s="81">
        <f>COUNTIF('Respostas ao formulário 1'!P44:P109, "Bom") * COUNTIF('Respostas ao formulário 1'!B44:B109, 5)
</f>
        <v>0</v>
      </c>
      <c r="E35" s="82" t="str">
        <f t="shared" si="11"/>
        <v> </v>
      </c>
    </row>
    <row r="36">
      <c r="A36" s="84" t="s">
        <v>95</v>
      </c>
      <c r="B36" s="85">
        <f>COUNTIF('Respostas ao formulário 1'!Q44:Q91, "Ruim") * COUNTIF('Respostas ao formulário 1'!B61:B109, 5)
</f>
        <v>0</v>
      </c>
      <c r="C36" s="85">
        <f>COUNTIF('Respostas ao formulário 1'!Q44:Q91, "Regular") * COUNTIF('Respostas ao formulário 1'!B44:B109, 5)
</f>
        <v>0</v>
      </c>
      <c r="D36" s="85">
        <f>COUNTIF('Respostas ao formulário 1'!Q44:Q91, "Bom") * COUNTIF('Respostas ao formulário 1'!B44:B109, 5)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116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Bom</v>
      </c>
      <c r="D3" s="81" t="str">
        <f t="shared" ref="D3:D7" si="3">E23</f>
        <v>Regular</v>
      </c>
      <c r="E3" s="81" t="str">
        <f t="shared" ref="E3:E7" si="4">K23</f>
        <v>Regular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= COUNTIF(B3:F3, "Bom"), "Ruim",
 "Ruim")))))))</f>
        <v>Regular</v>
      </c>
    </row>
    <row r="4">
      <c r="A4" s="22" t="s">
        <v>92</v>
      </c>
      <c r="B4" s="81" t="str">
        <f t="shared" si="1"/>
        <v> </v>
      </c>
      <c r="C4" s="81" t="str">
        <f t="shared" si="2"/>
        <v>Bom</v>
      </c>
      <c r="D4" s="81" t="str">
        <f t="shared" si="3"/>
        <v>Bom</v>
      </c>
      <c r="E4" s="81" t="str">
        <f t="shared" si="4"/>
        <v>Bom</v>
      </c>
      <c r="F4" s="81" t="str">
        <f t="shared" si="5"/>
        <v> </v>
      </c>
      <c r="G4" s="82" t="str">
        <f t="shared" si="6"/>
        <v>Bom</v>
      </c>
    </row>
    <row r="5">
      <c r="A5" s="83" t="s">
        <v>93</v>
      </c>
      <c r="B5" s="81" t="str">
        <f t="shared" si="1"/>
        <v> </v>
      </c>
      <c r="C5" s="81" t="str">
        <f t="shared" si="2"/>
        <v>Bom</v>
      </c>
      <c r="D5" s="81" t="str">
        <f t="shared" si="3"/>
        <v>Ruim</v>
      </c>
      <c r="E5" s="81" t="str">
        <f t="shared" si="4"/>
        <v>Regular</v>
      </c>
      <c r="F5" s="81" t="str">
        <f t="shared" si="5"/>
        <v> </v>
      </c>
      <c r="G5" s="82" t="str">
        <f t="shared" si="6"/>
        <v>Ruim</v>
      </c>
    </row>
    <row r="6">
      <c r="A6" s="83" t="s">
        <v>94</v>
      </c>
      <c r="B6" s="81" t="str">
        <f t="shared" si="1"/>
        <v> </v>
      </c>
      <c r="C6" s="81" t="str">
        <f t="shared" si="2"/>
        <v>Bom</v>
      </c>
      <c r="D6" s="81" t="str">
        <f t="shared" si="3"/>
        <v>Regular</v>
      </c>
      <c r="E6" s="81" t="str">
        <f t="shared" si="4"/>
        <v>Regular</v>
      </c>
      <c r="F6" s="81" t="str">
        <f t="shared" si="5"/>
        <v> </v>
      </c>
      <c r="G6" s="82" t="str">
        <f t="shared" si="6"/>
        <v>Regular</v>
      </c>
    </row>
    <row r="7">
      <c r="A7" s="84" t="s">
        <v>95</v>
      </c>
      <c r="B7" s="85" t="str">
        <f t="shared" si="1"/>
        <v> </v>
      </c>
      <c r="C7" s="85" t="str">
        <f t="shared" si="2"/>
        <v>Bom</v>
      </c>
      <c r="D7" s="85" t="str">
        <f t="shared" si="3"/>
        <v>Regular</v>
      </c>
      <c r="E7" s="85" t="str">
        <f t="shared" si="4"/>
        <v>Regular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1'!S2:S91="Ruim") * ('Respostas ao formulário 1'!B2:B91=1))
</f>
        <v>0</v>
      </c>
      <c r="C14" s="81">
        <f>SUMPRODUCT(('Respostas ao formulário 1'!S2:S91="Regular") * ('Respostas ao formulário 1'!B2:B91=1))
</f>
        <v>0</v>
      </c>
      <c r="D14" s="81">
        <f>SUMPRODUCT(('Respostas ao formulário 1'!S2:S91="Bom")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"Ruim"))))
</f>
        <v> </v>
      </c>
      <c r="G14" s="22" t="s">
        <v>91</v>
      </c>
      <c r="H14" s="81">
        <f>SUMPRODUCT(('Respostas ao formulário 1'!S2:S91="Ruim") * ('Respostas ao formulário 1'!B2:B91=2))
</f>
        <v>0</v>
      </c>
      <c r="I14" s="81">
        <f>SUMPRODUCT(('Respostas ao formulário 1'!S2:S91="Regular") * ('Respostas ao formulário 1'!B2:B91=2))
</f>
        <v>0</v>
      </c>
      <c r="J14" s="81">
        <f>SUMPRODUCT(('Respostas ao formulário 1'!S2:S91="Bom") * ('Respostas ao formulário 1'!B2:B91=2))
</f>
        <v>1</v>
      </c>
      <c r="K14" s="82" t="str">
        <f t="shared" ref="K14:K18" si="8">IF(AND(H14=0, I14=0, J14=0), " ", IF(MAX(H14:J14) = H14, "Ruim", IF(MAX(H14:J14) = I14, "Regular", IF(MAX(H14:J14) = J14, "Bom", "Ruim"))))
</f>
        <v>Bom</v>
      </c>
    </row>
    <row r="15">
      <c r="A15" s="22" t="s">
        <v>92</v>
      </c>
      <c r="B15" s="81">
        <f>SUMPRODUCT(('Respostas ao formulário 1'!T2:T91="Ruim") * ('Respostas ao formulário 1'!B2:B91=1))
</f>
        <v>0</v>
      </c>
      <c r="C15" s="81">
        <f>SUMPRODUCT(('Respostas ao formulário 1'!T2:T91="Regular") * ('Respostas ao formulário 1'!B2:B91=1))
</f>
        <v>0</v>
      </c>
      <c r="D15" s="81">
        <f>SUMPRODUCT(('Respostas ao formulário 1'!T2:T91="Bom")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1'!T2:T91="Ruim") * ('Respostas ao formulário 1'!B2:B91=2))
</f>
        <v>0</v>
      </c>
      <c r="I15" s="81">
        <f>SUMPRODUCT(('Respostas ao formulário 1'!T2:T91="Regular") * ('Respostas ao formulário 1'!B2:B91=2))
</f>
        <v>0</v>
      </c>
      <c r="J15" s="81">
        <f>SUMPRODUCT(('Respostas ao formulário 1'!T2:T91="Bom") * ('Respostas ao formulário 1'!B2:B91=2))
</f>
        <v>1</v>
      </c>
      <c r="K15" s="82" t="str">
        <f t="shared" si="8"/>
        <v>Bom</v>
      </c>
    </row>
    <row r="16">
      <c r="A16" s="83" t="s">
        <v>93</v>
      </c>
      <c r="B16" s="81">
        <f>SUMPRODUCT(('Respostas ao formulário 1'!U2:U91="Ruim") * ('Respostas ao formulário 1'!B2:B91=1))
</f>
        <v>0</v>
      </c>
      <c r="C16" s="81">
        <f>SUMPRODUCT(('Respostas ao formulário 1'!U2:U91="Regular") * ('Respostas ao formulário 1'!B2:B91=1))
</f>
        <v>0</v>
      </c>
      <c r="D16" s="81">
        <f>SUMPRODUCT(('Respostas ao formulário 1'!U2:U91="Bom")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1'!U2:U91="Ruim") * ('Respostas ao formulário 1'!B2:B91=2))
</f>
        <v>0</v>
      </c>
      <c r="I16" s="81">
        <f>SUMPRODUCT(('Respostas ao formulário 1'!U2:U91="Regular") * ('Respostas ao formulário 1'!B2:B91=2))
</f>
        <v>0</v>
      </c>
      <c r="J16" s="81">
        <f>SUMPRODUCT(('Respostas ao formulário 1'!U2:U91="Bom") * ('Respostas ao formulário 1'!B2:B91=2))
</f>
        <v>1</v>
      </c>
      <c r="K16" s="82" t="str">
        <f t="shared" si="8"/>
        <v>Bom</v>
      </c>
    </row>
    <row r="17">
      <c r="A17" s="83" t="s">
        <v>94</v>
      </c>
      <c r="B17" s="81">
        <f>SUMPRODUCT(('Respostas ao formulário 1'!V2:V91="Ruim") * ('Respostas ao formulário 1'!B2:B91=1))
</f>
        <v>0</v>
      </c>
      <c r="C17" s="81">
        <f>SUMPRODUCT(('Respostas ao formulário 1'!V2:V91="Regular") * ('Respostas ao formulário 1'!B2:B91=1))
</f>
        <v>0</v>
      </c>
      <c r="D17" s="97">
        <f>SUMPRODUCT(('Respostas ao formulário 1'!V2:V91="Bom")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1'!V2:V91="Ruim") * ('Respostas ao formulário 1'!B2:B91=2))
</f>
        <v>0</v>
      </c>
      <c r="I17" s="81">
        <f>SUMPRODUCT(('Respostas ao formulário 1'!V2:V91="Regular") * ('Respostas ao formulário 1'!B2:B91=2))
</f>
        <v>0</v>
      </c>
      <c r="J17" s="81">
        <f>SUMPRODUCT(('Respostas ao formulário 1'!V2:V91="Bom") * ('Respostas ao formulário 1'!B2:B91=2))
</f>
        <v>1</v>
      </c>
      <c r="K17" s="82" t="str">
        <f t="shared" si="8"/>
        <v>Bom</v>
      </c>
    </row>
    <row r="18">
      <c r="A18" s="84" t="s">
        <v>95</v>
      </c>
      <c r="B18" s="85">
        <f>SUMPRODUCT(('Respostas ao formulário 1'!W2:W91="Ruim") * ('Respostas ao formulário 1'!B2:B91=1))
</f>
        <v>0</v>
      </c>
      <c r="C18" s="85">
        <f>SUMPRODUCT(('Respostas ao formulário 1'!W2:W91="Regular") * ('Respostas ao formulário 1'!B2:B91=1))
</f>
        <v>0</v>
      </c>
      <c r="D18" s="85">
        <f>SUMPRODUCT(('Respostas ao formulário 1'!W2:W91="Bom")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1'!W2:W91="Ruim") * ('Respostas ao formulário 1'!B2:B91=2))
</f>
        <v>0</v>
      </c>
      <c r="I18" s="85">
        <f>SUMPRODUCT(('Respostas ao formulário 1'!W2:W91="Regular") * ('Respostas ao formulário 1'!B2:B91=2))
</f>
        <v>0</v>
      </c>
      <c r="J18" s="85">
        <f>SUMPRODUCT(('Respostas ao formulário 1'!W2:W91="Bom") * ('Respostas ao formulário 1'!B2:B91=2))
</f>
        <v>1</v>
      </c>
      <c r="K18" s="96" t="str">
        <f t="shared" si="8"/>
        <v>Bom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1'!S2:S91="Ruim") * ('Respostas ao formulário 1'!B2:B91=3))
</f>
        <v>0</v>
      </c>
      <c r="C23" s="81">
        <f>SUMPRODUCT(('Respostas ao formulário 1'!S2:S91="Regular") * ('Respostas ao formulário 1'!B2:B91=3))
</f>
        <v>1</v>
      </c>
      <c r="D23" s="81">
        <f>SUMPRODUCT(('Respostas ao formulário 1'!S2:S91="Bom") * ('Respostas ao formulário 1'!B2:B91=3))
</f>
        <v>1</v>
      </c>
      <c r="E23" s="82" t="str">
        <f t="shared" ref="E23:E27" si="9">IF(AND(B23=0, C23=0, D23=0), " ", IF(MAX(B23:D23) = B23, "Ruim", IF(MAX(B23:D23) = C23, "Regular", IF(MAX(B23:D23) = D23, "Bom", "Ruim"))))
</f>
        <v>Regular</v>
      </c>
      <c r="G23" s="22" t="s">
        <v>91</v>
      </c>
      <c r="H23" s="81">
        <f>SUMPRODUCT(('Respostas ao formulário 1'!S2:S91="Ruim") * ('Respostas ao formulário 1'!B2:B91=4))
</f>
        <v>0</v>
      </c>
      <c r="I23" s="81">
        <f>SUMPRODUCT(('Respostas ao formulário 1'!S2:S91="Regular") * ('Respostas ao formulário 1'!B2:B91=4))
</f>
        <v>1</v>
      </c>
      <c r="J23" s="81">
        <f>SUMPRODUCT(('Respostas ao formulário 1'!S2:S91="Bom") * ('Respostas ao formulário 1'!B2:B91=4))
</f>
        <v>0</v>
      </c>
      <c r="K23" s="82" t="str">
        <f t="shared" ref="K23:K27" si="10">IF(AND(H23=0, I23=0, J23=0), " ", IF(MAX(H23:J23) = H23, "Ruim", IF(MAX(H23:J23) = I23, "Regular", IF(MAX(H23:J23) = J23, "Bom", "Ruim"))))
</f>
        <v>Regular</v>
      </c>
    </row>
    <row r="24">
      <c r="A24" s="22" t="s">
        <v>92</v>
      </c>
      <c r="B24" s="81">
        <f>SUMPRODUCT(('Respostas ao formulário 1'!T2:T91="Ruim") * ('Respostas ao formulário 1'!B2:B91=3))
</f>
        <v>0</v>
      </c>
      <c r="C24" s="81">
        <f>COUNTIF('Respostas ao formulário 1'!T44:T109, "Regular") * COUNTIF('Respostas ao formulário 1'!B52:B100, 3)
</f>
        <v>0</v>
      </c>
      <c r="D24" s="81">
        <f>SUMPRODUCT(('Respostas ao formulário 1'!T2:T91="Bom") * ('Respostas ao formulário 1'!B2:B91=3))
</f>
        <v>2</v>
      </c>
      <c r="E24" s="82" t="str">
        <f t="shared" si="9"/>
        <v>Bom</v>
      </c>
      <c r="G24" s="22" t="s">
        <v>92</v>
      </c>
      <c r="H24" s="81">
        <f>SUMPRODUCT(('Respostas ao formulário 1'!T2:T91="Ruim") * ('Respostas ao formulário 1'!B2:B91=4))
</f>
        <v>0</v>
      </c>
      <c r="I24" s="81">
        <f>SUMPRODUCT(('Respostas ao formulário 1'!T2:T91="Regular") * ('Respostas ao formulário 1'!B2:B91=4))
</f>
        <v>0</v>
      </c>
      <c r="J24" s="81">
        <f>SUMPRODUCT(('Respostas ao formulário 1'!T2:T91="Bom") * ('Respostas ao formulário 1'!B2:B91=4))
</f>
        <v>1</v>
      </c>
      <c r="K24" s="82" t="str">
        <f t="shared" si="10"/>
        <v>Bom</v>
      </c>
    </row>
    <row r="25">
      <c r="A25" s="83" t="s">
        <v>93</v>
      </c>
      <c r="B25" s="81">
        <f>SUMPRODUCT(('Respostas ao formulário 1'!U2:U91="Ruim") * ('Respostas ao formulário 1'!B2:B91=3))
</f>
        <v>1</v>
      </c>
      <c r="C25" s="81">
        <f>SUMPRODUCT(('Respostas ao formulário 1'!U2:U91="Regular") * ('Respostas ao formulário 1'!B2:B91=3))
</f>
        <v>0</v>
      </c>
      <c r="D25" s="81">
        <f>SUMPRODUCT(('Respostas ao formulário 1'!U2:U91="Bom") * ('Respostas ao formulário 1'!B2:B91=3))
</f>
        <v>1</v>
      </c>
      <c r="E25" s="82" t="str">
        <f t="shared" si="9"/>
        <v>Ruim</v>
      </c>
      <c r="G25" s="83" t="s">
        <v>93</v>
      </c>
      <c r="H25" s="81">
        <f>SUMPRODUCT(('Respostas ao formulário 1'!U2:U91="Ruim") * ('Respostas ao formulário 1'!B2:B91=4))
</f>
        <v>0</v>
      </c>
      <c r="I25" s="81">
        <f>SUMPRODUCT(('Respostas ao formulário 1'!U2:U91="Regular") * ('Respostas ao formulário 1'!B2:B91=4))
</f>
        <v>1</v>
      </c>
      <c r="J25" s="81">
        <f>SUMPRODUCT(('Respostas ao formulário 1'!U2:U91="Bom") * ('Respostas ao formulário 1'!B2:B91=4))
</f>
        <v>0</v>
      </c>
      <c r="K25" s="82" t="str">
        <f t="shared" si="10"/>
        <v>Regular</v>
      </c>
    </row>
    <row r="26">
      <c r="A26" s="83" t="s">
        <v>94</v>
      </c>
      <c r="B26" s="81">
        <f>SUMPRODUCT(('Respostas ao formulário 1'!V2:V91="Ruim") * ('Respostas ao formulário 1'!B2:B91=3))
</f>
        <v>0</v>
      </c>
      <c r="C26" s="81">
        <f>SUMPRODUCT(('Respostas ao formulário 1'!V2:V91="Regular") * ('Respostas ao formulário 1'!B2:B91=3))
</f>
        <v>2</v>
      </c>
      <c r="D26" s="81">
        <f>SUMPRODUCT(('Respostas ao formulário 1'!V2:V91="Bom") * ('Respostas ao formulário 1'!B2:B91=3))
</f>
        <v>0</v>
      </c>
      <c r="E26" s="82" t="str">
        <f t="shared" si="9"/>
        <v>Regular</v>
      </c>
      <c r="G26" s="83" t="s">
        <v>94</v>
      </c>
      <c r="H26" s="81">
        <f>SUMPRODUCT(('Respostas ao formulário 1'!V2:V91="Ruim") * ('Respostas ao formulário 1'!B2:B91=4))
</f>
        <v>0</v>
      </c>
      <c r="I26" s="81">
        <f>SUMPRODUCT(('Respostas ao formulário 1'!W2:W91="Regular") * ('Respostas ao formulário 1'!B2:B91=4))
</f>
        <v>1</v>
      </c>
      <c r="J26" s="81">
        <f>SUMPRODUCT(('Respostas ao formulário 1'!V2:V91="Bom") * ('Respostas ao formulário 1'!B2:B91=4))
</f>
        <v>0</v>
      </c>
      <c r="K26" s="82" t="str">
        <f t="shared" si="10"/>
        <v>Regular</v>
      </c>
    </row>
    <row r="27">
      <c r="A27" s="84" t="s">
        <v>95</v>
      </c>
      <c r="B27" s="85">
        <f>SUMPRODUCT(('Respostas ao formulário 1'!W2:W91="Ruim") * ('Respostas ao formulário 1'!B2:B91=3))
</f>
        <v>0</v>
      </c>
      <c r="C27" s="85">
        <f>SUMPRODUCT(('Respostas ao formulário 1'!W2:W91="Regular") * ('Respostas ao formulário 1'!B2:B91=3))
</f>
        <v>2</v>
      </c>
      <c r="D27" s="85">
        <f>SUMPRODUCT(('Respostas ao formulário 1'!W2:W91="Bom") * ('Respostas ao formulário 1'!B2:B91=3))
</f>
        <v>0</v>
      </c>
      <c r="E27" s="96" t="str">
        <f t="shared" si="9"/>
        <v>Regular</v>
      </c>
      <c r="G27" s="84" t="s">
        <v>95</v>
      </c>
      <c r="H27" s="85">
        <f>SUMPRODUCT(('Respostas ao formulário 1'!W2:W91="Ruim") * ('Respostas ao formulário 1'!B2:B91=4))
</f>
        <v>0</v>
      </c>
      <c r="I27" s="85">
        <f>SUMPRODUCT(('Respostas ao formulário 1'!W2:W91="Regular") * ('Respostas ao formulário 1'!B2:B91=4))
</f>
        <v>1</v>
      </c>
      <c r="J27" s="85">
        <f>SUMPRODUCT(('Respostas ao formulário 1'!W2:W91="Bom") * ('Respostas ao formulário 1'!B2:B91=4))
</f>
        <v>0</v>
      </c>
      <c r="K27" s="96" t="str">
        <f t="shared" si="10"/>
        <v>Regular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1'!S2:S91="Ruim") * ('Respostas ao formulário 1'!B2:B91=5))
</f>
        <v>0</v>
      </c>
      <c r="C32" s="81">
        <f>SUMPRODUCT(('Respostas ao formulário 1'!S2:S91="Regular") * ('Respostas ao formulário 1'!B2:B91=5))
</f>
        <v>0</v>
      </c>
      <c r="D32" s="81">
        <f>SUMPRODUCT(('Respostas ao formulário 1'!S2:S91="Bom") * ('Respostas ao formulário 1'!B2:B91=5))
</f>
        <v>0</v>
      </c>
      <c r="E32" s="82" t="str">
        <f t="shared" ref="E32:E36" si="11">IF(AND(B32=0, C32=0, D32=0), " ", IF(MAX(B32:D32) = B32, "Ruim", IF(MAX(B32:D32) = C32, "Regular", IF(MAX(B32:D32) = D32, "Bom", "Ruim"))))
</f>
        <v> </v>
      </c>
    </row>
    <row r="33">
      <c r="A33" s="22" t="s">
        <v>92</v>
      </c>
      <c r="B33" s="81">
        <f>SUMPRODUCT(('Respostas ao formulário 1'!T2:T91="Ruim") * ('Respostas ao formulário 1'!B2:B91=5))
</f>
        <v>0</v>
      </c>
      <c r="C33" s="81">
        <f>COUNTIF('Respostas ao formulário 1'!T44:T109, "Regular") * COUNTIF('Respostas ao formulário 1'!B52:B100, 5)
</f>
        <v>0</v>
      </c>
      <c r="D33" s="81">
        <f>SUMPRODUCT(('Respostas ao formulário 1'!T2:T91="Bom") * ('Respostas ao formulário 1'!B2:B91=5))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1'!U2:U91="Ruim") * ('Respostas ao formulário 1'!B2:B91=5))
</f>
        <v>0</v>
      </c>
      <c r="C34" s="81">
        <f>SUMPRODUCT(('Respostas ao formulário 1'!U2:U91="Regular") * ('Respostas ao formulário 1'!B2:B91=5))
</f>
        <v>0</v>
      </c>
      <c r="D34" s="81">
        <f>SUMPRODUCT(('Respostas ao formulário 1'!U2:U91="Bom") * ('Respostas ao formulário 1'!B2:B91=5))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1'!V2:V91="Ruim") * ('Respostas ao formulário 1'!B2:B91=5))
</f>
        <v>0</v>
      </c>
      <c r="C35" s="81">
        <f>SUMPRODUCT(('Respostas ao formulário 1'!V2:V91="Regular") * ('Respostas ao formulário 1'!B2:B91=5))
</f>
        <v>0</v>
      </c>
      <c r="D35" s="81">
        <f>SUMPRODUCT(('Respostas ao formulário 1'!V2:V91="Bom") * ('Respostas ao formulário 1'!B2:B91=5))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1'!W2:W91="Ruim") * ('Respostas ao formulário 1'!B2:B91=5))
</f>
        <v>0</v>
      </c>
      <c r="C36" s="85">
        <f>SUMPRODUCT(('Respostas ao formulário 1'!W2:W91="Regular") * ('Respostas ao formulário 1'!B2:B91=5))
</f>
        <v>0</v>
      </c>
      <c r="D36" s="85">
        <f>SUMPRODUCT(('Respostas ao formulário 1'!W2:W91="Bom") * ('Respostas ao formulário 1'!B2:B91=5))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2.63"/>
    <col customWidth="1" min="3" max="6" width="13.0"/>
  </cols>
  <sheetData>
    <row r="1">
      <c r="A1" s="76" t="s">
        <v>117</v>
      </c>
      <c r="B1" s="32"/>
      <c r="C1" s="32"/>
      <c r="D1" s="32"/>
      <c r="E1" s="32"/>
      <c r="F1" s="32"/>
      <c r="G1" s="34"/>
    </row>
    <row r="2">
      <c r="A2" s="77" t="s">
        <v>106</v>
      </c>
      <c r="B2" s="78" t="s">
        <v>107</v>
      </c>
      <c r="C2" s="79" t="s">
        <v>108</v>
      </c>
      <c r="D2" s="79" t="s">
        <v>109</v>
      </c>
      <c r="E2" s="79" t="s">
        <v>110</v>
      </c>
      <c r="F2" s="79" t="s">
        <v>111</v>
      </c>
      <c r="G2" s="80" t="s">
        <v>112</v>
      </c>
    </row>
    <row r="3">
      <c r="A3" s="22" t="s">
        <v>91</v>
      </c>
      <c r="B3" s="81" t="str">
        <f t="shared" ref="B3:B7" si="1">E14</f>
        <v> </v>
      </c>
      <c r="C3" s="81" t="str">
        <f t="shared" ref="C3:C7" si="2">K14</f>
        <v>Regular</v>
      </c>
      <c r="D3" s="81" t="str">
        <f t="shared" ref="D3:D7" si="3">E23</f>
        <v>Ruim</v>
      </c>
      <c r="E3" s="81" t="str">
        <f t="shared" ref="E3:E7" si="4">K23</f>
        <v>Bom</v>
      </c>
      <c r="F3" s="81" t="str">
        <f t="shared" ref="F3:F7" si="5">E32</f>
        <v> </v>
      </c>
      <c r="G3" s="82" t="str">
        <f t="shared" ref="G3:G7" si="6">IF(COUNTIF(B3:F3, "Ruim") &gt; COUNTIF(B3:F3, "Regular"), "Ruim",
 IF(COUNTIF(B3:F3, "Regular") &gt; COUNTIF(B3:F3, "Ruim"), "Regular",
 IF(COUNTIF(B3:F3, "Ruim") &gt; COUNTIF(B3:F3, "Bom"), "Ruim",
 IF(COUNTIF(B3:F3, "Bom") &gt; COUNTIF(B3:F3, "Ruim"), "Bom",
 IF(COUNTIF(B3:F3, "Bom") &gt; COUNTIF(B3:F3, "Regular"), "Bom",
 IF(COUNTIF(B3:F3, "Regular") &gt; COUNTIF(B3:F3, "Bom"), "Regular",
 IF(COUNTIF(B3:F3, "Ruim") = COUNTIF(B3:F3, "Regular") = COUNTIF(B3:F3, "Bom"), "Ruim",
 "Ruim")))))))</f>
        <v>Ruim</v>
      </c>
    </row>
    <row r="4">
      <c r="A4" s="22" t="s">
        <v>92</v>
      </c>
      <c r="B4" s="81" t="str">
        <f t="shared" si="1"/>
        <v> </v>
      </c>
      <c r="C4" s="81" t="str">
        <f t="shared" si="2"/>
        <v>Bom</v>
      </c>
      <c r="D4" s="81" t="str">
        <f t="shared" si="3"/>
        <v>Regular</v>
      </c>
      <c r="E4" s="81" t="str">
        <f t="shared" si="4"/>
        <v>Regular</v>
      </c>
      <c r="F4" s="81" t="str">
        <f t="shared" si="5"/>
        <v> </v>
      </c>
      <c r="G4" s="82" t="str">
        <f t="shared" si="6"/>
        <v>Regular</v>
      </c>
    </row>
    <row r="5">
      <c r="A5" s="83" t="s">
        <v>93</v>
      </c>
      <c r="B5" s="81" t="str">
        <f t="shared" si="1"/>
        <v> </v>
      </c>
      <c r="C5" s="81" t="str">
        <f t="shared" si="2"/>
        <v>Regular</v>
      </c>
      <c r="D5" s="81" t="str">
        <f t="shared" si="3"/>
        <v>Ruim</v>
      </c>
      <c r="E5" s="81" t="str">
        <f t="shared" si="4"/>
        <v>Regular</v>
      </c>
      <c r="F5" s="81" t="str">
        <f t="shared" si="5"/>
        <v> </v>
      </c>
      <c r="G5" s="82" t="str">
        <f t="shared" si="6"/>
        <v>Regular</v>
      </c>
    </row>
    <row r="6">
      <c r="A6" s="83" t="s">
        <v>94</v>
      </c>
      <c r="B6" s="81" t="str">
        <f t="shared" si="1"/>
        <v> </v>
      </c>
      <c r="C6" s="81" t="str">
        <f t="shared" si="2"/>
        <v>Bom</v>
      </c>
      <c r="D6" s="81" t="str">
        <f t="shared" si="3"/>
        <v>Regular</v>
      </c>
      <c r="E6" s="81" t="str">
        <f t="shared" si="4"/>
        <v>Regular</v>
      </c>
      <c r="F6" s="81" t="str">
        <f t="shared" si="5"/>
        <v> </v>
      </c>
      <c r="G6" s="82" t="str">
        <f t="shared" si="6"/>
        <v>Regular</v>
      </c>
    </row>
    <row r="7">
      <c r="A7" s="84" t="s">
        <v>95</v>
      </c>
      <c r="B7" s="85" t="str">
        <f t="shared" si="1"/>
        <v> </v>
      </c>
      <c r="C7" s="85" t="str">
        <f t="shared" si="2"/>
        <v>Regular</v>
      </c>
      <c r="D7" s="85" t="str">
        <f t="shared" si="3"/>
        <v>Regular</v>
      </c>
      <c r="E7" s="85" t="str">
        <f t="shared" si="4"/>
        <v>Regular</v>
      </c>
      <c r="F7" s="85" t="str">
        <f t="shared" si="5"/>
        <v> </v>
      </c>
      <c r="G7" s="82" t="str">
        <f t="shared" si="6"/>
        <v>Regular</v>
      </c>
    </row>
    <row r="8">
      <c r="A8" s="31" t="s">
        <v>97</v>
      </c>
      <c r="B8" s="32"/>
      <c r="C8" s="32"/>
      <c r="D8" s="32"/>
      <c r="E8" s="32"/>
      <c r="F8" s="32"/>
      <c r="G8" s="34"/>
    </row>
    <row r="9">
      <c r="A9" s="86" t="s">
        <v>77</v>
      </c>
      <c r="B9" s="87"/>
      <c r="C9" s="88"/>
      <c r="D9" s="89" t="s">
        <v>67</v>
      </c>
      <c r="E9" s="88"/>
      <c r="F9" s="90" t="s">
        <v>68</v>
      </c>
      <c r="G9" s="88"/>
    </row>
    <row r="10">
      <c r="A10" s="91" t="s">
        <v>98</v>
      </c>
      <c r="B10" s="92"/>
      <c r="C10" s="93"/>
      <c r="D10" s="94">
        <v>45081.0</v>
      </c>
      <c r="E10" s="93"/>
      <c r="F10" s="94">
        <v>45206.0</v>
      </c>
      <c r="G10" s="93"/>
    </row>
    <row r="11">
      <c r="A11" s="95"/>
      <c r="B11" s="95"/>
      <c r="C11" s="95"/>
      <c r="D11" s="95"/>
      <c r="E11" s="95"/>
      <c r="G11" s="95"/>
      <c r="H11" s="95"/>
      <c r="I11" s="95"/>
      <c r="J11" s="95"/>
      <c r="K11" s="95"/>
    </row>
    <row r="12">
      <c r="A12" s="76" t="s">
        <v>113</v>
      </c>
      <c r="B12" s="32"/>
      <c r="C12" s="32"/>
      <c r="D12" s="32"/>
      <c r="E12" s="34"/>
      <c r="G12" s="76" t="s">
        <v>108</v>
      </c>
      <c r="H12" s="32"/>
      <c r="I12" s="32"/>
      <c r="J12" s="32"/>
      <c r="K12" s="34"/>
    </row>
    <row r="13">
      <c r="A13" s="77" t="s">
        <v>106</v>
      </c>
      <c r="B13" s="78" t="s">
        <v>77</v>
      </c>
      <c r="C13" s="79" t="s">
        <v>67</v>
      </c>
      <c r="D13" s="79" t="s">
        <v>68</v>
      </c>
      <c r="E13" s="80" t="s">
        <v>114</v>
      </c>
      <c r="G13" s="77" t="s">
        <v>106</v>
      </c>
      <c r="H13" s="78" t="s">
        <v>77</v>
      </c>
      <c r="I13" s="79" t="s">
        <v>67</v>
      </c>
      <c r="J13" s="79" t="s">
        <v>68</v>
      </c>
      <c r="K13" s="80" t="s">
        <v>114</v>
      </c>
    </row>
    <row r="14">
      <c r="A14" s="22" t="s">
        <v>91</v>
      </c>
      <c r="B14" s="81">
        <f>SUMPRODUCT(('Respostas ao formulário 1'!Y2:Y91="Ruim") * ('Respostas ao formulário 1'!B2:B91=1))
</f>
        <v>0</v>
      </c>
      <c r="C14" s="81">
        <f>SUMPRODUCT(('Respostas ao formulário 1'!Y2:Y91="Regular") * ('Respostas ao formulário 1'!B2:B91=1))
</f>
        <v>0</v>
      </c>
      <c r="D14" s="81">
        <f>SUMPRODUCT(('Respostas ao formulário 1'!Y2:Y91="Bom") * ('Respostas ao formulário 1'!B2:B91=1))
</f>
        <v>0</v>
      </c>
      <c r="E14" s="82" t="str">
        <f t="shared" ref="E14:E18" si="7">IF(AND(B14=0, C14=0, D14=0), " ", IF(MAX(B14:D14) = B14, "Ruim", IF(MAX(B14:D14) = C14, "Regular", IF(MAX(B14:D14) = D14, "Bom", "Ruim")))
)</f>
        <v> </v>
      </c>
      <c r="G14" s="22" t="s">
        <v>91</v>
      </c>
      <c r="H14" s="81">
        <f>SUMPRODUCT(('Respostas ao formulário 1'!Y2:Y91="Ruim") * ('Respostas ao formulário 1'!B2:B91=2))
</f>
        <v>0</v>
      </c>
      <c r="I14" s="81">
        <f>SUMPRODUCT(('Respostas ao formulário 1'!Y2:Y91="Regular") * ('Respostas ao formulário 1'!B2:B91=2))
</f>
        <v>1</v>
      </c>
      <c r="J14" s="81">
        <f>SUMPRODUCT(('Respostas ao formulário 1'!Y2:Y91="Bom") * ('Respostas ao formulário 1'!B2:B91=2))
</f>
        <v>0</v>
      </c>
      <c r="K14" s="82" t="str">
        <f t="shared" ref="K14:K18" si="8">IF(AND(H14=0, I14=0, J14=0), " ", IF(MAX(H14:J14) = H14, "Ruim", IF(MAX(H14:J14) = I14, "Regular", IF(MAX(H14:J14) = J14, "Bom", "Ruim")))
)</f>
        <v>Regular</v>
      </c>
    </row>
    <row r="15">
      <c r="A15" s="22" t="s">
        <v>92</v>
      </c>
      <c r="B15" s="81">
        <f>SUMPRODUCT(('Respostas ao formulário 1'!Z2:Z91="Ruim") * ('Respostas ao formulário 1'!B2:B91=1))
</f>
        <v>0</v>
      </c>
      <c r="C15" s="81">
        <f>SUMPRODUCT(('Respostas ao formulário 1'!Z2:Z91="Regular") * ('Respostas ao formulário 1'!B2:B91=1))
</f>
        <v>0</v>
      </c>
      <c r="D15" s="81">
        <f>SUMPRODUCT(('Respostas ao formulário 1'!Z2:Z91="Bom") * ('Respostas ao formulário 1'!B2:B91=1))
</f>
        <v>0</v>
      </c>
      <c r="E15" s="82" t="str">
        <f t="shared" si="7"/>
        <v> </v>
      </c>
      <c r="G15" s="22" t="s">
        <v>92</v>
      </c>
      <c r="H15" s="81">
        <f>SUMPRODUCT(('Respostas ao formulário 1'!Z2:Z91="Ruim") * ('Respostas ao formulário 1'!B2:B91=2))
</f>
        <v>0</v>
      </c>
      <c r="I15" s="81">
        <f>SUMPRODUCT(('Respostas ao formulário 1'!Z2:Z91="Regular") * ('Respostas ao formulário 1'!B2:B91=2))
</f>
        <v>0</v>
      </c>
      <c r="J15" s="81">
        <f>SUMPRODUCT(('Respostas ao formulário 1'!Z2:Z91="Bom") * ('Respostas ao formulário 1'!B2:B91=2))
</f>
        <v>1</v>
      </c>
      <c r="K15" s="82" t="str">
        <f t="shared" si="8"/>
        <v>Bom</v>
      </c>
    </row>
    <row r="16">
      <c r="A16" s="83" t="s">
        <v>93</v>
      </c>
      <c r="B16" s="81">
        <f>SUMPRODUCT(('Respostas ao formulário 1'!AA2:AA91="Ruim") * ('Respostas ao formulário 1'!B2:B91=1))
</f>
        <v>0</v>
      </c>
      <c r="C16" s="81">
        <f>SUMPRODUCT(('Respostas ao formulário 1'!AA2:AA91="Regular") * ('Respostas ao formulário 1'!B2:B91=1))
</f>
        <v>0</v>
      </c>
      <c r="D16" s="81">
        <f>SUMPRODUCT(('Respostas ao formulário 1'!AA2:AA91="Bom") * ('Respostas ao formulário 1'!B2:B91=1))
</f>
        <v>0</v>
      </c>
      <c r="E16" s="82" t="str">
        <f t="shared" si="7"/>
        <v> </v>
      </c>
      <c r="G16" s="83" t="s">
        <v>93</v>
      </c>
      <c r="H16" s="81">
        <f>SUMPRODUCT(('Respostas ao formulário 1'!AA2:AA91="Ruim") * ('Respostas ao formulário 1'!B2:B91=2))
</f>
        <v>0</v>
      </c>
      <c r="I16" s="81">
        <f>SUMPRODUCT(('Respostas ao formulário 1'!AA2:AA91="Regular") * ('Respostas ao formulário 1'!B2:B91=2))
</f>
        <v>1</v>
      </c>
      <c r="J16" s="81">
        <f>SUMPRODUCT(('Respostas ao formulário 1'!AA2:AA91="Bom") * ('Respostas ao formulário 1'!B2:B91=2))
</f>
        <v>0</v>
      </c>
      <c r="K16" s="82" t="str">
        <f t="shared" si="8"/>
        <v>Regular</v>
      </c>
    </row>
    <row r="17">
      <c r="A17" s="83" t="s">
        <v>94</v>
      </c>
      <c r="B17" s="81">
        <f>SUMPRODUCT(('Respostas ao formulário 1'!AB2:AB91="Ruim") * ('Respostas ao formulário 1'!B2:B91=1))
</f>
        <v>0</v>
      </c>
      <c r="C17" s="81">
        <f>SUMPRODUCT(('Respostas ao formulário 1'!AB2:AB91="Regular") * ('Respostas ao formulário 1'!B2:B91=1))
</f>
        <v>0</v>
      </c>
      <c r="D17" s="81">
        <f>SUMPRODUCT(('Respostas ao formulário 1'!AB2:AB91="Bom") * ('Respostas ao formulário 1'!B2:B91=1))
</f>
        <v>0</v>
      </c>
      <c r="E17" s="82" t="str">
        <f t="shared" si="7"/>
        <v> </v>
      </c>
      <c r="G17" s="83" t="s">
        <v>94</v>
      </c>
      <c r="H17" s="81">
        <f>SUMPRODUCT(('Respostas ao formulário 1'!AB2:AB91="Ruim") * ('Respostas ao formulário 1'!B2:B91=2))
</f>
        <v>0</v>
      </c>
      <c r="I17" s="81">
        <f>SUMPRODUCT(('Respostas ao formulário 1'!AB2:AB91="Regular") * ('Respostas ao formulário 1'!B2:B91=2))
</f>
        <v>0</v>
      </c>
      <c r="J17" s="81">
        <f>SUMPRODUCT(('Respostas ao formulário 1'!AB2:AB91="Bom") * ('Respostas ao formulário 1'!B2:B91=2))
</f>
        <v>1</v>
      </c>
      <c r="K17" s="82" t="str">
        <f t="shared" si="8"/>
        <v>Bom</v>
      </c>
    </row>
    <row r="18">
      <c r="A18" s="84" t="s">
        <v>95</v>
      </c>
      <c r="B18" s="85">
        <f>SUMPRODUCT(('Respostas ao formulário 1'!AC2:AC91="Ruim") * ('Respostas ao formulário 1'!B2:B91=1))
</f>
        <v>0</v>
      </c>
      <c r="C18" s="85">
        <f>SUMPRODUCT(('Respostas ao formulário 1'!AC2:AC91="Regular") * ('Respostas ao formulário 1'!B2:B91=1))
</f>
        <v>0</v>
      </c>
      <c r="D18" s="85">
        <f>SUMPRODUCT(('Respostas ao formulário 1'!AC2:AC91="Bom") * ('Respostas ao formulário 1'!B2:B91=1))
</f>
        <v>0</v>
      </c>
      <c r="E18" s="96" t="str">
        <f t="shared" si="7"/>
        <v> </v>
      </c>
      <c r="G18" s="84" t="s">
        <v>95</v>
      </c>
      <c r="H18" s="85">
        <f>SUMPRODUCT(('Respostas ao formulário 1'!AC2:AC91="Ruim") * ('Respostas ao formulário 1'!B2:B91=2))
</f>
        <v>0</v>
      </c>
      <c r="I18" s="85">
        <f>SUMPRODUCT(('Respostas ao formulário 1'!AC2:AC91="Regular") * ('Respostas ao formulário 1'!B2:B91=2))
</f>
        <v>1</v>
      </c>
      <c r="J18" s="85">
        <f>SUMPRODUCT(('Respostas ao formulário 1'!AC2:AC91="Bom") * ('Respostas ao formulário 1'!B2:B91=2))
</f>
        <v>0</v>
      </c>
      <c r="K18" s="96" t="str">
        <f t="shared" si="8"/>
        <v>Regular</v>
      </c>
    </row>
    <row r="21">
      <c r="A21" s="76" t="s">
        <v>109</v>
      </c>
      <c r="B21" s="32"/>
      <c r="C21" s="32"/>
      <c r="D21" s="32"/>
      <c r="E21" s="34"/>
      <c r="G21" s="76" t="s">
        <v>110</v>
      </c>
      <c r="H21" s="32"/>
      <c r="I21" s="32"/>
      <c r="J21" s="32"/>
      <c r="K21" s="34"/>
    </row>
    <row r="22">
      <c r="A22" s="77" t="s">
        <v>106</v>
      </c>
      <c r="B22" s="78" t="s">
        <v>77</v>
      </c>
      <c r="C22" s="79" t="s">
        <v>67</v>
      </c>
      <c r="D22" s="79" t="s">
        <v>68</v>
      </c>
      <c r="E22" s="80" t="s">
        <v>114</v>
      </c>
      <c r="G22" s="77" t="s">
        <v>106</v>
      </c>
      <c r="H22" s="78" t="s">
        <v>77</v>
      </c>
      <c r="I22" s="79" t="s">
        <v>67</v>
      </c>
      <c r="J22" s="79" t="s">
        <v>68</v>
      </c>
      <c r="K22" s="80" t="s">
        <v>114</v>
      </c>
    </row>
    <row r="23">
      <c r="A23" s="22" t="s">
        <v>91</v>
      </c>
      <c r="B23" s="81">
        <f>SUMPRODUCT(('Respostas ao formulário 1'!Y2:Y91="Ruim") * ('Respostas ao formulário 1'!B2:B91=3))
</f>
        <v>1</v>
      </c>
      <c r="C23" s="81">
        <f>SUMPRODUCT(('Respostas ao formulário 1'!Y2:Y91="Regular") * ('Respostas ao formulário 1'!B2:B91=3))
</f>
        <v>1</v>
      </c>
      <c r="D23" s="81">
        <f>SUMPRODUCT(('Respostas ao formulário 1'!Y2:Y91="Bom") * ('Respostas ao formulário 1'!B2:B91=3))
</f>
        <v>0</v>
      </c>
      <c r="E23" s="82" t="str">
        <f t="shared" ref="E23:E27" si="9">IF(AND(B23=0, C23=0, D23=0), " ", IF(MAX(B23:D23) = B23, "Ruim", IF(MAX(B23:D23) = C23, "Regular", IF(MAX(B23:D23) = D23, "Bom", "Ruim")))
)</f>
        <v>Ruim</v>
      </c>
      <c r="G23" s="22" t="s">
        <v>91</v>
      </c>
      <c r="H23" s="81">
        <f>SUMPRODUCT(('Respostas ao formulário 1'!Y2:Y91="Ruim") * ('Respostas ao formulário 1'!B2:B91=4))
</f>
        <v>0</v>
      </c>
      <c r="I23" s="81">
        <f>SUMPRODUCT(('Respostas ao formulário 1'!Y2:Y91="Regular") * ('Respostas ao formulário 1'!B2:B91=4))
</f>
        <v>0</v>
      </c>
      <c r="J23" s="81">
        <f>SUMPRODUCT(('Respostas ao formulário 1'!Y2:Y91="Bom") * ('Respostas ao formulário 1'!B2:B91=4))
</f>
        <v>1</v>
      </c>
      <c r="K23" s="82" t="str">
        <f t="shared" ref="K23:K27" si="10">IF(AND(H23=0, I23=0, J23=0), " ", IF(MAX(H23:J23) = H23, "Ruim", IF(MAX(H23:J23) = I23, "Regular", IF(MAX(H23:J23) = J23, "Bom", "Ruim")))
)</f>
        <v>Bom</v>
      </c>
    </row>
    <row r="24">
      <c r="A24" s="22" t="s">
        <v>92</v>
      </c>
      <c r="B24" s="81">
        <f>SUMPRODUCT(('Respostas ao formulário 1'!Z2:Z91="Ruim") * ('Respostas ao formulário 1'!B2:B91=3))
</f>
        <v>0</v>
      </c>
      <c r="C24" s="81">
        <f>SUMPRODUCT(('Respostas ao formulário 1'!Z2:Z91="Regular") * ('Respostas ao formulário 1'!B2:B91=3))
</f>
        <v>1</v>
      </c>
      <c r="D24" s="81">
        <f>SUMPRODUCT(('Respostas ao formulário 1'!Z2:Z91="Bom") * ('Respostas ao formulário 1'!B2:B91=3))
</f>
        <v>1</v>
      </c>
      <c r="E24" s="82" t="str">
        <f t="shared" si="9"/>
        <v>Regular</v>
      </c>
      <c r="G24" s="22" t="s">
        <v>92</v>
      </c>
      <c r="H24" s="81">
        <f>SUMPRODUCT(('Respostas ao formulário 1'!Z2:Z91="Ruim") * ('Respostas ao formulário 1'!B2:B91=4))
</f>
        <v>0</v>
      </c>
      <c r="I24" s="81">
        <f>SUMPRODUCT(('Respostas ao formulário 1'!Z2:Z91="Regular") * ('Respostas ao formulário 1'!B2:B91=4))
</f>
        <v>1</v>
      </c>
      <c r="J24" s="81">
        <f>SUMPRODUCT(('Respostas ao formulário 1'!Z2:Z91="Bom") * ('Respostas ao formulário 1'!B2:B91=4))
</f>
        <v>0</v>
      </c>
      <c r="K24" s="82" t="str">
        <f t="shared" si="10"/>
        <v>Regular</v>
      </c>
    </row>
    <row r="25">
      <c r="A25" s="83" t="s">
        <v>93</v>
      </c>
      <c r="B25" s="81">
        <f>SUMPRODUCT(('Respostas ao formulário 1'!AA2:AA91="Ruim") * ('Respostas ao formulário 1'!B2:B91=3))
</f>
        <v>1</v>
      </c>
      <c r="C25" s="81">
        <f>SUMPRODUCT(('Respostas ao formulário 1'!AA2:AA91="Regular") * ('Respostas ao formulário 1'!B2:B91=3))
</f>
        <v>0</v>
      </c>
      <c r="D25" s="81">
        <f>SUMPRODUCT(('Respostas ao formulário 1'!AA2:AA91="Bom") * ('Respostas ao formulário 1'!B2:B91=3))
</f>
        <v>1</v>
      </c>
      <c r="E25" s="82" t="str">
        <f t="shared" si="9"/>
        <v>Ruim</v>
      </c>
      <c r="G25" s="83" t="s">
        <v>93</v>
      </c>
      <c r="H25" s="81">
        <f>SUMPRODUCT(('Respostas ao formulário 1'!AA2:AA91="Ruim") * ('Respostas ao formulário 1'!B2:B91=4))
</f>
        <v>0</v>
      </c>
      <c r="I25" s="81">
        <f>SUMPRODUCT(('Respostas ao formulário 1'!AA2:AA91="Regular") * ('Respostas ao formulário 1'!B2:B91=4))
</f>
        <v>1</v>
      </c>
      <c r="J25" s="81">
        <f>SUMPRODUCT(('Respostas ao formulário 1'!AA2:AA91="Bom") * ('Respostas ao formulário 1'!B2:B91=4))
</f>
        <v>0</v>
      </c>
      <c r="K25" s="82" t="str">
        <f t="shared" si="10"/>
        <v>Regular</v>
      </c>
    </row>
    <row r="26">
      <c r="A26" s="83" t="s">
        <v>94</v>
      </c>
      <c r="B26" s="81">
        <f>SUMPRODUCT(('Respostas ao formulário 1'!AB2:AB91="Ruim") * ('Respostas ao formulário 1'!B2:B91=3))
</f>
        <v>0</v>
      </c>
      <c r="C26" s="81">
        <f>SUMPRODUCT(('Respostas ao formulário 1'!AB2:AB91="Regular") * ('Respostas ao formulário 1'!B2:B91=3))
</f>
        <v>2</v>
      </c>
      <c r="D26" s="81">
        <f>SUMPRODUCT(('Respostas ao formulário 1'!AB2:AB91="Bom") * ('Respostas ao formulário 1'!B2:B91=3))
</f>
        <v>0</v>
      </c>
      <c r="E26" s="82" t="str">
        <f t="shared" si="9"/>
        <v>Regular</v>
      </c>
      <c r="G26" s="83" t="s">
        <v>94</v>
      </c>
      <c r="H26" s="81">
        <f>SUMPRODUCT(('Respostas ao formulário 1'!AB2:AB91="Ruim") * ('Respostas ao formulário 1'!B2:B91=4))
</f>
        <v>0</v>
      </c>
      <c r="I26" s="81">
        <f>SUMPRODUCT(('Respostas ao formulário 1'!AB2:AB91="Regular") * ('Respostas ao formulário 1'!B2:B91=4))
</f>
        <v>1</v>
      </c>
      <c r="J26" s="81">
        <f>SUMPRODUCT(('Respostas ao formulário 1'!AB2:AB91="Bom") * ('Respostas ao formulário 1'!B2:B91=4))
</f>
        <v>0</v>
      </c>
      <c r="K26" s="82" t="str">
        <f t="shared" si="10"/>
        <v>Regular</v>
      </c>
    </row>
    <row r="27">
      <c r="A27" s="84" t="s">
        <v>95</v>
      </c>
      <c r="B27" s="85">
        <f>SUMPRODUCT(('Respostas ao formulário 1'!AC2:AC91="Ruim") * ('Respostas ao formulário 1'!B2:B91=3))
</f>
        <v>0</v>
      </c>
      <c r="C27" s="85">
        <f>SUMPRODUCT(('Respostas ao formulário 1'!AC2:AC91="Regular") * ('Respostas ao formulário 1'!B2:B91=3))
</f>
        <v>2</v>
      </c>
      <c r="D27" s="85">
        <f>SUMPRODUCT(('Respostas ao formulário 1'!AC2:AC91="Bom") * ('Respostas ao formulário 1'!B2:B91=3))
</f>
        <v>0</v>
      </c>
      <c r="E27" s="96" t="str">
        <f t="shared" si="9"/>
        <v>Regular</v>
      </c>
      <c r="G27" s="84" t="s">
        <v>95</v>
      </c>
      <c r="H27" s="85">
        <f>SUMPRODUCT(('Respostas ao formulário 1'!AC2:AC91="Ruim") * ('Respostas ao formulário 1'!B2:B91=4))
</f>
        <v>0</v>
      </c>
      <c r="I27" s="85">
        <f>SUMPRODUCT(('Respostas ao formulário 1'!AC2:AC91="Regular") * ('Respostas ao formulário 1'!B2:B91=4))
</f>
        <v>1</v>
      </c>
      <c r="J27" s="85">
        <f>SUMPRODUCT(('Respostas ao formulário 1'!AC2:AC91="Bom") * ('Respostas ao formulário 1'!B2:B91=4))
</f>
        <v>0</v>
      </c>
      <c r="K27" s="96" t="str">
        <f t="shared" si="10"/>
        <v>Regular</v>
      </c>
    </row>
    <row r="30">
      <c r="A30" s="76" t="s">
        <v>111</v>
      </c>
      <c r="B30" s="32"/>
      <c r="C30" s="32"/>
      <c r="D30" s="32"/>
      <c r="E30" s="34"/>
    </row>
    <row r="31">
      <c r="A31" s="77" t="s">
        <v>106</v>
      </c>
      <c r="B31" s="78" t="s">
        <v>77</v>
      </c>
      <c r="C31" s="79" t="s">
        <v>67</v>
      </c>
      <c r="D31" s="79" t="s">
        <v>68</v>
      </c>
      <c r="E31" s="80" t="s">
        <v>114</v>
      </c>
    </row>
    <row r="32">
      <c r="A32" s="22" t="s">
        <v>91</v>
      </c>
      <c r="B32" s="81">
        <f>SUMPRODUCT(('Respostas ao formulário 1'!Y2:Y91="Ruim") * ('Respostas ao formulário 1'!B2:B91=5))
</f>
        <v>0</v>
      </c>
      <c r="C32" s="81">
        <f>SUMPRODUCT(('Respostas ao formulário 1'!Y2:Y91="Regular") * ('Respostas ao formulário 1'!B2:B91=5))
</f>
        <v>0</v>
      </c>
      <c r="D32" s="81">
        <f>SUMPRODUCT(('Respostas ao formulário 1'!Y2:Y91="Bom") * ('Respostas ao formulário 1'!B2:B91=5))
</f>
        <v>0</v>
      </c>
      <c r="E32" s="82" t="str">
        <f t="shared" ref="E32:E36" si="11">IF(AND(B32=0, C32=0, D32=0), " ", IF(MAX(B32:D32) = B32, "Ruim", IF(MAX(B32:D32) = C32, "Regular", IF(MAX(B32:D32) = D32, "Bom", "Ruim")))
)</f>
        <v> </v>
      </c>
    </row>
    <row r="33">
      <c r="A33" s="22" t="s">
        <v>92</v>
      </c>
      <c r="B33" s="81">
        <f>SUMPRODUCT(('Respostas ao formulário 1'!Z2:Z91="Ruim") * ('Respostas ao formulário 1'!B2:B91=5))
</f>
        <v>0</v>
      </c>
      <c r="C33" s="81">
        <f>SUMPRODUCT(('Respostas ao formulário 1'!Z2:Z91="Regular") * ('Respostas ao formulário 1'!B2:B91=5))
</f>
        <v>0</v>
      </c>
      <c r="D33" s="81">
        <f>SUMPRODUCT(('Respostas ao formulário 1'!Z2:Z91="Bom") * ('Respostas ao formulário 1'!B2:B91=5))
</f>
        <v>0</v>
      </c>
      <c r="E33" s="82" t="str">
        <f t="shared" si="11"/>
        <v> </v>
      </c>
    </row>
    <row r="34">
      <c r="A34" s="83" t="s">
        <v>93</v>
      </c>
      <c r="B34" s="81">
        <f>SUMPRODUCT(('Respostas ao formulário 1'!AA2:AA91="Ruim") * ('Respostas ao formulário 1'!B2:B91=5))
</f>
        <v>0</v>
      </c>
      <c r="C34" s="81">
        <f>SUMPRODUCT(('Respostas ao formulário 1'!AA2:AA91="Regular") * ('Respostas ao formulário 1'!B2:B91=5))
</f>
        <v>0</v>
      </c>
      <c r="D34" s="81">
        <f>SUMPRODUCT(('Respostas ao formulário 1'!AA2:AA91="Bom") * ('Respostas ao formulário 1'!B2:B91=5))
</f>
        <v>0</v>
      </c>
      <c r="E34" s="82" t="str">
        <f t="shared" si="11"/>
        <v> </v>
      </c>
    </row>
    <row r="35">
      <c r="A35" s="83" t="s">
        <v>94</v>
      </c>
      <c r="B35" s="81">
        <f>SUMPRODUCT(('Respostas ao formulário 1'!AB2:AB91="Ruim") * ('Respostas ao formulário 1'!B2:B91=5))
</f>
        <v>0</v>
      </c>
      <c r="C35" s="81">
        <f>SUMPRODUCT(('Respostas ao formulário 1'!AB2:AB91="Regular") * ('Respostas ao formulário 1'!B2:B91=5))
</f>
        <v>0</v>
      </c>
      <c r="D35" s="81">
        <f>SUMPRODUCT(('Respostas ao formulário 1'!AB2:AB91="Bom") * ('Respostas ao formulário 1'!B2:B91=5))
</f>
        <v>0</v>
      </c>
      <c r="E35" s="82" t="str">
        <f t="shared" si="11"/>
        <v> </v>
      </c>
    </row>
    <row r="36">
      <c r="A36" s="84" t="s">
        <v>95</v>
      </c>
      <c r="B36" s="85">
        <f>SUMPRODUCT(('Respostas ao formulário 1'!AC2:AC91="Ruim") * ('Respostas ao formulário 1'!B2:B91=5))
</f>
        <v>0</v>
      </c>
      <c r="C36" s="85">
        <f>SUMPRODUCT(('Respostas ao formulário 1'!AC2:AC91="Regular") * ('Respostas ao formulário 1'!B2:B91=5))
</f>
        <v>0</v>
      </c>
      <c r="D36" s="85">
        <f>SUMPRODUCT(('Respostas ao formulário 1'!AC2:AC91="Bom") * ('Respostas ao formulário 1'!B2:B91=5))
</f>
        <v>0</v>
      </c>
      <c r="E36" s="96" t="str">
        <f t="shared" si="11"/>
        <v> </v>
      </c>
    </row>
  </sheetData>
  <mergeCells count="13">
    <mergeCell ref="A10:C10"/>
    <mergeCell ref="A12:E12"/>
    <mergeCell ref="G12:K12"/>
    <mergeCell ref="A21:E21"/>
    <mergeCell ref="G21:K21"/>
    <mergeCell ref="A30:E30"/>
    <mergeCell ref="A1:G1"/>
    <mergeCell ref="A8:G8"/>
    <mergeCell ref="A9:C9"/>
    <mergeCell ref="D9:E9"/>
    <mergeCell ref="F9:G9"/>
    <mergeCell ref="D10:E10"/>
    <mergeCell ref="F10:G10"/>
  </mergeCells>
  <drawing r:id="rId1"/>
</worksheet>
</file>