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5640" yWindow="540" windowWidth="10680" windowHeight="6330" tabRatio="719"/>
  </bookViews>
  <sheets>
    <sheet name="Status Report Template" sheetId="1" r:id="rId1"/>
    <sheet name="Page 2" sheetId="2" r:id="rId2"/>
    <sheet name="Member 1 Timesheet" sheetId="3" r:id="rId3"/>
    <sheet name="Member 2 Timesheet" sheetId="6" r:id="rId4"/>
    <sheet name="Member 3 Timesheet" sheetId="7" r:id="rId5"/>
    <sheet name="Member 4 Timesheet" sheetId="8" r:id="rId6"/>
    <sheet name="Computation" sheetId="9" state="hidden" r:id="rId7"/>
    <sheet name="Graphs" sheetId="10" r:id="rId8"/>
  </sheets>
  <definedNames>
    <definedName name="_xlnm.Print_Area" localSheetId="1">'Page 2'!$A$1:$T$45</definedName>
    <definedName name="_xlnm.Print_Area" localSheetId="0">'Status Report Template'!$A$2:$I$41</definedName>
  </definedNames>
  <calcPr calcId="125725" concurrentCalc="0"/>
</workbook>
</file>

<file path=xl/calcChain.xml><?xml version="1.0" encoding="utf-8"?>
<calcChain xmlns="http://schemas.openxmlformats.org/spreadsheetml/2006/main">
  <c r="T28" i="2"/>
  <c r="T27"/>
  <c r="S28"/>
  <c r="T29"/>
  <c r="T26"/>
  <c r="T30"/>
  <c r="S26"/>
  <c r="S29"/>
  <c r="S27"/>
  <c r="S30"/>
  <c r="H41" i="1"/>
  <c r="J11" i="9"/>
  <c r="K7"/>
  <c r="K14"/>
  <c r="E7"/>
  <c r="G14"/>
  <c r="F7"/>
  <c r="H14"/>
  <c r="G7"/>
  <c r="B14"/>
  <c r="H7"/>
  <c r="C14"/>
  <c r="B7"/>
  <c r="D14"/>
  <c r="C7"/>
  <c r="E14"/>
  <c r="D7"/>
  <c r="F14"/>
  <c r="R13" i="2"/>
  <c r="H22" i="9"/>
  <c r="G22"/>
  <c r="F22"/>
  <c r="E22"/>
  <c r="D22"/>
  <c r="C22"/>
  <c r="B22"/>
  <c r="K6"/>
  <c r="K13"/>
  <c r="E6"/>
  <c r="G13"/>
  <c r="F6"/>
  <c r="H13"/>
  <c r="G6"/>
  <c r="B13"/>
  <c r="B6"/>
  <c r="D13"/>
  <c r="H6"/>
  <c r="C13"/>
  <c r="R12" i="2"/>
  <c r="C6" i="9"/>
  <c r="E13"/>
  <c r="D6"/>
  <c r="F13"/>
  <c r="H21"/>
  <c r="G21"/>
  <c r="F21"/>
  <c r="E21"/>
  <c r="D21"/>
  <c r="C21"/>
  <c r="B21"/>
  <c r="K5"/>
  <c r="K12"/>
  <c r="H5"/>
  <c r="C12"/>
  <c r="B5"/>
  <c r="D12"/>
  <c r="D5"/>
  <c r="F12"/>
  <c r="F5"/>
  <c r="H12"/>
  <c r="G5"/>
  <c r="B12"/>
  <c r="C5"/>
  <c r="E12"/>
  <c r="E5"/>
  <c r="G12"/>
  <c r="R11" i="2"/>
  <c r="H20" i="9"/>
  <c r="G20"/>
  <c r="F20"/>
  <c r="E20"/>
  <c r="D20"/>
  <c r="C20"/>
  <c r="B20"/>
  <c r="F4"/>
  <c r="H11"/>
  <c r="G4"/>
  <c r="B11"/>
  <c r="H4"/>
  <c r="C11"/>
  <c r="B4"/>
  <c r="D11"/>
  <c r="C4"/>
  <c r="E11"/>
  <c r="K4"/>
  <c r="K11"/>
  <c r="R10" i="2"/>
  <c r="D4" i="9"/>
  <c r="F11"/>
  <c r="E4"/>
  <c r="G11"/>
  <c r="H19"/>
  <c r="G19"/>
  <c r="F19"/>
  <c r="E19"/>
  <c r="D19"/>
  <c r="C19"/>
  <c r="B19"/>
  <c r="R14" i="2"/>
  <c r="H23" i="9"/>
  <c r="G23"/>
  <c r="F23"/>
  <c r="E23"/>
  <c r="D23"/>
  <c r="C23"/>
  <c r="B23"/>
  <c r="D4" i="3"/>
  <c r="C11"/>
  <c r="F3" i="9"/>
  <c r="H10"/>
  <c r="H18"/>
  <c r="C8" i="3"/>
  <c r="E3" i="9"/>
  <c r="G10"/>
  <c r="G18"/>
  <c r="C26" i="3"/>
  <c r="D3" i="9"/>
  <c r="F10"/>
  <c r="F18"/>
  <c r="C23" i="3"/>
  <c r="C3" i="9"/>
  <c r="E10"/>
  <c r="E18"/>
  <c r="C20" i="3"/>
  <c r="B3" i="9"/>
  <c r="D10"/>
  <c r="D18"/>
  <c r="C17" i="3"/>
  <c r="H3" i="9"/>
  <c r="C10"/>
  <c r="C18"/>
  <c r="C14" i="3"/>
  <c r="G3" i="9"/>
  <c r="B10"/>
  <c r="B18"/>
  <c r="C3" i="2"/>
  <c r="D2" i="3"/>
  <c r="D4" i="6"/>
  <c r="D2"/>
  <c r="D4" i="7"/>
  <c r="D2"/>
  <c r="D15" i="9"/>
  <c r="E15"/>
  <c r="C15"/>
  <c r="B15"/>
  <c r="H15"/>
  <c r="G15"/>
  <c r="F15"/>
  <c r="A14"/>
  <c r="A13"/>
  <c r="A12"/>
  <c r="A11"/>
  <c r="A19"/>
  <c r="A20"/>
  <c r="A21"/>
  <c r="E41" i="1"/>
  <c r="F41"/>
  <c r="I41"/>
  <c r="E2" i="9"/>
  <c r="A4"/>
  <c r="A5"/>
  <c r="A6"/>
  <c r="A7"/>
  <c r="D24"/>
  <c r="C24"/>
  <c r="B24"/>
  <c r="H24"/>
  <c r="G24"/>
  <c r="F24"/>
  <c r="E24"/>
  <c r="A22"/>
  <c r="C23" i="2"/>
  <c r="E23"/>
  <c r="G23"/>
  <c r="H23"/>
  <c r="I30"/>
  <c r="K8" i="9"/>
  <c r="B8"/>
  <c r="C8"/>
  <c r="D8"/>
  <c r="E8"/>
  <c r="F8"/>
  <c r="G8"/>
  <c r="H8"/>
  <c r="I8"/>
  <c r="J8"/>
  <c r="I7"/>
  <c r="J7"/>
  <c r="I6"/>
  <c r="J6"/>
  <c r="I5"/>
  <c r="J5"/>
  <c r="I4"/>
  <c r="J4"/>
  <c r="D4" i="8"/>
  <c r="D2"/>
  <c r="Q24" i="2"/>
  <c r="O24"/>
  <c r="M24"/>
  <c r="K24"/>
  <c r="I24"/>
  <c r="G24"/>
  <c r="E24"/>
  <c r="C24"/>
  <c r="S17"/>
  <c r="Q17"/>
  <c r="O17"/>
  <c r="M17"/>
  <c r="K17"/>
  <c r="I17"/>
  <c r="G17"/>
  <c r="E17"/>
  <c r="C17"/>
  <c r="C5"/>
  <c r="C4"/>
  <c r="A12"/>
  <c r="A13"/>
  <c r="A11"/>
  <c r="A10"/>
  <c r="C8" i="1"/>
  <c r="D23" i="2"/>
  <c r="D30"/>
  <c r="F23"/>
  <c r="R30"/>
  <c r="P30"/>
  <c r="N30"/>
  <c r="L30"/>
  <c r="J30"/>
  <c r="H30"/>
  <c r="F30"/>
  <c r="T23"/>
  <c r="R23"/>
  <c r="P23"/>
  <c r="N23"/>
  <c r="L23"/>
  <c r="J23"/>
  <c r="I23"/>
  <c r="C30"/>
  <c r="Q30"/>
  <c r="O30"/>
  <c r="M30"/>
  <c r="K30"/>
  <c r="G30"/>
  <c r="E30"/>
  <c r="S23"/>
  <c r="Q23"/>
  <c r="O23"/>
  <c r="M23"/>
  <c r="K23"/>
  <c r="A29"/>
  <c r="A28"/>
  <c r="A27"/>
  <c r="A26"/>
  <c r="A22"/>
  <c r="A21"/>
  <c r="A20"/>
  <c r="A19"/>
  <c r="T13"/>
  <c r="T12"/>
  <c r="T11"/>
  <c r="T10"/>
  <c r="T14"/>
  <c r="Q14"/>
  <c r="P14"/>
  <c r="O14"/>
  <c r="N14"/>
  <c r="M14"/>
  <c r="L14"/>
  <c r="K14"/>
  <c r="J14"/>
  <c r="H14"/>
  <c r="G14"/>
  <c r="F14"/>
  <c r="E14"/>
  <c r="D14"/>
  <c r="C14"/>
  <c r="I14"/>
  <c r="C8" i="8"/>
  <c r="C11"/>
  <c r="C14"/>
  <c r="C17"/>
  <c r="C20"/>
  <c r="C23"/>
  <c r="C26"/>
  <c r="C8" i="7"/>
  <c r="C11"/>
  <c r="C14"/>
  <c r="C17"/>
  <c r="C20"/>
  <c r="C23"/>
  <c r="C26"/>
  <c r="C8" i="6"/>
  <c r="C11"/>
  <c r="C14"/>
  <c r="C17"/>
  <c r="C20"/>
  <c r="C23"/>
  <c r="C26"/>
</calcChain>
</file>

<file path=xl/sharedStrings.xml><?xml version="1.0" encoding="utf-8"?>
<sst xmlns="http://schemas.openxmlformats.org/spreadsheetml/2006/main" count="412" uniqueCount="139">
  <si>
    <t>Team Member Work Summary</t>
    <phoneticPr fontId="5" type="noConversion"/>
  </si>
  <si>
    <t>Wednesday</t>
    <phoneticPr fontId="5" type="noConversion"/>
  </si>
  <si>
    <t>Friday</t>
    <phoneticPr fontId="5" type="noConversion"/>
  </si>
  <si>
    <t>Thursday</t>
    <phoneticPr fontId="5" type="noConversion"/>
  </si>
  <si>
    <t>Tuesday</t>
    <phoneticPr fontId="5" type="noConversion"/>
  </si>
  <si>
    <t>Sunday</t>
    <phoneticPr fontId="5" type="noConversion"/>
  </si>
  <si>
    <t>Saturday</t>
    <phoneticPr fontId="5" type="noConversion"/>
  </si>
  <si>
    <t>Monday</t>
    <phoneticPr fontId="5" type="noConversion"/>
  </si>
  <si>
    <t>Task(s) performed:</t>
    <phoneticPr fontId="5" type="noConversion"/>
  </si>
  <si>
    <t>Result:</t>
    <phoneticPr fontId="5" type="noConversion"/>
  </si>
  <si>
    <t>Week Ending:</t>
    <phoneticPr fontId="5" type="noConversion"/>
  </si>
  <si>
    <t>Day:</t>
    <phoneticPr fontId="5" type="noConversion"/>
  </si>
  <si>
    <t>Date:</t>
    <phoneticPr fontId="5" type="noConversion"/>
  </si>
  <si>
    <t>Hours Worked:</t>
    <phoneticPr fontId="5" type="noConversion"/>
  </si>
  <si>
    <t>Task(s) performed:</t>
    <phoneticPr fontId="5" type="noConversion"/>
  </si>
  <si>
    <t>Problems encountered:</t>
    <phoneticPr fontId="5" type="noConversion"/>
  </si>
  <si>
    <t>Project Name:</t>
  </si>
  <si>
    <t>Cycle planned for completion</t>
  </si>
  <si>
    <t>Total planned hours</t>
  </si>
  <si>
    <t>Planned hours this cycle</t>
  </si>
  <si>
    <t>Status</t>
  </si>
  <si>
    <t>Actual hours this cycle</t>
  </si>
  <si>
    <t>Total hours</t>
  </si>
  <si>
    <t>Planned</t>
  </si>
  <si>
    <t>Actual</t>
  </si>
  <si>
    <t>Completed</t>
  </si>
  <si>
    <t>Discarded</t>
  </si>
  <si>
    <t>Unstarted</t>
  </si>
  <si>
    <t>List Data - Do Not Edit</t>
  </si>
  <si>
    <t>Totals</t>
  </si>
  <si>
    <t>Planned Total</t>
  </si>
  <si>
    <t>Actual Total</t>
  </si>
  <si>
    <t>Accomplishments since last status report:</t>
  </si>
  <si>
    <t>Obstacles encountered since last status report:</t>
  </si>
  <si>
    <t>Risks facing the project:</t>
  </si>
  <si>
    <t>Objectives for the next week:</t>
  </si>
  <si>
    <t>Notes:</t>
  </si>
  <si>
    <t>Name</t>
  </si>
  <si>
    <t>Cycle</t>
  </si>
  <si>
    <t>Development</t>
    <phoneticPr fontId="2" type="noConversion"/>
  </si>
  <si>
    <t>Testing</t>
    <phoneticPr fontId="2" type="noConversion"/>
  </si>
  <si>
    <t>Design</t>
    <phoneticPr fontId="2" type="noConversion"/>
  </si>
  <si>
    <t>Member:</t>
    <phoneticPr fontId="5" type="noConversion"/>
  </si>
  <si>
    <t>Requirements</t>
  </si>
  <si>
    <t>Week Actual</t>
  </si>
  <si>
    <t>Cycle Total</t>
  </si>
  <si>
    <t>This Week</t>
  </si>
  <si>
    <t>This Cycle</t>
  </si>
  <si>
    <t>Totals:</t>
  </si>
  <si>
    <t>Cycle Plan</t>
  </si>
  <si>
    <t>Team Members</t>
  </si>
  <si>
    <t>Project Name</t>
  </si>
  <si>
    <t>System Metaphor</t>
  </si>
  <si>
    <t>Cycle Intent</t>
  </si>
  <si>
    <t>Cycle 1</t>
  </si>
  <si>
    <t>Name this file in the following manner: YYYYMMDD_TEAM_NAME_HERE.pdf</t>
  </si>
  <si>
    <r>
      <rPr>
        <b/>
        <u/>
        <sz val="16"/>
        <color indexed="10"/>
        <rFont val="Arial"/>
      </rPr>
      <t>IMPORTANT</t>
    </r>
    <r>
      <rPr>
        <b/>
        <sz val="16"/>
        <color indexed="10"/>
        <rFont val="Arial"/>
      </rPr>
      <t>: File naming instructions</t>
    </r>
  </si>
  <si>
    <t>SWE 3613 Status Report</t>
  </si>
  <si>
    <t>Date</t>
  </si>
  <si>
    <t>Members</t>
  </si>
  <si>
    <t>Project</t>
  </si>
  <si>
    <t>HOURS BY DEVELOPMENT ACTIVITY</t>
  </si>
  <si>
    <t>Design / Prototype</t>
  </si>
  <si>
    <t>Development / Code</t>
  </si>
  <si>
    <t>Integrate / Test</t>
  </si>
  <si>
    <t>Documentation</t>
  </si>
  <si>
    <t>HOURS BY USER STORY</t>
  </si>
  <si>
    <r>
      <rPr>
        <u/>
        <sz val="14"/>
        <rFont val="Arial"/>
      </rPr>
      <t>Example</t>
    </r>
    <r>
      <rPr>
        <sz val="14"/>
        <rFont val="Arial"/>
      </rPr>
      <t xml:space="preserve">: 20120911_Group1.pdf        </t>
    </r>
  </si>
  <si>
    <t>Week Ending:</t>
  </si>
  <si>
    <t>SWE 3613 Timesheet</t>
  </si>
  <si>
    <t>Matthew Powell</t>
  </si>
  <si>
    <t>Thomas Couture</t>
  </si>
  <si>
    <t>Lee Hall</t>
  </si>
  <si>
    <t>Robin Mays</t>
  </si>
  <si>
    <t>Member</t>
  </si>
  <si>
    <t>Total</t>
  </si>
  <si>
    <t>Hours not in a user story</t>
  </si>
  <si>
    <t>Page2 == Timesheet</t>
  </si>
  <si>
    <t>Week Total</t>
  </si>
  <si>
    <t>Ideal</t>
  </si>
  <si>
    <t>Week:</t>
  </si>
  <si>
    <t>Total Weeks:</t>
  </si>
  <si>
    <t>Total Days</t>
  </si>
  <si>
    <t xml:space="preserve">The system is designed to check through the entire SPSU domain and return a detailed report. This report should include all errors including  dead links, missing images, scripts, and css files. All reports created should be stored and accessable through an easy to use user interface. These reports should also be sortable to make it easier to find certain reports, as well as comparable to each other to check and see the differences between them. It was also include features such as pausing, stoping, or restricting a search. </t>
  </si>
  <si>
    <t>Forager - Group 4</t>
  </si>
  <si>
    <t>We could have library problems dealing with SSL pages. This can be mitigated by research, and is not a huge issue as it's a relatively low priority story. We could have communications problems between the report viewer and the web crawler.This would be a huge issue. A backup plan might be to use python to generate JSON directly from pickled object from the webcrawler, or potentially generate oneshot reports directly in the webcrawler, those these options are both less flexible.</t>
  </si>
  <si>
    <t>Percent of hours in user stories</t>
  </si>
  <si>
    <t>Page1==Page2 Stories</t>
  </si>
  <si>
    <t>Crawler 1</t>
  </si>
  <si>
    <t>Crawler 2</t>
  </si>
  <si>
    <t>Record Crawler Results</t>
  </si>
  <si>
    <t>Report 1</t>
  </si>
  <si>
    <t>Report 2</t>
  </si>
  <si>
    <t>Crawler Interaction</t>
  </si>
  <si>
    <t>Show Scan Results</t>
  </si>
  <si>
    <t>Report 3</t>
  </si>
  <si>
    <t>Print Report</t>
  </si>
  <si>
    <t>Report 4</t>
  </si>
  <si>
    <t>ID</t>
  </si>
  <si>
    <t>Use Case Name</t>
  </si>
  <si>
    <t>Report 5</t>
  </si>
  <si>
    <t>Development</t>
  </si>
  <si>
    <t>Sort Report</t>
  </si>
  <si>
    <t>Report 6</t>
  </si>
  <si>
    <t>Live Report</t>
  </si>
  <si>
    <t>Runtime Limit</t>
  </si>
  <si>
    <t>Error Check</t>
  </si>
  <si>
    <t>Secure Check</t>
  </si>
  <si>
    <t>Subdomain Sort</t>
  </si>
  <si>
    <t>Login</t>
  </si>
  <si>
    <t>Pause Scan</t>
  </si>
  <si>
    <t>Timer</t>
  </si>
  <si>
    <t>Stopwatch</t>
  </si>
  <si>
    <t>Crawler 3</t>
  </si>
  <si>
    <t>Crawler 4</t>
  </si>
  <si>
    <t>SSL</t>
  </si>
  <si>
    <t>Report 7</t>
  </si>
  <si>
    <t>User Login</t>
  </si>
  <si>
    <t>Crawler 5</t>
  </si>
  <si>
    <t>Crawler 6</t>
  </si>
  <si>
    <t>Crawler 7</t>
  </si>
  <si>
    <t>Basic Web Crawler</t>
  </si>
  <si>
    <t>Multiple Report Changes</t>
  </si>
  <si>
    <t xml:space="preserve">The intent of this cycle is to get the added features of the product working. We plan to include sorting, printing, and comparing of the reports. We plan to be able to start a new scan of something previously scanned. Features to limit the scan based on certain criteria. Ability to pause and stop the scan. </t>
  </si>
  <si>
    <t>CSS Styling for tables/UI</t>
  </si>
  <si>
    <t>Weekly Status Report</t>
  </si>
  <si>
    <t>Progres on Style</t>
  </si>
  <si>
    <t xml:space="preserve">Thomas had family commitments which led to him being unavaliable for the weekend. Meeting planned for Friday, but was canceled because of sickness and unforseen conflicts. </t>
  </si>
  <si>
    <t xml:space="preserve">Make up for the missed meeting (that put us behind 20 hours). Finish up all of the Use Cases. Test functionality and prepare for final presentation.  </t>
  </si>
  <si>
    <t>UI Touch-up Work for Sorting</t>
  </si>
  <si>
    <t>Test Plan</t>
  </si>
  <si>
    <t>List of functionality that can be used to test the product</t>
  </si>
  <si>
    <t>Status Report</t>
  </si>
  <si>
    <t>Status Report/Design Implementation</t>
  </si>
  <si>
    <t>Worked on signaling for the crawler</t>
  </si>
  <si>
    <t>The crawler accepts signals properly</t>
  </si>
  <si>
    <t>Worked on status report and disccused design</t>
  </si>
  <si>
    <t>Current version of the report has been copy edited</t>
  </si>
  <si>
    <t xml:space="preserve">There has been progress made on interacting with the running webcrawler, and presenting the data in a visually pleasing way. The test plan is much more robust, and there has been significant copy editing on the final report. </t>
  </si>
</sst>
</file>

<file path=xl/styles.xml><?xml version="1.0" encoding="utf-8"?>
<styleSheet xmlns="http://schemas.openxmlformats.org/spreadsheetml/2006/main">
  <numFmts count="2">
    <numFmt numFmtId="164" formatCode="[$-409]d\-mmm\-yyyy;@"/>
    <numFmt numFmtId="165" formatCode="0.0"/>
  </numFmts>
  <fonts count="37">
    <font>
      <sz val="10"/>
      <name val="Arial"/>
    </font>
    <font>
      <b/>
      <sz val="10"/>
      <name val="Arial"/>
    </font>
    <font>
      <sz val="8"/>
      <name val="Arial"/>
    </font>
    <font>
      <b/>
      <sz val="10"/>
      <name val="Arial"/>
    </font>
    <font>
      <b/>
      <sz val="12"/>
      <name val="Arial"/>
      <family val="2"/>
    </font>
    <font>
      <sz val="8"/>
      <name val="Verdana"/>
    </font>
    <font>
      <b/>
      <sz val="8"/>
      <color indexed="23"/>
      <name val="Arial"/>
    </font>
    <font>
      <b/>
      <i/>
      <sz val="8"/>
      <name val="Arial"/>
    </font>
    <font>
      <b/>
      <sz val="14"/>
      <name val="Arial"/>
    </font>
    <font>
      <b/>
      <sz val="16"/>
      <name val="Arial"/>
    </font>
    <font>
      <sz val="12"/>
      <name val="Arial"/>
    </font>
    <font>
      <b/>
      <sz val="18"/>
      <name val="Arial"/>
    </font>
    <font>
      <sz val="14"/>
      <name val="Arial"/>
    </font>
    <font>
      <b/>
      <sz val="16"/>
      <color indexed="10"/>
      <name val="Arial"/>
    </font>
    <font>
      <b/>
      <u/>
      <sz val="16"/>
      <color indexed="10"/>
      <name val="Arial"/>
    </font>
    <font>
      <u/>
      <sz val="14"/>
      <name val="Arial"/>
    </font>
    <font>
      <sz val="12"/>
      <color indexed="63"/>
      <name val="Calibri"/>
      <family val="2"/>
    </font>
    <font>
      <sz val="12"/>
      <color indexed="9"/>
      <name val="Calibri"/>
      <family val="2"/>
    </font>
    <font>
      <sz val="12"/>
      <color indexed="14"/>
      <name val="Calibri"/>
      <family val="2"/>
    </font>
    <font>
      <b/>
      <sz val="12"/>
      <color indexed="52"/>
      <name val="Calibri"/>
      <family val="2"/>
    </font>
    <font>
      <b/>
      <sz val="12"/>
      <color indexed="9"/>
      <name val="Calibri"/>
      <family val="2"/>
    </font>
    <font>
      <i/>
      <sz val="12"/>
      <color indexed="23"/>
      <name val="Calibri"/>
      <family val="2"/>
    </font>
    <font>
      <sz val="12"/>
      <color indexed="17"/>
      <name val="Calibri"/>
      <family val="2"/>
    </font>
    <font>
      <b/>
      <sz val="15"/>
      <color indexed="49"/>
      <name val="Calibri"/>
      <family val="2"/>
    </font>
    <font>
      <b/>
      <sz val="13"/>
      <color indexed="49"/>
      <name val="Calibri"/>
      <family val="2"/>
    </font>
    <font>
      <b/>
      <sz val="11"/>
      <color indexed="49"/>
      <name val="Calibri"/>
      <family val="2"/>
    </font>
    <font>
      <sz val="12"/>
      <color indexed="54"/>
      <name val="Calibri"/>
      <family val="2"/>
    </font>
    <font>
      <sz val="12"/>
      <color indexed="52"/>
      <name val="Calibri"/>
      <family val="2"/>
    </font>
    <font>
      <sz val="12"/>
      <color indexed="16"/>
      <name val="Calibri"/>
      <family val="2"/>
    </font>
    <font>
      <b/>
      <sz val="12"/>
      <color indexed="63"/>
      <name val="Calibri"/>
      <family val="2"/>
    </font>
    <font>
      <b/>
      <sz val="18"/>
      <color indexed="49"/>
      <name val="Cambria"/>
      <family val="2"/>
    </font>
    <font>
      <sz val="12"/>
      <color indexed="10"/>
      <name val="Calibri"/>
      <family val="2"/>
    </font>
    <font>
      <b/>
      <sz val="16"/>
      <color rgb="FFFF0000"/>
      <name val="Arial"/>
    </font>
    <font>
      <sz val="10"/>
      <name val="Arial"/>
      <family val="2"/>
    </font>
    <font>
      <sz val="8"/>
      <name val="Arial"/>
      <family val="2"/>
    </font>
    <font>
      <sz val="12"/>
      <name val="Arial"/>
      <family val="2"/>
    </font>
    <font>
      <b/>
      <sz val="14"/>
      <name val="Arial"/>
      <family val="2"/>
    </font>
  </fonts>
  <fills count="29">
    <fill>
      <patternFill patternType="none"/>
    </fill>
    <fill>
      <patternFill patternType="gray125"/>
    </fill>
    <fill>
      <patternFill patternType="solid">
        <fgColor indexed="59"/>
        <bgColor indexed="64"/>
      </patternFill>
    </fill>
    <fill>
      <patternFill patternType="solid">
        <fgColor indexed="62"/>
        <bgColor indexed="64"/>
      </patternFill>
    </fill>
    <fill>
      <patternFill patternType="solid">
        <fgColor indexed="22"/>
        <bgColor indexed="64"/>
      </patternFill>
    </fill>
    <fill>
      <patternFill patternType="solid">
        <fgColor rgb="FFFFFFD4"/>
        <bgColor indexed="64"/>
      </patternFill>
    </fill>
    <fill>
      <patternFill patternType="solid">
        <fgColor rgb="FFD4FFD4"/>
        <bgColor indexed="64"/>
      </patternFill>
    </fill>
    <fill>
      <patternFill patternType="solid">
        <fgColor theme="0" tint="-0.14999847407452621"/>
        <bgColor indexed="64"/>
      </patternFill>
    </fill>
    <fill>
      <patternFill patternType="solid">
        <fgColor rgb="FFCCFFCC"/>
        <bgColor indexed="64"/>
      </patternFill>
    </fill>
    <fill>
      <patternFill patternType="solid">
        <fgColor rgb="FFFFFFD4"/>
        <bgColor rgb="FF000000"/>
      </patternFill>
    </fill>
    <fill>
      <patternFill patternType="solid">
        <fgColor theme="0" tint="-0.249977111117893"/>
        <bgColor indexed="64"/>
      </patternFill>
    </fill>
    <fill>
      <patternFill patternType="solid">
        <fgColor theme="0" tint="-0.14996795556505021"/>
        <bgColor indexed="64"/>
      </patternFill>
    </fill>
    <fill>
      <patternFill patternType="solid">
        <fgColor indexed="9"/>
        <bgColor indexed="13"/>
      </patternFill>
    </fill>
    <fill>
      <patternFill patternType="solid">
        <fgColor indexed="46"/>
        <bgColor indexed="34"/>
      </patternFill>
    </fill>
    <fill>
      <patternFill patternType="solid">
        <fgColor indexed="26"/>
        <bgColor indexed="13"/>
      </patternFill>
    </fill>
    <fill>
      <patternFill patternType="solid">
        <fgColor indexed="27"/>
        <bgColor indexed="41"/>
      </patternFill>
    </fill>
    <fill>
      <patternFill patternType="solid">
        <fgColor indexed="34"/>
        <bgColor indexed="46"/>
      </patternFill>
    </fill>
    <fill>
      <patternFill patternType="solid">
        <fgColor indexed="22"/>
        <bgColor indexed="47"/>
      </patternFill>
    </fill>
    <fill>
      <patternFill patternType="solid">
        <fgColor indexed="29"/>
        <bgColor indexed="45"/>
      </patternFill>
    </fill>
    <fill>
      <patternFill patternType="solid">
        <fgColor indexed="43"/>
        <bgColor indexed="26"/>
      </patternFill>
    </fill>
    <fill>
      <patternFill patternType="solid">
        <fgColor indexed="44"/>
        <bgColor indexed="22"/>
      </patternFill>
    </fill>
    <fill>
      <patternFill patternType="solid">
        <fgColor indexed="47"/>
        <bgColor indexed="46"/>
      </patternFill>
    </fill>
    <fill>
      <patternFill patternType="solid">
        <fgColor indexed="49"/>
        <bgColor indexed="40"/>
      </patternFill>
    </fill>
    <fill>
      <patternFill patternType="solid">
        <fgColor indexed="19"/>
        <bgColor indexed="23"/>
      </patternFill>
    </fill>
    <fill>
      <patternFill patternType="solid">
        <fgColor indexed="54"/>
        <bgColor indexed="23"/>
      </patternFill>
    </fill>
    <fill>
      <patternFill patternType="solid">
        <fgColor indexed="53"/>
        <bgColor indexed="52"/>
      </patternFill>
    </fill>
    <fill>
      <patternFill patternType="solid">
        <fgColor indexed="45"/>
        <bgColor indexed="29"/>
      </patternFill>
    </fill>
    <fill>
      <patternFill patternType="solid">
        <fgColor indexed="55"/>
        <bgColor indexed="23"/>
      </patternFill>
    </fill>
    <fill>
      <patternFill patternType="solid">
        <fgColor indexed="42"/>
        <bgColor indexed="41"/>
      </patternFill>
    </fill>
  </fills>
  <borders count="5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diagonal/>
    </border>
    <border>
      <left/>
      <right/>
      <top/>
      <bottom style="thin">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diagonal/>
    </border>
  </borders>
  <cellStyleXfs count="43">
    <xf numFmtId="0" fontId="0" fillId="0" borderId="0"/>
    <xf numFmtId="0" fontId="33" fillId="0" borderId="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2"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7"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7" fillId="22"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17" borderId="0" applyNumberFormat="0" applyBorder="0" applyAlignment="0" applyProtection="0"/>
    <xf numFmtId="0" fontId="17" fillId="22"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2" borderId="0" applyNumberFormat="0" applyBorder="0" applyAlignment="0" applyProtection="0"/>
    <xf numFmtId="0" fontId="17" fillId="25" borderId="0" applyNumberFormat="0" applyBorder="0" applyAlignment="0" applyProtection="0"/>
    <xf numFmtId="0" fontId="18" fillId="26" borderId="0" applyNumberFormat="0" applyBorder="0" applyAlignment="0" applyProtection="0"/>
    <xf numFmtId="0" fontId="19" fillId="12" borderId="1" applyNumberFormat="0" applyAlignment="0" applyProtection="0"/>
    <xf numFmtId="0" fontId="20" fillId="27" borderId="2" applyNumberFormat="0" applyAlignment="0" applyProtection="0"/>
    <xf numFmtId="0" fontId="21" fillId="0" borderId="0" applyNumberFormat="0" applyFill="0" applyBorder="0" applyAlignment="0" applyProtection="0"/>
    <xf numFmtId="0" fontId="22" fillId="28" borderId="0" applyNumberFormat="0" applyBorder="0" applyAlignment="0" applyProtection="0"/>
    <xf numFmtId="0" fontId="23" fillId="0" borderId="3" applyNumberFormat="0" applyFill="0" applyAlignment="0" applyProtection="0"/>
    <xf numFmtId="0" fontId="24" fillId="0" borderId="4" applyNumberFormat="0" applyFill="0" applyAlignment="0" applyProtection="0"/>
    <xf numFmtId="0" fontId="25" fillId="0" borderId="5" applyNumberFormat="0" applyFill="0" applyAlignment="0" applyProtection="0"/>
    <xf numFmtId="0" fontId="25" fillId="0" borderId="0" applyNumberFormat="0" applyFill="0" applyBorder="0" applyAlignment="0" applyProtection="0"/>
    <xf numFmtId="0" fontId="26" fillId="21" borderId="1" applyNumberFormat="0" applyAlignment="0" applyProtection="0"/>
    <xf numFmtId="0" fontId="27" fillId="0" borderId="6" applyNumberFormat="0" applyFill="0" applyAlignment="0" applyProtection="0"/>
    <xf numFmtId="0" fontId="28" fillId="19" borderId="0" applyNumberFormat="0" applyBorder="0" applyAlignment="0" applyProtection="0"/>
    <xf numFmtId="0" fontId="33" fillId="14" borderId="7" applyNumberFormat="0" applyAlignment="0" applyProtection="0"/>
    <xf numFmtId="0" fontId="29" fillId="12" borderId="8" applyNumberFormat="0" applyAlignment="0" applyProtection="0"/>
    <xf numFmtId="0" fontId="30" fillId="0" borderId="0" applyNumberFormat="0" applyFill="0" applyBorder="0" applyAlignment="0" applyProtection="0"/>
    <xf numFmtId="0" fontId="29" fillId="0" borderId="9" applyNumberFormat="0" applyFill="0" applyAlignment="0" applyProtection="0"/>
    <xf numFmtId="0" fontId="31" fillId="0" borderId="0" applyNumberFormat="0" applyFill="0" applyBorder="0" applyAlignment="0" applyProtection="0"/>
  </cellStyleXfs>
  <cellXfs count="232">
    <xf numFmtId="0" fontId="0" fillId="0" borderId="0" xfId="0"/>
    <xf numFmtId="0" fontId="3" fillId="0" borderId="0" xfId="0" applyFont="1" applyAlignment="1">
      <alignment horizontal="right"/>
    </xf>
    <xf numFmtId="0" fontId="0" fillId="0" borderId="0" xfId="0" applyAlignment="1">
      <alignment horizontal="left" vertical="top" wrapText="1"/>
    </xf>
    <xf numFmtId="0" fontId="6" fillId="2" borderId="10" xfId="0" applyFont="1" applyFill="1" applyBorder="1" applyAlignment="1">
      <alignment horizontal="right" vertical="center" wrapText="1"/>
    </xf>
    <xf numFmtId="0" fontId="6" fillId="2" borderId="11" xfId="0" applyFont="1" applyFill="1" applyBorder="1" applyAlignment="1">
      <alignment horizontal="right" vertical="center" wrapText="1"/>
    </xf>
    <xf numFmtId="0" fontId="6" fillId="2" borderId="12" xfId="0" applyFont="1" applyFill="1" applyBorder="1" applyAlignment="1">
      <alignment horizontal="right" vertical="center" wrapText="1"/>
    </xf>
    <xf numFmtId="0" fontId="6" fillId="3" borderId="10" xfId="0" applyFont="1" applyFill="1" applyBorder="1" applyAlignment="1">
      <alignment horizontal="right" vertical="center" wrapText="1"/>
    </xf>
    <xf numFmtId="0" fontId="6" fillId="3" borderId="11" xfId="0" applyFont="1" applyFill="1" applyBorder="1" applyAlignment="1">
      <alignment horizontal="right" vertical="center" wrapText="1"/>
    </xf>
    <xf numFmtId="0" fontId="6" fillId="3" borderId="12" xfId="0" applyFont="1" applyFill="1" applyBorder="1" applyAlignment="1">
      <alignment horizontal="right" vertical="center" wrapText="1"/>
    </xf>
    <xf numFmtId="0" fontId="7" fillId="3" borderId="10" xfId="0" applyFont="1" applyFill="1" applyBorder="1" applyAlignment="1">
      <alignment horizontal="center" vertical="center"/>
    </xf>
    <xf numFmtId="0" fontId="7" fillId="2" borderId="10" xfId="0" applyFont="1" applyFill="1" applyBorder="1" applyAlignment="1">
      <alignment horizontal="center" vertical="center"/>
    </xf>
    <xf numFmtId="0" fontId="0" fillId="5" borderId="13" xfId="0" applyFill="1" applyBorder="1" applyAlignment="1" applyProtection="1">
      <alignment vertical="center"/>
      <protection locked="0"/>
    </xf>
    <xf numFmtId="0" fontId="0" fillId="5" borderId="14" xfId="0" applyFill="1" applyBorder="1" applyAlignment="1" applyProtection="1">
      <alignment vertical="center"/>
      <protection locked="0"/>
    </xf>
    <xf numFmtId="0" fontId="0" fillId="5" borderId="15" xfId="0" applyFill="1" applyBorder="1" applyAlignment="1" applyProtection="1">
      <alignment vertical="center"/>
      <protection locked="0"/>
    </xf>
    <xf numFmtId="0" fontId="0" fillId="5" borderId="16" xfId="0" applyFill="1" applyBorder="1" applyAlignment="1" applyProtection="1">
      <alignment vertical="center"/>
      <protection locked="0"/>
    </xf>
    <xf numFmtId="0" fontId="0" fillId="6" borderId="13" xfId="0" applyFill="1" applyBorder="1" applyAlignment="1" applyProtection="1">
      <alignment vertical="center"/>
    </xf>
    <xf numFmtId="0" fontId="0" fillId="6" borderId="14" xfId="0" applyFill="1" applyBorder="1" applyAlignment="1" applyProtection="1">
      <alignment vertical="center"/>
    </xf>
    <xf numFmtId="0" fontId="0" fillId="5" borderId="17" xfId="0" applyFill="1" applyBorder="1" applyAlignment="1" applyProtection="1">
      <alignment vertical="center"/>
      <protection locked="0"/>
    </xf>
    <xf numFmtId="0" fontId="0" fillId="5" borderId="18" xfId="0" applyFill="1" applyBorder="1" applyAlignment="1" applyProtection="1">
      <alignment vertical="center"/>
      <protection locked="0"/>
    </xf>
    <xf numFmtId="0" fontId="0" fillId="5" borderId="19" xfId="0" applyFill="1" applyBorder="1" applyAlignment="1" applyProtection="1">
      <alignment vertical="center"/>
      <protection locked="0"/>
    </xf>
    <xf numFmtId="0" fontId="0" fillId="5" borderId="20" xfId="0" applyFill="1" applyBorder="1" applyAlignment="1" applyProtection="1">
      <alignment vertical="center"/>
      <protection locked="0"/>
    </xf>
    <xf numFmtId="0" fontId="0" fillId="6" borderId="17" xfId="0" applyFill="1" applyBorder="1" applyAlignment="1" applyProtection="1">
      <alignment vertical="center"/>
    </xf>
    <xf numFmtId="0" fontId="0" fillId="6" borderId="18" xfId="0" applyFill="1" applyBorder="1" applyAlignment="1" applyProtection="1">
      <alignment vertical="center"/>
    </xf>
    <xf numFmtId="0" fontId="0" fillId="5" borderId="13" xfId="0" applyFill="1" applyBorder="1" applyAlignment="1" applyProtection="1">
      <alignment vertical="center" wrapText="1"/>
      <protection locked="0"/>
    </xf>
    <xf numFmtId="0" fontId="0" fillId="5" borderId="11" xfId="0" applyFill="1" applyBorder="1" applyAlignment="1" applyProtection="1">
      <alignment vertical="center" wrapText="1"/>
      <protection locked="0"/>
    </xf>
    <xf numFmtId="0" fontId="0" fillId="5" borderId="14" xfId="0" applyFill="1" applyBorder="1" applyAlignment="1" applyProtection="1">
      <alignment vertical="center" wrapText="1"/>
      <protection locked="0"/>
    </xf>
    <xf numFmtId="0" fontId="0" fillId="5" borderId="15" xfId="0" applyFill="1" applyBorder="1" applyAlignment="1" applyProtection="1">
      <alignment vertical="center" wrapText="1"/>
      <protection locked="0"/>
    </xf>
    <xf numFmtId="0" fontId="0" fillId="5" borderId="16" xfId="0" applyFill="1" applyBorder="1" applyAlignment="1" applyProtection="1">
      <alignment vertical="center" wrapText="1"/>
      <protection locked="0"/>
    </xf>
    <xf numFmtId="0" fontId="0" fillId="5" borderId="11" xfId="0" applyFill="1" applyBorder="1" applyAlignment="1" applyProtection="1">
      <alignment vertical="center"/>
      <protection locked="0"/>
    </xf>
    <xf numFmtId="0" fontId="0" fillId="6" borderId="11" xfId="0" applyFill="1" applyBorder="1" applyAlignment="1" applyProtection="1">
      <alignment vertical="center"/>
    </xf>
    <xf numFmtId="0" fontId="0" fillId="6" borderId="21" xfId="0" applyFill="1" applyBorder="1" applyAlignment="1" applyProtection="1">
      <alignment vertical="center"/>
    </xf>
    <xf numFmtId="0" fontId="0" fillId="6" borderId="22" xfId="0" applyFill="1" applyBorder="1" applyAlignment="1" applyProtection="1">
      <alignment vertical="center"/>
    </xf>
    <xf numFmtId="0" fontId="0" fillId="6" borderId="23" xfId="0" applyFill="1" applyBorder="1" applyAlignment="1" applyProtection="1">
      <alignment vertical="center"/>
    </xf>
    <xf numFmtId="0" fontId="0" fillId="6" borderId="24" xfId="0" applyFill="1" applyBorder="1" applyAlignment="1" applyProtection="1">
      <alignment vertical="center"/>
    </xf>
    <xf numFmtId="0" fontId="0" fillId="6" borderId="22" xfId="0" applyFont="1" applyFill="1" applyBorder="1" applyAlignment="1" applyProtection="1">
      <alignment vertical="center"/>
    </xf>
    <xf numFmtId="0" fontId="0" fillId="5" borderId="25" xfId="0" applyFill="1" applyBorder="1" applyAlignment="1" applyProtection="1">
      <alignment vertical="center"/>
      <protection locked="0"/>
    </xf>
    <xf numFmtId="0" fontId="0" fillId="6" borderId="25" xfId="0" applyFill="1" applyBorder="1" applyAlignment="1" applyProtection="1">
      <alignment vertical="center"/>
    </xf>
    <xf numFmtId="0" fontId="0" fillId="6" borderId="26" xfId="0" applyFont="1" applyFill="1" applyBorder="1" applyAlignment="1" applyProtection="1">
      <alignment vertical="center"/>
    </xf>
    <xf numFmtId="0" fontId="0" fillId="6" borderId="24" xfId="0" applyFont="1" applyFill="1" applyBorder="1" applyAlignment="1" applyProtection="1">
      <alignment vertical="center"/>
    </xf>
    <xf numFmtId="0" fontId="0" fillId="6" borderId="27" xfId="0" applyFont="1" applyFill="1" applyBorder="1" applyAlignment="1" applyProtection="1">
      <alignment vertical="center"/>
    </xf>
    <xf numFmtId="0" fontId="0" fillId="6" borderId="23" xfId="0" applyFont="1" applyFill="1" applyBorder="1" applyAlignment="1" applyProtection="1">
      <alignment vertical="center"/>
    </xf>
    <xf numFmtId="0" fontId="0" fillId="6" borderId="28" xfId="0" applyFont="1" applyFill="1" applyBorder="1" applyAlignment="1" applyProtection="1">
      <alignment vertical="center"/>
    </xf>
    <xf numFmtId="0" fontId="0" fillId="0" borderId="0" xfId="0" applyProtection="1"/>
    <xf numFmtId="0" fontId="0" fillId="0" borderId="0" xfId="0" applyBorder="1" applyProtection="1"/>
    <xf numFmtId="0" fontId="3" fillId="0" borderId="0" xfId="0" applyFont="1" applyBorder="1" applyAlignment="1" applyProtection="1">
      <alignment horizontal="right"/>
    </xf>
    <xf numFmtId="0" fontId="3" fillId="0" borderId="0" xfId="0" applyFont="1" applyBorder="1" applyAlignment="1" applyProtection="1">
      <alignment horizontal="center"/>
    </xf>
    <xf numFmtId="0" fontId="0" fillId="7" borderId="13" xfId="0" applyFill="1" applyBorder="1" applyAlignment="1" applyProtection="1">
      <alignment horizontal="center" wrapText="1"/>
    </xf>
    <xf numFmtId="0" fontId="0" fillId="7" borderId="11" xfId="0" applyFill="1" applyBorder="1" applyAlignment="1" applyProtection="1">
      <alignment horizontal="center" wrapText="1"/>
    </xf>
    <xf numFmtId="0" fontId="0" fillId="7" borderId="14" xfId="0" applyFill="1" applyBorder="1" applyAlignment="1" applyProtection="1">
      <alignment horizontal="center" wrapText="1"/>
    </xf>
    <xf numFmtId="0" fontId="0" fillId="7" borderId="16" xfId="0" applyFill="1" applyBorder="1" applyAlignment="1" applyProtection="1">
      <alignment horizontal="center" wrapText="1"/>
    </xf>
    <xf numFmtId="0" fontId="0" fillId="0" borderId="0" xfId="0" applyBorder="1" applyAlignment="1" applyProtection="1">
      <alignment vertical="center"/>
    </xf>
    <xf numFmtId="0" fontId="1" fillId="0" borderId="29" xfId="0" applyFont="1" applyBorder="1" applyAlignment="1" applyProtection="1">
      <alignment horizontal="right" vertical="center"/>
    </xf>
    <xf numFmtId="0" fontId="3" fillId="0" borderId="0" xfId="0" applyFont="1" applyAlignment="1" applyProtection="1">
      <alignment horizontal="right"/>
    </xf>
    <xf numFmtId="0" fontId="0" fillId="7" borderId="15" xfId="0" applyFill="1" applyBorder="1" applyAlignment="1" applyProtection="1">
      <alignment horizontal="center" wrapText="1"/>
    </xf>
    <xf numFmtId="0" fontId="0" fillId="0" borderId="0" xfId="0" applyAlignment="1" applyProtection="1">
      <alignment vertical="center"/>
    </xf>
    <xf numFmtId="0" fontId="1" fillId="0" borderId="0" xfId="0" applyFont="1" applyAlignment="1" applyProtection="1">
      <alignment horizontal="right" vertical="center"/>
    </xf>
    <xf numFmtId="0" fontId="0" fillId="0" borderId="0" xfId="0" applyAlignment="1" applyProtection="1"/>
    <xf numFmtId="0" fontId="4" fillId="0" borderId="0" xfId="0" applyFont="1" applyAlignment="1" applyProtection="1">
      <alignment horizontal="right"/>
    </xf>
    <xf numFmtId="0" fontId="3" fillId="0" borderId="0" xfId="0" applyFont="1" applyProtection="1"/>
    <xf numFmtId="0" fontId="0" fillId="0" borderId="0" xfId="0" applyAlignment="1" applyProtection="1">
      <alignment horizontal="left" wrapText="1"/>
    </xf>
    <xf numFmtId="0" fontId="11" fillId="0" borderId="0" xfId="0" applyFont="1" applyAlignment="1" applyProtection="1">
      <alignment horizontal="center"/>
    </xf>
    <xf numFmtId="0" fontId="0" fillId="0" borderId="0" xfId="0" applyAlignment="1" applyProtection="1">
      <alignment horizontal="center"/>
    </xf>
    <xf numFmtId="0" fontId="0" fillId="0" borderId="0" xfId="0" applyAlignment="1" applyProtection="1">
      <alignment horizontal="left"/>
    </xf>
    <xf numFmtId="0" fontId="0" fillId="0" borderId="0" xfId="0" applyFill="1" applyAlignment="1" applyProtection="1">
      <alignment horizontal="left" vertical="top" wrapText="1"/>
    </xf>
    <xf numFmtId="0" fontId="1" fillId="0" borderId="0" xfId="0" applyFont="1" applyProtection="1"/>
    <xf numFmtId="0" fontId="0" fillId="0" borderId="0" xfId="0" applyAlignment="1" applyProtection="1">
      <alignment horizontal="justify" vertical="top" wrapText="1"/>
    </xf>
    <xf numFmtId="0" fontId="0" fillId="7" borderId="11" xfId="0" applyFill="1" applyBorder="1" applyAlignment="1" applyProtection="1">
      <alignment horizontal="center" vertical="center" wrapText="1"/>
    </xf>
    <xf numFmtId="0" fontId="4" fillId="0" borderId="0" xfId="0" applyFont="1" applyAlignment="1" applyProtection="1">
      <alignment horizontal="right" vertical="center"/>
    </xf>
    <xf numFmtId="0" fontId="10" fillId="8" borderId="11" xfId="0" applyFont="1" applyFill="1" applyBorder="1" applyAlignment="1" applyProtection="1">
      <alignment vertical="center"/>
    </xf>
    <xf numFmtId="0" fontId="10" fillId="5" borderId="11" xfId="0" applyFont="1" applyFill="1" applyBorder="1" applyAlignment="1" applyProtection="1">
      <alignment horizontal="center" vertical="center"/>
      <protection locked="0"/>
    </xf>
    <xf numFmtId="0" fontId="0" fillId="5" borderId="11" xfId="0" applyFill="1" applyBorder="1" applyAlignment="1" applyProtection="1">
      <alignment horizontal="center" vertical="center"/>
      <protection locked="0"/>
    </xf>
    <xf numFmtId="0" fontId="0" fillId="9" borderId="11" xfId="0" applyFill="1" applyBorder="1" applyAlignment="1" applyProtection="1">
      <alignment horizontal="center" vertical="center"/>
      <protection locked="0"/>
    </xf>
    <xf numFmtId="0" fontId="8" fillId="0" borderId="0" xfId="0" applyFont="1" applyAlignment="1" applyProtection="1"/>
    <xf numFmtId="49" fontId="0" fillId="5" borderId="16" xfId="0" applyNumberFormat="1" applyFill="1" applyBorder="1" applyAlignment="1" applyProtection="1">
      <alignment horizontal="left" vertical="top" wrapText="1"/>
      <protection locked="0"/>
    </xf>
    <xf numFmtId="49" fontId="0" fillId="5" borderId="15" xfId="0" applyNumberFormat="1" applyFill="1" applyBorder="1" applyAlignment="1" applyProtection="1">
      <alignment horizontal="left" vertical="top" wrapText="1"/>
      <protection locked="0"/>
    </xf>
    <xf numFmtId="14" fontId="0" fillId="0" borderId="0" xfId="0" applyNumberFormat="1"/>
    <xf numFmtId="14" fontId="2" fillId="3" borderId="11" xfId="0" applyNumberFormat="1" applyFont="1" applyFill="1" applyBorder="1" applyAlignment="1">
      <alignment horizontal="center" vertical="center"/>
    </xf>
    <xf numFmtId="14" fontId="2" fillId="2" borderId="11" xfId="0" applyNumberFormat="1" applyFont="1" applyFill="1" applyBorder="1" applyAlignment="1">
      <alignment horizontal="center" vertical="center"/>
    </xf>
    <xf numFmtId="0" fontId="33" fillId="0" borderId="0" xfId="0" applyFont="1"/>
    <xf numFmtId="165" fontId="0" fillId="0" borderId="0" xfId="0" applyNumberFormat="1"/>
    <xf numFmtId="0" fontId="0" fillId="0" borderId="0" xfId="0" applyAlignment="1">
      <alignment horizontal="right"/>
    </xf>
    <xf numFmtId="165" fontId="33" fillId="0" borderId="0" xfId="0" applyNumberFormat="1" applyFont="1"/>
    <xf numFmtId="0" fontId="33" fillId="5" borderId="11" xfId="0" applyFont="1" applyFill="1" applyBorder="1" applyAlignment="1" applyProtection="1">
      <alignment horizontal="center" vertical="center"/>
      <protection locked="0"/>
    </xf>
    <xf numFmtId="0" fontId="34" fillId="3" borderId="12" xfId="0" applyFont="1" applyFill="1" applyBorder="1" applyAlignment="1" applyProtection="1">
      <alignment horizontal="center" vertical="center"/>
      <protection locked="0"/>
    </xf>
    <xf numFmtId="0" fontId="2" fillId="2" borderId="12" xfId="0" applyFont="1" applyFill="1" applyBorder="1" applyAlignment="1" applyProtection="1">
      <alignment horizontal="center" vertical="center"/>
      <protection locked="0"/>
    </xf>
    <xf numFmtId="0" fontId="2" fillId="3" borderId="12" xfId="0" applyFont="1" applyFill="1" applyBorder="1" applyAlignment="1" applyProtection="1">
      <alignment horizontal="center" vertical="center"/>
      <protection locked="0"/>
    </xf>
    <xf numFmtId="0" fontId="0" fillId="0" borderId="0" xfId="0" applyFill="1" applyProtection="1">
      <protection locked="0"/>
    </xf>
    <xf numFmtId="0" fontId="0" fillId="0" borderId="0" xfId="0" applyProtection="1">
      <protection locked="0"/>
    </xf>
    <xf numFmtId="0" fontId="33" fillId="0" borderId="0" xfId="0" applyFont="1" applyAlignment="1">
      <alignment horizontal="right"/>
    </xf>
    <xf numFmtId="0" fontId="35" fillId="5" borderId="11" xfId="0" applyFont="1" applyFill="1" applyBorder="1" applyAlignment="1" applyProtection="1">
      <alignment horizontal="center" vertical="center"/>
      <protection locked="0"/>
    </xf>
    <xf numFmtId="0" fontId="33" fillId="5" borderId="11" xfId="0" applyFont="1" applyFill="1" applyBorder="1" applyAlignment="1" applyProtection="1">
      <alignment vertical="center"/>
      <protection locked="0"/>
    </xf>
    <xf numFmtId="0" fontId="33" fillId="5" borderId="25" xfId="0" applyFont="1" applyFill="1" applyBorder="1" applyAlignment="1" applyProtection="1">
      <alignment vertical="center"/>
      <protection locked="0"/>
    </xf>
    <xf numFmtId="0" fontId="11" fillId="0" borderId="0" xfId="0" applyFont="1" applyAlignment="1" applyProtection="1">
      <alignment horizontal="left"/>
    </xf>
    <xf numFmtId="0" fontId="12" fillId="0" borderId="0" xfId="0" applyFont="1" applyAlignment="1" applyProtection="1">
      <alignment horizontal="left"/>
    </xf>
    <xf numFmtId="0" fontId="32" fillId="0" borderId="0" xfId="0" applyFont="1" applyAlignment="1" applyProtection="1">
      <alignment horizontal="left"/>
    </xf>
    <xf numFmtId="49" fontId="4" fillId="7" borderId="11" xfId="0" applyNumberFormat="1" applyFont="1" applyFill="1" applyBorder="1" applyAlignment="1" applyProtection="1">
      <alignment horizontal="right" vertical="center"/>
    </xf>
    <xf numFmtId="0" fontId="4" fillId="10" borderId="16" xfId="0" applyFont="1" applyFill="1" applyBorder="1" applyAlignment="1" applyProtection="1">
      <alignment horizontal="center" vertical="center"/>
    </xf>
    <xf numFmtId="0" fontId="4" fillId="10" borderId="30" xfId="0" applyFont="1" applyFill="1" applyBorder="1" applyAlignment="1" applyProtection="1">
      <alignment horizontal="center" vertical="center"/>
    </xf>
    <xf numFmtId="0" fontId="4" fillId="10" borderId="15" xfId="0" applyFont="1" applyFill="1" applyBorder="1" applyAlignment="1" applyProtection="1">
      <alignment horizontal="center" vertical="center"/>
    </xf>
    <xf numFmtId="0" fontId="10" fillId="5" borderId="16" xfId="0" applyFont="1" applyFill="1" applyBorder="1" applyAlignment="1" applyProtection="1">
      <alignment vertical="center"/>
      <protection locked="0"/>
    </xf>
    <xf numFmtId="0" fontId="0" fillId="0" borderId="30" xfId="0" applyBorder="1" applyAlignment="1" applyProtection="1">
      <protection locked="0"/>
    </xf>
    <xf numFmtId="0" fontId="0" fillId="0" borderId="15" xfId="0" applyBorder="1" applyAlignment="1" applyProtection="1">
      <protection locked="0"/>
    </xf>
    <xf numFmtId="0" fontId="33" fillId="5" borderId="16" xfId="0" applyFont="1" applyFill="1" applyBorder="1" applyAlignment="1" applyProtection="1">
      <alignment horizontal="left" vertical="top" wrapText="1"/>
      <protection locked="0"/>
    </xf>
    <xf numFmtId="0" fontId="33" fillId="5" borderId="30" xfId="0" applyFont="1" applyFill="1" applyBorder="1" applyAlignment="1" applyProtection="1">
      <alignment horizontal="left" vertical="top" wrapText="1"/>
      <protection locked="0"/>
    </xf>
    <xf numFmtId="0" fontId="33" fillId="5" borderId="15" xfId="0" applyFont="1" applyFill="1" applyBorder="1" applyAlignment="1" applyProtection="1">
      <alignment horizontal="left" vertical="top" wrapText="1"/>
      <protection locked="0"/>
    </xf>
    <xf numFmtId="0" fontId="0" fillId="5" borderId="30" xfId="0" applyFill="1" applyBorder="1" applyAlignment="1" applyProtection="1">
      <alignment horizontal="left" vertical="top" wrapText="1"/>
      <protection locked="0"/>
    </xf>
    <xf numFmtId="0" fontId="0" fillId="5" borderId="15" xfId="0" applyFill="1" applyBorder="1" applyAlignment="1" applyProtection="1">
      <alignment horizontal="left" vertical="top" wrapText="1"/>
      <protection locked="0"/>
    </xf>
    <xf numFmtId="49" fontId="0" fillId="5" borderId="16" xfId="0" applyNumberFormat="1" applyFill="1" applyBorder="1" applyAlignment="1" applyProtection="1">
      <alignment horizontal="left" vertical="top" wrapText="1"/>
      <protection locked="0"/>
    </xf>
    <xf numFmtId="49" fontId="0" fillId="5" borderId="15" xfId="0" applyNumberFormat="1" applyFill="1" applyBorder="1" applyAlignment="1" applyProtection="1">
      <alignment horizontal="left" vertical="top" wrapText="1"/>
      <protection locked="0"/>
    </xf>
    <xf numFmtId="49" fontId="33" fillId="5" borderId="16" xfId="0" applyNumberFormat="1" applyFont="1" applyFill="1" applyBorder="1" applyAlignment="1" applyProtection="1">
      <alignment horizontal="left" vertical="top" wrapText="1"/>
      <protection locked="0"/>
    </xf>
    <xf numFmtId="0" fontId="0" fillId="0" borderId="15" xfId="0" applyBorder="1" applyAlignment="1">
      <alignment horizontal="left" vertical="top" wrapText="1"/>
    </xf>
    <xf numFmtId="49" fontId="4" fillId="7" borderId="11" xfId="0" applyNumberFormat="1" applyFont="1" applyFill="1" applyBorder="1" applyAlignment="1" applyProtection="1">
      <alignment horizontal="right" vertical="center" wrapText="1"/>
    </xf>
    <xf numFmtId="0" fontId="10" fillId="11" borderId="20" xfId="0" applyFont="1" applyFill="1" applyBorder="1" applyAlignment="1" applyProtection="1">
      <alignment horizontal="left" vertical="center" wrapText="1"/>
    </xf>
    <xf numFmtId="0" fontId="0" fillId="11" borderId="50" xfId="0" applyFill="1" applyBorder="1" applyAlignment="1" applyProtection="1"/>
    <xf numFmtId="0" fontId="0" fillId="11" borderId="19" xfId="0" applyFill="1" applyBorder="1" applyAlignment="1" applyProtection="1"/>
    <xf numFmtId="0" fontId="35" fillId="5" borderId="16" xfId="0" applyFont="1" applyFill="1" applyBorder="1" applyAlignment="1" applyProtection="1">
      <alignment horizontal="left" vertical="center" wrapText="1"/>
      <protection locked="0"/>
    </xf>
    <xf numFmtId="0" fontId="0" fillId="0" borderId="30" xfId="0" applyBorder="1" applyAlignment="1" applyProtection="1">
      <alignment horizontal="left" wrapText="1"/>
      <protection locked="0"/>
    </xf>
    <xf numFmtId="0" fontId="0" fillId="0" borderId="15" xfId="0" applyBorder="1" applyAlignment="1" applyProtection="1">
      <alignment horizontal="left" wrapText="1"/>
      <protection locked="0"/>
    </xf>
    <xf numFmtId="14" fontId="10" fillId="5" borderId="16" xfId="0" applyNumberFormat="1" applyFont="1" applyFill="1" applyBorder="1" applyAlignment="1" applyProtection="1">
      <alignment horizontal="left" vertical="center"/>
      <protection locked="0"/>
    </xf>
    <xf numFmtId="0" fontId="36" fillId="10" borderId="20" xfId="0" applyFont="1" applyFill="1" applyBorder="1" applyAlignment="1" applyProtection="1">
      <alignment horizontal="center" wrapText="1"/>
    </xf>
    <xf numFmtId="0" fontId="8" fillId="10" borderId="19" xfId="0" applyFont="1" applyFill="1" applyBorder="1" applyAlignment="1" applyProtection="1">
      <alignment horizontal="center" wrapText="1"/>
    </xf>
    <xf numFmtId="0" fontId="8" fillId="10" borderId="38" xfId="0" applyFont="1" applyFill="1" applyBorder="1" applyAlignment="1" applyProtection="1">
      <alignment horizontal="center" wrapText="1"/>
    </xf>
    <xf numFmtId="0" fontId="8" fillId="10" borderId="37" xfId="0" applyFont="1" applyFill="1" applyBorder="1" applyAlignment="1" applyProtection="1">
      <alignment horizontal="center" wrapText="1"/>
    </xf>
    <xf numFmtId="0" fontId="36" fillId="10" borderId="25" xfId="0" applyFont="1" applyFill="1" applyBorder="1" applyAlignment="1" applyProtection="1">
      <alignment horizontal="center" wrapText="1"/>
    </xf>
    <xf numFmtId="0" fontId="8" fillId="10" borderId="10" xfId="0" applyFont="1" applyFill="1" applyBorder="1" applyAlignment="1" applyProtection="1">
      <alignment horizontal="center" wrapText="1"/>
    </xf>
    <xf numFmtId="0" fontId="12" fillId="11" borderId="16" xfId="0" applyFont="1" applyFill="1" applyBorder="1" applyAlignment="1" applyProtection="1">
      <alignment horizontal="left" vertical="center" wrapText="1"/>
    </xf>
    <xf numFmtId="0" fontId="12" fillId="11" borderId="30" xfId="0" applyFont="1" applyFill="1" applyBorder="1" applyAlignment="1" applyProtection="1">
      <alignment horizontal="left" vertical="center" wrapText="1"/>
    </xf>
    <xf numFmtId="0" fontId="0" fillId="11" borderId="30" xfId="0" applyFill="1" applyBorder="1" applyAlignment="1" applyProtection="1"/>
    <xf numFmtId="0" fontId="0" fillId="11" borderId="15" xfId="0" applyFill="1" applyBorder="1" applyAlignment="1" applyProtection="1"/>
    <xf numFmtId="14" fontId="12" fillId="11" borderId="16" xfId="0" applyNumberFormat="1" applyFont="1" applyFill="1" applyBorder="1" applyAlignment="1" applyProtection="1">
      <alignment horizontal="left" vertical="center" wrapText="1"/>
    </xf>
    <xf numFmtId="14" fontId="12" fillId="11" borderId="30" xfId="0" applyNumberFormat="1" applyFont="1" applyFill="1" applyBorder="1" applyAlignment="1" applyProtection="1">
      <alignment horizontal="left" vertical="center" wrapText="1"/>
    </xf>
    <xf numFmtId="0" fontId="0" fillId="11" borderId="33" xfId="0" applyFill="1" applyBorder="1" applyAlignment="1" applyProtection="1">
      <alignment horizontal="center" vertical="center"/>
      <protection locked="0"/>
    </xf>
    <xf numFmtId="0" fontId="0" fillId="11" borderId="34" xfId="0" applyFill="1" applyBorder="1" applyAlignment="1" applyProtection="1">
      <alignment horizontal="center" vertical="center"/>
      <protection locked="0"/>
    </xf>
    <xf numFmtId="0" fontId="1" fillId="7" borderId="15" xfId="0" applyFont="1" applyFill="1" applyBorder="1" applyAlignment="1" applyProtection="1">
      <alignment horizontal="center" vertical="center" wrapText="1"/>
    </xf>
    <xf numFmtId="0" fontId="1" fillId="7" borderId="11" xfId="0" applyFont="1" applyFill="1" applyBorder="1" applyAlignment="1" applyProtection="1">
      <alignment horizontal="center" vertical="center" wrapText="1"/>
    </xf>
    <xf numFmtId="0" fontId="1" fillId="7" borderId="16" xfId="0" applyFont="1" applyFill="1" applyBorder="1" applyAlignment="1" applyProtection="1">
      <alignment horizontal="center" vertical="center" wrapText="1"/>
    </xf>
    <xf numFmtId="0" fontId="1" fillId="7" borderId="13" xfId="0" applyFont="1" applyFill="1" applyBorder="1" applyAlignment="1" applyProtection="1">
      <alignment horizontal="center" vertical="center" wrapText="1"/>
    </xf>
    <xf numFmtId="0" fontId="1" fillId="7" borderId="14" xfId="0" applyFont="1" applyFill="1" applyBorder="1" applyAlignment="1" applyProtection="1">
      <alignment horizontal="center" vertical="center" wrapText="1"/>
    </xf>
    <xf numFmtId="0" fontId="33" fillId="11" borderId="33" xfId="0" quotePrefix="1" applyFont="1" applyFill="1" applyBorder="1" applyAlignment="1" applyProtection="1">
      <alignment horizontal="center" vertical="center"/>
      <protection locked="0"/>
    </xf>
    <xf numFmtId="0" fontId="10" fillId="7" borderId="13" xfId="0" applyNumberFormat="1" applyFont="1" applyFill="1" applyBorder="1" applyAlignment="1" applyProtection="1">
      <alignment horizontal="center" vertical="center"/>
    </xf>
    <xf numFmtId="0" fontId="10" fillId="7" borderId="14" xfId="0" applyNumberFormat="1" applyFont="1" applyFill="1" applyBorder="1" applyAlignment="1" applyProtection="1">
      <alignment horizontal="center" vertical="center"/>
    </xf>
    <xf numFmtId="0" fontId="10" fillId="7" borderId="35" xfId="0" applyNumberFormat="1" applyFont="1" applyFill="1" applyBorder="1" applyAlignment="1" applyProtection="1">
      <alignment horizontal="center" vertical="center"/>
    </xf>
    <xf numFmtId="0" fontId="10" fillId="7" borderId="36" xfId="0" applyNumberFormat="1" applyFont="1" applyFill="1" applyBorder="1" applyAlignment="1" applyProtection="1">
      <alignment horizontal="center" vertical="center"/>
    </xf>
    <xf numFmtId="0" fontId="0" fillId="11" borderId="13" xfId="0" applyFill="1" applyBorder="1" applyAlignment="1" applyProtection="1">
      <alignment horizontal="center" vertical="center"/>
      <protection locked="0"/>
    </xf>
    <xf numFmtId="0" fontId="0" fillId="11" borderId="14" xfId="0" applyFill="1" applyBorder="1" applyAlignment="1" applyProtection="1">
      <alignment horizontal="center" vertical="center"/>
      <protection locked="0"/>
    </xf>
    <xf numFmtId="15" fontId="10" fillId="11" borderId="43" xfId="0" applyNumberFormat="1" applyFont="1" applyFill="1" applyBorder="1" applyAlignment="1" applyProtection="1">
      <alignment horizontal="center" vertical="center" wrapText="1"/>
    </xf>
    <xf numFmtId="0" fontId="10" fillId="11" borderId="44" xfId="0" applyFont="1" applyFill="1" applyBorder="1" applyAlignment="1" applyProtection="1">
      <alignment horizontal="center" vertical="center" wrapText="1"/>
    </xf>
    <xf numFmtId="0" fontId="10" fillId="11" borderId="43" xfId="0" applyFont="1" applyFill="1" applyBorder="1" applyAlignment="1" applyProtection="1">
      <alignment horizontal="center" vertical="center" wrapText="1"/>
    </xf>
    <xf numFmtId="0" fontId="3" fillId="0" borderId="0" xfId="0" applyFont="1" applyBorder="1" applyAlignment="1" applyProtection="1">
      <alignment horizontal="center"/>
    </xf>
    <xf numFmtId="0" fontId="9" fillId="7" borderId="16" xfId="0" applyFont="1" applyFill="1" applyBorder="1" applyAlignment="1" applyProtection="1">
      <alignment horizontal="right" vertical="center"/>
    </xf>
    <xf numFmtId="0" fontId="9" fillId="7" borderId="15" xfId="0" applyFont="1" applyFill="1" applyBorder="1" applyAlignment="1" applyProtection="1">
      <alignment horizontal="right" vertical="center"/>
    </xf>
    <xf numFmtId="0" fontId="4" fillId="10" borderId="45" xfId="0" applyFont="1" applyFill="1" applyBorder="1" applyAlignment="1" applyProtection="1">
      <alignment horizontal="center"/>
    </xf>
    <xf numFmtId="0" fontId="4" fillId="10" borderId="0" xfId="0" applyFont="1" applyFill="1" applyBorder="1" applyAlignment="1" applyProtection="1">
      <alignment horizontal="center"/>
    </xf>
    <xf numFmtId="0" fontId="4" fillId="10" borderId="46" xfId="0" applyFont="1" applyFill="1" applyBorder="1" applyAlignment="1" applyProtection="1">
      <alignment horizontal="center"/>
    </xf>
    <xf numFmtId="0" fontId="8" fillId="10" borderId="39" xfId="0" applyFont="1" applyFill="1" applyBorder="1" applyAlignment="1" applyProtection="1">
      <alignment horizontal="center" wrapText="1"/>
    </xf>
    <xf numFmtId="0" fontId="8" fillId="10" borderId="40" xfId="0" applyFont="1" applyFill="1" applyBorder="1" applyAlignment="1" applyProtection="1">
      <alignment horizontal="center" wrapText="1"/>
    </xf>
    <xf numFmtId="0" fontId="8" fillId="10" borderId="41" xfId="0" applyFont="1" applyFill="1" applyBorder="1" applyAlignment="1" applyProtection="1">
      <alignment horizontal="center" wrapText="1"/>
    </xf>
    <xf numFmtId="49" fontId="0" fillId="5" borderId="30" xfId="0" applyNumberFormat="1" applyFill="1" applyBorder="1" applyAlignment="1" applyProtection="1">
      <alignment horizontal="left" vertical="top" wrapText="1"/>
      <protection locked="0"/>
    </xf>
    <xf numFmtId="0" fontId="10" fillId="7" borderId="16" xfId="0" applyNumberFormat="1" applyFont="1" applyFill="1" applyBorder="1" applyAlignment="1" applyProtection="1">
      <alignment horizontal="center" vertical="center"/>
    </xf>
    <xf numFmtId="0" fontId="4" fillId="10" borderId="31" xfId="0" applyFont="1" applyFill="1" applyBorder="1" applyAlignment="1" applyProtection="1">
      <alignment horizontal="center"/>
    </xf>
    <xf numFmtId="0" fontId="4" fillId="10" borderId="39" xfId="0" applyFont="1" applyFill="1" applyBorder="1" applyAlignment="1" applyProtection="1">
      <alignment horizontal="center"/>
    </xf>
    <xf numFmtId="0" fontId="4" fillId="10" borderId="13" xfId="0" applyFont="1" applyFill="1" applyBorder="1" applyAlignment="1" applyProtection="1">
      <alignment horizontal="center"/>
    </xf>
    <xf numFmtId="0" fontId="4" fillId="10" borderId="16" xfId="0" applyFont="1" applyFill="1" applyBorder="1" applyAlignment="1" applyProtection="1">
      <alignment horizontal="center"/>
    </xf>
    <xf numFmtId="0" fontId="4" fillId="7" borderId="16" xfId="0" applyFont="1" applyFill="1" applyBorder="1" applyAlignment="1" applyProtection="1">
      <alignment horizontal="left" vertical="center"/>
    </xf>
    <xf numFmtId="0" fontId="4" fillId="7" borderId="30" xfId="0" applyFont="1" applyFill="1" applyBorder="1" applyAlignment="1" applyProtection="1">
      <alignment horizontal="left" vertical="center"/>
    </xf>
    <xf numFmtId="0" fontId="4" fillId="7" borderId="15" xfId="0" applyFont="1" applyFill="1" applyBorder="1" applyAlignment="1" applyProtection="1">
      <alignment horizontal="left" vertical="center"/>
    </xf>
    <xf numFmtId="0" fontId="8" fillId="10" borderId="21" xfId="0" applyFont="1" applyFill="1" applyBorder="1" applyAlignment="1" applyProtection="1">
      <alignment horizontal="center"/>
    </xf>
    <xf numFmtId="0" fontId="8" fillId="10" borderId="28" xfId="0" applyFont="1" applyFill="1" applyBorder="1" applyAlignment="1" applyProtection="1">
      <alignment horizontal="center"/>
    </xf>
    <xf numFmtId="0" fontId="8" fillId="10" borderId="22" xfId="0" applyFont="1" applyFill="1" applyBorder="1" applyAlignment="1" applyProtection="1">
      <alignment horizontal="center"/>
    </xf>
    <xf numFmtId="0" fontId="4" fillId="10" borderId="32" xfId="0" applyFont="1" applyFill="1" applyBorder="1" applyAlignment="1" applyProtection="1">
      <alignment horizontal="center"/>
    </xf>
    <xf numFmtId="0" fontId="4" fillId="10" borderId="14" xfId="0" applyFont="1" applyFill="1" applyBorder="1" applyAlignment="1" applyProtection="1">
      <alignment horizontal="center"/>
    </xf>
    <xf numFmtId="0" fontId="33" fillId="5" borderId="16" xfId="0" applyNumberFormat="1" applyFont="1" applyFill="1" applyBorder="1" applyAlignment="1" applyProtection="1">
      <alignment horizontal="left" vertical="top" wrapText="1"/>
      <protection locked="0"/>
    </xf>
    <xf numFmtId="0" fontId="0" fillId="5" borderId="30" xfId="0" applyNumberFormat="1" applyFill="1" applyBorder="1" applyAlignment="1" applyProtection="1">
      <alignment horizontal="left" vertical="top" wrapText="1"/>
      <protection locked="0"/>
    </xf>
    <xf numFmtId="0" fontId="0" fillId="5" borderId="15" xfId="0" applyNumberFormat="1" applyFill="1" applyBorder="1" applyAlignment="1" applyProtection="1">
      <alignment horizontal="left" vertical="top" wrapText="1"/>
      <protection locked="0"/>
    </xf>
    <xf numFmtId="0" fontId="1" fillId="11" borderId="33" xfId="0" applyFont="1" applyFill="1" applyBorder="1" applyAlignment="1" applyProtection="1">
      <alignment horizontal="center" vertical="center" wrapText="1"/>
    </xf>
    <xf numFmtId="0" fontId="1" fillId="11" borderId="34" xfId="0" applyFont="1" applyFill="1" applyBorder="1" applyAlignment="1" applyProtection="1">
      <alignment horizontal="center" vertical="center" wrapText="1"/>
    </xf>
    <xf numFmtId="0" fontId="10" fillId="7" borderId="42" xfId="0" applyNumberFormat="1" applyFont="1" applyFill="1" applyBorder="1" applyAlignment="1" applyProtection="1">
      <alignment horizontal="center" vertical="center"/>
    </xf>
    <xf numFmtId="0" fontId="1" fillId="4" borderId="42" xfId="0" applyFont="1" applyFill="1" applyBorder="1" applyAlignment="1">
      <alignment horizontal="center" vertical="center"/>
    </xf>
    <xf numFmtId="0" fontId="1" fillId="4" borderId="48" xfId="0" applyFont="1" applyFill="1" applyBorder="1" applyAlignment="1">
      <alignment horizontal="center" vertical="center"/>
    </xf>
    <xf numFmtId="0" fontId="1" fillId="4" borderId="49" xfId="0" applyFont="1" applyFill="1" applyBorder="1" applyAlignment="1">
      <alignment horizontal="center" vertical="center"/>
    </xf>
    <xf numFmtId="0" fontId="0" fillId="3" borderId="16" xfId="0" applyFill="1" applyBorder="1" applyAlignment="1">
      <alignment horizontal="left" vertical="center" wrapText="1"/>
    </xf>
    <xf numFmtId="0" fontId="0" fillId="3" borderId="30" xfId="0" applyFill="1" applyBorder="1" applyAlignment="1">
      <alignment horizontal="left" vertical="center" wrapText="1"/>
    </xf>
    <xf numFmtId="0" fontId="0" fillId="3" borderId="15" xfId="0" applyFill="1" applyBorder="1" applyAlignment="1">
      <alignment horizontal="left" vertical="center" wrapText="1"/>
    </xf>
    <xf numFmtId="0" fontId="3" fillId="4" borderId="16" xfId="0" applyFont="1" applyFill="1" applyBorder="1" applyAlignment="1">
      <alignment horizontal="right" vertical="center"/>
    </xf>
    <xf numFmtId="0" fontId="3" fillId="4" borderId="15" xfId="0" applyFont="1" applyFill="1" applyBorder="1" applyAlignment="1">
      <alignment horizontal="right" vertical="center"/>
    </xf>
    <xf numFmtId="0" fontId="8" fillId="0" borderId="46" xfId="0" applyFont="1" applyBorder="1" applyAlignment="1" applyProtection="1">
      <alignment horizontal="center"/>
    </xf>
    <xf numFmtId="0" fontId="33" fillId="2" borderId="39" xfId="0" applyFont="1" applyFill="1" applyBorder="1" applyAlignment="1" applyProtection="1">
      <protection locked="0"/>
    </xf>
    <xf numFmtId="0" fontId="0" fillId="2" borderId="40" xfId="0" applyFill="1" applyBorder="1" applyAlignment="1" applyProtection="1">
      <protection locked="0"/>
    </xf>
    <xf numFmtId="0" fontId="0" fillId="2" borderId="47" xfId="0" applyFill="1" applyBorder="1" applyAlignment="1" applyProtection="1">
      <protection locked="0"/>
    </xf>
    <xf numFmtId="0" fontId="33" fillId="3" borderId="39" xfId="0" applyFont="1" applyFill="1" applyBorder="1" applyAlignment="1" applyProtection="1">
      <protection locked="0"/>
    </xf>
    <xf numFmtId="0" fontId="0" fillId="3" borderId="40" xfId="0" applyFill="1" applyBorder="1" applyAlignment="1" applyProtection="1">
      <protection locked="0"/>
    </xf>
    <xf numFmtId="0" fontId="0" fillId="3" borderId="47" xfId="0" applyFill="1" applyBorder="1" applyAlignment="1" applyProtection="1">
      <protection locked="0"/>
    </xf>
    <xf numFmtId="0" fontId="33" fillId="3" borderId="16" xfId="0" applyFont="1" applyFill="1" applyBorder="1" applyAlignment="1" applyProtection="1">
      <protection locked="0"/>
    </xf>
    <xf numFmtId="0" fontId="0" fillId="3" borderId="30" xfId="0" applyFill="1" applyBorder="1" applyAlignment="1" applyProtection="1">
      <protection locked="0"/>
    </xf>
    <xf numFmtId="0" fontId="0" fillId="3" borderId="15" xfId="0" applyFill="1" applyBorder="1" applyAlignment="1" applyProtection="1">
      <protection locked="0"/>
    </xf>
    <xf numFmtId="0" fontId="0" fillId="3" borderId="42" xfId="0" applyFill="1" applyBorder="1" applyAlignment="1" applyProtection="1">
      <protection locked="0"/>
    </xf>
    <xf numFmtId="0" fontId="0" fillId="3" borderId="48" xfId="0" applyFill="1" applyBorder="1" applyAlignment="1" applyProtection="1">
      <protection locked="0"/>
    </xf>
    <xf numFmtId="0" fontId="0" fillId="3" borderId="49" xfId="0" applyFill="1" applyBorder="1" applyAlignment="1" applyProtection="1">
      <protection locked="0"/>
    </xf>
    <xf numFmtId="0" fontId="33" fillId="2" borderId="16" xfId="0" applyFont="1" applyFill="1" applyBorder="1" applyAlignment="1" applyProtection="1">
      <protection locked="0"/>
    </xf>
    <xf numFmtId="0" fontId="0" fillId="2" borderId="30" xfId="0" applyFill="1" applyBorder="1" applyAlignment="1" applyProtection="1">
      <protection locked="0"/>
    </xf>
    <xf numFmtId="0" fontId="0" fillId="2" borderId="15" xfId="0" applyFill="1" applyBorder="1" applyAlignment="1" applyProtection="1">
      <protection locked="0"/>
    </xf>
    <xf numFmtId="0" fontId="0" fillId="2" borderId="42" xfId="0" applyFill="1" applyBorder="1" applyAlignment="1" applyProtection="1">
      <protection locked="0"/>
    </xf>
    <xf numFmtId="0" fontId="0" fillId="2" borderId="48" xfId="0" applyFill="1" applyBorder="1" applyAlignment="1" applyProtection="1">
      <protection locked="0"/>
    </xf>
    <xf numFmtId="0" fontId="0" fillId="2" borderId="49" xfId="0" applyFill="1" applyBorder="1" applyAlignment="1" applyProtection="1">
      <protection locked="0"/>
    </xf>
    <xf numFmtId="0" fontId="33" fillId="2" borderId="11" xfId="0" applyFont="1" applyFill="1" applyBorder="1" applyAlignment="1" applyProtection="1">
      <protection locked="0"/>
    </xf>
    <xf numFmtId="0" fontId="0" fillId="2" borderId="11" xfId="0" applyFill="1" applyBorder="1" applyAlignment="1" applyProtection="1">
      <protection locked="0"/>
    </xf>
    <xf numFmtId="0" fontId="0" fillId="2" borderId="12" xfId="0" applyFill="1" applyBorder="1" applyAlignment="1" applyProtection="1">
      <protection locked="0"/>
    </xf>
    <xf numFmtId="0" fontId="33" fillId="2" borderId="16" xfId="0" applyFont="1" applyFill="1" applyBorder="1" applyAlignment="1" applyProtection="1">
      <alignment horizontal="left" vertical="center" wrapText="1"/>
      <protection locked="0"/>
    </xf>
    <xf numFmtId="0" fontId="33" fillId="2" borderId="30" xfId="0" applyFont="1" applyFill="1" applyBorder="1" applyAlignment="1" applyProtection="1">
      <alignment horizontal="left" vertical="center" wrapText="1"/>
      <protection locked="0"/>
    </xf>
    <xf numFmtId="0" fontId="33" fillId="2" borderId="15" xfId="0" applyFont="1" applyFill="1" applyBorder="1" applyAlignment="1" applyProtection="1">
      <alignment horizontal="left" vertical="center" wrapText="1"/>
      <protection locked="0"/>
    </xf>
    <xf numFmtId="164" fontId="0" fillId="3" borderId="16" xfId="0" applyNumberFormat="1" applyFill="1" applyBorder="1" applyAlignment="1">
      <alignment horizontal="left" vertical="center" wrapText="1"/>
    </xf>
    <xf numFmtId="164" fontId="0" fillId="3" borderId="30" xfId="0" applyNumberFormat="1" applyFill="1" applyBorder="1" applyAlignment="1">
      <alignment horizontal="left" vertical="center" wrapText="1"/>
    </xf>
    <xf numFmtId="164" fontId="0" fillId="3" borderId="15" xfId="0" applyNumberFormat="1" applyFill="1" applyBorder="1" applyAlignment="1">
      <alignment horizontal="left" vertical="center" wrapText="1"/>
    </xf>
    <xf numFmtId="0" fontId="33" fillId="3" borderId="12" xfId="0" applyFont="1" applyFill="1" applyBorder="1" applyAlignment="1" applyProtection="1">
      <protection locked="0"/>
    </xf>
    <xf numFmtId="0" fontId="0" fillId="3" borderId="12" xfId="0" applyFill="1" applyBorder="1" applyAlignment="1" applyProtection="1">
      <protection locked="0"/>
    </xf>
    <xf numFmtId="0" fontId="33" fillId="2" borderId="10" xfId="0" applyFont="1" applyFill="1" applyBorder="1" applyAlignment="1" applyProtection="1">
      <protection locked="0"/>
    </xf>
    <xf numFmtId="0" fontId="0" fillId="2" borderId="10" xfId="0" applyFill="1" applyBorder="1" applyAlignment="1" applyProtection="1">
      <protection locked="0"/>
    </xf>
    <xf numFmtId="0" fontId="33" fillId="3" borderId="10" xfId="0" applyFont="1" applyFill="1" applyBorder="1" applyAlignment="1" applyProtection="1">
      <protection locked="0"/>
    </xf>
    <xf numFmtId="0" fontId="0" fillId="3" borderId="10" xfId="0" applyFill="1" applyBorder="1" applyAlignment="1" applyProtection="1">
      <protection locked="0"/>
    </xf>
    <xf numFmtId="0" fontId="33" fillId="3" borderId="11" xfId="0" applyFont="1" applyFill="1" applyBorder="1" applyAlignment="1" applyProtection="1">
      <protection locked="0"/>
    </xf>
    <xf numFmtId="0" fontId="0" fillId="3" borderId="11" xfId="0" applyFill="1" applyBorder="1" applyAlignment="1" applyProtection="1">
      <protection locked="0"/>
    </xf>
    <xf numFmtId="0" fontId="33" fillId="3" borderId="11" xfId="0" applyFont="1" applyFill="1" applyBorder="1" applyAlignment="1" applyProtection="1">
      <alignment wrapText="1"/>
      <protection locked="0"/>
    </xf>
    <xf numFmtId="164" fontId="0" fillId="3" borderId="11" xfId="0" applyNumberFormat="1" applyFill="1" applyBorder="1" applyAlignment="1">
      <alignment horizontal="left" vertical="center" wrapText="1"/>
    </xf>
    <xf numFmtId="0" fontId="33" fillId="2" borderId="12" xfId="0" applyFont="1" applyFill="1" applyBorder="1" applyAlignment="1" applyProtection="1">
      <protection locked="0"/>
    </xf>
    <xf numFmtId="0" fontId="33" fillId="3" borderId="10" xfId="0" applyFont="1" applyFill="1" applyBorder="1" applyAlignment="1" applyProtection="1">
      <alignment wrapText="1"/>
      <protection locked="0"/>
    </xf>
    <xf numFmtId="0" fontId="0" fillId="4" borderId="48" xfId="0" applyFill="1" applyBorder="1" applyAlignment="1">
      <alignment horizontal="center"/>
    </xf>
    <xf numFmtId="0" fontId="0" fillId="4" borderId="49" xfId="0" applyFill="1" applyBorder="1" applyAlignment="1">
      <alignment horizontal="center"/>
    </xf>
    <xf numFmtId="0" fontId="3" fillId="4" borderId="11" xfId="0" applyFont="1" applyFill="1" applyBorder="1" applyAlignment="1">
      <alignment horizontal="right" vertical="center"/>
    </xf>
    <xf numFmtId="0" fontId="0" fillId="4" borderId="11" xfId="0" applyFill="1" applyBorder="1" applyAlignment="1"/>
    <xf numFmtId="0" fontId="0" fillId="3" borderId="11" xfId="0" applyFill="1" applyBorder="1" applyAlignment="1">
      <alignment horizontal="left" vertical="center" wrapText="1"/>
    </xf>
    <xf numFmtId="0" fontId="33" fillId="2" borderId="11" xfId="0" applyFont="1"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cellXfs>
  <cellStyles count="43">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2" xfId="37"/>
    <cellStyle name="Normal" xfId="0" builtinId="0"/>
    <cellStyle name="Normal 2" xfId="1"/>
    <cellStyle name="Note 2" xfId="38"/>
    <cellStyle name="Output 2" xfId="39"/>
    <cellStyle name="Title 2" xfId="40"/>
    <cellStyle name="Total 2" xfId="41"/>
    <cellStyle name="Warning Text 2" xfId="42"/>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FFD4D4"/>
      <rgbColor rgb="00FFFFFF"/>
      <rgbColor rgb="00DD0806"/>
      <rgbColor rgb="001FB714"/>
      <rgbColor rgb="000000D4"/>
      <rgbColor rgb="00FCF305"/>
      <rgbColor rgb="00F20884"/>
      <rgbColor rgb="0000ABEA"/>
      <rgbColor rgb="00900000"/>
      <rgbColor rgb="00006411"/>
      <rgbColor rgb="00D4D4FF"/>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80D4FF"/>
      <rgbColor rgb="00339966"/>
      <rgbColor rgb="00D4FFD4"/>
      <rgbColor rgb="00FFFFD4"/>
      <rgbColor rgb="00FFE8D4"/>
      <rgbColor rgb="00993366"/>
      <rgbColor rgb="00D4E8FF"/>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Computation!$A$4</c:f>
              <c:strCache>
                <c:ptCount val="1"/>
                <c:pt idx="0">
                  <c:v>Robin Mays</c:v>
                </c:pt>
              </c:strCache>
            </c:strRef>
          </c:tx>
          <c:cat>
            <c:numRef>
              <c:f>Computation!$B$3:$H$3</c:f>
              <c:numCache>
                <c:formatCode>m/d/yyyy</c:formatCode>
                <c:ptCount val="7"/>
                <c:pt idx="0">
                  <c:v>41229</c:v>
                </c:pt>
                <c:pt idx="1">
                  <c:v>41230</c:v>
                </c:pt>
                <c:pt idx="2">
                  <c:v>41231</c:v>
                </c:pt>
                <c:pt idx="3">
                  <c:v>41232</c:v>
                </c:pt>
                <c:pt idx="4">
                  <c:v>41233</c:v>
                </c:pt>
                <c:pt idx="5">
                  <c:v>41227</c:v>
                </c:pt>
                <c:pt idx="6">
                  <c:v>41228</c:v>
                </c:pt>
              </c:numCache>
            </c:numRef>
          </c:cat>
          <c:val>
            <c:numRef>
              <c:f>Computation!$B$4:$H$4</c:f>
              <c:numCache>
                <c:formatCode>0.0</c:formatCode>
                <c:ptCount val="7"/>
                <c:pt idx="0">
                  <c:v>0</c:v>
                </c:pt>
                <c:pt idx="1">
                  <c:v>0</c:v>
                </c:pt>
                <c:pt idx="2">
                  <c:v>0</c:v>
                </c:pt>
                <c:pt idx="3">
                  <c:v>1</c:v>
                </c:pt>
                <c:pt idx="4">
                  <c:v>0</c:v>
                </c:pt>
                <c:pt idx="5">
                  <c:v>1</c:v>
                </c:pt>
                <c:pt idx="6">
                  <c:v>0</c:v>
                </c:pt>
              </c:numCache>
            </c:numRef>
          </c:val>
        </c:ser>
        <c:ser>
          <c:idx val="1"/>
          <c:order val="1"/>
          <c:tx>
            <c:strRef>
              <c:f>Computation!$A$5</c:f>
              <c:strCache>
                <c:ptCount val="1"/>
                <c:pt idx="0">
                  <c:v>Thomas Couture</c:v>
                </c:pt>
              </c:strCache>
            </c:strRef>
          </c:tx>
          <c:cat>
            <c:numRef>
              <c:f>Computation!$B$3:$H$3</c:f>
              <c:numCache>
                <c:formatCode>m/d/yyyy</c:formatCode>
                <c:ptCount val="7"/>
                <c:pt idx="0">
                  <c:v>41229</c:v>
                </c:pt>
                <c:pt idx="1">
                  <c:v>41230</c:v>
                </c:pt>
                <c:pt idx="2">
                  <c:v>41231</c:v>
                </c:pt>
                <c:pt idx="3">
                  <c:v>41232</c:v>
                </c:pt>
                <c:pt idx="4">
                  <c:v>41233</c:v>
                </c:pt>
                <c:pt idx="5">
                  <c:v>41227</c:v>
                </c:pt>
                <c:pt idx="6">
                  <c:v>41228</c:v>
                </c:pt>
              </c:numCache>
            </c:numRef>
          </c:cat>
          <c:val>
            <c:numRef>
              <c:f>Computation!$B$5:$H$5</c:f>
              <c:numCache>
                <c:formatCode>0.0</c:formatCode>
                <c:ptCount val="7"/>
                <c:pt idx="0">
                  <c:v>0</c:v>
                </c:pt>
                <c:pt idx="1">
                  <c:v>0</c:v>
                </c:pt>
                <c:pt idx="2">
                  <c:v>0</c:v>
                </c:pt>
                <c:pt idx="3">
                  <c:v>1</c:v>
                </c:pt>
                <c:pt idx="4">
                  <c:v>1</c:v>
                </c:pt>
                <c:pt idx="5">
                  <c:v>0</c:v>
                </c:pt>
                <c:pt idx="6">
                  <c:v>0</c:v>
                </c:pt>
              </c:numCache>
            </c:numRef>
          </c:val>
        </c:ser>
        <c:ser>
          <c:idx val="2"/>
          <c:order val="2"/>
          <c:tx>
            <c:strRef>
              <c:f>Computation!$A$6</c:f>
              <c:strCache>
                <c:ptCount val="1"/>
                <c:pt idx="0">
                  <c:v>Matthew Powell</c:v>
                </c:pt>
              </c:strCache>
            </c:strRef>
          </c:tx>
          <c:cat>
            <c:numRef>
              <c:f>Computation!$B$3:$H$3</c:f>
              <c:numCache>
                <c:formatCode>m/d/yyyy</c:formatCode>
                <c:ptCount val="7"/>
                <c:pt idx="0">
                  <c:v>41229</c:v>
                </c:pt>
                <c:pt idx="1">
                  <c:v>41230</c:v>
                </c:pt>
                <c:pt idx="2">
                  <c:v>41231</c:v>
                </c:pt>
                <c:pt idx="3">
                  <c:v>41232</c:v>
                </c:pt>
                <c:pt idx="4">
                  <c:v>41233</c:v>
                </c:pt>
                <c:pt idx="5">
                  <c:v>41227</c:v>
                </c:pt>
                <c:pt idx="6">
                  <c:v>41228</c:v>
                </c:pt>
              </c:numCache>
            </c:numRef>
          </c:cat>
          <c:val>
            <c:numRef>
              <c:f>Computation!$B$6:$H$6</c:f>
              <c:numCache>
                <c:formatCode>0.0</c:formatCode>
                <c:ptCount val="7"/>
                <c:pt idx="0">
                  <c:v>0</c:v>
                </c:pt>
                <c:pt idx="1">
                  <c:v>0</c:v>
                </c:pt>
                <c:pt idx="2">
                  <c:v>0</c:v>
                </c:pt>
                <c:pt idx="3">
                  <c:v>4</c:v>
                </c:pt>
                <c:pt idx="4">
                  <c:v>0.5</c:v>
                </c:pt>
                <c:pt idx="5">
                  <c:v>0</c:v>
                </c:pt>
                <c:pt idx="6">
                  <c:v>0</c:v>
                </c:pt>
              </c:numCache>
            </c:numRef>
          </c:val>
        </c:ser>
        <c:ser>
          <c:idx val="3"/>
          <c:order val="3"/>
          <c:tx>
            <c:strRef>
              <c:f>Computation!$A$7</c:f>
              <c:strCache>
                <c:ptCount val="1"/>
                <c:pt idx="0">
                  <c:v>Lee Hall</c:v>
                </c:pt>
              </c:strCache>
            </c:strRef>
          </c:tx>
          <c:cat>
            <c:numRef>
              <c:f>Computation!$B$3:$H$3</c:f>
              <c:numCache>
                <c:formatCode>m/d/yyyy</c:formatCode>
                <c:ptCount val="7"/>
                <c:pt idx="0">
                  <c:v>41229</c:v>
                </c:pt>
                <c:pt idx="1">
                  <c:v>41230</c:v>
                </c:pt>
                <c:pt idx="2">
                  <c:v>41231</c:v>
                </c:pt>
                <c:pt idx="3">
                  <c:v>41232</c:v>
                </c:pt>
                <c:pt idx="4">
                  <c:v>41233</c:v>
                </c:pt>
                <c:pt idx="5">
                  <c:v>41227</c:v>
                </c:pt>
                <c:pt idx="6">
                  <c:v>41228</c:v>
                </c:pt>
              </c:numCache>
            </c:numRef>
          </c:cat>
          <c:val>
            <c:numRef>
              <c:f>Computation!$B$7:$H$7</c:f>
              <c:numCache>
                <c:formatCode>0.0</c:formatCode>
                <c:ptCount val="7"/>
                <c:pt idx="0">
                  <c:v>0</c:v>
                </c:pt>
                <c:pt idx="1">
                  <c:v>2</c:v>
                </c:pt>
                <c:pt idx="2">
                  <c:v>0</c:v>
                </c:pt>
                <c:pt idx="3">
                  <c:v>2</c:v>
                </c:pt>
                <c:pt idx="4">
                  <c:v>0.5</c:v>
                </c:pt>
                <c:pt idx="5">
                  <c:v>0</c:v>
                </c:pt>
                <c:pt idx="6">
                  <c:v>0</c:v>
                </c:pt>
              </c:numCache>
            </c:numRef>
          </c:val>
        </c:ser>
        <c:ser>
          <c:idx val="4"/>
          <c:order val="4"/>
          <c:tx>
            <c:strRef>
              <c:f>Computation!$A$8</c:f>
              <c:strCache>
                <c:ptCount val="1"/>
                <c:pt idx="0">
                  <c:v>Total</c:v>
                </c:pt>
              </c:strCache>
            </c:strRef>
          </c:tx>
          <c:cat>
            <c:numRef>
              <c:f>Computation!$B$3:$H$3</c:f>
              <c:numCache>
                <c:formatCode>m/d/yyyy</c:formatCode>
                <c:ptCount val="7"/>
                <c:pt idx="0">
                  <c:v>41229</c:v>
                </c:pt>
                <c:pt idx="1">
                  <c:v>41230</c:v>
                </c:pt>
                <c:pt idx="2">
                  <c:v>41231</c:v>
                </c:pt>
                <c:pt idx="3">
                  <c:v>41232</c:v>
                </c:pt>
                <c:pt idx="4">
                  <c:v>41233</c:v>
                </c:pt>
                <c:pt idx="5">
                  <c:v>41227</c:v>
                </c:pt>
                <c:pt idx="6">
                  <c:v>41228</c:v>
                </c:pt>
              </c:numCache>
            </c:numRef>
          </c:cat>
          <c:val>
            <c:numRef>
              <c:f>Computation!$B$8:$H$8</c:f>
              <c:numCache>
                <c:formatCode>0.0</c:formatCode>
                <c:ptCount val="7"/>
                <c:pt idx="0">
                  <c:v>0</c:v>
                </c:pt>
                <c:pt idx="1">
                  <c:v>2</c:v>
                </c:pt>
                <c:pt idx="2">
                  <c:v>0</c:v>
                </c:pt>
                <c:pt idx="3">
                  <c:v>8</c:v>
                </c:pt>
                <c:pt idx="4">
                  <c:v>2</c:v>
                </c:pt>
                <c:pt idx="5">
                  <c:v>1</c:v>
                </c:pt>
                <c:pt idx="6">
                  <c:v>0</c:v>
                </c:pt>
              </c:numCache>
            </c:numRef>
          </c:val>
        </c:ser>
        <c:marker val="1"/>
        <c:axId val="70884352"/>
        <c:axId val="70894336"/>
      </c:lineChart>
      <c:dateAx>
        <c:axId val="70884352"/>
        <c:scaling>
          <c:orientation val="minMax"/>
        </c:scaling>
        <c:axPos val="b"/>
        <c:numFmt formatCode="m/d/yyyy" sourceLinked="1"/>
        <c:tickLblPos val="nextTo"/>
        <c:crossAx val="70894336"/>
        <c:crosses val="autoZero"/>
        <c:auto val="1"/>
        <c:lblOffset val="100"/>
        <c:baseTimeUnit val="days"/>
      </c:dateAx>
      <c:valAx>
        <c:axId val="70894336"/>
        <c:scaling>
          <c:orientation val="minMax"/>
        </c:scaling>
        <c:axPos val="l"/>
        <c:majorGridlines/>
        <c:numFmt formatCode="0.0" sourceLinked="1"/>
        <c:tickLblPos val="nextTo"/>
        <c:crossAx val="70884352"/>
        <c:crosses val="autoZero"/>
        <c:crossBetween val="between"/>
      </c:valAx>
    </c:plotArea>
    <c:legend>
      <c:legendPos val="r"/>
    </c:legend>
    <c:plotVisOnly val="1"/>
    <c:dispBlanksAs val="gap"/>
  </c:chart>
  <c:printSettings>
    <c:headerFooter/>
    <c:pageMargins b="0.750000000000001" l="0.70000000000000062" r="0.70000000000000062" t="0.75000000000000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Computation!$A$19</c:f>
              <c:strCache>
                <c:ptCount val="1"/>
                <c:pt idx="0">
                  <c:v>Robin Mays</c:v>
                </c:pt>
              </c:strCache>
            </c:strRef>
          </c:tx>
          <c:cat>
            <c:numRef>
              <c:f>Computation!$D$18:$J$18</c:f>
              <c:numCache>
                <c:formatCode>m/d/yyyy</c:formatCode>
                <c:ptCount val="7"/>
                <c:pt idx="0">
                  <c:v>41229</c:v>
                </c:pt>
                <c:pt idx="1">
                  <c:v>41230</c:v>
                </c:pt>
                <c:pt idx="2">
                  <c:v>41231</c:v>
                </c:pt>
                <c:pt idx="3">
                  <c:v>41232</c:v>
                </c:pt>
                <c:pt idx="4">
                  <c:v>41233</c:v>
                </c:pt>
              </c:numCache>
            </c:numRef>
          </c:cat>
          <c:val>
            <c:numRef>
              <c:f>Computation!$D$19:$J$19</c:f>
              <c:numCache>
                <c:formatCode>0.0</c:formatCode>
                <c:ptCount val="7"/>
                <c:pt idx="0">
                  <c:v>27.5</c:v>
                </c:pt>
                <c:pt idx="1">
                  <c:v>27.5</c:v>
                </c:pt>
                <c:pt idx="2">
                  <c:v>27.5</c:v>
                </c:pt>
                <c:pt idx="3">
                  <c:v>27</c:v>
                </c:pt>
                <c:pt idx="4">
                  <c:v>27</c:v>
                </c:pt>
              </c:numCache>
            </c:numRef>
          </c:val>
        </c:ser>
        <c:ser>
          <c:idx val="1"/>
          <c:order val="1"/>
          <c:tx>
            <c:strRef>
              <c:f>Computation!$A$20</c:f>
              <c:strCache>
                <c:ptCount val="1"/>
                <c:pt idx="0">
                  <c:v>Thomas Couture</c:v>
                </c:pt>
              </c:strCache>
            </c:strRef>
          </c:tx>
          <c:cat>
            <c:numRef>
              <c:f>Computation!$D$18:$J$18</c:f>
              <c:numCache>
                <c:formatCode>m/d/yyyy</c:formatCode>
                <c:ptCount val="7"/>
                <c:pt idx="0">
                  <c:v>41229</c:v>
                </c:pt>
                <c:pt idx="1">
                  <c:v>41230</c:v>
                </c:pt>
                <c:pt idx="2">
                  <c:v>41231</c:v>
                </c:pt>
                <c:pt idx="3">
                  <c:v>41232</c:v>
                </c:pt>
                <c:pt idx="4">
                  <c:v>41233</c:v>
                </c:pt>
              </c:numCache>
            </c:numRef>
          </c:cat>
          <c:val>
            <c:numRef>
              <c:f>Computation!$D$20:$J$20</c:f>
              <c:numCache>
                <c:formatCode>0.0</c:formatCode>
                <c:ptCount val="7"/>
                <c:pt idx="0">
                  <c:v>28</c:v>
                </c:pt>
                <c:pt idx="1">
                  <c:v>28</c:v>
                </c:pt>
                <c:pt idx="2">
                  <c:v>28</c:v>
                </c:pt>
                <c:pt idx="3">
                  <c:v>27.5</c:v>
                </c:pt>
                <c:pt idx="4">
                  <c:v>27</c:v>
                </c:pt>
              </c:numCache>
            </c:numRef>
          </c:val>
        </c:ser>
        <c:ser>
          <c:idx val="2"/>
          <c:order val="2"/>
          <c:tx>
            <c:strRef>
              <c:f>Computation!$A$21</c:f>
              <c:strCache>
                <c:ptCount val="1"/>
                <c:pt idx="0">
                  <c:v>Matthew Powell</c:v>
                </c:pt>
              </c:strCache>
            </c:strRef>
          </c:tx>
          <c:cat>
            <c:numRef>
              <c:f>Computation!$D$18:$J$18</c:f>
              <c:numCache>
                <c:formatCode>m/d/yyyy</c:formatCode>
                <c:ptCount val="7"/>
                <c:pt idx="0">
                  <c:v>41229</c:v>
                </c:pt>
                <c:pt idx="1">
                  <c:v>41230</c:v>
                </c:pt>
                <c:pt idx="2">
                  <c:v>41231</c:v>
                </c:pt>
                <c:pt idx="3">
                  <c:v>41232</c:v>
                </c:pt>
                <c:pt idx="4">
                  <c:v>41233</c:v>
                </c:pt>
              </c:numCache>
            </c:numRef>
          </c:cat>
          <c:val>
            <c:numRef>
              <c:f>Computation!$D$21:$J$21</c:f>
              <c:numCache>
                <c:formatCode>0.0</c:formatCode>
                <c:ptCount val="7"/>
                <c:pt idx="0">
                  <c:v>28</c:v>
                </c:pt>
                <c:pt idx="1">
                  <c:v>28</c:v>
                </c:pt>
                <c:pt idx="2">
                  <c:v>28</c:v>
                </c:pt>
                <c:pt idx="3">
                  <c:v>24.444444444444443</c:v>
                </c:pt>
                <c:pt idx="4">
                  <c:v>24</c:v>
                </c:pt>
              </c:numCache>
            </c:numRef>
          </c:val>
        </c:ser>
        <c:ser>
          <c:idx val="3"/>
          <c:order val="3"/>
          <c:tx>
            <c:strRef>
              <c:f>Computation!$A$22</c:f>
              <c:strCache>
                <c:ptCount val="1"/>
                <c:pt idx="0">
                  <c:v>Lee Hall</c:v>
                </c:pt>
              </c:strCache>
            </c:strRef>
          </c:tx>
          <c:cat>
            <c:numRef>
              <c:f>Computation!$D$18:$J$18</c:f>
              <c:numCache>
                <c:formatCode>m/d/yyyy</c:formatCode>
                <c:ptCount val="7"/>
                <c:pt idx="0">
                  <c:v>41229</c:v>
                </c:pt>
                <c:pt idx="1">
                  <c:v>41230</c:v>
                </c:pt>
                <c:pt idx="2">
                  <c:v>41231</c:v>
                </c:pt>
                <c:pt idx="3">
                  <c:v>41232</c:v>
                </c:pt>
                <c:pt idx="4">
                  <c:v>41233</c:v>
                </c:pt>
              </c:numCache>
            </c:numRef>
          </c:cat>
          <c:val>
            <c:numRef>
              <c:f>Computation!$D$22:$J$22</c:f>
              <c:numCache>
                <c:formatCode>0.0</c:formatCode>
                <c:ptCount val="7"/>
                <c:pt idx="0">
                  <c:v>28</c:v>
                </c:pt>
                <c:pt idx="1">
                  <c:v>27.111111111111111</c:v>
                </c:pt>
                <c:pt idx="2">
                  <c:v>27.111111111111111</c:v>
                </c:pt>
                <c:pt idx="3">
                  <c:v>26.222222222222221</c:v>
                </c:pt>
                <c:pt idx="4">
                  <c:v>26</c:v>
                </c:pt>
              </c:numCache>
            </c:numRef>
          </c:val>
        </c:ser>
        <c:ser>
          <c:idx val="4"/>
          <c:order val="4"/>
          <c:tx>
            <c:strRef>
              <c:f>Computation!$A$23</c:f>
              <c:strCache>
                <c:ptCount val="1"/>
                <c:pt idx="0">
                  <c:v>Ideal</c:v>
                </c:pt>
              </c:strCache>
            </c:strRef>
          </c:tx>
          <c:cat>
            <c:numRef>
              <c:f>Computation!$D$18:$J$18</c:f>
              <c:numCache>
                <c:formatCode>m/d/yyyy</c:formatCode>
                <c:ptCount val="7"/>
                <c:pt idx="0">
                  <c:v>41229</c:v>
                </c:pt>
                <c:pt idx="1">
                  <c:v>41230</c:v>
                </c:pt>
                <c:pt idx="2">
                  <c:v>41231</c:v>
                </c:pt>
                <c:pt idx="3">
                  <c:v>41232</c:v>
                </c:pt>
                <c:pt idx="4">
                  <c:v>41233</c:v>
                </c:pt>
              </c:numCache>
            </c:numRef>
          </c:cat>
          <c:val>
            <c:numRef>
              <c:f>Computation!$D$23:$J$23</c:f>
              <c:numCache>
                <c:formatCode>0.0</c:formatCode>
                <c:ptCount val="7"/>
                <c:pt idx="0">
                  <c:v>101.33333333333333</c:v>
                </c:pt>
                <c:pt idx="1">
                  <c:v>96</c:v>
                </c:pt>
                <c:pt idx="2">
                  <c:v>90.666666666666671</c:v>
                </c:pt>
                <c:pt idx="3">
                  <c:v>85.333333333333329</c:v>
                </c:pt>
                <c:pt idx="4">
                  <c:v>80</c:v>
                </c:pt>
              </c:numCache>
            </c:numRef>
          </c:val>
        </c:ser>
        <c:ser>
          <c:idx val="5"/>
          <c:order val="5"/>
          <c:tx>
            <c:strRef>
              <c:f>Computation!$A$24</c:f>
              <c:strCache>
                <c:ptCount val="1"/>
                <c:pt idx="0">
                  <c:v>Actual</c:v>
                </c:pt>
              </c:strCache>
            </c:strRef>
          </c:tx>
          <c:cat>
            <c:numRef>
              <c:f>Computation!$D$18:$J$18</c:f>
              <c:numCache>
                <c:formatCode>m/d/yyyy</c:formatCode>
                <c:ptCount val="7"/>
                <c:pt idx="0">
                  <c:v>41229</c:v>
                </c:pt>
                <c:pt idx="1">
                  <c:v>41230</c:v>
                </c:pt>
                <c:pt idx="2">
                  <c:v>41231</c:v>
                </c:pt>
                <c:pt idx="3">
                  <c:v>41232</c:v>
                </c:pt>
                <c:pt idx="4">
                  <c:v>41233</c:v>
                </c:pt>
              </c:numCache>
            </c:numRef>
          </c:cat>
          <c:val>
            <c:numRef>
              <c:f>Computation!$D$24:$J$24</c:f>
              <c:numCache>
                <c:formatCode>0.0</c:formatCode>
                <c:ptCount val="7"/>
                <c:pt idx="0">
                  <c:v>111.5</c:v>
                </c:pt>
                <c:pt idx="1">
                  <c:v>110.61111111111111</c:v>
                </c:pt>
                <c:pt idx="2">
                  <c:v>110.61111111111111</c:v>
                </c:pt>
                <c:pt idx="3">
                  <c:v>105.16666666666666</c:v>
                </c:pt>
                <c:pt idx="4">
                  <c:v>104</c:v>
                </c:pt>
              </c:numCache>
            </c:numRef>
          </c:val>
        </c:ser>
        <c:marker val="1"/>
        <c:axId val="71213056"/>
        <c:axId val="71214592"/>
      </c:lineChart>
      <c:dateAx>
        <c:axId val="71213056"/>
        <c:scaling>
          <c:orientation val="minMax"/>
        </c:scaling>
        <c:axPos val="b"/>
        <c:numFmt formatCode="m/d/yyyy" sourceLinked="1"/>
        <c:tickLblPos val="nextTo"/>
        <c:crossAx val="71214592"/>
        <c:crosses val="autoZero"/>
        <c:auto val="1"/>
        <c:lblOffset val="100"/>
        <c:baseTimeUnit val="days"/>
      </c:dateAx>
      <c:valAx>
        <c:axId val="71214592"/>
        <c:scaling>
          <c:orientation val="minMax"/>
        </c:scaling>
        <c:axPos val="l"/>
        <c:majorGridlines/>
        <c:numFmt formatCode="0.0" sourceLinked="1"/>
        <c:tickLblPos val="nextTo"/>
        <c:crossAx val="71213056"/>
        <c:crosses val="autoZero"/>
        <c:crossBetween val="between"/>
      </c:valAx>
    </c:plotArea>
    <c:legend>
      <c:legendPos val="r"/>
    </c:legend>
    <c:plotVisOnly val="1"/>
    <c:dispBlanksAs val="gap"/>
  </c:chart>
  <c:printSettings>
    <c:headerFooter/>
    <c:pageMargins b="0.750000000000001" l="0.70000000000000062" r="0.70000000000000062" t="0.750000000000001"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152400</xdr:rowOff>
    </xdr:from>
    <xdr:to>
      <xdr:col>8</xdr:col>
      <xdr:colOff>314325</xdr:colOff>
      <xdr:row>17</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19</xdr:row>
      <xdr:rowOff>0</xdr:rowOff>
    </xdr:from>
    <xdr:to>
      <xdr:col>8</xdr:col>
      <xdr:colOff>314325</xdr:colOff>
      <xdr:row>35</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pageSetUpPr fitToPage="1"/>
  </sheetPr>
  <dimension ref="A2:T50"/>
  <sheetViews>
    <sheetView tabSelected="1" topLeftCell="A22" zoomScaleNormal="100" workbookViewId="0">
      <selection activeCell="G36" sqref="G36"/>
    </sheetView>
  </sheetViews>
  <sheetFormatPr defaultColWidth="8.85546875" defaultRowHeight="12.75"/>
  <cols>
    <col min="1" max="1" width="12.7109375" style="42" customWidth="1"/>
    <col min="2" max="2" width="11.5703125" style="42" customWidth="1"/>
    <col min="3" max="3" width="53.42578125" style="42" customWidth="1"/>
    <col min="4" max="4" width="9.85546875" style="42" customWidth="1"/>
    <col min="5" max="5" width="9.28515625" style="42" customWidth="1"/>
    <col min="6" max="6" width="9" style="42" customWidth="1"/>
    <col min="7" max="7" width="15.140625" style="42" customWidth="1"/>
    <col min="8" max="8" width="8.42578125" style="42" customWidth="1"/>
    <col min="9" max="10" width="8.85546875" style="42"/>
    <col min="11" max="11" width="10.42578125" style="42" customWidth="1"/>
    <col min="12" max="12" width="10.7109375" style="42" customWidth="1"/>
    <col min="13" max="16384" width="8.85546875" style="42"/>
  </cols>
  <sheetData>
    <row r="2" spans="1:20" ht="23.25">
      <c r="A2" s="92" t="s">
        <v>57</v>
      </c>
      <c r="B2" s="92"/>
      <c r="C2" s="92"/>
      <c r="D2" s="92"/>
      <c r="E2" s="92"/>
      <c r="F2" s="92"/>
      <c r="G2" s="92"/>
      <c r="H2" s="92"/>
      <c r="I2" s="92"/>
      <c r="J2" s="92"/>
      <c r="K2" s="92"/>
      <c r="L2" s="92"/>
      <c r="M2" s="92"/>
      <c r="N2" s="92"/>
      <c r="O2" s="92"/>
      <c r="P2" s="92"/>
      <c r="Q2" s="92"/>
      <c r="R2" s="92"/>
      <c r="S2" s="92"/>
      <c r="T2" s="92"/>
    </row>
    <row r="3" spans="1:20" ht="20.25">
      <c r="A3" s="94" t="s">
        <v>56</v>
      </c>
      <c r="B3" s="94"/>
      <c r="C3" s="94"/>
      <c r="D3" s="94"/>
      <c r="E3" s="94"/>
      <c r="F3" s="94"/>
      <c r="G3" s="94"/>
      <c r="H3" s="94"/>
      <c r="I3" s="94"/>
      <c r="J3" s="61"/>
      <c r="K3" s="61"/>
      <c r="L3" s="62"/>
      <c r="M3" s="61"/>
      <c r="N3" s="61"/>
    </row>
    <row r="4" spans="1:20" ht="18">
      <c r="A4" s="93" t="s">
        <v>55</v>
      </c>
      <c r="B4" s="93"/>
      <c r="C4" s="93"/>
      <c r="D4" s="93"/>
      <c r="E4" s="93"/>
      <c r="F4" s="93"/>
      <c r="G4" s="93"/>
      <c r="H4" s="93"/>
      <c r="I4" s="93"/>
      <c r="J4" s="61"/>
      <c r="K4" s="61"/>
      <c r="L4" s="62"/>
      <c r="M4" s="61"/>
      <c r="N4" s="61"/>
    </row>
    <row r="5" spans="1:20" ht="18">
      <c r="A5" s="93" t="s">
        <v>67</v>
      </c>
      <c r="B5" s="93"/>
      <c r="C5" s="93"/>
      <c r="D5" s="93"/>
      <c r="E5" s="93"/>
      <c r="F5" s="93"/>
      <c r="G5" s="93"/>
      <c r="H5" s="93"/>
      <c r="I5" s="93"/>
      <c r="J5" s="61"/>
      <c r="K5" s="61"/>
      <c r="L5" s="62"/>
      <c r="M5" s="61"/>
      <c r="N5" s="61"/>
    </row>
    <row r="6" spans="1:20" ht="23.25">
      <c r="A6" s="60"/>
      <c r="B6" s="60"/>
      <c r="C6" s="60"/>
      <c r="D6" s="60"/>
      <c r="E6" s="60"/>
      <c r="F6" s="60"/>
      <c r="G6" s="60"/>
      <c r="H6" s="60"/>
      <c r="I6" s="60"/>
      <c r="J6" s="61"/>
      <c r="K6" s="61"/>
      <c r="L6" s="62" t="s">
        <v>28</v>
      </c>
      <c r="M6" s="61"/>
      <c r="N6" s="61"/>
    </row>
    <row r="7" spans="1:20" ht="18" customHeight="1">
      <c r="A7" s="95" t="s">
        <v>51</v>
      </c>
      <c r="B7" s="95"/>
      <c r="C7" s="115" t="s">
        <v>84</v>
      </c>
      <c r="D7" s="116"/>
      <c r="E7" s="117"/>
      <c r="F7" s="63"/>
      <c r="G7" s="63"/>
      <c r="H7" s="63"/>
      <c r="K7" s="64"/>
      <c r="L7" s="42" t="s">
        <v>25</v>
      </c>
      <c r="M7" s="42">
        <v>1</v>
      </c>
    </row>
    <row r="8" spans="1:20" ht="18" customHeight="1">
      <c r="A8" s="95" t="s">
        <v>50</v>
      </c>
      <c r="B8" s="95"/>
      <c r="C8" s="112" t="str">
        <f>'Member 1 Timesheet'!D3 &amp; ", " &amp; 'Member 2 Timesheet'!D3 &amp; ", " &amp; 'Member 3 Timesheet'!D3 &amp; ", " &amp; 'Member 4 Timesheet'!D3</f>
        <v>Robin Mays, Thomas Couture, Matthew Powell, Lee Hall</v>
      </c>
      <c r="D8" s="113"/>
      <c r="E8" s="114"/>
      <c r="F8" s="63"/>
      <c r="G8" s="63"/>
      <c r="H8" s="63"/>
      <c r="L8" s="42" t="s">
        <v>26</v>
      </c>
      <c r="M8" s="42">
        <v>2</v>
      </c>
    </row>
    <row r="9" spans="1:20" ht="18" customHeight="1">
      <c r="A9" s="95" t="s">
        <v>68</v>
      </c>
      <c r="B9" s="95"/>
      <c r="C9" s="118">
        <v>41233</v>
      </c>
      <c r="D9" s="100"/>
      <c r="E9" s="101"/>
      <c r="F9" s="86"/>
      <c r="G9" s="86"/>
      <c r="H9" s="86"/>
      <c r="I9" s="87"/>
      <c r="L9" s="42" t="s">
        <v>39</v>
      </c>
      <c r="M9" s="42">
        <v>3</v>
      </c>
    </row>
    <row r="10" spans="1:20" ht="18" customHeight="1">
      <c r="A10" s="95" t="s">
        <v>38</v>
      </c>
      <c r="B10" s="95"/>
      <c r="C10" s="99" t="s">
        <v>54</v>
      </c>
      <c r="D10" s="100"/>
      <c r="E10" s="101"/>
      <c r="F10" s="86"/>
      <c r="G10" s="86"/>
      <c r="H10" s="86"/>
      <c r="I10" s="87"/>
      <c r="L10" s="42" t="s">
        <v>40</v>
      </c>
      <c r="M10" s="42">
        <v>4</v>
      </c>
    </row>
    <row r="11" spans="1:20" ht="54" customHeight="1">
      <c r="A11" s="111" t="s">
        <v>52</v>
      </c>
      <c r="B11" s="111"/>
      <c r="C11" s="102" t="s">
        <v>83</v>
      </c>
      <c r="D11" s="103"/>
      <c r="E11" s="103"/>
      <c r="F11" s="103"/>
      <c r="G11" s="103"/>
      <c r="H11" s="103"/>
      <c r="I11" s="104"/>
      <c r="L11" s="42" t="s">
        <v>41</v>
      </c>
      <c r="M11" s="42">
        <v>5</v>
      </c>
    </row>
    <row r="12" spans="1:20" ht="54" customHeight="1">
      <c r="A12" s="111" t="s">
        <v>53</v>
      </c>
      <c r="B12" s="111"/>
      <c r="C12" s="102" t="s">
        <v>123</v>
      </c>
      <c r="D12" s="105"/>
      <c r="E12" s="105"/>
      <c r="F12" s="105"/>
      <c r="G12" s="105"/>
      <c r="H12" s="105"/>
      <c r="I12" s="106"/>
      <c r="L12" s="42" t="s">
        <v>27</v>
      </c>
      <c r="M12" s="42">
        <v>6</v>
      </c>
    </row>
    <row r="13" spans="1:20" ht="18" customHeight="1">
      <c r="B13" s="52"/>
      <c r="C13" s="65"/>
      <c r="D13" s="65"/>
      <c r="E13" s="65"/>
      <c r="F13" s="65"/>
      <c r="G13" s="65"/>
      <c r="H13" s="65"/>
    </row>
    <row r="14" spans="1:20" ht="18" customHeight="1">
      <c r="A14" s="123" t="s">
        <v>98</v>
      </c>
      <c r="B14" s="119" t="s">
        <v>99</v>
      </c>
      <c r="C14" s="120"/>
      <c r="D14" s="96" t="s">
        <v>23</v>
      </c>
      <c r="E14" s="97"/>
      <c r="F14" s="98"/>
      <c r="G14" s="96" t="s">
        <v>24</v>
      </c>
      <c r="H14" s="97"/>
      <c r="I14" s="98"/>
    </row>
    <row r="15" spans="1:20" ht="38.1" customHeight="1">
      <c r="A15" s="124"/>
      <c r="B15" s="121"/>
      <c r="C15" s="122"/>
      <c r="D15" s="66" t="s">
        <v>17</v>
      </c>
      <c r="E15" s="66" t="s">
        <v>18</v>
      </c>
      <c r="F15" s="66" t="s">
        <v>19</v>
      </c>
      <c r="G15" s="66" t="s">
        <v>20</v>
      </c>
      <c r="H15" s="66" t="s">
        <v>21</v>
      </c>
      <c r="I15" s="66" t="s">
        <v>22</v>
      </c>
    </row>
    <row r="16" spans="1:20" ht="24.95" customHeight="1">
      <c r="A16" s="69" t="s">
        <v>88</v>
      </c>
      <c r="B16" s="109" t="s">
        <v>121</v>
      </c>
      <c r="C16" s="108"/>
      <c r="D16" s="28">
        <v>2</v>
      </c>
      <c r="E16" s="28">
        <v>20</v>
      </c>
      <c r="F16" s="28">
        <v>5</v>
      </c>
      <c r="G16" s="82" t="s">
        <v>101</v>
      </c>
      <c r="H16" s="28">
        <v>7</v>
      </c>
      <c r="I16" s="28">
        <v>15</v>
      </c>
    </row>
    <row r="17" spans="1:9" ht="24.95" customHeight="1">
      <c r="A17" s="89" t="s">
        <v>89</v>
      </c>
      <c r="B17" s="109" t="s">
        <v>90</v>
      </c>
      <c r="C17" s="108"/>
      <c r="D17" s="28">
        <v>1</v>
      </c>
      <c r="E17" s="28">
        <v>20</v>
      </c>
      <c r="F17" s="28">
        <v>0</v>
      </c>
      <c r="G17" s="70" t="s">
        <v>25</v>
      </c>
      <c r="H17" s="28">
        <v>0</v>
      </c>
      <c r="I17" s="28">
        <v>15</v>
      </c>
    </row>
    <row r="18" spans="1:9" ht="24.95" customHeight="1">
      <c r="A18" s="89" t="s">
        <v>91</v>
      </c>
      <c r="B18" s="109" t="s">
        <v>94</v>
      </c>
      <c r="C18" s="108"/>
      <c r="D18" s="28">
        <v>2</v>
      </c>
      <c r="E18" s="28">
        <v>30</v>
      </c>
      <c r="F18" s="28">
        <v>4</v>
      </c>
      <c r="G18" s="70" t="s">
        <v>101</v>
      </c>
      <c r="H18" s="28">
        <v>3</v>
      </c>
      <c r="I18" s="28">
        <v>32.5</v>
      </c>
    </row>
    <row r="19" spans="1:9" ht="24.95" customHeight="1">
      <c r="A19" s="89" t="s">
        <v>92</v>
      </c>
      <c r="B19" s="109" t="s">
        <v>93</v>
      </c>
      <c r="C19" s="108"/>
      <c r="D19" s="28">
        <v>1</v>
      </c>
      <c r="E19" s="28">
        <v>20</v>
      </c>
      <c r="F19" s="28"/>
      <c r="G19" s="70" t="s">
        <v>25</v>
      </c>
      <c r="H19" s="28">
        <v>0</v>
      </c>
      <c r="I19" s="28">
        <v>9</v>
      </c>
    </row>
    <row r="20" spans="1:9" ht="24.95" customHeight="1">
      <c r="A20" s="89" t="s">
        <v>95</v>
      </c>
      <c r="B20" s="109" t="s">
        <v>102</v>
      </c>
      <c r="C20" s="108"/>
      <c r="D20" s="28">
        <v>2</v>
      </c>
      <c r="E20" s="28">
        <v>10</v>
      </c>
      <c r="F20" s="28">
        <v>10</v>
      </c>
      <c r="G20" s="70" t="s">
        <v>101</v>
      </c>
      <c r="H20" s="28">
        <v>9</v>
      </c>
      <c r="I20" s="28">
        <v>9</v>
      </c>
    </row>
    <row r="21" spans="1:9" ht="24.95" customHeight="1">
      <c r="A21" s="89" t="s">
        <v>97</v>
      </c>
      <c r="B21" s="109" t="s">
        <v>96</v>
      </c>
      <c r="C21" s="110"/>
      <c r="D21" s="28">
        <v>2</v>
      </c>
      <c r="E21" s="28">
        <v>10</v>
      </c>
      <c r="F21" s="28">
        <v>10</v>
      </c>
      <c r="G21" s="70" t="s">
        <v>27</v>
      </c>
      <c r="H21" s="28">
        <v>0</v>
      </c>
      <c r="I21" s="28">
        <v>0</v>
      </c>
    </row>
    <row r="22" spans="1:9" ht="24.95" customHeight="1">
      <c r="A22" s="89" t="s">
        <v>100</v>
      </c>
      <c r="B22" s="109" t="s">
        <v>122</v>
      </c>
      <c r="C22" s="110"/>
      <c r="D22" s="28">
        <v>2</v>
      </c>
      <c r="E22" s="28">
        <v>6</v>
      </c>
      <c r="F22" s="28">
        <v>6</v>
      </c>
      <c r="G22" s="70" t="s">
        <v>101</v>
      </c>
      <c r="H22" s="28">
        <v>2</v>
      </c>
      <c r="I22" s="28">
        <v>2</v>
      </c>
    </row>
    <row r="23" spans="1:9" ht="24.95" customHeight="1">
      <c r="A23" s="89" t="s">
        <v>103</v>
      </c>
      <c r="B23" s="109" t="s">
        <v>104</v>
      </c>
      <c r="C23" s="110"/>
      <c r="D23" s="28">
        <v>2</v>
      </c>
      <c r="E23" s="28">
        <v>4</v>
      </c>
      <c r="F23" s="28">
        <v>4</v>
      </c>
      <c r="G23" s="70" t="s">
        <v>27</v>
      </c>
      <c r="H23" s="28">
        <v>0</v>
      </c>
      <c r="I23" s="28">
        <v>0</v>
      </c>
    </row>
    <row r="24" spans="1:9" ht="24.95" customHeight="1">
      <c r="A24" s="89" t="s">
        <v>113</v>
      </c>
      <c r="B24" s="109" t="s">
        <v>105</v>
      </c>
      <c r="C24" s="110"/>
      <c r="D24" s="28">
        <v>2</v>
      </c>
      <c r="E24" s="28">
        <v>12</v>
      </c>
      <c r="F24" s="28">
        <v>12</v>
      </c>
      <c r="G24" s="71" t="s">
        <v>101</v>
      </c>
      <c r="H24" s="28">
        <v>0.5</v>
      </c>
      <c r="I24" s="28">
        <v>0.5</v>
      </c>
    </row>
    <row r="25" spans="1:9" ht="24.95" customHeight="1">
      <c r="A25" s="89" t="s">
        <v>114</v>
      </c>
      <c r="B25" s="109" t="s">
        <v>106</v>
      </c>
      <c r="C25" s="110"/>
      <c r="D25" s="28">
        <v>2</v>
      </c>
      <c r="E25" s="28">
        <v>10</v>
      </c>
      <c r="F25" s="28">
        <v>10</v>
      </c>
      <c r="G25" s="70" t="s">
        <v>101</v>
      </c>
      <c r="H25" s="28">
        <v>5.5</v>
      </c>
      <c r="I25" s="28">
        <v>5.5</v>
      </c>
    </row>
    <row r="26" spans="1:9" ht="24.95" customHeight="1">
      <c r="A26" s="89" t="s">
        <v>115</v>
      </c>
      <c r="B26" s="109" t="s">
        <v>107</v>
      </c>
      <c r="C26" s="110"/>
      <c r="D26" s="28">
        <v>2</v>
      </c>
      <c r="E26" s="28">
        <v>8</v>
      </c>
      <c r="F26" s="28">
        <v>8</v>
      </c>
      <c r="G26" s="70" t="s">
        <v>101</v>
      </c>
      <c r="H26" s="28">
        <v>0.5</v>
      </c>
      <c r="I26" s="28">
        <v>0.5</v>
      </c>
    </row>
    <row r="27" spans="1:9" ht="24.95" customHeight="1">
      <c r="A27" s="89" t="s">
        <v>116</v>
      </c>
      <c r="B27" s="109" t="s">
        <v>108</v>
      </c>
      <c r="C27" s="110"/>
      <c r="D27" s="28">
        <v>2</v>
      </c>
      <c r="E27" s="28">
        <v>14</v>
      </c>
      <c r="F27" s="28">
        <v>14</v>
      </c>
      <c r="G27" s="70" t="s">
        <v>101</v>
      </c>
      <c r="H27" s="28">
        <v>0.5</v>
      </c>
      <c r="I27" s="28">
        <v>0.5</v>
      </c>
    </row>
    <row r="28" spans="1:9" ht="24.95" customHeight="1">
      <c r="A28" s="69" t="s">
        <v>109</v>
      </c>
      <c r="B28" s="109" t="s">
        <v>117</v>
      </c>
      <c r="C28" s="110"/>
      <c r="D28" s="28">
        <v>2</v>
      </c>
      <c r="E28" s="28">
        <v>2</v>
      </c>
      <c r="F28" s="28">
        <v>1</v>
      </c>
      <c r="G28" s="70" t="s">
        <v>25</v>
      </c>
      <c r="H28" s="28">
        <v>1.5</v>
      </c>
      <c r="I28" s="28">
        <v>2.5</v>
      </c>
    </row>
    <row r="29" spans="1:9" ht="24.95" customHeight="1">
      <c r="A29" s="69" t="s">
        <v>118</v>
      </c>
      <c r="B29" s="109" t="s">
        <v>110</v>
      </c>
      <c r="C29" s="110"/>
      <c r="D29" s="28">
        <v>2</v>
      </c>
      <c r="E29" s="28">
        <v>4</v>
      </c>
      <c r="F29" s="28">
        <v>4</v>
      </c>
      <c r="G29" s="70" t="s">
        <v>101</v>
      </c>
      <c r="H29" s="28">
        <v>2.5</v>
      </c>
      <c r="I29" s="28">
        <v>2.5</v>
      </c>
    </row>
    <row r="30" spans="1:9" ht="24.95" customHeight="1">
      <c r="A30" s="69" t="s">
        <v>119</v>
      </c>
      <c r="B30" s="109" t="s">
        <v>111</v>
      </c>
      <c r="C30" s="110"/>
      <c r="D30" s="28">
        <v>2</v>
      </c>
      <c r="E30" s="28">
        <v>6</v>
      </c>
      <c r="F30" s="28">
        <v>2</v>
      </c>
      <c r="G30" s="70" t="s">
        <v>101</v>
      </c>
      <c r="H30" s="28">
        <v>0.5</v>
      </c>
      <c r="I30" s="28">
        <v>0.5</v>
      </c>
    </row>
    <row r="31" spans="1:9" ht="24.95" customHeight="1">
      <c r="A31" s="69" t="s">
        <v>120</v>
      </c>
      <c r="B31" s="109" t="s">
        <v>112</v>
      </c>
      <c r="C31" s="110"/>
      <c r="D31" s="28">
        <v>2</v>
      </c>
      <c r="E31" s="28">
        <v>2</v>
      </c>
      <c r="F31" s="28">
        <v>2</v>
      </c>
      <c r="G31" s="70" t="s">
        <v>101</v>
      </c>
      <c r="H31" s="28">
        <v>0.5</v>
      </c>
      <c r="I31" s="28">
        <v>0.5</v>
      </c>
    </row>
    <row r="32" spans="1:9" ht="24.95" customHeight="1">
      <c r="A32" s="69"/>
      <c r="B32" s="73"/>
      <c r="C32" s="74"/>
      <c r="D32" s="28"/>
      <c r="E32" s="28"/>
      <c r="F32" s="28"/>
      <c r="G32" s="70"/>
      <c r="H32" s="28"/>
      <c r="I32" s="28"/>
    </row>
    <row r="33" spans="1:9" ht="24.95" customHeight="1">
      <c r="A33" s="69"/>
      <c r="B33" s="73"/>
      <c r="C33" s="74"/>
      <c r="D33" s="28"/>
      <c r="E33" s="28"/>
      <c r="F33" s="28"/>
      <c r="G33" s="70"/>
      <c r="H33" s="28"/>
      <c r="I33" s="28"/>
    </row>
    <row r="34" spans="1:9" ht="24.95" customHeight="1">
      <c r="A34" s="69"/>
      <c r="B34" s="73"/>
      <c r="C34" s="74"/>
      <c r="D34" s="28"/>
      <c r="E34" s="28"/>
      <c r="F34" s="28"/>
      <c r="G34" s="70"/>
      <c r="H34" s="28"/>
      <c r="I34" s="28"/>
    </row>
    <row r="35" spans="1:9" ht="24.95" customHeight="1">
      <c r="A35" s="69"/>
      <c r="B35" s="107"/>
      <c r="C35" s="108"/>
      <c r="D35" s="28"/>
      <c r="E35" s="28"/>
      <c r="F35" s="28"/>
      <c r="G35" s="70"/>
      <c r="H35" s="28"/>
      <c r="I35" s="28"/>
    </row>
    <row r="36" spans="1:9" ht="24.95" customHeight="1">
      <c r="A36" s="69"/>
      <c r="B36" s="107"/>
      <c r="C36" s="108"/>
      <c r="D36" s="28"/>
      <c r="E36" s="28"/>
      <c r="F36" s="28"/>
      <c r="G36" s="70"/>
      <c r="H36" s="28"/>
      <c r="I36" s="28"/>
    </row>
    <row r="37" spans="1:9" ht="24.95" customHeight="1">
      <c r="A37" s="69"/>
      <c r="B37" s="107"/>
      <c r="C37" s="108"/>
      <c r="D37" s="28"/>
      <c r="E37" s="28"/>
      <c r="F37" s="28"/>
      <c r="G37" s="70"/>
      <c r="H37" s="28"/>
      <c r="I37" s="28"/>
    </row>
    <row r="38" spans="1:9" ht="24.95" customHeight="1">
      <c r="A38" s="69"/>
      <c r="B38" s="107"/>
      <c r="C38" s="108"/>
      <c r="D38" s="28"/>
      <c r="E38" s="28"/>
      <c r="F38" s="28"/>
      <c r="G38" s="70"/>
      <c r="H38" s="28"/>
      <c r="I38" s="28"/>
    </row>
    <row r="39" spans="1:9" ht="24.95" customHeight="1">
      <c r="A39" s="69"/>
      <c r="B39" s="107"/>
      <c r="C39" s="108"/>
      <c r="D39" s="28"/>
      <c r="E39" s="28"/>
      <c r="F39" s="28"/>
      <c r="G39" s="70"/>
      <c r="H39" s="28"/>
      <c r="I39" s="28"/>
    </row>
    <row r="40" spans="1:9" ht="24.95" customHeight="1">
      <c r="A40" s="69"/>
      <c r="B40" s="107"/>
      <c r="C40" s="108"/>
      <c r="D40" s="28"/>
      <c r="E40" s="28"/>
      <c r="F40" s="28"/>
      <c r="G40" s="70"/>
      <c r="H40" s="28"/>
      <c r="I40" s="28"/>
    </row>
    <row r="41" spans="1:9" ht="30" customHeight="1">
      <c r="A41" s="61"/>
      <c r="B41" s="61"/>
      <c r="D41" s="67" t="s">
        <v>30</v>
      </c>
      <c r="E41" s="68">
        <f>SUM(E16:E40)</f>
        <v>178</v>
      </c>
      <c r="F41" s="68">
        <f>SUM(F16:F40)</f>
        <v>92</v>
      </c>
      <c r="G41" s="67" t="s">
        <v>31</v>
      </c>
      <c r="H41" s="68">
        <f>SUM(H16:H40)</f>
        <v>33</v>
      </c>
      <c r="I41" s="68">
        <f>SUM(I16:I40)</f>
        <v>95.5</v>
      </c>
    </row>
    <row r="42" spans="1:9" ht="30" customHeight="1">
      <c r="A42" s="61"/>
      <c r="B42" s="52"/>
      <c r="D42" s="52"/>
      <c r="E42" s="43"/>
      <c r="F42" s="43"/>
      <c r="G42" s="52"/>
      <c r="H42" s="43"/>
      <c r="I42" s="43"/>
    </row>
    <row r="43" spans="1:9" ht="30" customHeight="1">
      <c r="A43" s="61"/>
      <c r="B43" s="61"/>
      <c r="D43" s="52"/>
      <c r="E43" s="43"/>
      <c r="F43" s="43"/>
      <c r="G43" s="52"/>
      <c r="H43" s="43"/>
      <c r="I43" s="43"/>
    </row>
    <row r="44" spans="1:9" ht="30" customHeight="1">
      <c r="A44" s="61"/>
      <c r="B44" s="61"/>
      <c r="D44" s="52"/>
      <c r="E44" s="43"/>
      <c r="F44" s="43"/>
      <c r="G44" s="52"/>
      <c r="H44" s="43"/>
      <c r="I44" s="43"/>
    </row>
    <row r="45" spans="1:9" ht="18" customHeight="1">
      <c r="A45" s="61"/>
      <c r="B45" s="61"/>
      <c r="D45" s="52"/>
      <c r="E45" s="43"/>
      <c r="F45" s="43"/>
      <c r="G45" s="52"/>
      <c r="H45" s="43"/>
      <c r="I45" s="43"/>
    </row>
    <row r="46" spans="1:9">
      <c r="A46" s="61"/>
      <c r="B46" s="61"/>
      <c r="D46" s="52"/>
      <c r="E46" s="43"/>
      <c r="F46" s="43"/>
      <c r="G46" s="52"/>
      <c r="H46" s="43"/>
      <c r="I46" s="43"/>
    </row>
    <row r="47" spans="1:9">
      <c r="A47" s="61"/>
      <c r="B47" s="61"/>
      <c r="D47" s="52"/>
      <c r="E47" s="43"/>
      <c r="F47" s="43"/>
      <c r="G47" s="52"/>
      <c r="H47" s="43"/>
      <c r="I47" s="43"/>
    </row>
    <row r="48" spans="1:9">
      <c r="A48" s="61"/>
      <c r="B48" s="61"/>
      <c r="D48" s="52"/>
      <c r="E48" s="43"/>
      <c r="F48" s="43"/>
      <c r="G48" s="52"/>
      <c r="H48" s="43"/>
      <c r="I48" s="43"/>
    </row>
    <row r="49" spans="1:9">
      <c r="A49" s="61"/>
      <c r="B49" s="61"/>
      <c r="D49" s="52"/>
      <c r="E49" s="43"/>
      <c r="F49" s="43"/>
      <c r="G49" s="52"/>
      <c r="H49" s="43"/>
      <c r="I49" s="43"/>
    </row>
    <row r="50" spans="1:9">
      <c r="A50" s="61"/>
      <c r="B50" s="61"/>
      <c r="D50" s="52"/>
      <c r="E50" s="43"/>
      <c r="F50" s="43"/>
      <c r="G50" s="52"/>
      <c r="H50" s="43"/>
      <c r="I50" s="43"/>
    </row>
  </sheetData>
  <sheetProtection formatCells="0" insertRows="0" deleteRows="0"/>
  <mergeCells count="42">
    <mergeCell ref="B35:C35"/>
    <mergeCell ref="A8:B8"/>
    <mergeCell ref="A7:B7"/>
    <mergeCell ref="A11:B11"/>
    <mergeCell ref="A12:B12"/>
    <mergeCell ref="C8:E8"/>
    <mergeCell ref="C7:E7"/>
    <mergeCell ref="C9:E9"/>
    <mergeCell ref="B27:C27"/>
    <mergeCell ref="B28:C28"/>
    <mergeCell ref="B29:C29"/>
    <mergeCell ref="B30:C30"/>
    <mergeCell ref="B31:C31"/>
    <mergeCell ref="B14:C15"/>
    <mergeCell ref="A14:A15"/>
    <mergeCell ref="A10:B10"/>
    <mergeCell ref="B40:C40"/>
    <mergeCell ref="B16:C16"/>
    <mergeCell ref="B37:C37"/>
    <mergeCell ref="B38:C38"/>
    <mergeCell ref="B39:C39"/>
    <mergeCell ref="B17:C17"/>
    <mergeCell ref="B18:C18"/>
    <mergeCell ref="B19:C19"/>
    <mergeCell ref="B20:C20"/>
    <mergeCell ref="B36:C36"/>
    <mergeCell ref="B21:C21"/>
    <mergeCell ref="B22:C22"/>
    <mergeCell ref="B23:C23"/>
    <mergeCell ref="B24:C24"/>
    <mergeCell ref="B25:C25"/>
    <mergeCell ref="B26:C26"/>
    <mergeCell ref="G14:I14"/>
    <mergeCell ref="D14:F14"/>
    <mergeCell ref="C10:E10"/>
    <mergeCell ref="C11:I11"/>
    <mergeCell ref="C12:I12"/>
    <mergeCell ref="A2:T2"/>
    <mergeCell ref="A5:I5"/>
    <mergeCell ref="A4:I4"/>
    <mergeCell ref="A3:I3"/>
    <mergeCell ref="A9:B9"/>
  </mergeCells>
  <phoneticPr fontId="2" type="noConversion"/>
  <dataValidations count="3">
    <dataValidation type="list" allowBlank="1" showInputMessage="1" showErrorMessage="1" sqref="L7:L12 G25:G40">
      <formula1>$L$7:$L$12</formula1>
    </dataValidation>
    <dataValidation type="list" allowBlank="1" showInputMessage="1" showErrorMessage="1" sqref="L16 G16:G23">
      <formula1>$L$7:$L$13</formula1>
    </dataValidation>
    <dataValidation type="list" allowBlank="1" showInputMessage="1" showErrorMessage="1" sqref="D16:D40">
      <formula1>$M$7:$M$9</formula1>
    </dataValidation>
  </dataValidations>
  <pageMargins left="0.75" right="0.75" top="1" bottom="1" header="0.5" footer="0.5"/>
  <pageSetup scale="65" orientation="portrait"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sheetPr>
    <pageSetUpPr fitToPage="1"/>
  </sheetPr>
  <dimension ref="A1:AA48"/>
  <sheetViews>
    <sheetView zoomScaleNormal="100" workbookViewId="0">
      <selection activeCell="T30" sqref="T30"/>
    </sheetView>
  </sheetViews>
  <sheetFormatPr defaultColWidth="8.85546875" defaultRowHeight="12.75"/>
  <cols>
    <col min="1" max="1" width="13.85546875" style="42" customWidth="1"/>
    <col min="2" max="2" width="4.7109375" style="42" customWidth="1"/>
    <col min="3" max="20" width="6" style="42" customWidth="1"/>
    <col min="21" max="16384" width="8.85546875" style="42"/>
  </cols>
  <sheetData>
    <row r="1" spans="1:20" ht="23.25">
      <c r="A1" s="92" t="s">
        <v>57</v>
      </c>
      <c r="B1" s="92"/>
      <c r="C1" s="92"/>
      <c r="D1" s="92"/>
      <c r="E1" s="92"/>
      <c r="F1" s="92"/>
      <c r="G1" s="92"/>
      <c r="H1" s="92"/>
      <c r="I1" s="92"/>
      <c r="J1" s="92"/>
      <c r="K1" s="92"/>
      <c r="L1" s="92"/>
      <c r="M1" s="92"/>
      <c r="N1" s="92"/>
      <c r="O1" s="92"/>
      <c r="P1" s="92"/>
      <c r="Q1" s="92"/>
      <c r="R1" s="92"/>
      <c r="S1" s="92"/>
      <c r="T1" s="92"/>
    </row>
    <row r="3" spans="1:20" ht="24.95" customHeight="1">
      <c r="A3" s="149" t="s">
        <v>58</v>
      </c>
      <c r="B3" s="150"/>
      <c r="C3" s="129">
        <f>'Status Report Template'!C9:E9</f>
        <v>41233</v>
      </c>
      <c r="D3" s="130"/>
      <c r="E3" s="130"/>
      <c r="F3" s="130"/>
      <c r="G3" s="130"/>
      <c r="H3" s="130"/>
      <c r="I3" s="130"/>
      <c r="J3" s="130"/>
      <c r="K3" s="130"/>
      <c r="L3" s="130"/>
      <c r="M3" s="127"/>
      <c r="N3" s="128"/>
    </row>
    <row r="4" spans="1:20" ht="24.95" customHeight="1">
      <c r="A4" s="149" t="s">
        <v>59</v>
      </c>
      <c r="B4" s="150"/>
      <c r="C4" s="125" t="str">
        <f>'Member 1 Timesheet'!D3 &amp; ", " &amp; 'Member 2 Timesheet'!D3 &amp; ", " &amp; 'Member 3 Timesheet'!D3 &amp; ", " &amp; 'Member 4 Timesheet'!D3</f>
        <v>Robin Mays, Thomas Couture, Matthew Powell, Lee Hall</v>
      </c>
      <c r="D4" s="126"/>
      <c r="E4" s="126"/>
      <c r="F4" s="126"/>
      <c r="G4" s="126"/>
      <c r="H4" s="126"/>
      <c r="I4" s="126"/>
      <c r="J4" s="126"/>
      <c r="K4" s="126"/>
      <c r="L4" s="126"/>
      <c r="M4" s="127"/>
      <c r="N4" s="128"/>
    </row>
    <row r="5" spans="1:20" ht="24.95" customHeight="1">
      <c r="A5" s="149" t="s">
        <v>60</v>
      </c>
      <c r="B5" s="150"/>
      <c r="C5" s="125" t="str">
        <f>'Status Report Template'!C7</f>
        <v>Forager - Group 4</v>
      </c>
      <c r="D5" s="126"/>
      <c r="E5" s="126"/>
      <c r="F5" s="126"/>
      <c r="G5" s="126"/>
      <c r="H5" s="126"/>
      <c r="I5" s="126"/>
      <c r="J5" s="126"/>
      <c r="K5" s="126"/>
      <c r="L5" s="126"/>
      <c r="M5" s="127"/>
      <c r="N5" s="128"/>
    </row>
    <row r="6" spans="1:20" ht="13.5" thickBot="1">
      <c r="A6" s="44"/>
      <c r="B6" s="43"/>
      <c r="C6" s="148"/>
      <c r="D6" s="148"/>
      <c r="E6" s="148"/>
      <c r="F6" s="148"/>
      <c r="G6" s="148"/>
      <c r="H6" s="148"/>
      <c r="I6" s="45"/>
      <c r="J6" s="45"/>
      <c r="K6" s="45"/>
      <c r="L6" s="45"/>
      <c r="M6" s="45"/>
      <c r="N6" s="45"/>
      <c r="O6" s="45"/>
      <c r="P6" s="45"/>
      <c r="Q6" s="45"/>
      <c r="R6" s="45"/>
      <c r="S6" s="45"/>
    </row>
    <row r="7" spans="1:20" ht="18" customHeight="1">
      <c r="A7" s="151" t="s">
        <v>37</v>
      </c>
      <c r="B7" s="151"/>
      <c r="C7" s="154" t="s">
        <v>61</v>
      </c>
      <c r="D7" s="155"/>
      <c r="E7" s="155"/>
      <c r="F7" s="155"/>
      <c r="G7" s="155"/>
      <c r="H7" s="155"/>
      <c r="I7" s="155"/>
      <c r="J7" s="155"/>
      <c r="K7" s="155"/>
      <c r="L7" s="155"/>
      <c r="M7" s="155"/>
      <c r="N7" s="155"/>
      <c r="O7" s="155"/>
      <c r="P7" s="155"/>
      <c r="Q7" s="155"/>
      <c r="R7" s="155"/>
      <c r="S7" s="155"/>
      <c r="T7" s="156"/>
    </row>
    <row r="8" spans="1:20" ht="18" customHeight="1">
      <c r="A8" s="152"/>
      <c r="B8" s="152"/>
      <c r="C8" s="136" t="s">
        <v>43</v>
      </c>
      <c r="D8" s="134"/>
      <c r="E8" s="137"/>
      <c r="F8" s="133" t="s">
        <v>62</v>
      </c>
      <c r="G8" s="134"/>
      <c r="H8" s="135"/>
      <c r="I8" s="136" t="s">
        <v>63</v>
      </c>
      <c r="J8" s="134"/>
      <c r="K8" s="137"/>
      <c r="L8" s="133" t="s">
        <v>64</v>
      </c>
      <c r="M8" s="134"/>
      <c r="N8" s="135"/>
      <c r="O8" s="136" t="s">
        <v>65</v>
      </c>
      <c r="P8" s="134"/>
      <c r="Q8" s="137"/>
      <c r="R8" s="133" t="s">
        <v>29</v>
      </c>
      <c r="S8" s="134"/>
      <c r="T8" s="137"/>
    </row>
    <row r="9" spans="1:20" ht="24.95" customHeight="1">
      <c r="A9" s="153"/>
      <c r="B9" s="153"/>
      <c r="C9" s="46" t="s">
        <v>49</v>
      </c>
      <c r="D9" s="47" t="s">
        <v>44</v>
      </c>
      <c r="E9" s="48" t="s">
        <v>45</v>
      </c>
      <c r="F9" s="46" t="s">
        <v>49</v>
      </c>
      <c r="G9" s="47" t="s">
        <v>44</v>
      </c>
      <c r="H9" s="49" t="s">
        <v>45</v>
      </c>
      <c r="I9" s="46" t="s">
        <v>49</v>
      </c>
      <c r="J9" s="47" t="s">
        <v>44</v>
      </c>
      <c r="K9" s="48" t="s">
        <v>45</v>
      </c>
      <c r="L9" s="46" t="s">
        <v>49</v>
      </c>
      <c r="M9" s="47" t="s">
        <v>44</v>
      </c>
      <c r="N9" s="49" t="s">
        <v>45</v>
      </c>
      <c r="O9" s="46" t="s">
        <v>49</v>
      </c>
      <c r="P9" s="47" t="s">
        <v>44</v>
      </c>
      <c r="Q9" s="48" t="s">
        <v>45</v>
      </c>
      <c r="R9" s="46" t="s">
        <v>49</v>
      </c>
      <c r="S9" s="47" t="s">
        <v>44</v>
      </c>
      <c r="T9" s="48" t="s">
        <v>45</v>
      </c>
    </row>
    <row r="10" spans="1:20" ht="18" customHeight="1">
      <c r="A10" s="147" t="str">
        <f>'Member 1 Timesheet'!D3</f>
        <v>Robin Mays</v>
      </c>
      <c r="B10" s="146"/>
      <c r="C10" s="23">
        <v>1</v>
      </c>
      <c r="D10" s="24">
        <v>0</v>
      </c>
      <c r="E10" s="25"/>
      <c r="F10" s="26">
        <v>4</v>
      </c>
      <c r="G10" s="24">
        <v>0</v>
      </c>
      <c r="H10" s="27">
        <v>1</v>
      </c>
      <c r="I10" s="23">
        <v>14</v>
      </c>
      <c r="J10" s="28">
        <v>1</v>
      </c>
      <c r="K10" s="12">
        <v>5</v>
      </c>
      <c r="L10" s="13">
        <v>5</v>
      </c>
      <c r="M10" s="28">
        <v>0</v>
      </c>
      <c r="N10" s="14">
        <v>0</v>
      </c>
      <c r="O10" s="11">
        <v>4</v>
      </c>
      <c r="P10" s="28">
        <v>1</v>
      </c>
      <c r="Q10" s="12">
        <v>1.5</v>
      </c>
      <c r="R10" s="29">
        <f t="shared" ref="R10:T13" si="0">C10+F10+I10+L10+O10</f>
        <v>28</v>
      </c>
      <c r="S10" s="29">
        <v>2</v>
      </c>
      <c r="T10" s="16">
        <f t="shared" si="0"/>
        <v>7.5</v>
      </c>
    </row>
    <row r="11" spans="1:20" ht="18" customHeight="1">
      <c r="A11" s="147" t="str">
        <f>'Member 2 Timesheet'!D3</f>
        <v>Thomas Couture</v>
      </c>
      <c r="B11" s="146"/>
      <c r="C11" s="11">
        <v>1</v>
      </c>
      <c r="D11" s="90">
        <v>0</v>
      </c>
      <c r="E11" s="12"/>
      <c r="F11" s="13">
        <v>4</v>
      </c>
      <c r="G11" s="90">
        <v>0</v>
      </c>
      <c r="H11" s="14">
        <v>2</v>
      </c>
      <c r="I11" s="11">
        <v>14</v>
      </c>
      <c r="J11" s="28">
        <v>1</v>
      </c>
      <c r="K11" s="12">
        <v>6</v>
      </c>
      <c r="L11" s="13">
        <v>5</v>
      </c>
      <c r="M11" s="28">
        <v>0</v>
      </c>
      <c r="N11" s="14">
        <v>0</v>
      </c>
      <c r="O11" s="11">
        <v>4</v>
      </c>
      <c r="P11" s="28">
        <v>1</v>
      </c>
      <c r="Q11" s="12">
        <v>2</v>
      </c>
      <c r="R11" s="29">
        <f t="shared" si="0"/>
        <v>28</v>
      </c>
      <c r="S11" s="29">
        <v>2</v>
      </c>
      <c r="T11" s="16">
        <f t="shared" si="0"/>
        <v>10</v>
      </c>
    </row>
    <row r="12" spans="1:20" ht="18" customHeight="1">
      <c r="A12" s="145" t="str">
        <f>'Member 3 Timesheet'!D3</f>
        <v>Matthew Powell</v>
      </c>
      <c r="B12" s="146"/>
      <c r="C12" s="11">
        <v>1</v>
      </c>
      <c r="D12" s="90">
        <v>0</v>
      </c>
      <c r="E12" s="12"/>
      <c r="F12" s="13">
        <v>4</v>
      </c>
      <c r="G12" s="90">
        <v>0</v>
      </c>
      <c r="H12" s="14">
        <v>3</v>
      </c>
      <c r="I12" s="11">
        <v>14</v>
      </c>
      <c r="J12" s="28">
        <v>0</v>
      </c>
      <c r="K12" s="12">
        <v>2</v>
      </c>
      <c r="L12" s="13">
        <v>5</v>
      </c>
      <c r="M12" s="28">
        <v>4</v>
      </c>
      <c r="N12" s="14">
        <v>4</v>
      </c>
      <c r="O12" s="11">
        <v>4</v>
      </c>
      <c r="P12" s="28">
        <v>0.5</v>
      </c>
      <c r="Q12" s="12">
        <v>0.5</v>
      </c>
      <c r="R12" s="29">
        <f t="shared" si="0"/>
        <v>28</v>
      </c>
      <c r="S12" s="29">
        <v>4.5</v>
      </c>
      <c r="T12" s="16">
        <f t="shared" si="0"/>
        <v>9.5</v>
      </c>
    </row>
    <row r="13" spans="1:20" ht="18" customHeight="1" thickBot="1">
      <c r="A13" s="147" t="str">
        <f>'Member 4 Timesheet'!D3</f>
        <v>Lee Hall</v>
      </c>
      <c r="B13" s="146"/>
      <c r="C13" s="17">
        <v>1</v>
      </c>
      <c r="D13" s="91">
        <v>0</v>
      </c>
      <c r="E13" s="18"/>
      <c r="F13" s="19">
        <v>4</v>
      </c>
      <c r="G13" s="91">
        <v>0</v>
      </c>
      <c r="H13" s="20">
        <v>1</v>
      </c>
      <c r="I13" s="17">
        <v>14</v>
      </c>
      <c r="J13" s="35">
        <v>2</v>
      </c>
      <c r="K13" s="18">
        <v>7</v>
      </c>
      <c r="L13" s="19">
        <v>5</v>
      </c>
      <c r="M13" s="35">
        <v>0</v>
      </c>
      <c r="N13" s="20">
        <v>2</v>
      </c>
      <c r="O13" s="17">
        <v>4</v>
      </c>
      <c r="P13" s="35">
        <v>2.5</v>
      </c>
      <c r="Q13" s="18">
        <v>2.5</v>
      </c>
      <c r="R13" s="29">
        <f t="shared" si="0"/>
        <v>28</v>
      </c>
      <c r="S13" s="36">
        <v>4.5</v>
      </c>
      <c r="T13" s="22">
        <f t="shared" si="0"/>
        <v>12.5</v>
      </c>
    </row>
    <row r="14" spans="1:20" ht="18" customHeight="1" thickBot="1">
      <c r="A14" s="50"/>
      <c r="B14" s="51" t="s">
        <v>48</v>
      </c>
      <c r="C14" s="37">
        <f t="shared" ref="C14:H14" si="1">SUM(C10:C13)</f>
        <v>4</v>
      </c>
      <c r="D14" s="38">
        <f t="shared" si="1"/>
        <v>0</v>
      </c>
      <c r="E14" s="34">
        <f t="shared" si="1"/>
        <v>0</v>
      </c>
      <c r="F14" s="39">
        <f t="shared" si="1"/>
        <v>16</v>
      </c>
      <c r="G14" s="38">
        <f t="shared" si="1"/>
        <v>0</v>
      </c>
      <c r="H14" s="38">
        <f t="shared" si="1"/>
        <v>7</v>
      </c>
      <c r="I14" s="37">
        <f>SUM(I10:I13)</f>
        <v>56</v>
      </c>
      <c r="J14" s="38">
        <f t="shared" ref="J14:T14" si="2">SUM(J10:J13)</f>
        <v>4</v>
      </c>
      <c r="K14" s="34">
        <f t="shared" si="2"/>
        <v>20</v>
      </c>
      <c r="L14" s="39">
        <f t="shared" si="2"/>
        <v>20</v>
      </c>
      <c r="M14" s="38">
        <f t="shared" si="2"/>
        <v>4</v>
      </c>
      <c r="N14" s="38">
        <f t="shared" si="2"/>
        <v>6</v>
      </c>
      <c r="O14" s="37">
        <f t="shared" si="2"/>
        <v>16</v>
      </c>
      <c r="P14" s="38">
        <f t="shared" si="2"/>
        <v>5</v>
      </c>
      <c r="Q14" s="34">
        <f t="shared" si="2"/>
        <v>6.5</v>
      </c>
      <c r="R14" s="40">
        <f t="shared" si="2"/>
        <v>112</v>
      </c>
      <c r="S14" s="41">
        <v>13</v>
      </c>
      <c r="T14" s="34">
        <f t="shared" si="2"/>
        <v>39.5</v>
      </c>
    </row>
    <row r="15" spans="1:20" ht="13.5" thickBot="1">
      <c r="H15" s="52"/>
      <c r="I15" s="43"/>
      <c r="J15" s="43"/>
      <c r="K15" s="43"/>
      <c r="L15" s="43"/>
      <c r="M15" s="43"/>
      <c r="N15" s="43"/>
      <c r="O15" s="43"/>
      <c r="P15" s="43"/>
      <c r="Q15" s="43"/>
      <c r="R15" s="43"/>
      <c r="S15" s="43"/>
    </row>
    <row r="16" spans="1:20" ht="18" customHeight="1" thickBot="1">
      <c r="A16" s="159" t="s">
        <v>37</v>
      </c>
      <c r="B16" s="160"/>
      <c r="C16" s="166" t="s">
        <v>66</v>
      </c>
      <c r="D16" s="167"/>
      <c r="E16" s="167"/>
      <c r="F16" s="167"/>
      <c r="G16" s="167"/>
      <c r="H16" s="167"/>
      <c r="I16" s="167"/>
      <c r="J16" s="167"/>
      <c r="K16" s="167"/>
      <c r="L16" s="167"/>
      <c r="M16" s="167"/>
      <c r="N16" s="167"/>
      <c r="O16" s="167"/>
      <c r="P16" s="167"/>
      <c r="Q16" s="167"/>
      <c r="R16" s="167"/>
      <c r="S16" s="167"/>
      <c r="T16" s="168"/>
    </row>
    <row r="17" spans="1:27" ht="18" customHeight="1">
      <c r="A17" s="161"/>
      <c r="B17" s="162"/>
      <c r="C17" s="138" t="str">
        <f>'Status Report Template'!A16</f>
        <v>Crawler 1</v>
      </c>
      <c r="D17" s="132"/>
      <c r="E17" s="138" t="str">
        <f>'Status Report Template'!A17</f>
        <v>Crawler 2</v>
      </c>
      <c r="F17" s="132"/>
      <c r="G17" s="138" t="str">
        <f>'Status Report Template'!A18</f>
        <v>Report 1</v>
      </c>
      <c r="H17" s="132"/>
      <c r="I17" s="138" t="str">
        <f>'Status Report Template'!A19</f>
        <v>Report 2</v>
      </c>
      <c r="J17" s="132"/>
      <c r="K17" s="138" t="str">
        <f>'Status Report Template'!A20</f>
        <v>Report 3</v>
      </c>
      <c r="L17" s="132"/>
      <c r="M17" s="131" t="str">
        <f>'Status Report Template'!A21</f>
        <v>Report 4</v>
      </c>
      <c r="N17" s="132"/>
      <c r="O17" s="131" t="str">
        <f>'Status Report Template'!A22</f>
        <v>Report 5</v>
      </c>
      <c r="P17" s="132"/>
      <c r="Q17" s="131" t="str">
        <f>'Status Report Template'!A23</f>
        <v>Report 6</v>
      </c>
      <c r="R17" s="132"/>
      <c r="S17" s="131" t="str">
        <f>'Status Report Template'!A24</f>
        <v>Crawler 3</v>
      </c>
      <c r="T17" s="132"/>
      <c r="U17" s="43"/>
      <c r="V17" s="43"/>
      <c r="W17" s="43"/>
      <c r="X17" s="43"/>
      <c r="Y17" s="43"/>
      <c r="Z17" s="43"/>
      <c r="AA17" s="43"/>
    </row>
    <row r="18" spans="1:27" ht="24.95" customHeight="1">
      <c r="A18" s="161"/>
      <c r="B18" s="162"/>
      <c r="C18" s="46" t="s">
        <v>46</v>
      </c>
      <c r="D18" s="48" t="s">
        <v>47</v>
      </c>
      <c r="E18" s="46" t="s">
        <v>46</v>
      </c>
      <c r="F18" s="48" t="s">
        <v>47</v>
      </c>
      <c r="G18" s="53" t="s">
        <v>46</v>
      </c>
      <c r="H18" s="49" t="s">
        <v>47</v>
      </c>
      <c r="I18" s="46" t="s">
        <v>46</v>
      </c>
      <c r="J18" s="48" t="s">
        <v>47</v>
      </c>
      <c r="K18" s="53" t="s">
        <v>46</v>
      </c>
      <c r="L18" s="49" t="s">
        <v>47</v>
      </c>
      <c r="M18" s="46" t="s">
        <v>46</v>
      </c>
      <c r="N18" s="48" t="s">
        <v>47</v>
      </c>
      <c r="O18" s="53" t="s">
        <v>46</v>
      </c>
      <c r="P18" s="49" t="s">
        <v>47</v>
      </c>
      <c r="Q18" s="46" t="s">
        <v>46</v>
      </c>
      <c r="R18" s="48" t="s">
        <v>47</v>
      </c>
      <c r="S18" s="46" t="s">
        <v>46</v>
      </c>
      <c r="T18" s="48" t="s">
        <v>47</v>
      </c>
      <c r="U18" s="43"/>
      <c r="V18" s="43"/>
    </row>
    <row r="19" spans="1:27" ht="18" customHeight="1">
      <c r="A19" s="139" t="str">
        <f>A10</f>
        <v>Robin Mays</v>
      </c>
      <c r="B19" s="158"/>
      <c r="C19" s="11"/>
      <c r="D19" s="12"/>
      <c r="E19" s="11"/>
      <c r="F19" s="12"/>
      <c r="G19" s="13">
        <v>0</v>
      </c>
      <c r="H19" s="14">
        <v>1</v>
      </c>
      <c r="I19" s="11"/>
      <c r="J19" s="12"/>
      <c r="K19" s="13">
        <v>1</v>
      </c>
      <c r="L19" s="14">
        <v>5</v>
      </c>
      <c r="M19" s="11"/>
      <c r="N19" s="12"/>
      <c r="O19" s="13"/>
      <c r="P19" s="14"/>
      <c r="Q19" s="11"/>
      <c r="R19" s="12"/>
      <c r="S19" s="11"/>
      <c r="T19" s="12"/>
    </row>
    <row r="20" spans="1:27" ht="18" customHeight="1">
      <c r="A20" s="139" t="str">
        <f>A11</f>
        <v>Thomas Couture</v>
      </c>
      <c r="B20" s="158"/>
      <c r="C20" s="11"/>
      <c r="D20" s="12"/>
      <c r="E20" s="11"/>
      <c r="F20" s="12"/>
      <c r="G20" s="13">
        <v>0</v>
      </c>
      <c r="H20" s="14">
        <v>2</v>
      </c>
      <c r="I20" s="11"/>
      <c r="J20" s="12"/>
      <c r="K20" s="13">
        <v>0</v>
      </c>
      <c r="L20" s="14">
        <v>4</v>
      </c>
      <c r="M20" s="11"/>
      <c r="N20" s="12"/>
      <c r="O20" s="13">
        <v>1</v>
      </c>
      <c r="P20" s="14">
        <v>1</v>
      </c>
      <c r="Q20" s="11"/>
      <c r="R20" s="12"/>
      <c r="S20" s="11"/>
      <c r="T20" s="12"/>
      <c r="U20" s="43"/>
      <c r="V20" s="43"/>
    </row>
    <row r="21" spans="1:27" ht="18" customHeight="1">
      <c r="A21" s="139" t="str">
        <f>A12</f>
        <v>Matthew Powell</v>
      </c>
      <c r="B21" s="158"/>
      <c r="C21" s="11"/>
      <c r="D21" s="12"/>
      <c r="E21" s="11"/>
      <c r="F21" s="12"/>
      <c r="G21" s="13"/>
      <c r="H21" s="14"/>
      <c r="I21" s="11"/>
      <c r="J21" s="12"/>
      <c r="K21" s="13"/>
      <c r="L21" s="14"/>
      <c r="M21" s="11"/>
      <c r="N21" s="12"/>
      <c r="O21" s="13"/>
      <c r="P21" s="14"/>
      <c r="Q21" s="11"/>
      <c r="R21" s="12"/>
      <c r="S21" s="11">
        <v>0.5</v>
      </c>
      <c r="T21" s="12">
        <v>0.5</v>
      </c>
    </row>
    <row r="22" spans="1:27" ht="18" customHeight="1" thickBot="1">
      <c r="A22" s="141" t="str">
        <f>A13</f>
        <v>Lee Hall</v>
      </c>
      <c r="B22" s="176"/>
      <c r="C22" s="17">
        <v>0</v>
      </c>
      <c r="D22" s="18">
        <v>7</v>
      </c>
      <c r="E22" s="17"/>
      <c r="F22" s="18"/>
      <c r="G22" s="19"/>
      <c r="H22" s="20"/>
      <c r="I22" s="17"/>
      <c r="J22" s="18"/>
      <c r="K22" s="19"/>
      <c r="L22" s="20"/>
      <c r="M22" s="17"/>
      <c r="N22" s="18"/>
      <c r="O22" s="19">
        <v>0</v>
      </c>
      <c r="P22" s="20">
        <v>1</v>
      </c>
      <c r="Q22" s="17"/>
      <c r="R22" s="18"/>
      <c r="S22" s="17"/>
      <c r="T22" s="18"/>
    </row>
    <row r="23" spans="1:27" ht="18" customHeight="1" thickBot="1">
      <c r="A23" s="54"/>
      <c r="B23" s="55" t="s">
        <v>48</v>
      </c>
      <c r="C23" s="30">
        <f t="shared" ref="C23:R23" si="3">SUM(C19:C22)</f>
        <v>0</v>
      </c>
      <c r="D23" s="31">
        <f t="shared" si="3"/>
        <v>7</v>
      </c>
      <c r="E23" s="30">
        <f t="shared" si="3"/>
        <v>0</v>
      </c>
      <c r="F23" s="31">
        <f t="shared" si="3"/>
        <v>0</v>
      </c>
      <c r="G23" s="32">
        <f t="shared" ref="G23:L23" si="4">SUM(G19:G22)</f>
        <v>0</v>
      </c>
      <c r="H23" s="33">
        <f t="shared" si="4"/>
        <v>3</v>
      </c>
      <c r="I23" s="30">
        <f t="shared" si="4"/>
        <v>0</v>
      </c>
      <c r="J23" s="31">
        <f t="shared" si="4"/>
        <v>0</v>
      </c>
      <c r="K23" s="32">
        <f t="shared" si="4"/>
        <v>1</v>
      </c>
      <c r="L23" s="33">
        <f t="shared" si="4"/>
        <v>9</v>
      </c>
      <c r="M23" s="30">
        <f t="shared" si="3"/>
        <v>0</v>
      </c>
      <c r="N23" s="31">
        <f t="shared" si="3"/>
        <v>0</v>
      </c>
      <c r="O23" s="32">
        <f t="shared" si="3"/>
        <v>1</v>
      </c>
      <c r="P23" s="33">
        <f t="shared" si="3"/>
        <v>2</v>
      </c>
      <c r="Q23" s="30">
        <f t="shared" si="3"/>
        <v>0</v>
      </c>
      <c r="R23" s="31">
        <f t="shared" si="3"/>
        <v>0</v>
      </c>
      <c r="S23" s="30">
        <f>SUM(S19:S22)</f>
        <v>0.5</v>
      </c>
      <c r="T23" s="31">
        <f>SUM(T19:T22)</f>
        <v>0.5</v>
      </c>
    </row>
    <row r="24" spans="1:27" ht="18" customHeight="1">
      <c r="A24" s="159"/>
      <c r="B24" s="169"/>
      <c r="C24" s="143" t="str">
        <f>'Status Report Template'!A25</f>
        <v>Crawler 4</v>
      </c>
      <c r="D24" s="144"/>
      <c r="E24" s="143" t="str">
        <f>'Status Report Template'!A26</f>
        <v>SSL</v>
      </c>
      <c r="F24" s="144"/>
      <c r="G24" s="143" t="str">
        <f>'Status Report Template'!A27</f>
        <v>Report 7</v>
      </c>
      <c r="H24" s="144"/>
      <c r="I24" s="143" t="str">
        <f>'Status Report Template'!A28</f>
        <v>Login</v>
      </c>
      <c r="J24" s="144"/>
      <c r="K24" s="143" t="str">
        <f>'Status Report Template'!A29</f>
        <v>Crawler 5</v>
      </c>
      <c r="L24" s="144"/>
      <c r="M24" s="143" t="str">
        <f>'Status Report Template'!A30</f>
        <v>Crawler 6</v>
      </c>
      <c r="N24" s="144"/>
      <c r="O24" s="143" t="str">
        <f>'Status Report Template'!A31</f>
        <v>Crawler 7</v>
      </c>
      <c r="P24" s="144"/>
      <c r="Q24" s="143">
        <f>'Status Report Template'!A32</f>
        <v>0</v>
      </c>
      <c r="R24" s="144"/>
      <c r="S24" s="174" t="s">
        <v>29</v>
      </c>
      <c r="T24" s="175"/>
    </row>
    <row r="25" spans="1:27" ht="24.95" customHeight="1">
      <c r="A25" s="161"/>
      <c r="B25" s="170"/>
      <c r="C25" s="46" t="s">
        <v>46</v>
      </c>
      <c r="D25" s="48" t="s">
        <v>47</v>
      </c>
      <c r="E25" s="46" t="s">
        <v>46</v>
      </c>
      <c r="F25" s="48" t="s">
        <v>47</v>
      </c>
      <c r="G25" s="53" t="s">
        <v>46</v>
      </c>
      <c r="H25" s="49" t="s">
        <v>47</v>
      </c>
      <c r="I25" s="46" t="s">
        <v>46</v>
      </c>
      <c r="J25" s="48" t="s">
        <v>47</v>
      </c>
      <c r="K25" s="53" t="s">
        <v>46</v>
      </c>
      <c r="L25" s="49" t="s">
        <v>47</v>
      </c>
      <c r="M25" s="46" t="s">
        <v>46</v>
      </c>
      <c r="N25" s="48" t="s">
        <v>47</v>
      </c>
      <c r="O25" s="53" t="s">
        <v>46</v>
      </c>
      <c r="P25" s="49" t="s">
        <v>47</v>
      </c>
      <c r="Q25" s="46" t="s">
        <v>46</v>
      </c>
      <c r="R25" s="48" t="s">
        <v>47</v>
      </c>
      <c r="S25" s="46" t="s">
        <v>46</v>
      </c>
      <c r="T25" s="48" t="s">
        <v>47</v>
      </c>
    </row>
    <row r="26" spans="1:27" ht="18" customHeight="1">
      <c r="A26" s="139" t="str">
        <f>A10</f>
        <v>Robin Mays</v>
      </c>
      <c r="B26" s="140"/>
      <c r="C26" s="11"/>
      <c r="D26" s="12"/>
      <c r="E26" s="11"/>
      <c r="F26" s="12"/>
      <c r="G26" s="13"/>
      <c r="H26" s="14"/>
      <c r="I26" s="11"/>
      <c r="J26" s="12"/>
      <c r="K26" s="13"/>
      <c r="L26" s="14"/>
      <c r="M26" s="11"/>
      <c r="N26" s="12"/>
      <c r="O26" s="13"/>
      <c r="P26" s="14"/>
      <c r="Q26" s="11"/>
      <c r="R26" s="12"/>
      <c r="S26" s="15">
        <f t="shared" ref="S26:T29" si="5">Q26+O26+M26+K26+I26+G26+E26+C26+S19+Q19+O19+M19+K19+I19+G19+E19+C19</f>
        <v>1</v>
      </c>
      <c r="T26" s="16">
        <f t="shared" si="5"/>
        <v>6</v>
      </c>
    </row>
    <row r="27" spans="1:27" ht="18" customHeight="1">
      <c r="A27" s="139" t="str">
        <f>A11</f>
        <v>Thomas Couture</v>
      </c>
      <c r="B27" s="140"/>
      <c r="C27" s="11"/>
      <c r="D27" s="12"/>
      <c r="E27" s="11"/>
      <c r="F27" s="12"/>
      <c r="G27" s="13"/>
      <c r="H27" s="14"/>
      <c r="I27" s="11">
        <v>0</v>
      </c>
      <c r="J27" s="12">
        <v>1</v>
      </c>
      <c r="K27" s="13"/>
      <c r="L27" s="14"/>
      <c r="M27" s="11"/>
      <c r="N27" s="12"/>
      <c r="O27" s="13"/>
      <c r="P27" s="14"/>
      <c r="Q27" s="11"/>
      <c r="R27" s="12"/>
      <c r="S27" s="15">
        <f t="shared" si="5"/>
        <v>1</v>
      </c>
      <c r="T27" s="16">
        <f>R27+P27+N27+L27+J27+H27+F27+D27+T20+R20+P20+N20+L20+J20+H20+F20+D20</f>
        <v>8</v>
      </c>
    </row>
    <row r="28" spans="1:27" ht="18" customHeight="1">
      <c r="A28" s="139" t="str">
        <f>A12</f>
        <v>Matthew Powell</v>
      </c>
      <c r="B28" s="140"/>
      <c r="C28" s="11">
        <v>0.5</v>
      </c>
      <c r="D28" s="12">
        <v>5.5</v>
      </c>
      <c r="E28" s="11">
        <v>0.5</v>
      </c>
      <c r="F28" s="12">
        <v>0.5</v>
      </c>
      <c r="G28" s="13">
        <v>0.5</v>
      </c>
      <c r="H28" s="14">
        <v>0.5</v>
      </c>
      <c r="I28" s="11">
        <v>0.5</v>
      </c>
      <c r="J28" s="12">
        <v>0.5</v>
      </c>
      <c r="K28" s="13">
        <v>0.5</v>
      </c>
      <c r="L28" s="14">
        <v>0.5</v>
      </c>
      <c r="M28" s="11">
        <v>0.5</v>
      </c>
      <c r="N28" s="12">
        <v>0.5</v>
      </c>
      <c r="O28" s="13">
        <v>0.5</v>
      </c>
      <c r="P28" s="14">
        <v>0.5</v>
      </c>
      <c r="Q28" s="11"/>
      <c r="R28" s="12"/>
      <c r="S28" s="15">
        <f t="shared" si="5"/>
        <v>4</v>
      </c>
      <c r="T28" s="16">
        <f>R28+P28+N28+L28+J28+H28+F28+D28+T21+R21+P21+N21+L21+J21+H21+F21+D21</f>
        <v>9</v>
      </c>
    </row>
    <row r="29" spans="1:27" ht="18" customHeight="1" thickBot="1">
      <c r="A29" s="141" t="str">
        <f>A13</f>
        <v>Lee Hall</v>
      </c>
      <c r="B29" s="142"/>
      <c r="C29" s="17"/>
      <c r="D29" s="18"/>
      <c r="E29" s="17"/>
      <c r="F29" s="18"/>
      <c r="G29" s="19"/>
      <c r="H29" s="20"/>
      <c r="I29" s="17"/>
      <c r="J29" s="18"/>
      <c r="K29" s="19">
        <v>2</v>
      </c>
      <c r="L29" s="20">
        <v>2</v>
      </c>
      <c r="M29" s="17"/>
      <c r="N29" s="18"/>
      <c r="O29" s="19"/>
      <c r="P29" s="20"/>
      <c r="Q29" s="17"/>
      <c r="R29" s="18"/>
      <c r="S29" s="21">
        <f t="shared" si="5"/>
        <v>2</v>
      </c>
      <c r="T29" s="22">
        <f t="shared" si="5"/>
        <v>10</v>
      </c>
    </row>
    <row r="30" spans="1:27" ht="18" customHeight="1" thickBot="1">
      <c r="A30" s="54"/>
      <c r="B30" s="55" t="s">
        <v>48</v>
      </c>
      <c r="C30" s="30">
        <f t="shared" ref="C30:S30" si="6">SUM(C26:C29)</f>
        <v>0.5</v>
      </c>
      <c r="D30" s="31">
        <f t="shared" si="6"/>
        <v>5.5</v>
      </c>
      <c r="E30" s="30">
        <f t="shared" si="6"/>
        <v>0.5</v>
      </c>
      <c r="F30" s="31">
        <f t="shared" si="6"/>
        <v>0.5</v>
      </c>
      <c r="G30" s="32">
        <f t="shared" si="6"/>
        <v>0.5</v>
      </c>
      <c r="H30" s="33">
        <f t="shared" si="6"/>
        <v>0.5</v>
      </c>
      <c r="I30" s="30">
        <f t="shared" si="6"/>
        <v>0.5</v>
      </c>
      <c r="J30" s="31">
        <f t="shared" si="6"/>
        <v>1.5</v>
      </c>
      <c r="K30" s="32">
        <f t="shared" si="6"/>
        <v>2.5</v>
      </c>
      <c r="L30" s="33">
        <f t="shared" si="6"/>
        <v>2.5</v>
      </c>
      <c r="M30" s="30">
        <f t="shared" si="6"/>
        <v>0.5</v>
      </c>
      <c r="N30" s="31">
        <f t="shared" si="6"/>
        <v>0.5</v>
      </c>
      <c r="O30" s="32">
        <f t="shared" si="6"/>
        <v>0.5</v>
      </c>
      <c r="P30" s="33">
        <f t="shared" si="6"/>
        <v>0.5</v>
      </c>
      <c r="Q30" s="30">
        <f t="shared" si="6"/>
        <v>0</v>
      </c>
      <c r="R30" s="31">
        <f t="shared" si="6"/>
        <v>0</v>
      </c>
      <c r="S30" s="31">
        <f t="shared" si="6"/>
        <v>8</v>
      </c>
      <c r="T30" s="31">
        <f>SUM(T26:T29)</f>
        <v>33</v>
      </c>
    </row>
    <row r="31" spans="1:27">
      <c r="H31" s="56"/>
    </row>
    <row r="32" spans="1:27" ht="18" customHeight="1">
      <c r="A32" s="163" t="s">
        <v>32</v>
      </c>
      <c r="B32" s="164"/>
      <c r="C32" s="164"/>
      <c r="D32" s="164"/>
      <c r="E32" s="164"/>
      <c r="F32" s="164"/>
      <c r="G32" s="164"/>
      <c r="H32" s="164"/>
      <c r="I32" s="164"/>
      <c r="J32" s="164"/>
      <c r="K32" s="164"/>
      <c r="L32" s="164"/>
      <c r="M32" s="164"/>
      <c r="N32" s="164"/>
      <c r="O32" s="164"/>
      <c r="P32" s="164"/>
      <c r="Q32" s="164"/>
      <c r="R32" s="164"/>
      <c r="S32" s="164"/>
      <c r="T32" s="165"/>
    </row>
    <row r="33" spans="1:20" ht="54" customHeight="1">
      <c r="A33" s="109" t="s">
        <v>138</v>
      </c>
      <c r="B33" s="157"/>
      <c r="C33" s="157"/>
      <c r="D33" s="157"/>
      <c r="E33" s="157"/>
      <c r="F33" s="157"/>
      <c r="G33" s="157"/>
      <c r="H33" s="157"/>
      <c r="I33" s="157"/>
      <c r="J33" s="157"/>
      <c r="K33" s="157"/>
      <c r="L33" s="157"/>
      <c r="M33" s="157"/>
      <c r="N33" s="157"/>
      <c r="O33" s="157"/>
      <c r="P33" s="157"/>
      <c r="Q33" s="157"/>
      <c r="R33" s="157"/>
      <c r="S33" s="157"/>
      <c r="T33" s="108"/>
    </row>
    <row r="34" spans="1:20">
      <c r="H34" s="56"/>
    </row>
    <row r="35" spans="1:20" ht="15.75">
      <c r="A35" s="163" t="s">
        <v>33</v>
      </c>
      <c r="B35" s="164"/>
      <c r="C35" s="164"/>
      <c r="D35" s="164"/>
      <c r="E35" s="164"/>
      <c r="F35" s="164"/>
      <c r="G35" s="164"/>
      <c r="H35" s="164"/>
      <c r="I35" s="164"/>
      <c r="J35" s="164"/>
      <c r="K35" s="164"/>
      <c r="L35" s="164"/>
      <c r="M35" s="164"/>
      <c r="N35" s="164"/>
      <c r="O35" s="164"/>
      <c r="P35" s="164"/>
      <c r="Q35" s="164"/>
      <c r="R35" s="164"/>
      <c r="S35" s="164"/>
      <c r="T35" s="165"/>
    </row>
    <row r="36" spans="1:20" ht="54" customHeight="1">
      <c r="A36" s="109"/>
      <c r="B36" s="157"/>
      <c r="C36" s="157"/>
      <c r="D36" s="157"/>
      <c r="E36" s="157"/>
      <c r="F36" s="157"/>
      <c r="G36" s="157"/>
      <c r="H36" s="157"/>
      <c r="I36" s="157"/>
      <c r="J36" s="157"/>
      <c r="K36" s="157"/>
      <c r="L36" s="157"/>
      <c r="M36" s="157"/>
      <c r="N36" s="157"/>
      <c r="O36" s="157"/>
      <c r="P36" s="157"/>
      <c r="Q36" s="157"/>
      <c r="R36" s="157"/>
      <c r="S36" s="157"/>
      <c r="T36" s="108"/>
    </row>
    <row r="37" spans="1:20">
      <c r="H37" s="56"/>
    </row>
    <row r="38" spans="1:20" ht="15.75">
      <c r="A38" s="163" t="s">
        <v>34</v>
      </c>
      <c r="B38" s="164"/>
      <c r="C38" s="164"/>
      <c r="D38" s="164"/>
      <c r="E38" s="164"/>
      <c r="F38" s="164"/>
      <c r="G38" s="164"/>
      <c r="H38" s="164"/>
      <c r="I38" s="164"/>
      <c r="J38" s="164"/>
      <c r="K38" s="164"/>
      <c r="L38" s="164"/>
      <c r="M38" s="164"/>
      <c r="N38" s="164"/>
      <c r="O38" s="164"/>
      <c r="P38" s="164"/>
      <c r="Q38" s="164"/>
      <c r="R38" s="164"/>
      <c r="S38" s="164"/>
      <c r="T38" s="165"/>
    </row>
    <row r="39" spans="1:20" ht="54" customHeight="1">
      <c r="A39" s="171" t="s">
        <v>85</v>
      </c>
      <c r="B39" s="172"/>
      <c r="C39" s="172"/>
      <c r="D39" s="172"/>
      <c r="E39" s="172"/>
      <c r="F39" s="172"/>
      <c r="G39" s="172"/>
      <c r="H39" s="172"/>
      <c r="I39" s="172"/>
      <c r="J39" s="172"/>
      <c r="K39" s="172"/>
      <c r="L39" s="172"/>
      <c r="M39" s="172"/>
      <c r="N39" s="172"/>
      <c r="O39" s="172"/>
      <c r="P39" s="172"/>
      <c r="Q39" s="172"/>
      <c r="R39" s="172"/>
      <c r="S39" s="172"/>
      <c r="T39" s="173"/>
    </row>
    <row r="40" spans="1:20" ht="15.75">
      <c r="A40" s="57"/>
      <c r="H40" s="56"/>
    </row>
    <row r="41" spans="1:20" ht="15.75">
      <c r="A41" s="163" t="s">
        <v>35</v>
      </c>
      <c r="B41" s="164"/>
      <c r="C41" s="164"/>
      <c r="D41" s="164"/>
      <c r="E41" s="164"/>
      <c r="F41" s="164"/>
      <c r="G41" s="164"/>
      <c r="H41" s="164"/>
      <c r="I41" s="164"/>
      <c r="J41" s="164"/>
      <c r="K41" s="164"/>
      <c r="L41" s="164"/>
      <c r="M41" s="164"/>
      <c r="N41" s="164"/>
      <c r="O41" s="164"/>
      <c r="P41" s="164"/>
      <c r="Q41" s="164"/>
      <c r="R41" s="164"/>
      <c r="S41" s="164"/>
      <c r="T41" s="165"/>
    </row>
    <row r="42" spans="1:20" ht="54" customHeight="1">
      <c r="A42" s="109" t="s">
        <v>128</v>
      </c>
      <c r="B42" s="157"/>
      <c r="C42" s="157"/>
      <c r="D42" s="157"/>
      <c r="E42" s="157"/>
      <c r="F42" s="157"/>
      <c r="G42" s="157"/>
      <c r="H42" s="157"/>
      <c r="I42" s="157"/>
      <c r="J42" s="157"/>
      <c r="K42" s="157"/>
      <c r="L42" s="157"/>
      <c r="M42" s="157"/>
      <c r="N42" s="157"/>
      <c r="O42" s="157"/>
      <c r="P42" s="157"/>
      <c r="Q42" s="157"/>
      <c r="R42" s="157"/>
      <c r="S42" s="157"/>
      <c r="T42" s="108"/>
    </row>
    <row r="43" spans="1:20" ht="15.75">
      <c r="A43" s="57"/>
    </row>
    <row r="44" spans="1:20" ht="15.75">
      <c r="A44" s="163" t="s">
        <v>36</v>
      </c>
      <c r="B44" s="164"/>
      <c r="C44" s="164"/>
      <c r="D44" s="164"/>
      <c r="E44" s="164"/>
      <c r="F44" s="164"/>
      <c r="G44" s="164"/>
      <c r="H44" s="164"/>
      <c r="I44" s="164"/>
      <c r="J44" s="164"/>
      <c r="K44" s="164"/>
      <c r="L44" s="164"/>
      <c r="M44" s="164"/>
      <c r="N44" s="164"/>
      <c r="O44" s="164"/>
      <c r="P44" s="164"/>
      <c r="Q44" s="164"/>
      <c r="R44" s="164"/>
      <c r="S44" s="164"/>
      <c r="T44" s="165"/>
    </row>
    <row r="45" spans="1:20" ht="54" customHeight="1">
      <c r="A45" s="109" t="s">
        <v>127</v>
      </c>
      <c r="B45" s="157"/>
      <c r="C45" s="157"/>
      <c r="D45" s="157"/>
      <c r="E45" s="157"/>
      <c r="F45" s="157"/>
      <c r="G45" s="157"/>
      <c r="H45" s="157"/>
      <c r="I45" s="157"/>
      <c r="J45" s="157"/>
      <c r="K45" s="157"/>
      <c r="L45" s="157"/>
      <c r="M45" s="157"/>
      <c r="N45" s="157"/>
      <c r="O45" s="157"/>
      <c r="P45" s="157"/>
      <c r="Q45" s="157"/>
      <c r="R45" s="157"/>
      <c r="S45" s="157"/>
      <c r="T45" s="108"/>
    </row>
    <row r="46" spans="1:20" ht="15.75">
      <c r="A46" s="57"/>
    </row>
    <row r="47" spans="1:20">
      <c r="A47" s="58"/>
    </row>
    <row r="48" spans="1:20">
      <c r="A48" s="59"/>
      <c r="B48" s="59"/>
    </row>
  </sheetData>
  <sheetProtection selectLockedCells="1"/>
  <mergeCells count="59">
    <mergeCell ref="A1:T1"/>
    <mergeCell ref="A38:T38"/>
    <mergeCell ref="A39:T39"/>
    <mergeCell ref="A41:T41"/>
    <mergeCell ref="A42:T42"/>
    <mergeCell ref="A33:T33"/>
    <mergeCell ref="A36:T36"/>
    <mergeCell ref="A35:T35"/>
    <mergeCell ref="Q17:R17"/>
    <mergeCell ref="A19:B19"/>
    <mergeCell ref="A20:B20"/>
    <mergeCell ref="S24:T24"/>
    <mergeCell ref="A3:B3"/>
    <mergeCell ref="A4:B4"/>
    <mergeCell ref="I17:J17"/>
    <mergeCell ref="A22:B22"/>
    <mergeCell ref="R8:T8"/>
    <mergeCell ref="C7:T7"/>
    <mergeCell ref="A10:B10"/>
    <mergeCell ref="A11:B11"/>
    <mergeCell ref="A45:T45"/>
    <mergeCell ref="S17:T17"/>
    <mergeCell ref="A21:B21"/>
    <mergeCell ref="A16:B18"/>
    <mergeCell ref="A44:T44"/>
    <mergeCell ref="K17:L17"/>
    <mergeCell ref="C16:T16"/>
    <mergeCell ref="A32:T32"/>
    <mergeCell ref="A24:B25"/>
    <mergeCell ref="C24:D24"/>
    <mergeCell ref="E24:F24"/>
    <mergeCell ref="G24:H24"/>
    <mergeCell ref="A12:B12"/>
    <mergeCell ref="A13:B13"/>
    <mergeCell ref="C6:H6"/>
    <mergeCell ref="A5:B5"/>
    <mergeCell ref="A7:B9"/>
    <mergeCell ref="C8:E8"/>
    <mergeCell ref="A26:B26"/>
    <mergeCell ref="A27:B27"/>
    <mergeCell ref="A28:B28"/>
    <mergeCell ref="A29:B29"/>
    <mergeCell ref="Q24:R24"/>
    <mergeCell ref="I24:J24"/>
    <mergeCell ref="K24:L24"/>
    <mergeCell ref="M24:N24"/>
    <mergeCell ref="O24:P24"/>
    <mergeCell ref="C4:N4"/>
    <mergeCell ref="C3:N3"/>
    <mergeCell ref="C5:N5"/>
    <mergeCell ref="O17:P17"/>
    <mergeCell ref="F8:H8"/>
    <mergeCell ref="I8:K8"/>
    <mergeCell ref="L8:N8"/>
    <mergeCell ref="M17:N17"/>
    <mergeCell ref="C17:D17"/>
    <mergeCell ref="G17:H17"/>
    <mergeCell ref="E17:F17"/>
    <mergeCell ref="O8:Q8"/>
  </mergeCells>
  <phoneticPr fontId="2" type="noConversion"/>
  <pageMargins left="0.75" right="0.75" top="1" bottom="1" header="0.5" footer="0.5"/>
  <pageSetup scale="67" orientation="portrait" r:id="rId1"/>
  <headerFooter alignWithMargins="0"/>
</worksheet>
</file>

<file path=xl/worksheets/sheet3.xml><?xml version="1.0" encoding="utf-8"?>
<worksheet xmlns="http://schemas.openxmlformats.org/spreadsheetml/2006/main" xmlns:r="http://schemas.openxmlformats.org/officeDocument/2006/relationships">
  <sheetPr>
    <pageSetUpPr fitToPage="1"/>
  </sheetPr>
  <dimension ref="B1:I27"/>
  <sheetViews>
    <sheetView zoomScale="130" zoomScaleNormal="130" workbookViewId="0">
      <selection activeCell="C15" sqref="C15"/>
    </sheetView>
  </sheetViews>
  <sheetFormatPr defaultRowHeight="12.75"/>
  <cols>
    <col min="1" max="1" width="1.140625" customWidth="1"/>
    <col min="2" max="3" width="9" customWidth="1"/>
    <col min="4" max="256" width="11.42578125" customWidth="1"/>
  </cols>
  <sheetData>
    <row r="1" spans="2:9" ht="18">
      <c r="B1" s="185" t="s">
        <v>69</v>
      </c>
      <c r="C1" s="185"/>
      <c r="D1" s="185"/>
      <c r="E1" s="185"/>
      <c r="F1" s="185"/>
      <c r="G1" s="185"/>
      <c r="H1" s="185"/>
      <c r="I1" s="72"/>
    </row>
    <row r="2" spans="2:9" ht="18" customHeight="1">
      <c r="B2" s="183" t="s">
        <v>16</v>
      </c>
      <c r="C2" s="184"/>
      <c r="D2" s="180" t="str">
        <f>'Status Report Template'!C7</f>
        <v>Forager - Group 4</v>
      </c>
      <c r="E2" s="181"/>
      <c r="F2" s="181"/>
      <c r="G2" s="181"/>
      <c r="H2" s="182"/>
      <c r="I2" s="2"/>
    </row>
    <row r="3" spans="2:9" ht="18" customHeight="1">
      <c r="B3" s="183" t="s">
        <v>42</v>
      </c>
      <c r="C3" s="184"/>
      <c r="D3" s="207" t="s">
        <v>73</v>
      </c>
      <c r="E3" s="208"/>
      <c r="F3" s="208"/>
      <c r="G3" s="208"/>
      <c r="H3" s="209"/>
      <c r="I3" s="2"/>
    </row>
    <row r="4" spans="2:9" ht="18" customHeight="1">
      <c r="B4" s="183" t="s">
        <v>10</v>
      </c>
      <c r="C4" s="184"/>
      <c r="D4" s="210">
        <f>'Status Report Template'!C9</f>
        <v>41233</v>
      </c>
      <c r="E4" s="211"/>
      <c r="F4" s="211"/>
      <c r="G4" s="211"/>
      <c r="H4" s="212"/>
    </row>
    <row r="5" spans="2:9">
      <c r="C5" s="1"/>
      <c r="D5" s="75"/>
    </row>
    <row r="6" spans="2:9" ht="13.5" thickBot="1">
      <c r="B6" s="177" t="s">
        <v>0</v>
      </c>
      <c r="C6" s="178"/>
      <c r="D6" s="178"/>
      <c r="E6" s="178"/>
      <c r="F6" s="178"/>
      <c r="G6" s="178"/>
      <c r="H6" s="179"/>
    </row>
    <row r="7" spans="2:9" ht="24.95" customHeight="1">
      <c r="B7" s="6" t="s">
        <v>11</v>
      </c>
      <c r="C7" s="9" t="s">
        <v>7</v>
      </c>
      <c r="D7" s="6" t="s">
        <v>14</v>
      </c>
      <c r="E7" s="189" t="s">
        <v>129</v>
      </c>
      <c r="F7" s="190"/>
      <c r="G7" s="190"/>
      <c r="H7" s="191"/>
    </row>
    <row r="8" spans="2:9" ht="24.95" customHeight="1">
      <c r="B8" s="7" t="s">
        <v>12</v>
      </c>
      <c r="C8" s="76">
        <f>D4+2-WEEKDAY(D4)+IF(2&lt;=WEEKDAY(D4),7,0)-7</f>
        <v>41232</v>
      </c>
      <c r="D8" s="7" t="s">
        <v>9</v>
      </c>
      <c r="E8" s="192"/>
      <c r="F8" s="193"/>
      <c r="G8" s="193"/>
      <c r="H8" s="194"/>
    </row>
    <row r="9" spans="2:9" ht="24.95" customHeight="1" thickBot="1">
      <c r="B9" s="8" t="s">
        <v>13</v>
      </c>
      <c r="C9" s="83">
        <v>1</v>
      </c>
      <c r="D9" s="8" t="s">
        <v>15</v>
      </c>
      <c r="E9" s="195"/>
      <c r="F9" s="196"/>
      <c r="G9" s="196"/>
      <c r="H9" s="197"/>
    </row>
    <row r="10" spans="2:9" ht="24.95" customHeight="1">
      <c r="B10" s="3" t="s">
        <v>11</v>
      </c>
      <c r="C10" s="10" t="s">
        <v>4</v>
      </c>
      <c r="D10" s="3" t="s">
        <v>8</v>
      </c>
      <c r="E10" s="186"/>
      <c r="F10" s="187"/>
      <c r="G10" s="187"/>
      <c r="H10" s="188"/>
    </row>
    <row r="11" spans="2:9" ht="24.95" customHeight="1">
      <c r="B11" s="4" t="s">
        <v>12</v>
      </c>
      <c r="C11" s="77">
        <f>D4+3-WEEKDAY(D4)+IF(3&lt;=WEEKDAY(D4),7,0)-7</f>
        <v>41233</v>
      </c>
      <c r="D11" s="4" t="s">
        <v>9</v>
      </c>
      <c r="E11" s="198"/>
      <c r="F11" s="199"/>
      <c r="G11" s="199"/>
      <c r="H11" s="200"/>
    </row>
    <row r="12" spans="2:9" ht="24.95" customHeight="1" thickBot="1">
      <c r="B12" s="5" t="s">
        <v>13</v>
      </c>
      <c r="C12" s="84">
        <v>0</v>
      </c>
      <c r="D12" s="5" t="s">
        <v>15</v>
      </c>
      <c r="E12" s="201"/>
      <c r="F12" s="202"/>
      <c r="G12" s="202"/>
      <c r="H12" s="203"/>
    </row>
    <row r="13" spans="2:9" ht="24.95" customHeight="1">
      <c r="B13" s="6" t="s">
        <v>11</v>
      </c>
      <c r="C13" s="9" t="s">
        <v>1</v>
      </c>
      <c r="D13" s="6" t="s">
        <v>8</v>
      </c>
      <c r="E13" s="189" t="s">
        <v>65</v>
      </c>
      <c r="F13" s="190"/>
      <c r="G13" s="190"/>
      <c r="H13" s="191"/>
    </row>
    <row r="14" spans="2:9" ht="24.95" customHeight="1">
      <c r="B14" s="7" t="s">
        <v>12</v>
      </c>
      <c r="C14" s="76">
        <f>D4+4-WEEKDAY(D4)+IF(4&lt;=WEEKDAY(D4),7,0)-7</f>
        <v>41227</v>
      </c>
      <c r="D14" s="7" t="s">
        <v>9</v>
      </c>
      <c r="E14" s="192"/>
      <c r="F14" s="193"/>
      <c r="G14" s="193"/>
      <c r="H14" s="194"/>
    </row>
    <row r="15" spans="2:9" ht="24.95" customHeight="1" thickBot="1">
      <c r="B15" s="8" t="s">
        <v>13</v>
      </c>
      <c r="C15" s="85">
        <v>1</v>
      </c>
      <c r="D15" s="8" t="s">
        <v>15</v>
      </c>
      <c r="E15" s="195"/>
      <c r="F15" s="196"/>
      <c r="G15" s="196"/>
      <c r="H15" s="197"/>
    </row>
    <row r="16" spans="2:9" ht="24.95" customHeight="1">
      <c r="B16" s="3" t="s">
        <v>11</v>
      </c>
      <c r="C16" s="10" t="s">
        <v>3</v>
      </c>
      <c r="D16" s="3" t="s">
        <v>8</v>
      </c>
      <c r="E16" s="186"/>
      <c r="F16" s="187"/>
      <c r="G16" s="187"/>
      <c r="H16" s="188"/>
    </row>
    <row r="17" spans="2:8" ht="24.95" customHeight="1">
      <c r="B17" s="4" t="s">
        <v>12</v>
      </c>
      <c r="C17" s="77">
        <f>D4+5-WEEKDAY(D4)+IF(5&lt;=WEEKDAY(D4),7,0)-7</f>
        <v>41228</v>
      </c>
      <c r="D17" s="4" t="s">
        <v>9</v>
      </c>
      <c r="E17" s="204"/>
      <c r="F17" s="205"/>
      <c r="G17" s="205"/>
      <c r="H17" s="205"/>
    </row>
    <row r="18" spans="2:8" ht="24.95" customHeight="1" thickBot="1">
      <c r="B18" s="5" t="s">
        <v>13</v>
      </c>
      <c r="C18" s="84">
        <v>0</v>
      </c>
      <c r="D18" s="5" t="s">
        <v>15</v>
      </c>
      <c r="E18" s="206"/>
      <c r="F18" s="206"/>
      <c r="G18" s="206"/>
      <c r="H18" s="206"/>
    </row>
    <row r="19" spans="2:8" ht="24.95" customHeight="1">
      <c r="B19" s="6" t="s">
        <v>11</v>
      </c>
      <c r="C19" s="9" t="s">
        <v>2</v>
      </c>
      <c r="D19" s="6" t="s">
        <v>8</v>
      </c>
      <c r="E19" s="189"/>
      <c r="F19" s="190"/>
      <c r="G19" s="190"/>
      <c r="H19" s="191"/>
    </row>
    <row r="20" spans="2:8" ht="24.95" customHeight="1">
      <c r="B20" s="7" t="s">
        <v>12</v>
      </c>
      <c r="C20" s="76">
        <f>D4+6-WEEKDAY(D4)+IF(6&lt;=WEEKDAY(D4),7,0)-7</f>
        <v>41229</v>
      </c>
      <c r="D20" s="7" t="s">
        <v>9</v>
      </c>
      <c r="E20" s="192"/>
      <c r="F20" s="193"/>
      <c r="G20" s="193"/>
      <c r="H20" s="194"/>
    </row>
    <row r="21" spans="2:8" ht="24.95" customHeight="1" thickBot="1">
      <c r="B21" s="8" t="s">
        <v>13</v>
      </c>
      <c r="C21" s="85">
        <v>0</v>
      </c>
      <c r="D21" s="8" t="s">
        <v>15</v>
      </c>
      <c r="E21" s="195"/>
      <c r="F21" s="196"/>
      <c r="G21" s="196"/>
      <c r="H21" s="197"/>
    </row>
    <row r="22" spans="2:8" ht="24.95" customHeight="1">
      <c r="B22" s="3" t="s">
        <v>11</v>
      </c>
      <c r="C22" s="10" t="s">
        <v>6</v>
      </c>
      <c r="D22" s="3" t="s">
        <v>8</v>
      </c>
      <c r="E22" s="186"/>
      <c r="F22" s="187"/>
      <c r="G22" s="187"/>
      <c r="H22" s="188"/>
    </row>
    <row r="23" spans="2:8" ht="24.95" customHeight="1">
      <c r="B23" s="4" t="s">
        <v>12</v>
      </c>
      <c r="C23" s="77">
        <f>D4+7-WEEKDAY(D4)+IF(7&lt;=WEEKDAY(D4),7,0)-7</f>
        <v>41230</v>
      </c>
      <c r="D23" s="4" t="s">
        <v>9</v>
      </c>
      <c r="E23" s="198"/>
      <c r="F23" s="199"/>
      <c r="G23" s="199"/>
      <c r="H23" s="200"/>
    </row>
    <row r="24" spans="2:8" ht="24.95" customHeight="1" thickBot="1">
      <c r="B24" s="5" t="s">
        <v>13</v>
      </c>
      <c r="C24" s="84">
        <v>0</v>
      </c>
      <c r="D24" s="5" t="s">
        <v>15</v>
      </c>
      <c r="E24" s="201"/>
      <c r="F24" s="202"/>
      <c r="G24" s="202"/>
      <c r="H24" s="203"/>
    </row>
    <row r="25" spans="2:8" ht="24.95" customHeight="1">
      <c r="B25" s="6" t="s">
        <v>11</v>
      </c>
      <c r="C25" s="9" t="s">
        <v>5</v>
      </c>
      <c r="D25" s="6" t="s">
        <v>8</v>
      </c>
      <c r="E25" s="189"/>
      <c r="F25" s="190"/>
      <c r="G25" s="190"/>
      <c r="H25" s="191"/>
    </row>
    <row r="26" spans="2:8" ht="24.95" customHeight="1">
      <c r="B26" s="7" t="s">
        <v>12</v>
      </c>
      <c r="C26" s="76">
        <f>D4+1-WEEKDAY(D4)+IF(1&lt;=WEEKDAY(D4),7,0)-7</f>
        <v>41231</v>
      </c>
      <c r="D26" s="7" t="s">
        <v>9</v>
      </c>
      <c r="E26" s="192"/>
      <c r="F26" s="193"/>
      <c r="G26" s="193"/>
      <c r="H26" s="194"/>
    </row>
    <row r="27" spans="2:8" ht="24.95" customHeight="1" thickBot="1">
      <c r="B27" s="8" t="s">
        <v>13</v>
      </c>
      <c r="C27" s="85">
        <v>0</v>
      </c>
      <c r="D27" s="8" t="s">
        <v>15</v>
      </c>
      <c r="E27" s="195"/>
      <c r="F27" s="196"/>
      <c r="G27" s="196"/>
      <c r="H27" s="197"/>
    </row>
  </sheetData>
  <sheetProtection sheet="1" objects="1" scenarios="1" selectLockedCells="1"/>
  <mergeCells count="29">
    <mergeCell ref="E26:H26"/>
    <mergeCell ref="E27:H27"/>
    <mergeCell ref="B4:C4"/>
    <mergeCell ref="B3:C3"/>
    <mergeCell ref="E16:H16"/>
    <mergeCell ref="E17:H17"/>
    <mergeCell ref="E18:H18"/>
    <mergeCell ref="E19:H19"/>
    <mergeCell ref="E21:H21"/>
    <mergeCell ref="E15:H15"/>
    <mergeCell ref="E25:H25"/>
    <mergeCell ref="D3:H3"/>
    <mergeCell ref="D4:H4"/>
    <mergeCell ref="E24:H24"/>
    <mergeCell ref="E22:H22"/>
    <mergeCell ref="E23:H23"/>
    <mergeCell ref="E20:H20"/>
    <mergeCell ref="E8:H8"/>
    <mergeCell ref="E14:H14"/>
    <mergeCell ref="E9:H9"/>
    <mergeCell ref="E11:H11"/>
    <mergeCell ref="E12:H12"/>
    <mergeCell ref="E13:H13"/>
    <mergeCell ref="B6:H6"/>
    <mergeCell ref="D2:H2"/>
    <mergeCell ref="B2:C2"/>
    <mergeCell ref="B1:H1"/>
    <mergeCell ref="E10:H10"/>
    <mergeCell ref="E7:H7"/>
  </mergeCells>
  <phoneticPr fontId="5"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sheetPr>
    <pageSetUpPr fitToPage="1"/>
  </sheetPr>
  <dimension ref="B1:I27"/>
  <sheetViews>
    <sheetView topLeftCell="A7" zoomScale="130" zoomScaleNormal="130" workbookViewId="0">
      <selection activeCell="E8" sqref="E8:H8"/>
    </sheetView>
  </sheetViews>
  <sheetFormatPr defaultRowHeight="12.75"/>
  <cols>
    <col min="1" max="1" width="1.140625" customWidth="1"/>
    <col min="2" max="3" width="9" customWidth="1"/>
    <col min="4" max="256" width="11.42578125" customWidth="1"/>
  </cols>
  <sheetData>
    <row r="1" spans="2:9" ht="18">
      <c r="B1" s="185" t="s">
        <v>69</v>
      </c>
      <c r="C1" s="185"/>
      <c r="D1" s="185"/>
      <c r="E1" s="185"/>
      <c r="F1" s="185"/>
      <c r="G1" s="185"/>
      <c r="H1" s="185"/>
      <c r="I1" s="72"/>
    </row>
    <row r="2" spans="2:9" ht="18" customHeight="1">
      <c r="B2" s="227" t="s">
        <v>16</v>
      </c>
      <c r="C2" s="228"/>
      <c r="D2" s="229" t="str">
        <f>'Status Report Template'!C7</f>
        <v>Forager - Group 4</v>
      </c>
      <c r="E2" s="229"/>
      <c r="F2" s="229"/>
      <c r="G2" s="229"/>
      <c r="H2" s="229"/>
      <c r="I2" s="2"/>
    </row>
    <row r="3" spans="2:9" ht="18" customHeight="1">
      <c r="B3" s="227" t="s">
        <v>42</v>
      </c>
      <c r="C3" s="228"/>
      <c r="D3" s="230" t="s">
        <v>71</v>
      </c>
      <c r="E3" s="231"/>
      <c r="F3" s="231"/>
      <c r="G3" s="231"/>
      <c r="H3" s="231"/>
      <c r="I3" s="2"/>
    </row>
    <row r="4" spans="2:9" ht="18" customHeight="1">
      <c r="B4" s="227" t="s">
        <v>10</v>
      </c>
      <c r="C4" s="228"/>
      <c r="D4" s="222">
        <f>'Status Report Template'!C9</f>
        <v>41233</v>
      </c>
      <c r="E4" s="222"/>
      <c r="F4" s="222"/>
      <c r="G4" s="222"/>
      <c r="H4" s="222"/>
    </row>
    <row r="5" spans="2:9" ht="13.5" customHeight="1">
      <c r="C5" s="1"/>
      <c r="D5" s="75"/>
    </row>
    <row r="6" spans="2:9" ht="13.5" customHeight="1" thickBot="1">
      <c r="B6" s="177" t="s">
        <v>0</v>
      </c>
      <c r="C6" s="225"/>
      <c r="D6" s="225"/>
      <c r="E6" s="225"/>
      <c r="F6" s="225"/>
      <c r="G6" s="225"/>
      <c r="H6" s="226"/>
    </row>
    <row r="7" spans="2:9" ht="24.95" customHeight="1">
      <c r="B7" s="6" t="s">
        <v>11</v>
      </c>
      <c r="C7" s="9" t="s">
        <v>7</v>
      </c>
      <c r="D7" s="6" t="s">
        <v>8</v>
      </c>
      <c r="E7" s="224" t="s">
        <v>124</v>
      </c>
      <c r="F7" s="218"/>
      <c r="G7" s="218"/>
      <c r="H7" s="218"/>
    </row>
    <row r="8" spans="2:9" ht="24.95" customHeight="1">
      <c r="B8" s="7" t="s">
        <v>12</v>
      </c>
      <c r="C8" s="76">
        <f>'Member 1 Timesheet'!C8</f>
        <v>41232</v>
      </c>
      <c r="D8" s="7" t="s">
        <v>9</v>
      </c>
      <c r="E8" s="221" t="s">
        <v>126</v>
      </c>
      <c r="F8" s="220"/>
      <c r="G8" s="220"/>
      <c r="H8" s="220"/>
    </row>
    <row r="9" spans="2:9" ht="24.95" customHeight="1" thickBot="1">
      <c r="B9" s="8" t="s">
        <v>13</v>
      </c>
      <c r="C9" s="83">
        <v>1</v>
      </c>
      <c r="D9" s="8" t="s">
        <v>15</v>
      </c>
      <c r="E9" s="214"/>
      <c r="F9" s="214"/>
      <c r="G9" s="214"/>
      <c r="H9" s="214"/>
    </row>
    <row r="10" spans="2:9" ht="24.95" customHeight="1">
      <c r="B10" s="3" t="s">
        <v>11</v>
      </c>
      <c r="C10" s="10" t="s">
        <v>4</v>
      </c>
      <c r="D10" s="3" t="s">
        <v>8</v>
      </c>
      <c r="E10" s="186" t="s">
        <v>65</v>
      </c>
      <c r="F10" s="187"/>
      <c r="G10" s="187"/>
      <c r="H10" s="188"/>
    </row>
    <row r="11" spans="2:9" ht="24.95" customHeight="1">
      <c r="B11" s="4" t="s">
        <v>12</v>
      </c>
      <c r="C11" s="77">
        <f>'Member 1 Timesheet'!C11</f>
        <v>41233</v>
      </c>
      <c r="D11" s="4" t="s">
        <v>9</v>
      </c>
      <c r="E11" s="204" t="s">
        <v>125</v>
      </c>
      <c r="F11" s="205"/>
      <c r="G11" s="205"/>
      <c r="H11" s="205"/>
    </row>
    <row r="12" spans="2:9" ht="24.95" customHeight="1" thickBot="1">
      <c r="B12" s="5" t="s">
        <v>13</v>
      </c>
      <c r="C12" s="84">
        <v>1</v>
      </c>
      <c r="D12" s="5" t="s">
        <v>15</v>
      </c>
      <c r="E12" s="223"/>
      <c r="F12" s="206"/>
      <c r="G12" s="206"/>
      <c r="H12" s="206"/>
    </row>
    <row r="13" spans="2:9" ht="24.95" customHeight="1">
      <c r="B13" s="6" t="s">
        <v>11</v>
      </c>
      <c r="C13" s="9" t="s">
        <v>1</v>
      </c>
      <c r="D13" s="6" t="s">
        <v>8</v>
      </c>
      <c r="E13" s="224"/>
      <c r="F13" s="218"/>
      <c r="G13" s="218"/>
      <c r="H13" s="218"/>
    </row>
    <row r="14" spans="2:9" ht="24.95" customHeight="1">
      <c r="B14" s="7" t="s">
        <v>12</v>
      </c>
      <c r="C14" s="76">
        <f>'Member 1 Timesheet'!C14</f>
        <v>41227</v>
      </c>
      <c r="D14" s="7" t="s">
        <v>9</v>
      </c>
      <c r="E14" s="221"/>
      <c r="F14" s="220"/>
      <c r="G14" s="220"/>
      <c r="H14" s="220"/>
    </row>
    <row r="15" spans="2:9" ht="24.95" customHeight="1" thickBot="1">
      <c r="B15" s="8" t="s">
        <v>13</v>
      </c>
      <c r="C15" s="85">
        <v>0</v>
      </c>
      <c r="D15" s="8" t="s">
        <v>15</v>
      </c>
      <c r="E15" s="214"/>
      <c r="F15" s="214"/>
      <c r="G15" s="214"/>
      <c r="H15" s="214"/>
    </row>
    <row r="16" spans="2:9" ht="24.95" customHeight="1">
      <c r="B16" s="3" t="s">
        <v>11</v>
      </c>
      <c r="C16" s="10" t="s">
        <v>3</v>
      </c>
      <c r="D16" s="3" t="s">
        <v>8</v>
      </c>
      <c r="E16" s="186"/>
      <c r="F16" s="187"/>
      <c r="G16" s="187"/>
      <c r="H16" s="188"/>
    </row>
    <row r="17" spans="2:8" ht="24.95" customHeight="1">
      <c r="B17" s="4" t="s">
        <v>12</v>
      </c>
      <c r="C17" s="77">
        <f>'Member 1 Timesheet'!C17</f>
        <v>41228</v>
      </c>
      <c r="D17" s="4" t="s">
        <v>9</v>
      </c>
      <c r="E17" s="204"/>
      <c r="F17" s="205"/>
      <c r="G17" s="205"/>
      <c r="H17" s="205"/>
    </row>
    <row r="18" spans="2:8" ht="24.95" customHeight="1" thickBot="1">
      <c r="B18" s="5" t="s">
        <v>13</v>
      </c>
      <c r="C18" s="84">
        <v>0</v>
      </c>
      <c r="D18" s="5" t="s">
        <v>15</v>
      </c>
      <c r="E18" s="206"/>
      <c r="F18" s="206"/>
      <c r="G18" s="206"/>
      <c r="H18" s="206"/>
    </row>
    <row r="19" spans="2:8" ht="24.95" customHeight="1">
      <c r="B19" s="6" t="s">
        <v>11</v>
      </c>
      <c r="C19" s="9" t="s">
        <v>2</v>
      </c>
      <c r="D19" s="6" t="s">
        <v>8</v>
      </c>
      <c r="E19" s="217"/>
      <c r="F19" s="218"/>
      <c r="G19" s="218"/>
      <c r="H19" s="218"/>
    </row>
    <row r="20" spans="2:8" ht="24.95" customHeight="1">
      <c r="B20" s="7" t="s">
        <v>12</v>
      </c>
      <c r="C20" s="76">
        <f>'Member 1 Timesheet'!C20</f>
        <v>41229</v>
      </c>
      <c r="D20" s="7" t="s">
        <v>9</v>
      </c>
      <c r="E20" s="221"/>
      <c r="F20" s="220"/>
      <c r="G20" s="220"/>
      <c r="H20" s="220"/>
    </row>
    <row r="21" spans="2:8" ht="24.95" customHeight="1" thickBot="1">
      <c r="B21" s="8" t="s">
        <v>13</v>
      </c>
      <c r="C21" s="85">
        <v>0</v>
      </c>
      <c r="D21" s="8" t="s">
        <v>15</v>
      </c>
      <c r="E21" s="214"/>
      <c r="F21" s="214"/>
      <c r="G21" s="214"/>
      <c r="H21" s="214"/>
    </row>
    <row r="22" spans="2:8" ht="24.95" customHeight="1">
      <c r="B22" s="3" t="s">
        <v>11</v>
      </c>
      <c r="C22" s="10" t="s">
        <v>6</v>
      </c>
      <c r="D22" s="3" t="s">
        <v>8</v>
      </c>
      <c r="E22" s="215"/>
      <c r="F22" s="216"/>
      <c r="G22" s="216"/>
      <c r="H22" s="216"/>
    </row>
    <row r="23" spans="2:8" ht="24.95" customHeight="1">
      <c r="B23" s="4" t="s">
        <v>12</v>
      </c>
      <c r="C23" s="77">
        <f>'Member 1 Timesheet'!C23</f>
        <v>41230</v>
      </c>
      <c r="D23" s="4" t="s">
        <v>9</v>
      </c>
      <c r="E23" s="204"/>
      <c r="F23" s="205"/>
      <c r="G23" s="205"/>
      <c r="H23" s="205"/>
    </row>
    <row r="24" spans="2:8" ht="24.95" customHeight="1" thickBot="1">
      <c r="B24" s="5" t="s">
        <v>13</v>
      </c>
      <c r="C24" s="84">
        <v>0</v>
      </c>
      <c r="D24" s="5" t="s">
        <v>15</v>
      </c>
      <c r="E24" s="206"/>
      <c r="F24" s="206"/>
      <c r="G24" s="206"/>
      <c r="H24" s="206"/>
    </row>
    <row r="25" spans="2:8" ht="24.95" customHeight="1">
      <c r="B25" s="6" t="s">
        <v>11</v>
      </c>
      <c r="C25" s="9" t="s">
        <v>5</v>
      </c>
      <c r="D25" s="6" t="s">
        <v>8</v>
      </c>
      <c r="E25" s="217"/>
      <c r="F25" s="218"/>
      <c r="G25" s="218"/>
      <c r="H25" s="218"/>
    </row>
    <row r="26" spans="2:8" ht="24.95" customHeight="1">
      <c r="B26" s="7" t="s">
        <v>12</v>
      </c>
      <c r="C26" s="76">
        <f>'Member 1 Timesheet'!C26</f>
        <v>41231</v>
      </c>
      <c r="D26" s="7" t="s">
        <v>9</v>
      </c>
      <c r="E26" s="219"/>
      <c r="F26" s="220"/>
      <c r="G26" s="220"/>
      <c r="H26" s="220"/>
    </row>
    <row r="27" spans="2:8" ht="24.95" customHeight="1" thickBot="1">
      <c r="B27" s="8" t="s">
        <v>13</v>
      </c>
      <c r="C27" s="85">
        <v>0</v>
      </c>
      <c r="D27" s="8" t="s">
        <v>15</v>
      </c>
      <c r="E27" s="213"/>
      <c r="F27" s="214"/>
      <c r="G27" s="214"/>
      <c r="H27" s="214"/>
    </row>
  </sheetData>
  <sheetProtection sheet="1" objects="1" scenarios="1" selectLockedCells="1"/>
  <mergeCells count="29">
    <mergeCell ref="B1:H1"/>
    <mergeCell ref="B6:H6"/>
    <mergeCell ref="E7:H7"/>
    <mergeCell ref="E8:H8"/>
    <mergeCell ref="E9:H9"/>
    <mergeCell ref="B2:C2"/>
    <mergeCell ref="D2:H2"/>
    <mergeCell ref="B3:C3"/>
    <mergeCell ref="D3:H3"/>
    <mergeCell ref="B4:C4"/>
    <mergeCell ref="E20:H20"/>
    <mergeCell ref="D4:H4"/>
    <mergeCell ref="E10:H10"/>
    <mergeCell ref="E11:H11"/>
    <mergeCell ref="E12:H12"/>
    <mergeCell ref="E13:H13"/>
    <mergeCell ref="E14:H14"/>
    <mergeCell ref="E15:H15"/>
    <mergeCell ref="E16:H16"/>
    <mergeCell ref="E17:H17"/>
    <mergeCell ref="E18:H18"/>
    <mergeCell ref="E19:H19"/>
    <mergeCell ref="E27:H27"/>
    <mergeCell ref="E21:H21"/>
    <mergeCell ref="E22:H22"/>
    <mergeCell ref="E23:H23"/>
    <mergeCell ref="E24:H24"/>
    <mergeCell ref="E25:H25"/>
    <mergeCell ref="E26:H26"/>
  </mergeCells>
  <phoneticPr fontId="2"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sheetPr>
    <pageSetUpPr fitToPage="1"/>
  </sheetPr>
  <dimension ref="B1:I27"/>
  <sheetViews>
    <sheetView zoomScale="130" zoomScaleNormal="130" workbookViewId="0">
      <selection activeCell="E11" sqref="E11:H11"/>
    </sheetView>
  </sheetViews>
  <sheetFormatPr defaultRowHeight="12.75"/>
  <cols>
    <col min="1" max="1" width="1.140625" customWidth="1"/>
    <col min="2" max="3" width="9" customWidth="1"/>
    <col min="4" max="256" width="11.42578125" customWidth="1"/>
  </cols>
  <sheetData>
    <row r="1" spans="2:9" ht="18">
      <c r="B1" s="185" t="s">
        <v>69</v>
      </c>
      <c r="C1" s="185"/>
      <c r="D1" s="185"/>
      <c r="E1" s="185"/>
      <c r="F1" s="185"/>
      <c r="G1" s="185"/>
      <c r="H1" s="185"/>
      <c r="I1" s="72"/>
    </row>
    <row r="2" spans="2:9" ht="18" customHeight="1">
      <c r="B2" s="227" t="s">
        <v>16</v>
      </c>
      <c r="C2" s="228"/>
      <c r="D2" s="229" t="str">
        <f>'Status Report Template'!C7</f>
        <v>Forager - Group 4</v>
      </c>
      <c r="E2" s="229"/>
      <c r="F2" s="229"/>
      <c r="G2" s="229"/>
      <c r="H2" s="229"/>
      <c r="I2" s="2"/>
    </row>
    <row r="3" spans="2:9" ht="18" customHeight="1">
      <c r="B3" s="227" t="s">
        <v>42</v>
      </c>
      <c r="C3" s="228"/>
      <c r="D3" s="230" t="s">
        <v>70</v>
      </c>
      <c r="E3" s="231"/>
      <c r="F3" s="231"/>
      <c r="G3" s="231"/>
      <c r="H3" s="231"/>
      <c r="I3" s="2"/>
    </row>
    <row r="4" spans="2:9" ht="18" customHeight="1">
      <c r="B4" s="227" t="s">
        <v>10</v>
      </c>
      <c r="C4" s="228"/>
      <c r="D4" s="222">
        <f>'Status Report Template'!C9</f>
        <v>41233</v>
      </c>
      <c r="E4" s="222"/>
      <c r="F4" s="222"/>
      <c r="G4" s="222"/>
      <c r="H4" s="222"/>
    </row>
    <row r="5" spans="2:9" ht="13.5" customHeight="1">
      <c r="C5" s="1"/>
      <c r="D5" s="75"/>
    </row>
    <row r="6" spans="2:9" ht="13.5" customHeight="1" thickBot="1">
      <c r="B6" s="177" t="s">
        <v>0</v>
      </c>
      <c r="C6" s="225"/>
      <c r="D6" s="225"/>
      <c r="E6" s="225"/>
      <c r="F6" s="225"/>
      <c r="G6" s="225"/>
      <c r="H6" s="226"/>
    </row>
    <row r="7" spans="2:9" ht="24.95" customHeight="1">
      <c r="B7" s="6" t="s">
        <v>11</v>
      </c>
      <c r="C7" s="9" t="s">
        <v>7</v>
      </c>
      <c r="D7" s="6" t="s">
        <v>8</v>
      </c>
      <c r="E7" s="217" t="s">
        <v>130</v>
      </c>
      <c r="F7" s="218"/>
      <c r="G7" s="218"/>
      <c r="H7" s="218"/>
    </row>
    <row r="8" spans="2:9" ht="24.95" customHeight="1">
      <c r="B8" s="7" t="s">
        <v>12</v>
      </c>
      <c r="C8" s="76">
        <f>'Member 1 Timesheet'!C8</f>
        <v>41232</v>
      </c>
      <c r="D8" s="7" t="s">
        <v>9</v>
      </c>
      <c r="E8" s="220" t="s">
        <v>131</v>
      </c>
      <c r="F8" s="220"/>
      <c r="G8" s="220"/>
      <c r="H8" s="220"/>
    </row>
    <row r="9" spans="2:9" ht="24.95" customHeight="1" thickBot="1">
      <c r="B9" s="8" t="s">
        <v>13</v>
      </c>
      <c r="C9" s="83">
        <v>4</v>
      </c>
      <c r="D9" s="8" t="s">
        <v>15</v>
      </c>
      <c r="E9" s="214"/>
      <c r="F9" s="214"/>
      <c r="G9" s="214"/>
      <c r="H9" s="214"/>
    </row>
    <row r="10" spans="2:9" ht="24.95" customHeight="1">
      <c r="B10" s="3" t="s">
        <v>11</v>
      </c>
      <c r="C10" s="10" t="s">
        <v>4</v>
      </c>
      <c r="D10" s="3" t="s">
        <v>8</v>
      </c>
      <c r="E10" s="186" t="s">
        <v>132</v>
      </c>
      <c r="F10" s="187"/>
      <c r="G10" s="187"/>
      <c r="H10" s="188"/>
    </row>
    <row r="11" spans="2:9" ht="24.95" customHeight="1">
      <c r="B11" s="4" t="s">
        <v>12</v>
      </c>
      <c r="C11" s="77">
        <f>'Member 1 Timesheet'!C11</f>
        <v>41233</v>
      </c>
      <c r="D11" s="4" t="s">
        <v>9</v>
      </c>
      <c r="E11" s="204" t="s">
        <v>133</v>
      </c>
      <c r="F11" s="205"/>
      <c r="G11" s="205"/>
      <c r="H11" s="205"/>
    </row>
    <row r="12" spans="2:9" ht="24.95" customHeight="1" thickBot="1">
      <c r="B12" s="5" t="s">
        <v>13</v>
      </c>
      <c r="C12" s="84">
        <v>0.5</v>
      </c>
      <c r="D12" s="5" t="s">
        <v>15</v>
      </c>
      <c r="E12" s="223"/>
      <c r="F12" s="206"/>
      <c r="G12" s="206"/>
      <c r="H12" s="206"/>
    </row>
    <row r="13" spans="2:9" ht="24.95" customHeight="1">
      <c r="B13" s="6" t="s">
        <v>11</v>
      </c>
      <c r="C13" s="9" t="s">
        <v>1</v>
      </c>
      <c r="D13" s="6" t="s">
        <v>8</v>
      </c>
      <c r="E13" s="217"/>
      <c r="F13" s="218"/>
      <c r="G13" s="218"/>
      <c r="H13" s="218"/>
    </row>
    <row r="14" spans="2:9" ht="24.95" customHeight="1">
      <c r="B14" s="7" t="s">
        <v>12</v>
      </c>
      <c r="C14" s="76">
        <f>'Member 1 Timesheet'!C14</f>
        <v>41227</v>
      </c>
      <c r="D14" s="7" t="s">
        <v>9</v>
      </c>
      <c r="E14" s="219"/>
      <c r="F14" s="220"/>
      <c r="G14" s="220"/>
      <c r="H14" s="220"/>
    </row>
    <row r="15" spans="2:9" ht="24.95" customHeight="1" thickBot="1">
      <c r="B15" s="8" t="s">
        <v>13</v>
      </c>
      <c r="C15" s="85">
        <v>0</v>
      </c>
      <c r="D15" s="8" t="s">
        <v>15</v>
      </c>
      <c r="E15" s="214"/>
      <c r="F15" s="214"/>
      <c r="G15" s="214"/>
      <c r="H15" s="214"/>
    </row>
    <row r="16" spans="2:9" ht="24.95" customHeight="1">
      <c r="B16" s="3" t="s">
        <v>11</v>
      </c>
      <c r="C16" s="10" t="s">
        <v>3</v>
      </c>
      <c r="D16" s="3" t="s">
        <v>8</v>
      </c>
      <c r="E16" s="186"/>
      <c r="F16" s="187"/>
      <c r="G16" s="187"/>
      <c r="H16" s="188"/>
    </row>
    <row r="17" spans="2:8" ht="24.95" customHeight="1">
      <c r="B17" s="4" t="s">
        <v>12</v>
      </c>
      <c r="C17" s="77">
        <f>'Member 1 Timesheet'!C17</f>
        <v>41228</v>
      </c>
      <c r="D17" s="4" t="s">
        <v>9</v>
      </c>
      <c r="E17" s="204"/>
      <c r="F17" s="205"/>
      <c r="G17" s="205"/>
      <c r="H17" s="205"/>
    </row>
    <row r="18" spans="2:8" ht="24.95" customHeight="1" thickBot="1">
      <c r="B18" s="5" t="s">
        <v>13</v>
      </c>
      <c r="C18" s="84">
        <v>0</v>
      </c>
      <c r="D18" s="5" t="s">
        <v>15</v>
      </c>
      <c r="E18" s="206"/>
      <c r="F18" s="206"/>
      <c r="G18" s="206"/>
      <c r="H18" s="206"/>
    </row>
    <row r="19" spans="2:8" ht="24.95" customHeight="1">
      <c r="B19" s="6" t="s">
        <v>11</v>
      </c>
      <c r="C19" s="9" t="s">
        <v>2</v>
      </c>
      <c r="D19" s="6" t="s">
        <v>8</v>
      </c>
      <c r="E19" s="217"/>
      <c r="F19" s="218"/>
      <c r="G19" s="218"/>
      <c r="H19" s="218"/>
    </row>
    <row r="20" spans="2:8" ht="24.95" customHeight="1">
      <c r="B20" s="7" t="s">
        <v>12</v>
      </c>
      <c r="C20" s="76">
        <f>'Member 1 Timesheet'!C20</f>
        <v>41229</v>
      </c>
      <c r="D20" s="7" t="s">
        <v>9</v>
      </c>
      <c r="E20" s="219"/>
      <c r="F20" s="220"/>
      <c r="G20" s="220"/>
      <c r="H20" s="220"/>
    </row>
    <row r="21" spans="2:8" ht="24.95" customHeight="1" thickBot="1">
      <c r="B21" s="8" t="s">
        <v>13</v>
      </c>
      <c r="C21" s="85">
        <v>0</v>
      </c>
      <c r="D21" s="8" t="s">
        <v>15</v>
      </c>
      <c r="E21" s="214"/>
      <c r="F21" s="214"/>
      <c r="G21" s="214"/>
      <c r="H21" s="214"/>
    </row>
    <row r="22" spans="2:8" ht="24.95" customHeight="1">
      <c r="B22" s="3" t="s">
        <v>11</v>
      </c>
      <c r="C22" s="10" t="s">
        <v>6</v>
      </c>
      <c r="D22" s="3" t="s">
        <v>8</v>
      </c>
      <c r="E22" s="215"/>
      <c r="F22" s="216"/>
      <c r="G22" s="216"/>
      <c r="H22" s="216"/>
    </row>
    <row r="23" spans="2:8" ht="24.95" customHeight="1">
      <c r="B23" s="4" t="s">
        <v>12</v>
      </c>
      <c r="C23" s="77">
        <f>'Member 1 Timesheet'!C23</f>
        <v>41230</v>
      </c>
      <c r="D23" s="4" t="s">
        <v>9</v>
      </c>
      <c r="E23" s="204"/>
      <c r="F23" s="205"/>
      <c r="G23" s="205"/>
      <c r="H23" s="205"/>
    </row>
    <row r="24" spans="2:8" ht="24.95" customHeight="1" thickBot="1">
      <c r="B24" s="5" t="s">
        <v>13</v>
      </c>
      <c r="C24" s="84">
        <v>0</v>
      </c>
      <c r="D24" s="5" t="s">
        <v>15</v>
      </c>
      <c r="E24" s="206"/>
      <c r="F24" s="206"/>
      <c r="G24" s="206"/>
      <c r="H24" s="206"/>
    </row>
    <row r="25" spans="2:8" ht="24.95" customHeight="1">
      <c r="B25" s="6" t="s">
        <v>11</v>
      </c>
      <c r="C25" s="9" t="s">
        <v>5</v>
      </c>
      <c r="D25" s="6" t="s">
        <v>8</v>
      </c>
      <c r="E25" s="218"/>
      <c r="F25" s="218"/>
      <c r="G25" s="218"/>
      <c r="H25" s="218"/>
    </row>
    <row r="26" spans="2:8" ht="24.95" customHeight="1">
      <c r="B26" s="7" t="s">
        <v>12</v>
      </c>
      <c r="C26" s="76">
        <f>'Member 1 Timesheet'!C26</f>
        <v>41231</v>
      </c>
      <c r="D26" s="7" t="s">
        <v>9</v>
      </c>
      <c r="E26" s="220"/>
      <c r="F26" s="220"/>
      <c r="G26" s="220"/>
      <c r="H26" s="220"/>
    </row>
    <row r="27" spans="2:8" ht="24.95" customHeight="1" thickBot="1">
      <c r="B27" s="8" t="s">
        <v>13</v>
      </c>
      <c r="C27" s="85">
        <v>0</v>
      </c>
      <c r="D27" s="8" t="s">
        <v>15</v>
      </c>
      <c r="E27" s="214"/>
      <c r="F27" s="214"/>
      <c r="G27" s="214"/>
      <c r="H27" s="214"/>
    </row>
  </sheetData>
  <sheetProtection sheet="1" objects="1" scenarios="1" selectLockedCells="1"/>
  <mergeCells count="29">
    <mergeCell ref="B1:H1"/>
    <mergeCell ref="B6:H6"/>
    <mergeCell ref="E7:H7"/>
    <mergeCell ref="E8:H8"/>
    <mergeCell ref="E9:H9"/>
    <mergeCell ref="B2:C2"/>
    <mergeCell ref="D2:H2"/>
    <mergeCell ref="B3:C3"/>
    <mergeCell ref="D3:H3"/>
    <mergeCell ref="B4:C4"/>
    <mergeCell ref="E20:H20"/>
    <mergeCell ref="D4:H4"/>
    <mergeCell ref="E10:H10"/>
    <mergeCell ref="E11:H11"/>
    <mergeCell ref="E12:H12"/>
    <mergeCell ref="E13:H13"/>
    <mergeCell ref="E14:H14"/>
    <mergeCell ref="E15:H15"/>
    <mergeCell ref="E16:H16"/>
    <mergeCell ref="E17:H17"/>
    <mergeCell ref="E18:H18"/>
    <mergeCell ref="E19:H19"/>
    <mergeCell ref="E27:H27"/>
    <mergeCell ref="E21:H21"/>
    <mergeCell ref="E22:H22"/>
    <mergeCell ref="E23:H23"/>
    <mergeCell ref="E24:H24"/>
    <mergeCell ref="E25:H25"/>
    <mergeCell ref="E26:H26"/>
  </mergeCells>
  <phoneticPr fontId="2"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sheetPr>
    <pageSetUpPr fitToPage="1"/>
  </sheetPr>
  <dimension ref="B1:I27"/>
  <sheetViews>
    <sheetView zoomScale="115" zoomScaleNormal="115" workbookViewId="0">
      <selection activeCell="E23" sqref="E23:H23"/>
    </sheetView>
  </sheetViews>
  <sheetFormatPr defaultRowHeight="12.75"/>
  <cols>
    <col min="1" max="1" width="1.140625" customWidth="1"/>
    <col min="2" max="3" width="9" customWidth="1"/>
    <col min="4" max="256" width="11.42578125" customWidth="1"/>
  </cols>
  <sheetData>
    <row r="1" spans="2:9" ht="18">
      <c r="B1" s="185" t="s">
        <v>69</v>
      </c>
      <c r="C1" s="185"/>
      <c r="D1" s="185"/>
      <c r="E1" s="185"/>
      <c r="F1" s="185"/>
      <c r="G1" s="185"/>
      <c r="H1" s="185"/>
      <c r="I1" s="72"/>
    </row>
    <row r="2" spans="2:9" ht="18" customHeight="1">
      <c r="B2" s="227" t="s">
        <v>16</v>
      </c>
      <c r="C2" s="228"/>
      <c r="D2" s="229" t="str">
        <f>'Status Report Template'!C7</f>
        <v>Forager - Group 4</v>
      </c>
      <c r="E2" s="229"/>
      <c r="F2" s="229"/>
      <c r="G2" s="229"/>
      <c r="H2" s="229"/>
      <c r="I2" s="2"/>
    </row>
    <row r="3" spans="2:9" ht="18" customHeight="1">
      <c r="B3" s="227" t="s">
        <v>42</v>
      </c>
      <c r="C3" s="228"/>
      <c r="D3" s="230" t="s">
        <v>72</v>
      </c>
      <c r="E3" s="231"/>
      <c r="F3" s="231"/>
      <c r="G3" s="231"/>
      <c r="H3" s="231"/>
      <c r="I3" s="2"/>
    </row>
    <row r="4" spans="2:9" ht="18" customHeight="1">
      <c r="B4" s="227" t="s">
        <v>10</v>
      </c>
      <c r="C4" s="228"/>
      <c r="D4" s="222">
        <f>'Status Report Template'!C9</f>
        <v>41233</v>
      </c>
      <c r="E4" s="222"/>
      <c r="F4" s="222"/>
      <c r="G4" s="222"/>
      <c r="H4" s="222"/>
    </row>
    <row r="5" spans="2:9">
      <c r="C5" s="1"/>
      <c r="D5" s="75"/>
    </row>
    <row r="6" spans="2:9" ht="13.5" thickBot="1">
      <c r="B6" s="177" t="s">
        <v>0</v>
      </c>
      <c r="C6" s="225"/>
      <c r="D6" s="225"/>
      <c r="E6" s="225"/>
      <c r="F6" s="225"/>
      <c r="G6" s="225"/>
      <c r="H6" s="226"/>
    </row>
    <row r="7" spans="2:9" ht="24.95" customHeight="1">
      <c r="B7" s="6" t="s">
        <v>11</v>
      </c>
      <c r="C7" s="9" t="s">
        <v>7</v>
      </c>
      <c r="D7" s="6" t="s">
        <v>8</v>
      </c>
      <c r="E7" s="217" t="s">
        <v>134</v>
      </c>
      <c r="F7" s="218"/>
      <c r="G7" s="218"/>
      <c r="H7" s="218"/>
    </row>
    <row r="8" spans="2:9" ht="24.95" customHeight="1">
      <c r="B8" s="7" t="s">
        <v>12</v>
      </c>
      <c r="C8" s="76">
        <f>'Member 1 Timesheet'!C8</f>
        <v>41232</v>
      </c>
      <c r="D8" s="7" t="s">
        <v>9</v>
      </c>
      <c r="E8" s="219" t="s">
        <v>135</v>
      </c>
      <c r="F8" s="220"/>
      <c r="G8" s="220"/>
      <c r="H8" s="220"/>
    </row>
    <row r="9" spans="2:9" ht="24.95" customHeight="1" thickBot="1">
      <c r="B9" s="8" t="s">
        <v>13</v>
      </c>
      <c r="C9" s="83">
        <v>2</v>
      </c>
      <c r="D9" s="8" t="s">
        <v>15</v>
      </c>
      <c r="E9" s="214"/>
      <c r="F9" s="214"/>
      <c r="G9" s="214"/>
      <c r="H9" s="214"/>
    </row>
    <row r="10" spans="2:9" ht="24.95" customHeight="1">
      <c r="B10" s="3" t="s">
        <v>11</v>
      </c>
      <c r="C10" s="10" t="s">
        <v>4</v>
      </c>
      <c r="D10" s="3" t="s">
        <v>8</v>
      </c>
      <c r="E10" s="186" t="s">
        <v>132</v>
      </c>
      <c r="F10" s="187"/>
      <c r="G10" s="187"/>
      <c r="H10" s="188"/>
    </row>
    <row r="11" spans="2:9" ht="24.95" customHeight="1">
      <c r="B11" s="4" t="s">
        <v>12</v>
      </c>
      <c r="C11" s="77">
        <f>'Member 1 Timesheet'!C11</f>
        <v>41233</v>
      </c>
      <c r="D11" s="4" t="s">
        <v>9</v>
      </c>
      <c r="E11" s="204" t="s">
        <v>136</v>
      </c>
      <c r="F11" s="205"/>
      <c r="G11" s="205"/>
      <c r="H11" s="205"/>
    </row>
    <row r="12" spans="2:9" ht="24.95" customHeight="1" thickBot="1">
      <c r="B12" s="5" t="s">
        <v>13</v>
      </c>
      <c r="C12" s="84">
        <v>0.5</v>
      </c>
      <c r="D12" s="5" t="s">
        <v>15</v>
      </c>
      <c r="E12" s="223"/>
      <c r="F12" s="206"/>
      <c r="G12" s="206"/>
      <c r="H12" s="206"/>
    </row>
    <row r="13" spans="2:9" ht="24.95" customHeight="1">
      <c r="B13" s="6" t="s">
        <v>11</v>
      </c>
      <c r="C13" s="9" t="s">
        <v>1</v>
      </c>
      <c r="D13" s="6" t="s">
        <v>8</v>
      </c>
      <c r="E13" s="217"/>
      <c r="F13" s="218"/>
      <c r="G13" s="218"/>
      <c r="H13" s="218"/>
    </row>
    <row r="14" spans="2:9" ht="24.95" customHeight="1">
      <c r="B14" s="7" t="s">
        <v>12</v>
      </c>
      <c r="C14" s="76">
        <f>'Member 1 Timesheet'!C14</f>
        <v>41227</v>
      </c>
      <c r="D14" s="7" t="s">
        <v>9</v>
      </c>
      <c r="E14" s="219"/>
      <c r="F14" s="220"/>
      <c r="G14" s="220"/>
      <c r="H14" s="220"/>
    </row>
    <row r="15" spans="2:9" ht="24.95" customHeight="1" thickBot="1">
      <c r="B15" s="8" t="s">
        <v>13</v>
      </c>
      <c r="C15" s="85">
        <v>0</v>
      </c>
      <c r="D15" s="8" t="s">
        <v>15</v>
      </c>
      <c r="E15" s="214"/>
      <c r="F15" s="214"/>
      <c r="G15" s="214"/>
      <c r="H15" s="214"/>
    </row>
    <row r="16" spans="2:9" ht="24.95" customHeight="1">
      <c r="B16" s="3" t="s">
        <v>11</v>
      </c>
      <c r="C16" s="10" t="s">
        <v>3</v>
      </c>
      <c r="D16" s="3" t="s">
        <v>8</v>
      </c>
      <c r="E16" s="186"/>
      <c r="F16" s="187"/>
      <c r="G16" s="187"/>
      <c r="H16" s="188"/>
    </row>
    <row r="17" spans="2:8" ht="24.95" customHeight="1">
      <c r="B17" s="4" t="s">
        <v>12</v>
      </c>
      <c r="C17" s="77">
        <f>'Member 1 Timesheet'!C17</f>
        <v>41228</v>
      </c>
      <c r="D17" s="4" t="s">
        <v>9</v>
      </c>
      <c r="E17" s="204"/>
      <c r="F17" s="205"/>
      <c r="G17" s="205"/>
      <c r="H17" s="205"/>
    </row>
    <row r="18" spans="2:8" ht="24.95" customHeight="1" thickBot="1">
      <c r="B18" s="5" t="s">
        <v>13</v>
      </c>
      <c r="C18" s="84">
        <v>0</v>
      </c>
      <c r="D18" s="5" t="s">
        <v>15</v>
      </c>
      <c r="E18" s="206"/>
      <c r="F18" s="206"/>
      <c r="G18" s="206"/>
      <c r="H18" s="206"/>
    </row>
    <row r="19" spans="2:8" ht="24.95" customHeight="1">
      <c r="B19" s="6" t="s">
        <v>11</v>
      </c>
      <c r="C19" s="9" t="s">
        <v>2</v>
      </c>
      <c r="D19" s="6" t="s">
        <v>8</v>
      </c>
      <c r="E19" s="217"/>
      <c r="F19" s="218"/>
      <c r="G19" s="218"/>
      <c r="H19" s="218"/>
    </row>
    <row r="20" spans="2:8" ht="24.95" customHeight="1">
      <c r="B20" s="7" t="s">
        <v>12</v>
      </c>
      <c r="C20" s="76">
        <f>'Member 1 Timesheet'!C20</f>
        <v>41229</v>
      </c>
      <c r="D20" s="7" t="s">
        <v>9</v>
      </c>
      <c r="E20" s="219"/>
      <c r="F20" s="220"/>
      <c r="G20" s="220"/>
      <c r="H20" s="220"/>
    </row>
    <row r="21" spans="2:8" ht="24.95" customHeight="1" thickBot="1">
      <c r="B21" s="8" t="s">
        <v>13</v>
      </c>
      <c r="C21" s="85">
        <v>0</v>
      </c>
      <c r="D21" s="8" t="s">
        <v>15</v>
      </c>
      <c r="E21" s="214"/>
      <c r="F21" s="214"/>
      <c r="G21" s="214"/>
      <c r="H21" s="214"/>
    </row>
    <row r="22" spans="2:8" ht="24.95" customHeight="1">
      <c r="B22" s="3" t="s">
        <v>11</v>
      </c>
      <c r="C22" s="10" t="s">
        <v>6</v>
      </c>
      <c r="D22" s="3" t="s">
        <v>8</v>
      </c>
      <c r="E22" s="215" t="s">
        <v>65</v>
      </c>
      <c r="F22" s="216"/>
      <c r="G22" s="216"/>
      <c r="H22" s="216"/>
    </row>
    <row r="23" spans="2:8" ht="24.95" customHeight="1">
      <c r="B23" s="4" t="s">
        <v>12</v>
      </c>
      <c r="C23" s="77">
        <f>'Member 1 Timesheet'!C23</f>
        <v>41230</v>
      </c>
      <c r="D23" s="4" t="s">
        <v>9</v>
      </c>
      <c r="E23" s="204" t="s">
        <v>137</v>
      </c>
      <c r="F23" s="205"/>
      <c r="G23" s="205"/>
      <c r="H23" s="205"/>
    </row>
    <row r="24" spans="2:8" ht="24.95" customHeight="1" thickBot="1">
      <c r="B24" s="5" t="s">
        <v>13</v>
      </c>
      <c r="C24" s="84">
        <v>2</v>
      </c>
      <c r="D24" s="5" t="s">
        <v>15</v>
      </c>
      <c r="E24" s="206"/>
      <c r="F24" s="206"/>
      <c r="G24" s="206"/>
      <c r="H24" s="206"/>
    </row>
    <row r="25" spans="2:8" ht="24.95" customHeight="1">
      <c r="B25" s="6" t="s">
        <v>11</v>
      </c>
      <c r="C25" s="9" t="s">
        <v>5</v>
      </c>
      <c r="D25" s="6" t="s">
        <v>8</v>
      </c>
      <c r="E25" s="218"/>
      <c r="F25" s="218"/>
      <c r="G25" s="218"/>
      <c r="H25" s="218"/>
    </row>
    <row r="26" spans="2:8" ht="24.95" customHeight="1">
      <c r="B26" s="7" t="s">
        <v>12</v>
      </c>
      <c r="C26" s="76">
        <f>'Member 1 Timesheet'!C26</f>
        <v>41231</v>
      </c>
      <c r="D26" s="7" t="s">
        <v>9</v>
      </c>
      <c r="E26" s="220"/>
      <c r="F26" s="220"/>
      <c r="G26" s="220"/>
      <c r="H26" s="220"/>
    </row>
    <row r="27" spans="2:8" ht="24.95" customHeight="1" thickBot="1">
      <c r="B27" s="8" t="s">
        <v>13</v>
      </c>
      <c r="C27" s="85">
        <v>0</v>
      </c>
      <c r="D27" s="8" t="s">
        <v>15</v>
      </c>
      <c r="E27" s="214"/>
      <c r="F27" s="214"/>
      <c r="G27" s="214"/>
      <c r="H27" s="214"/>
    </row>
  </sheetData>
  <sheetProtection sheet="1" objects="1" scenarios="1" selectLockedCells="1"/>
  <mergeCells count="29">
    <mergeCell ref="B1:H1"/>
    <mergeCell ref="B6:H6"/>
    <mergeCell ref="E7:H7"/>
    <mergeCell ref="E8:H8"/>
    <mergeCell ref="E9:H9"/>
    <mergeCell ref="B2:C2"/>
    <mergeCell ref="D2:H2"/>
    <mergeCell ref="B3:C3"/>
    <mergeCell ref="D3:H3"/>
    <mergeCell ref="B4:C4"/>
    <mergeCell ref="E20:H20"/>
    <mergeCell ref="D4:H4"/>
    <mergeCell ref="E10:H10"/>
    <mergeCell ref="E11:H11"/>
    <mergeCell ref="E12:H12"/>
    <mergeCell ref="E13:H13"/>
    <mergeCell ref="E14:H14"/>
    <mergeCell ref="E15:H15"/>
    <mergeCell ref="E16:H16"/>
    <mergeCell ref="E17:H17"/>
    <mergeCell ref="E18:H18"/>
    <mergeCell ref="E19:H19"/>
    <mergeCell ref="E27:H27"/>
    <mergeCell ref="E21:H21"/>
    <mergeCell ref="E22:H22"/>
    <mergeCell ref="E23:H23"/>
    <mergeCell ref="E24:H24"/>
    <mergeCell ref="E25:H25"/>
    <mergeCell ref="E26:H26"/>
  </mergeCells>
  <phoneticPr fontId="2"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dimension ref="A1:K24"/>
  <sheetViews>
    <sheetView workbookViewId="0">
      <selection activeCell="J39" sqref="J39"/>
    </sheetView>
  </sheetViews>
  <sheetFormatPr defaultRowHeight="12.75"/>
  <cols>
    <col min="1" max="1" width="17.85546875" customWidth="1"/>
    <col min="2" max="8" width="10.7109375" customWidth="1"/>
    <col min="9" max="9" width="10.42578125" customWidth="1"/>
    <col min="10" max="10" width="18.28515625" customWidth="1"/>
    <col min="11" max="11" width="21.42578125" customWidth="1"/>
  </cols>
  <sheetData>
    <row r="1" spans="1:11">
      <c r="A1" s="78" t="s">
        <v>80</v>
      </c>
      <c r="B1">
        <v>1</v>
      </c>
      <c r="D1" s="78" t="s">
        <v>81</v>
      </c>
      <c r="E1">
        <v>3</v>
      </c>
    </row>
    <row r="2" spans="1:11">
      <c r="A2" s="78"/>
      <c r="D2" s="78" t="s">
        <v>82</v>
      </c>
      <c r="E2" s="78">
        <f>E1*7</f>
        <v>21</v>
      </c>
    </row>
    <row r="3" spans="1:11" ht="26.25" customHeight="1">
      <c r="A3" s="78" t="s">
        <v>74</v>
      </c>
      <c r="B3" s="75">
        <f>'Member 1 Timesheet'!C20</f>
        <v>41229</v>
      </c>
      <c r="C3" s="75">
        <f>'Member 1 Timesheet'!C23</f>
        <v>41230</v>
      </c>
      <c r="D3" s="75">
        <f>'Member 1 Timesheet'!C26</f>
        <v>41231</v>
      </c>
      <c r="E3" s="75">
        <f>'Member 1 Timesheet'!C8</f>
        <v>41232</v>
      </c>
      <c r="F3" s="75">
        <f>'Member 1 Timesheet'!C11</f>
        <v>41233</v>
      </c>
      <c r="G3" s="75">
        <f>'Member 1 Timesheet'!C14</f>
        <v>41227</v>
      </c>
      <c r="H3" s="75">
        <f>'Member 1 Timesheet'!C17</f>
        <v>41228</v>
      </c>
      <c r="I3" s="78" t="s">
        <v>78</v>
      </c>
      <c r="J3" s="78" t="s">
        <v>77</v>
      </c>
      <c r="K3" s="78" t="s">
        <v>76</v>
      </c>
    </row>
    <row r="4" spans="1:11">
      <c r="A4" t="str">
        <f>'Member 1 Timesheet'!$D$3</f>
        <v>Robin Mays</v>
      </c>
      <c r="B4" s="79">
        <f>'Member 1 Timesheet'!C21</f>
        <v>0</v>
      </c>
      <c r="C4" s="79">
        <f>'Member 1 Timesheet'!C24</f>
        <v>0</v>
      </c>
      <c r="D4" s="79">
        <f>'Member 1 Timesheet'!C27</f>
        <v>0</v>
      </c>
      <c r="E4" s="79">
        <f>'Member 1 Timesheet'!C9</f>
        <v>1</v>
      </c>
      <c r="F4" s="79">
        <f>'Member 1 Timesheet'!C12</f>
        <v>0</v>
      </c>
      <c r="G4" s="79">
        <f>'Member 1 Timesheet'!C15</f>
        <v>1</v>
      </c>
      <c r="H4" s="79">
        <f>'Member 1 Timesheet'!C18</f>
        <v>0</v>
      </c>
      <c r="I4" s="79">
        <f>SUM(B4:H4)</f>
        <v>2</v>
      </c>
      <c r="J4" s="80" t="str">
        <f>IF('Page 2'!S10=I4, "PASS", "FAIL")</f>
        <v>PASS</v>
      </c>
      <c r="K4">
        <f>'Page 2'!S10-'Page 2'!S26</f>
        <v>1</v>
      </c>
    </row>
    <row r="5" spans="1:11">
      <c r="A5" t="str">
        <f>'Member 2 Timesheet'!$D$3</f>
        <v>Thomas Couture</v>
      </c>
      <c r="B5" s="79">
        <f>'Member 2 Timesheet'!C21</f>
        <v>0</v>
      </c>
      <c r="C5" s="79">
        <f>'Member 2 Timesheet'!C24</f>
        <v>0</v>
      </c>
      <c r="D5" s="79">
        <f>'Member 2 Timesheet'!C27</f>
        <v>0</v>
      </c>
      <c r="E5" s="79">
        <f>'Member 2 Timesheet'!C9</f>
        <v>1</v>
      </c>
      <c r="F5" s="79">
        <f>'Member 2 Timesheet'!C12</f>
        <v>1</v>
      </c>
      <c r="G5" s="79">
        <f>'Member 2 Timesheet'!C15</f>
        <v>0</v>
      </c>
      <c r="H5" s="79">
        <f>'Member 2 Timesheet'!C18</f>
        <v>0</v>
      </c>
      <c r="I5" s="79">
        <f>SUM(B5:H5)</f>
        <v>2</v>
      </c>
      <c r="J5" s="80" t="str">
        <f>IF('Page 2'!S11=I5, "PASS", "FAIL")</f>
        <v>PASS</v>
      </c>
      <c r="K5">
        <f>'Page 2'!S11-'Page 2'!S27</f>
        <v>1</v>
      </c>
    </row>
    <row r="6" spans="1:11">
      <c r="A6" t="str">
        <f>'Member 3 Timesheet'!$D$3</f>
        <v>Matthew Powell</v>
      </c>
      <c r="B6" s="79">
        <f>'Member 3 Timesheet'!C21</f>
        <v>0</v>
      </c>
      <c r="C6" s="79">
        <f>'Member 3 Timesheet'!C24</f>
        <v>0</v>
      </c>
      <c r="D6" s="79">
        <f>'Member 3 Timesheet'!C27</f>
        <v>0</v>
      </c>
      <c r="E6" s="79">
        <f>'Member 3 Timesheet'!C9</f>
        <v>4</v>
      </c>
      <c r="F6" s="79">
        <f>'Member 3 Timesheet'!C12</f>
        <v>0.5</v>
      </c>
      <c r="G6" s="79">
        <f>'Member 3 Timesheet'!C15</f>
        <v>0</v>
      </c>
      <c r="H6" s="79">
        <f>'Member 3 Timesheet'!C18</f>
        <v>0</v>
      </c>
      <c r="I6" s="79">
        <f>SUM(B6:H6)</f>
        <v>4.5</v>
      </c>
      <c r="J6" s="80" t="str">
        <f>IF('Page 2'!S12=I6, "PASS", "FAIL")</f>
        <v>PASS</v>
      </c>
      <c r="K6">
        <f>'Page 2'!S12-'Page 2'!S28</f>
        <v>0.5</v>
      </c>
    </row>
    <row r="7" spans="1:11">
      <c r="A7" t="str">
        <f>'Member 4 Timesheet'!$D$3</f>
        <v>Lee Hall</v>
      </c>
      <c r="B7" s="79">
        <f>'Member 4 Timesheet'!C21</f>
        <v>0</v>
      </c>
      <c r="C7" s="79">
        <f>'Member 4 Timesheet'!C24</f>
        <v>2</v>
      </c>
      <c r="D7" s="79">
        <f>'Member 4 Timesheet'!C27</f>
        <v>0</v>
      </c>
      <c r="E7" s="79">
        <f>'Member 4 Timesheet'!C9</f>
        <v>2</v>
      </c>
      <c r="F7" s="79">
        <f>'Member 4 Timesheet'!C12</f>
        <v>0.5</v>
      </c>
      <c r="G7" s="79">
        <f>'Member 4 Timesheet'!C15</f>
        <v>0</v>
      </c>
      <c r="H7" s="79">
        <f>'Member 4 Timesheet'!C18</f>
        <v>0</v>
      </c>
      <c r="I7" s="79">
        <f>SUM(B7:H7)</f>
        <v>4.5</v>
      </c>
      <c r="J7" s="80" t="str">
        <f>IF('Page 2'!S13=I7, "PASS", "FAIL")</f>
        <v>PASS</v>
      </c>
      <c r="K7">
        <f>'Page 2'!S13-'Page 2'!S29</f>
        <v>2.5</v>
      </c>
    </row>
    <row r="8" spans="1:11">
      <c r="A8" s="78" t="s">
        <v>75</v>
      </c>
      <c r="B8" s="79">
        <f>SUM(B4:B7)</f>
        <v>0</v>
      </c>
      <c r="C8" s="79">
        <f t="shared" ref="C8:H8" si="0">SUM(C4:C7)</f>
        <v>2</v>
      </c>
      <c r="D8" s="79">
        <f t="shared" si="0"/>
        <v>0</v>
      </c>
      <c r="E8" s="79">
        <f t="shared" si="0"/>
        <v>8</v>
      </c>
      <c r="F8" s="79">
        <f t="shared" si="0"/>
        <v>2</v>
      </c>
      <c r="G8" s="79">
        <f t="shared" si="0"/>
        <v>1</v>
      </c>
      <c r="H8" s="79">
        <f t="shared" si="0"/>
        <v>0</v>
      </c>
      <c r="I8" s="79">
        <f>SUM(B8:H8)</f>
        <v>13</v>
      </c>
      <c r="J8" s="80" t="str">
        <f>IF('Page 2'!S14=I8, "PASS", "FAIL")</f>
        <v>PASS</v>
      </c>
      <c r="K8">
        <f>'Page 2'!S14-'Page 2'!S30</f>
        <v>5</v>
      </c>
    </row>
    <row r="9" spans="1:11">
      <c r="A9" s="78"/>
      <c r="B9" s="79"/>
      <c r="C9" s="79"/>
      <c r="D9" s="79"/>
      <c r="E9" s="79"/>
      <c r="F9" s="79"/>
      <c r="G9" s="79"/>
      <c r="H9" s="79"/>
      <c r="I9" s="79"/>
      <c r="J9" s="80"/>
    </row>
    <row r="10" spans="1:11">
      <c r="A10" s="78" t="s">
        <v>74</v>
      </c>
      <c r="B10" s="75">
        <f>$G3</f>
        <v>41227</v>
      </c>
      <c r="C10" s="75">
        <f>$H3</f>
        <v>41228</v>
      </c>
      <c r="D10" s="75">
        <f>$B3</f>
        <v>41229</v>
      </c>
      <c r="E10" s="75">
        <f>$C3</f>
        <v>41230</v>
      </c>
      <c r="F10" s="75">
        <f>$D3</f>
        <v>41231</v>
      </c>
      <c r="G10" s="75">
        <f>$E3</f>
        <v>41232</v>
      </c>
      <c r="H10" s="75">
        <f>$F3</f>
        <v>41233</v>
      </c>
      <c r="I10" s="79"/>
      <c r="J10" s="88" t="s">
        <v>87</v>
      </c>
      <c r="K10" s="78" t="s">
        <v>86</v>
      </c>
    </row>
    <row r="11" spans="1:11">
      <c r="A11" t="str">
        <f>'Member 1 Timesheet'!$D$3</f>
        <v>Robin Mays</v>
      </c>
      <c r="B11" s="79">
        <f t="shared" ref="B11:B14" si="1">$G4</f>
        <v>1</v>
      </c>
      <c r="C11" s="79">
        <f t="shared" ref="C11:C14" si="2">$H4</f>
        <v>0</v>
      </c>
      <c r="D11" s="79">
        <f t="shared" ref="D11:D14" si="3">$B4</f>
        <v>0</v>
      </c>
      <c r="E11" s="79">
        <f t="shared" ref="E11:E14" si="4">$C4</f>
        <v>0</v>
      </c>
      <c r="F11" s="79">
        <f t="shared" ref="F11:F14" si="5">$D4</f>
        <v>0</v>
      </c>
      <c r="G11" s="79">
        <f t="shared" ref="G11:G14" si="6">$E4</f>
        <v>1</v>
      </c>
      <c r="H11" s="79">
        <f t="shared" ref="H11:H14" si="7">$F4</f>
        <v>0</v>
      </c>
      <c r="I11" s="79"/>
      <c r="J11" s="88" t="str">
        <f>IF('Status Report Template'!H41='Page 2'!S30, "PASS", "FAIL")</f>
        <v>FAIL</v>
      </c>
      <c r="K11">
        <f>1-K4/'Page 2'!S10</f>
        <v>0.5</v>
      </c>
    </row>
    <row r="12" spans="1:11">
      <c r="A12" t="str">
        <f>'Member 2 Timesheet'!$D$3</f>
        <v>Thomas Couture</v>
      </c>
      <c r="B12" s="79">
        <f t="shared" si="1"/>
        <v>0</v>
      </c>
      <c r="C12" s="79">
        <f t="shared" si="2"/>
        <v>0</v>
      </c>
      <c r="D12" s="79">
        <f t="shared" si="3"/>
        <v>0</v>
      </c>
      <c r="E12" s="79">
        <f t="shared" si="4"/>
        <v>0</v>
      </c>
      <c r="F12" s="79">
        <f t="shared" si="5"/>
        <v>0</v>
      </c>
      <c r="G12" s="79">
        <f t="shared" si="6"/>
        <v>1</v>
      </c>
      <c r="H12" s="79">
        <f t="shared" si="7"/>
        <v>1</v>
      </c>
      <c r="I12" s="79"/>
      <c r="J12" s="80"/>
      <c r="K12">
        <f>1-K5/'Page 2'!S11</f>
        <v>0.5</v>
      </c>
    </row>
    <row r="13" spans="1:11">
      <c r="A13" t="str">
        <f>'Member 3 Timesheet'!$D$3</f>
        <v>Matthew Powell</v>
      </c>
      <c r="B13" s="79">
        <f t="shared" si="1"/>
        <v>0</v>
      </c>
      <c r="C13" s="79">
        <f t="shared" si="2"/>
        <v>0</v>
      </c>
      <c r="D13" s="79">
        <f t="shared" si="3"/>
        <v>0</v>
      </c>
      <c r="E13" s="79">
        <f t="shared" si="4"/>
        <v>0</v>
      </c>
      <c r="F13" s="79">
        <f t="shared" si="5"/>
        <v>0</v>
      </c>
      <c r="G13" s="79">
        <f t="shared" si="6"/>
        <v>4</v>
      </c>
      <c r="H13" s="79">
        <f t="shared" si="7"/>
        <v>0.5</v>
      </c>
      <c r="I13" s="79"/>
      <c r="J13" s="80"/>
      <c r="K13">
        <f>1-K6/'Page 2'!S12</f>
        <v>0.88888888888888884</v>
      </c>
    </row>
    <row r="14" spans="1:11">
      <c r="A14" t="str">
        <f>'Member 4 Timesheet'!$D$3</f>
        <v>Lee Hall</v>
      </c>
      <c r="B14" s="79">
        <f t="shared" si="1"/>
        <v>0</v>
      </c>
      <c r="C14" s="79">
        <f t="shared" si="2"/>
        <v>0</v>
      </c>
      <c r="D14" s="79">
        <f t="shared" si="3"/>
        <v>0</v>
      </c>
      <c r="E14" s="79">
        <f t="shared" si="4"/>
        <v>2</v>
      </c>
      <c r="F14" s="79">
        <f t="shared" si="5"/>
        <v>0</v>
      </c>
      <c r="G14" s="79">
        <f t="shared" si="6"/>
        <v>2</v>
      </c>
      <c r="H14" s="79">
        <f t="shared" si="7"/>
        <v>0.5</v>
      </c>
      <c r="I14" s="79"/>
      <c r="J14" s="80"/>
      <c r="K14">
        <f>1-K7/'Page 2'!S13</f>
        <v>0.44444444444444442</v>
      </c>
    </row>
    <row r="15" spans="1:11">
      <c r="A15" s="78" t="s">
        <v>75</v>
      </c>
      <c r="B15" s="79">
        <f>SUM(B11:B14)</f>
        <v>1</v>
      </c>
      <c r="C15" s="79">
        <f>SUM(C11:C14)</f>
        <v>0</v>
      </c>
      <c r="D15" s="79">
        <f>SUM(D11:D14)</f>
        <v>0</v>
      </c>
      <c r="E15" s="79">
        <f t="shared" ref="E15:H15" si="8">SUM(E11:E14)</f>
        <v>2</v>
      </c>
      <c r="F15" s="79">
        <f t="shared" si="8"/>
        <v>0</v>
      </c>
      <c r="G15" s="79">
        <f t="shared" si="8"/>
        <v>8</v>
      </c>
      <c r="H15" s="79">
        <f t="shared" si="8"/>
        <v>2</v>
      </c>
      <c r="I15" s="79"/>
      <c r="J15" s="80"/>
    </row>
    <row r="16" spans="1:11">
      <c r="A16" s="78"/>
      <c r="B16" s="79"/>
      <c r="C16" s="79"/>
      <c r="D16" s="79"/>
      <c r="E16" s="79"/>
      <c r="F16" s="79"/>
      <c r="G16" s="79"/>
      <c r="H16" s="79"/>
      <c r="I16" s="79"/>
      <c r="J16" s="80"/>
    </row>
    <row r="17" spans="1:8">
      <c r="B17">
        <v>0</v>
      </c>
      <c r="C17">
        <v>1</v>
      </c>
      <c r="D17">
        <v>2</v>
      </c>
      <c r="E17">
        <v>3</v>
      </c>
      <c r="F17">
        <v>4</v>
      </c>
      <c r="G17">
        <v>5</v>
      </c>
      <c r="H17">
        <v>6</v>
      </c>
    </row>
    <row r="18" spans="1:8">
      <c r="B18" s="75">
        <f>B10</f>
        <v>41227</v>
      </c>
      <c r="C18" s="75">
        <f t="shared" ref="C18:H18" si="9">C10</f>
        <v>41228</v>
      </c>
      <c r="D18" s="75">
        <f t="shared" si="9"/>
        <v>41229</v>
      </c>
      <c r="E18" s="75">
        <f t="shared" si="9"/>
        <v>41230</v>
      </c>
      <c r="F18" s="75">
        <f t="shared" si="9"/>
        <v>41231</v>
      </c>
      <c r="G18" s="75">
        <f t="shared" si="9"/>
        <v>41232</v>
      </c>
      <c r="H18" s="75">
        <f t="shared" si="9"/>
        <v>41233</v>
      </c>
    </row>
    <row r="19" spans="1:8">
      <c r="A19" t="str">
        <f>'Member 1 Timesheet'!$D$3</f>
        <v>Robin Mays</v>
      </c>
      <c r="B19" s="81">
        <f>'Page 2'!$R10-SUM($B11:B11)*$K11</f>
        <v>27.5</v>
      </c>
      <c r="C19" s="81">
        <f>'Page 2'!$R10-SUM($B11:C11)*$K11</f>
        <v>27.5</v>
      </c>
      <c r="D19" s="81">
        <f>'Page 2'!$R10-SUM($B11:D11)*$K11</f>
        <v>27.5</v>
      </c>
      <c r="E19" s="81">
        <f>'Page 2'!$R10-SUM($B11:E11)*$K11</f>
        <v>27.5</v>
      </c>
      <c r="F19" s="81">
        <f>'Page 2'!$R10-SUM($B11:F11)*$K11</f>
        <v>27.5</v>
      </c>
      <c r="G19" s="81">
        <f>'Page 2'!$R10-SUM($B11:G11)*$K11</f>
        <v>27</v>
      </c>
      <c r="H19" s="81">
        <f>'Page 2'!$R10-SUM($B11:H11)*$K11</f>
        <v>27</v>
      </c>
    </row>
    <row r="20" spans="1:8">
      <c r="A20" t="str">
        <f>'Member 2 Timesheet'!$D$3</f>
        <v>Thomas Couture</v>
      </c>
      <c r="B20" s="81">
        <f>'Page 2'!$R11-SUM($B12:B12)*$K12</f>
        <v>28</v>
      </c>
      <c r="C20" s="81">
        <f>'Page 2'!$R11-SUM($B12:C12)*$K12</f>
        <v>28</v>
      </c>
      <c r="D20" s="81">
        <f>'Page 2'!$R11-SUM($B12:D12)*$K12</f>
        <v>28</v>
      </c>
      <c r="E20" s="81">
        <f>'Page 2'!$R11-SUM($B12:E12)*$K12</f>
        <v>28</v>
      </c>
      <c r="F20" s="81">
        <f>'Page 2'!$R11-SUM($B12:F12)*$K12</f>
        <v>28</v>
      </c>
      <c r="G20" s="81">
        <f>'Page 2'!$R11-SUM($B12:G12)*$K12</f>
        <v>27.5</v>
      </c>
      <c r="H20" s="81">
        <f>'Page 2'!$R11-SUM($B12:H12)*$K12</f>
        <v>27</v>
      </c>
    </row>
    <row r="21" spans="1:8">
      <c r="A21" t="str">
        <f>'Member 3 Timesheet'!$D$3</f>
        <v>Matthew Powell</v>
      </c>
      <c r="B21" s="81">
        <f>'Page 2'!$R12-SUM($B13:B13)*$K13</f>
        <v>28</v>
      </c>
      <c r="C21" s="81">
        <f>'Page 2'!$R12-SUM($B13:C13)*$K13</f>
        <v>28</v>
      </c>
      <c r="D21" s="81">
        <f>'Page 2'!$R12-SUM($B13:D13)*$K13</f>
        <v>28</v>
      </c>
      <c r="E21" s="81">
        <f>'Page 2'!$R12-SUM($B13:E13)*$K13</f>
        <v>28</v>
      </c>
      <c r="F21" s="81">
        <f>'Page 2'!$R12-SUM($B13:F13)*$K13</f>
        <v>28</v>
      </c>
      <c r="G21" s="81">
        <f>'Page 2'!$R12-SUM($B13:G13)*$K13</f>
        <v>24.444444444444443</v>
      </c>
      <c r="H21" s="81">
        <f>'Page 2'!$R12-SUM($B13:H13)*$K13</f>
        <v>24</v>
      </c>
    </row>
    <row r="22" spans="1:8">
      <c r="A22" t="str">
        <f>'Member 4 Timesheet'!$D$3</f>
        <v>Lee Hall</v>
      </c>
      <c r="B22" s="81">
        <f>'Page 2'!$R13-SUM($B14:B14)*$K14</f>
        <v>28</v>
      </c>
      <c r="C22" s="81">
        <f>'Page 2'!$R13-SUM($B14:C14)*$K14</f>
        <v>28</v>
      </c>
      <c r="D22" s="81">
        <f>'Page 2'!$R13-SUM($B14:D14)*$K14</f>
        <v>28</v>
      </c>
      <c r="E22" s="81">
        <f>'Page 2'!$R13-SUM($B14:E14)*$K14</f>
        <v>27.111111111111111</v>
      </c>
      <c r="F22" s="81">
        <f>'Page 2'!$R13-SUM($B14:F14)*$K14</f>
        <v>27.111111111111111</v>
      </c>
      <c r="G22" s="81">
        <f>'Page 2'!$R13-SUM($B14:G14)*$K14</f>
        <v>26.222222222222221</v>
      </c>
      <c r="H22" s="81">
        <f>'Page 2'!$R13-SUM($B14:H14)*$K14</f>
        <v>26</v>
      </c>
    </row>
    <row r="23" spans="1:8">
      <c r="A23" s="78" t="s">
        <v>79</v>
      </c>
      <c r="B23" s="79">
        <f>'Page 2'!$R$14-(($B$1-1)*7+B17)*'Page 2'!$R$14/$E$2</f>
        <v>112</v>
      </c>
      <c r="C23" s="79">
        <f>'Page 2'!$R$14-(($B$1-1)*7+C17)*'Page 2'!$R$14/$E$2</f>
        <v>106.66666666666667</v>
      </c>
      <c r="D23" s="79">
        <f>'Page 2'!$R$14-(($B$1-1)*7+D17)*'Page 2'!$R$14/$E$2</f>
        <v>101.33333333333333</v>
      </c>
      <c r="E23" s="79">
        <f>'Page 2'!$R$14-(($B$1-1)*7+E17)*'Page 2'!$R$14/$E$2</f>
        <v>96</v>
      </c>
      <c r="F23" s="79">
        <f>'Page 2'!$R$14-(($B$1-1)*7+F17)*'Page 2'!$R$14/$E$2</f>
        <v>90.666666666666671</v>
      </c>
      <c r="G23" s="79">
        <f>'Page 2'!$R$14-(($B$1-1)*7+G17)*'Page 2'!$R$14/$E$2</f>
        <v>85.333333333333329</v>
      </c>
      <c r="H23" s="79">
        <f>'Page 2'!$R$14-(($B$1-1)*7+H17)*'Page 2'!$R$14/$E$2</f>
        <v>80</v>
      </c>
    </row>
    <row r="24" spans="1:8">
      <c r="A24" s="78" t="s">
        <v>24</v>
      </c>
      <c r="B24" s="79">
        <f t="shared" ref="B24:H24" si="10">SUM(B19:B22)</f>
        <v>111.5</v>
      </c>
      <c r="C24" s="79">
        <f t="shared" si="10"/>
        <v>111.5</v>
      </c>
      <c r="D24" s="79">
        <f t="shared" si="10"/>
        <v>111.5</v>
      </c>
      <c r="E24" s="79">
        <f t="shared" si="10"/>
        <v>110.61111111111111</v>
      </c>
      <c r="F24" s="79">
        <f t="shared" si="10"/>
        <v>110.61111111111111</v>
      </c>
      <c r="G24" s="79">
        <f t="shared" si="10"/>
        <v>105.16666666666666</v>
      </c>
      <c r="H24" s="79">
        <f t="shared" si="10"/>
        <v>104</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dimension ref="A1"/>
  <sheetViews>
    <sheetView workbookViewId="0">
      <selection activeCell="L13" sqref="L13"/>
    </sheetView>
  </sheetViews>
  <sheetFormatPr defaultRowHeight="12.75"/>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Status Report Template</vt:lpstr>
      <vt:lpstr>Page 2</vt:lpstr>
      <vt:lpstr>Member 1 Timesheet</vt:lpstr>
      <vt:lpstr>Member 2 Timesheet</vt:lpstr>
      <vt:lpstr>Member 3 Timesheet</vt:lpstr>
      <vt:lpstr>Member 4 Timesheet</vt:lpstr>
      <vt:lpstr>Computation</vt:lpstr>
      <vt:lpstr>Graphs</vt:lpstr>
      <vt:lpstr>'Page 2'!Print_Area</vt:lpstr>
      <vt:lpstr>'Status Report Template'!Print_Area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Hall</dc:creator>
  <cp:lastModifiedBy>Thomas</cp:lastModifiedBy>
  <cp:lastPrinted>2012-11-01T20:00:08Z</cp:lastPrinted>
  <dcterms:created xsi:type="dcterms:W3CDTF">2006-01-19T01:09:42Z</dcterms:created>
  <dcterms:modified xsi:type="dcterms:W3CDTF">2012-11-27T03:02:15Z</dcterms:modified>
</cp:coreProperties>
</file>