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lhe2_ad_unc_edu/Documents/Documents/projects/ntw/"/>
    </mc:Choice>
  </mc:AlternateContent>
  <xr:revisionPtr revIDLastSave="436" documentId="8_{4C8B5679-8E33-D44E-B831-3F2CAE5793B5}" xr6:coauthVersionLast="47" xr6:coauthVersionMax="47" xr10:uidLastSave="{FF559B40-1A39-314A-9D03-757A0334BAB5}"/>
  <bookViews>
    <workbookView xWindow="0" yWindow="0" windowWidth="33600" windowHeight="21000" xr2:uid="{84017D10-4509-084C-9811-4FC86B7B78D6}"/>
  </bookViews>
  <sheets>
    <sheet name="A mass+dev log1, most adults" sheetId="4" r:id="rId1"/>
    <sheet name="A mass+dev log1" sheetId="3" r:id="rId2"/>
    <sheet name="A mass+dev unlog, to wander" sheetId="1" r:id="rId3"/>
    <sheet name="A  mass+dev unlog" sheetId="2" r:id="rId4"/>
  </sheets>
  <definedNames>
    <definedName name="_xlchart.v1.0" hidden="1">('A mass+dev log1, most adults'!$A$10:$B$10,'A mass+dev log1, most adults'!$D$10,'A mass+dev log1, most adults'!$F$10)</definedName>
    <definedName name="_xlchart.v1.1" hidden="1">('A mass+dev log1, most adults'!$A$3:$B$3,'A mass+dev log1, most adults'!$D$3,'A mass+dev log1, most adults'!$F$3)</definedName>
    <definedName name="_xlchart.v1.10" hidden="1">('A mass+dev log1, most adults'!$A$4:$B$4,'A mass+dev log1, most adults'!$D$4,'A mass+dev log1, most adults'!$F$4)</definedName>
    <definedName name="_xlchart.v1.11" hidden="1">('A mass+dev log1, most adults'!$A$5:$B$5,'A mass+dev log1, most adults'!$D$5,'A mass+dev log1, most adults'!$F$5)</definedName>
    <definedName name="_xlchart.v1.12" hidden="1">('A mass+dev log1, most adults'!$A$6:$B$6,'A mass+dev log1, most adults'!$D$6,'A mass+dev log1, most adults'!$F$6)</definedName>
    <definedName name="_xlchart.v1.13" hidden="1">('A mass+dev log1, most adults'!$A$7:$B$7,'A mass+dev log1, most adults'!$D$7,'A mass+dev log1, most adults'!$F$7)</definedName>
    <definedName name="_xlchart.v1.14" hidden="1">('A mass+dev log1, most adults'!$A$8:$B$8,'A mass+dev log1, most adults'!$D$8,'A mass+dev log1, most adults'!$F$8)</definedName>
    <definedName name="_xlchart.v1.15" hidden="1">('A mass+dev log1, most adults'!$A$9:$B$9,'A mass+dev log1, most adults'!$D$9,'A mass+dev log1, most adults'!$F$9)</definedName>
    <definedName name="_xlchart.v1.16" hidden="1">'A mass+dev log1, most adults'!$A$4:$B$10</definedName>
    <definedName name="_xlchart.v1.17" hidden="1">'A mass+dev log1, most adults'!$D$3</definedName>
    <definedName name="_xlchart.v1.18" hidden="1">'A mass+dev log1, most adults'!$D$4:$D$10</definedName>
    <definedName name="_xlchart.v1.19" hidden="1">('A mass+dev log1, most adults'!$A$10:$B$10,'A mass+dev log1, most adults'!$D$10,'A mass+dev log1, most adults'!$F$10)</definedName>
    <definedName name="_xlchart.v1.2" hidden="1">('A mass+dev log1, most adults'!$A$4:$B$4,'A mass+dev log1, most adults'!$D$4,'A mass+dev log1, most adults'!$F$4)</definedName>
    <definedName name="_xlchart.v1.20" hidden="1">('A mass+dev log1, most adults'!$A$3:$B$3,'A mass+dev log1, most adults'!$D$3,'A mass+dev log1, most adults'!$F$3)</definedName>
    <definedName name="_xlchart.v1.21" hidden="1">('A mass+dev log1, most adults'!$A$4:$B$4,'A mass+dev log1, most adults'!$D$4,'A mass+dev log1, most adults'!$F$4)</definedName>
    <definedName name="_xlchart.v1.22" hidden="1">('A mass+dev log1, most adults'!$A$5:$B$5,'A mass+dev log1, most adults'!$D$5,'A mass+dev log1, most adults'!$F$5)</definedName>
    <definedName name="_xlchart.v1.23" hidden="1">('A mass+dev log1, most adults'!$A$6:$B$6,'A mass+dev log1, most adults'!$D$6,'A mass+dev log1, most adults'!$F$6)</definedName>
    <definedName name="_xlchart.v1.24" hidden="1">('A mass+dev log1, most adults'!$A$7:$B$7,'A mass+dev log1, most adults'!$D$7,'A mass+dev log1, most adults'!$F$7)</definedName>
    <definedName name="_xlchart.v1.25" hidden="1">('A mass+dev log1, most adults'!$A$8:$B$8,'A mass+dev log1, most adults'!$D$8,'A mass+dev log1, most adults'!$F$8)</definedName>
    <definedName name="_xlchart.v1.26" hidden="1">('A mass+dev log1, most adults'!$A$9:$B$9,'A mass+dev log1, most adults'!$D$9,'A mass+dev log1, most adults'!$F$9)</definedName>
    <definedName name="_xlchart.v1.27" hidden="1">('A mass+dev log1, most adults'!$A$10:$B$10,'A mass+dev log1, most adults'!$D$10,'A mass+dev log1, most adults'!$F$10)</definedName>
    <definedName name="_xlchart.v1.28" hidden="1">('A mass+dev log1, most adults'!$A$3:$B$3,'A mass+dev log1, most adults'!$D$3,'A mass+dev log1, most adults'!$F$3)</definedName>
    <definedName name="_xlchart.v1.29" hidden="1">('A mass+dev log1, most adults'!$A$4:$B$4,'A mass+dev log1, most adults'!$D$4,'A mass+dev log1, most adults'!$F$4)</definedName>
    <definedName name="_xlchart.v1.3" hidden="1">('A mass+dev log1, most adults'!$A$5:$B$5,'A mass+dev log1, most adults'!$D$5,'A mass+dev log1, most adults'!$F$5)</definedName>
    <definedName name="_xlchart.v1.30" hidden="1">('A mass+dev log1, most adults'!$A$5:$B$5,'A mass+dev log1, most adults'!$D$5,'A mass+dev log1, most adults'!$F$5)</definedName>
    <definedName name="_xlchart.v1.31" hidden="1">('A mass+dev log1, most adults'!$A$6:$B$6,'A mass+dev log1, most adults'!$D$6,'A mass+dev log1, most adults'!$F$6)</definedName>
    <definedName name="_xlchart.v1.32" hidden="1">('A mass+dev log1, most adults'!$A$7:$B$7,'A mass+dev log1, most adults'!$D$7,'A mass+dev log1, most adults'!$F$7)</definedName>
    <definedName name="_xlchart.v1.33" hidden="1">('A mass+dev log1, most adults'!$A$8:$B$8,'A mass+dev log1, most adults'!$D$8,'A mass+dev log1, most adults'!$F$8)</definedName>
    <definedName name="_xlchart.v1.34" hidden="1">('A mass+dev log1, most adults'!$A$9:$B$9,'A mass+dev log1, most adults'!$D$9,'A mass+dev log1, most adults'!$F$9)</definedName>
    <definedName name="_xlchart.v1.35" hidden="1">('A mass+dev log1, most adults'!$A$10:$B$10,'A mass+dev log1, most adults'!$D$10,'A mass+dev log1, most adults'!$F$10)</definedName>
    <definedName name="_xlchart.v1.36" hidden="1">('A mass+dev log1, most adults'!$A$3:$B$3,'A mass+dev log1, most adults'!$D$3,'A mass+dev log1, most adults'!$F$3)</definedName>
    <definedName name="_xlchart.v1.37" hidden="1">('A mass+dev log1, most adults'!$A$4:$B$4,'A mass+dev log1, most adults'!$D$4,'A mass+dev log1, most adults'!$F$4)</definedName>
    <definedName name="_xlchart.v1.38" hidden="1">('A mass+dev log1, most adults'!$A$5:$B$5,'A mass+dev log1, most adults'!$D$5,'A mass+dev log1, most adults'!$F$5)</definedName>
    <definedName name="_xlchart.v1.39" hidden="1">('A mass+dev log1, most adults'!$A$6:$B$6,'A mass+dev log1, most adults'!$D$6,'A mass+dev log1, most adults'!$F$6)</definedName>
    <definedName name="_xlchart.v1.4" hidden="1">('A mass+dev log1, most adults'!$A$6:$B$6,'A mass+dev log1, most adults'!$D$6,'A mass+dev log1, most adults'!$F$6)</definedName>
    <definedName name="_xlchart.v1.40" hidden="1">('A mass+dev log1, most adults'!$A$7:$B$7,'A mass+dev log1, most adults'!$D$7,'A mass+dev log1, most adults'!$F$7)</definedName>
    <definedName name="_xlchart.v1.41" hidden="1">('A mass+dev log1, most adults'!$A$8:$B$8,'A mass+dev log1, most adults'!$D$8,'A mass+dev log1, most adults'!$F$8)</definedName>
    <definedName name="_xlchart.v1.42" hidden="1">('A mass+dev log1, most adults'!$A$9:$B$9,'A mass+dev log1, most adults'!$D$9,'A mass+dev log1, most adults'!$F$9)</definedName>
    <definedName name="_xlchart.v1.5" hidden="1">('A mass+dev log1, most adults'!$A$7:$B$7,'A mass+dev log1, most adults'!$D$7,'A mass+dev log1, most adults'!$F$7)</definedName>
    <definedName name="_xlchart.v1.6" hidden="1">('A mass+dev log1, most adults'!$A$8:$B$8,'A mass+dev log1, most adults'!$D$8,'A mass+dev log1, most adults'!$F$8)</definedName>
    <definedName name="_xlchart.v1.7" hidden="1">('A mass+dev log1, most adults'!$A$9:$B$9,'A mass+dev log1, most adults'!$D$9,'A mass+dev log1, most adults'!$F$9)</definedName>
    <definedName name="_xlchart.v1.8" hidden="1">('A mass+dev log1, most adults'!$A$10:$B$10,'A mass+dev log1, most adults'!$D$10,'A mass+dev log1, most adults'!$F$10)</definedName>
    <definedName name="_xlchart.v1.9" hidden="1">('A mass+dev log1, most adults'!$A$3:$B$3,'A mass+dev log1, most adults'!$D$3,'A mass+dev log1, most adults'!$F$3)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J22" i="3"/>
  <c r="J21" i="3"/>
  <c r="J20" i="3"/>
  <c r="J19" i="3"/>
  <c r="I22" i="3"/>
  <c r="I21" i="3"/>
  <c r="I20" i="3"/>
  <c r="I19" i="3"/>
  <c r="H22" i="3"/>
  <c r="H21" i="3"/>
  <c r="H20" i="3"/>
  <c r="H19" i="3"/>
  <c r="G22" i="3"/>
  <c r="G21" i="3"/>
  <c r="G20" i="3"/>
  <c r="G19" i="3"/>
  <c r="F22" i="3"/>
  <c r="F21" i="3"/>
  <c r="F20" i="3"/>
  <c r="F19" i="3"/>
  <c r="E22" i="3"/>
  <c r="E21" i="3"/>
  <c r="E20" i="3"/>
  <c r="E19" i="3"/>
  <c r="D22" i="3"/>
  <c r="D21" i="3"/>
  <c r="D20" i="3"/>
  <c r="D19" i="3"/>
  <c r="C22" i="3"/>
  <c r="C21" i="3"/>
  <c r="C20" i="3"/>
  <c r="C19" i="3"/>
</calcChain>
</file>

<file path=xl/sharedStrings.xml><?xml version="1.0" encoding="utf-8"?>
<sst xmlns="http://schemas.openxmlformats.org/spreadsheetml/2006/main" count="209" uniqueCount="60">
  <si>
    <t>treatment</t>
  </si>
  <si>
    <t>n</t>
  </si>
  <si>
    <t>avg.mass.3rd</t>
  </si>
  <si>
    <t>sd.mass.3rd</t>
  </si>
  <si>
    <t>avg.mass.4th</t>
  </si>
  <si>
    <t>sd.mass.4rd</t>
  </si>
  <si>
    <t>avg.mass.5th</t>
  </si>
  <si>
    <t>sd.mass.5th</t>
  </si>
  <si>
    <t>avg.time.to.2nd</t>
  </si>
  <si>
    <t>sd.time.to.2nd</t>
  </si>
  <si>
    <t>avg.time.to.3rd</t>
  </si>
  <si>
    <t>sd.time.to.3rd</t>
  </si>
  <si>
    <t>avg.time.to.4th</t>
  </si>
  <si>
    <t>sd.time.to.4th</t>
  </si>
  <si>
    <t>avg.time.to.5th</t>
  </si>
  <si>
    <t>sd.time.to.5th</t>
  </si>
  <si>
    <t>avg.time.to.wander</t>
  </si>
  <si>
    <t>sd.time.to.wander</t>
  </si>
  <si>
    <t>NaN</t>
  </si>
  <si>
    <t>NA</t>
  </si>
  <si>
    <t>trt</t>
  </si>
  <si>
    <t>mass.3rd</t>
  </si>
  <si>
    <t>mass.4th</t>
  </si>
  <si>
    <t>mass.5th</t>
  </si>
  <si>
    <t>avg</t>
  </si>
  <si>
    <t>sd</t>
  </si>
  <si>
    <t>time.2nd</t>
  </si>
  <si>
    <t>time.3rd</t>
  </si>
  <si>
    <t>time.4th</t>
  </si>
  <si>
    <t>time.5th</t>
  </si>
  <si>
    <t>time.wander</t>
  </si>
  <si>
    <t>avg.time.to.pupate</t>
  </si>
  <si>
    <t>sd.time.to.pupate</t>
  </si>
  <si>
    <t>avg.mass.wander</t>
  </si>
  <si>
    <t>sd.mass.wander</t>
  </si>
  <si>
    <t>mass.wander</t>
  </si>
  <si>
    <t>time.pupate</t>
  </si>
  <si>
    <t>total n</t>
  </si>
  <si>
    <t>%</t>
  </si>
  <si>
    <t>pmd</t>
  </si>
  <si>
    <t>sex</t>
  </si>
  <si>
    <t>avg.mass.pupa</t>
  </si>
  <si>
    <t>sd.mass.pupa</t>
  </si>
  <si>
    <t>avg.mass.adult</t>
  </si>
  <si>
    <t>f</t>
  </si>
  <si>
    <t>m</t>
  </si>
  <si>
    <t>adult pupa/mass</t>
  </si>
  <si>
    <t>sd.mass.adult</t>
  </si>
  <si>
    <t>log.avg.mass.3rd</t>
  </si>
  <si>
    <t>log.avg.mass.4th</t>
  </si>
  <si>
    <t>log.avg.mass.5th</t>
  </si>
  <si>
    <t>log.avg.mass.wander</t>
  </si>
  <si>
    <t>avg.time.to.eclose</t>
  </si>
  <si>
    <t>sd.time.to.eclose</t>
  </si>
  <si>
    <t>should exclude bad pupae</t>
  </si>
  <si>
    <t>log avg instar mass</t>
  </si>
  <si>
    <t>avg development</t>
  </si>
  <si>
    <t>from hatch</t>
  </si>
  <si>
    <t>from 15</t>
  </si>
  <si>
    <t>from pupate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</si>
</sst>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333333"/>
      <name val="Lucida Grande"/>
      <family val="2"/>
    </font>
    <font>
      <b/>
      <sz val="12"/>
      <color theme="1"/>
      <name val="Calibri"/>
      <family val="2"/>
      <scheme val="minor"/>
    </font>
    <font>
      <sz val="11"/>
      <color rgb="FF141414"/>
      <name val="Lucida Grande"/>
      <family val="2"/>
    </font>
    <font>
      <b/>
      <sz val="11"/>
      <color rgb="FF141414"/>
      <name val="Lucida Grande"/>
      <family val="2"/>
    </font>
    <font>
      <b/>
      <sz val="11"/>
      <color theme="1"/>
      <name val="Lucida Grande"/>
      <family val="2"/>
    </font>
    <font>
      <u/>
      <sz val="11"/>
      <color rgb="FF141414"/>
      <name val="Lucida Grande"/>
      <family val="2"/>
    </font>
    <font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6" borderId="0" xfId="0" applyFont="1" applyFill="1" applyAlignment="1"/>
    <xf numFmtId="0" fontId="2" fillId="8" borderId="0" xfId="0" applyFont="1" applyFill="1" applyAlignment="1">
      <alignment wrapText="1"/>
    </xf>
    <xf numFmtId="0" fontId="2" fillId="9" borderId="0" xfId="0" applyFont="1" applyFill="1" applyAlignment="1"/>
    <xf numFmtId="0" fontId="2" fillId="10" borderId="0" xfId="0" applyFont="1" applyFill="1" applyAlignment="1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/>
    <xf numFmtId="0" fontId="2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pupa/adult</a:t>
            </a:r>
            <a:r>
              <a:rPr lang="en-US" baseline="0"/>
              <a:t> masses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adults'!$D$3</c:f>
              <c:strCache>
                <c:ptCount val="1"/>
                <c:pt idx="0">
                  <c:v>avg.mass.pupa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adults'!$E$4:$E$10</c:f>
                <c:numCache>
                  <c:formatCode>General</c:formatCode>
                  <c:ptCount val="7"/>
                  <c:pt idx="0">
                    <c:v>656.96140000000003</c:v>
                  </c:pt>
                  <c:pt idx="1">
                    <c:v>1146.7070000000001</c:v>
                  </c:pt>
                  <c:pt idx="2">
                    <c:v>384.6703</c:v>
                  </c:pt>
                  <c:pt idx="3">
                    <c:v>546.92639999999994</c:v>
                  </c:pt>
                  <c:pt idx="4">
                    <c:v>760.45749999999998</c:v>
                  </c:pt>
                  <c:pt idx="5">
                    <c:v>964.21169999999995</c:v>
                  </c:pt>
                  <c:pt idx="6">
                    <c:v>341.26389999999998</c:v>
                  </c:pt>
                </c:numCache>
              </c:numRef>
            </c:plus>
            <c:minus>
              <c:numRef>
                <c:f>'A mass+dev log1, most adults'!$E$4:$E$10</c:f>
                <c:numCache>
                  <c:formatCode>General</c:formatCode>
                  <c:ptCount val="7"/>
                  <c:pt idx="0">
                    <c:v>656.96140000000003</c:v>
                  </c:pt>
                  <c:pt idx="1">
                    <c:v>1146.7070000000001</c:v>
                  </c:pt>
                  <c:pt idx="2">
                    <c:v>384.6703</c:v>
                  </c:pt>
                  <c:pt idx="3">
                    <c:v>546.92639999999994</c:v>
                  </c:pt>
                  <c:pt idx="4">
                    <c:v>760.45749999999998</c:v>
                  </c:pt>
                  <c:pt idx="5">
                    <c:v>964.21169999999995</c:v>
                  </c:pt>
                  <c:pt idx="6">
                    <c:v>341.26389999999998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 mass+dev log1, most adults'!$A$4:$B$10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260</c:v>
                  </c:pt>
                  <c:pt idx="2">
                    <c:v>267</c:v>
                  </c:pt>
                  <c:pt idx="4">
                    <c:v>330</c:v>
                  </c:pt>
                  <c:pt idx="6">
                    <c:v>337</c:v>
                  </c:pt>
                </c:lvl>
              </c:multiLvlStrCache>
            </c:multiLvlStrRef>
          </c:cat>
          <c:val>
            <c:numRef>
              <c:f>'A mass+dev log1, most adults'!$D$4:$D$10</c:f>
              <c:numCache>
                <c:formatCode>General</c:formatCode>
                <c:ptCount val="7"/>
                <c:pt idx="0">
                  <c:v>6945.55</c:v>
                </c:pt>
                <c:pt idx="1">
                  <c:v>5972.973</c:v>
                </c:pt>
                <c:pt idx="2">
                  <c:v>6773.8490000000002</c:v>
                </c:pt>
                <c:pt idx="3">
                  <c:v>5796.3519999999999</c:v>
                </c:pt>
                <c:pt idx="4">
                  <c:v>4945.0140000000001</c:v>
                </c:pt>
                <c:pt idx="5">
                  <c:v>4253.0339999999997</c:v>
                </c:pt>
                <c:pt idx="6">
                  <c:v>4465.41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D94D-9EAF-5789CF4AA0FD}"/>
            </c:ext>
          </c:extLst>
        </c:ser>
        <c:ser>
          <c:idx val="1"/>
          <c:order val="1"/>
          <c:tx>
            <c:strRef>
              <c:f>'A mass+dev log1, most adults'!$F$3</c:f>
              <c:strCache>
                <c:ptCount val="1"/>
                <c:pt idx="0">
                  <c:v>avg.mass.adult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adults'!$G$4:$G$10</c:f>
                <c:numCache>
                  <c:formatCode>General</c:formatCode>
                  <c:ptCount val="7"/>
                  <c:pt idx="0">
                    <c:v>325.41050000000001</c:v>
                  </c:pt>
                  <c:pt idx="1">
                    <c:v>316.53820000000002</c:v>
                  </c:pt>
                  <c:pt idx="2">
                    <c:v>0</c:v>
                  </c:pt>
                  <c:pt idx="3">
                    <c:v>456.62810000000002</c:v>
                  </c:pt>
                  <c:pt idx="4">
                    <c:v>544.43340000000001</c:v>
                  </c:pt>
                  <c:pt idx="5">
                    <c:v>277.74669999999998</c:v>
                  </c:pt>
                  <c:pt idx="6">
                    <c:v>325.70749999999998</c:v>
                  </c:pt>
                </c:numCache>
              </c:numRef>
            </c:plus>
            <c:minus>
              <c:numRef>
                <c:f>'A mass+dev log1, most adults'!$G$4:$G$10</c:f>
                <c:numCache>
                  <c:formatCode>General</c:formatCode>
                  <c:ptCount val="7"/>
                  <c:pt idx="0">
                    <c:v>325.41050000000001</c:v>
                  </c:pt>
                  <c:pt idx="1">
                    <c:v>316.53820000000002</c:v>
                  </c:pt>
                  <c:pt idx="2">
                    <c:v>0</c:v>
                  </c:pt>
                  <c:pt idx="3">
                    <c:v>456.62810000000002</c:v>
                  </c:pt>
                  <c:pt idx="4">
                    <c:v>544.43340000000001</c:v>
                  </c:pt>
                  <c:pt idx="5">
                    <c:v>277.74669999999998</c:v>
                  </c:pt>
                  <c:pt idx="6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 mass+dev log1, most adults'!$A$4:$B$10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260</c:v>
                  </c:pt>
                  <c:pt idx="2">
                    <c:v>267</c:v>
                  </c:pt>
                  <c:pt idx="4">
                    <c:v>330</c:v>
                  </c:pt>
                  <c:pt idx="6">
                    <c:v>337</c:v>
                  </c:pt>
                </c:lvl>
              </c:multiLvlStrCache>
            </c:multiLvlStrRef>
          </c:cat>
          <c:val>
            <c:numRef>
              <c:f>'A mass+dev log1, most adults'!$F$4:$F$10</c:f>
              <c:numCache>
                <c:formatCode>General</c:formatCode>
                <c:ptCount val="7"/>
                <c:pt idx="0">
                  <c:v>3226.37</c:v>
                </c:pt>
                <c:pt idx="1">
                  <c:v>2836.3150000000001</c:v>
                </c:pt>
                <c:pt idx="2">
                  <c:v>2973.58</c:v>
                </c:pt>
                <c:pt idx="3">
                  <c:v>2554.2280000000001</c:v>
                </c:pt>
                <c:pt idx="4">
                  <c:v>2613.19</c:v>
                </c:pt>
                <c:pt idx="5">
                  <c:v>1942.3019999999999</c:v>
                </c:pt>
                <c:pt idx="6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B-D94D-9EAF-5789CF4A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509664"/>
        <c:axId val="1189104112"/>
      </c:barChart>
      <c:catAx>
        <c:axId val="11485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04112"/>
        <c:crosses val="autoZero"/>
        <c:auto val="1"/>
        <c:lblAlgn val="ctr"/>
        <c:lblOffset val="100"/>
        <c:noMultiLvlLbl val="0"/>
      </c:catAx>
      <c:valAx>
        <c:axId val="1189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LOG(avg</a:t>
            </a:r>
            <a:r>
              <a:rPr lang="en-US" baseline="0"/>
              <a:t> instar starting masses (mg))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log1'!$B$19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plus>
            <c:min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log1'!$C$19:$F$19</c:f>
              <c:numCache>
                <c:formatCode>General</c:formatCode>
                <c:ptCount val="4"/>
                <c:pt idx="0">
                  <c:v>1.6230966400841338</c:v>
                </c:pt>
                <c:pt idx="1">
                  <c:v>2.4174368153817176</c:v>
                </c:pt>
                <c:pt idx="2">
                  <c:v>3.2016652661677032</c:v>
                </c:pt>
                <c:pt idx="3">
                  <c:v>4.0410070974250827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B-9444-A955-7C6D040D5EA0}"/>
            </c:ext>
          </c:extLst>
        </c:ser>
        <c:ser>
          <c:idx val="2"/>
          <c:order val="1"/>
          <c:tx>
            <c:strRef>
              <c:f>'A mass+dev log1'!$B$20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plus>
            <c:min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log1'!$C$20:$F$20</c:f>
              <c:numCache>
                <c:formatCode>General</c:formatCode>
                <c:ptCount val="4"/>
                <c:pt idx="0">
                  <c:v>1.6060959699829356</c:v>
                </c:pt>
                <c:pt idx="1">
                  <c:v>2.3648568635586122</c:v>
                </c:pt>
                <c:pt idx="2">
                  <c:v>3.2018996863469043</c:v>
                </c:pt>
                <c:pt idx="3">
                  <c:v>4.0155464702778731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B-9444-A955-7C6D040D5EA0}"/>
            </c:ext>
          </c:extLst>
        </c:ser>
        <c:ser>
          <c:idx val="3"/>
          <c:order val="2"/>
          <c:tx>
            <c:strRef>
              <c:f>'A mass+dev log1'!$B$21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plus>
            <c:min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log1'!$C$21:$F$21</c:f>
              <c:numCache>
                <c:formatCode>General</c:formatCode>
                <c:ptCount val="4"/>
                <c:pt idx="0">
                  <c:v>1.7199285283289332</c:v>
                </c:pt>
                <c:pt idx="1">
                  <c:v>2.3924952320180339</c:v>
                </c:pt>
                <c:pt idx="2">
                  <c:v>3.1304424893556169</c:v>
                </c:pt>
                <c:pt idx="3">
                  <c:v>3.9111431675422601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B-9444-A955-7C6D040D5EA0}"/>
            </c:ext>
          </c:extLst>
        </c:ser>
        <c:ser>
          <c:idx val="4"/>
          <c:order val="3"/>
          <c:tx>
            <c:strRef>
              <c:f>'A mass+dev log1'!$B$22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plus>
            <c:min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log1'!$C$22:$F$22</c:f>
              <c:numCache>
                <c:formatCode>General</c:formatCode>
                <c:ptCount val="4"/>
                <c:pt idx="0">
                  <c:v>1.6435437700699551</c:v>
                </c:pt>
                <c:pt idx="1">
                  <c:v>2.3369535880090839</c:v>
                </c:pt>
                <c:pt idx="2">
                  <c:v>3.1087993577566051</c:v>
                </c:pt>
                <c:pt idx="3">
                  <c:v>3.893345571818231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B-9444-A955-7C6D040D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 mass+dev log1'!$M$19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'A mass+dev log1'!$T$19:$Y$19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B-4741-B45D-79B620D11C00}"/>
            </c:ext>
          </c:extLst>
        </c:ser>
        <c:ser>
          <c:idx val="0"/>
          <c:order val="1"/>
          <c:tx>
            <c:strRef>
              <c:f>'A mass+dev log1'!$M$20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'A mass+dev log1'!$T$20:$Y$20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B-4741-B45D-79B620D11C00}"/>
            </c:ext>
          </c:extLst>
        </c:ser>
        <c:ser>
          <c:idx val="1"/>
          <c:order val="2"/>
          <c:tx>
            <c:strRef>
              <c:f>'A mass+dev log1'!$M$21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'A mass+dev log1'!$T$21:$Y$21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B-4741-B45D-79B620D11C00}"/>
            </c:ext>
          </c:extLst>
        </c:ser>
        <c:ser>
          <c:idx val="2"/>
          <c:order val="3"/>
          <c:tx>
            <c:strRef>
              <c:f>'A mass+dev log1'!$M$22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'A mass+dev log1'!$T$22:$Y$22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B-4741-B45D-79B620D11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LOG(avg</a:t>
            </a:r>
            <a:r>
              <a:rPr lang="en-US" baseline="0"/>
              <a:t> instar starting masses (mg))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log1'!$B$19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plus>
            <c:min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log1'!$C$19:$E$19</c:f>
              <c:numCache>
                <c:formatCode>General</c:formatCode>
                <c:ptCount val="3"/>
                <c:pt idx="0">
                  <c:v>1.6230966400841338</c:v>
                </c:pt>
                <c:pt idx="1">
                  <c:v>2.4174368153817176</c:v>
                </c:pt>
                <c:pt idx="2">
                  <c:v>3.2016652661677032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E-1543-B00A-DA851C7C0D64}"/>
            </c:ext>
          </c:extLst>
        </c:ser>
        <c:ser>
          <c:idx val="2"/>
          <c:order val="1"/>
          <c:tx>
            <c:strRef>
              <c:f>'A mass+dev log1'!$B$20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plus>
            <c:min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log1'!$C$20:$E$20</c:f>
              <c:numCache>
                <c:formatCode>General</c:formatCode>
                <c:ptCount val="3"/>
                <c:pt idx="0">
                  <c:v>1.6060959699829356</c:v>
                </c:pt>
                <c:pt idx="1">
                  <c:v>2.3648568635586122</c:v>
                </c:pt>
                <c:pt idx="2">
                  <c:v>3.2018996863469043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E-1543-B00A-DA851C7C0D64}"/>
            </c:ext>
          </c:extLst>
        </c:ser>
        <c:ser>
          <c:idx val="3"/>
          <c:order val="2"/>
          <c:tx>
            <c:strRef>
              <c:f>'A mass+dev log1'!$B$21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plus>
            <c:min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log1'!$C$21:$E$21</c:f>
              <c:numCache>
                <c:formatCode>General</c:formatCode>
                <c:ptCount val="3"/>
                <c:pt idx="0">
                  <c:v>1.7199285283289332</c:v>
                </c:pt>
                <c:pt idx="1">
                  <c:v>2.3924952320180339</c:v>
                </c:pt>
                <c:pt idx="2">
                  <c:v>3.1304424893556169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E-1543-B00A-DA851C7C0D64}"/>
            </c:ext>
          </c:extLst>
        </c:ser>
        <c:ser>
          <c:idx val="4"/>
          <c:order val="3"/>
          <c:tx>
            <c:strRef>
              <c:f>'A mass+dev log1'!$B$22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plus>
            <c:min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log1'!$C$22:$E$22</c:f>
              <c:numCache>
                <c:formatCode>General</c:formatCode>
                <c:ptCount val="3"/>
                <c:pt idx="0">
                  <c:v>1.6435437700699551</c:v>
                </c:pt>
                <c:pt idx="1">
                  <c:v>2.3369535880090839</c:v>
                </c:pt>
                <c:pt idx="2">
                  <c:v>3.1087993577566051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E-1543-B00A-DA851C7C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wander'!$C$19:$F$19</c:f>
              <c:numCache>
                <c:formatCode>General</c:formatCode>
                <c:ptCount val="4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  <c:pt idx="3">
                  <c:v>10990.237999999999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BD4B-BBFE-C940B188B5FA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wander'!$C$20:$F$20</c:f>
              <c:numCache>
                <c:formatCode>General</c:formatCode>
                <c:ptCount val="4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  <c:pt idx="3">
                  <c:v>10364.455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7-BD4B-BBFE-C940B188B5FA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wander'!$C$21:$F$21</c:f>
              <c:numCache>
                <c:formatCode>General</c:formatCode>
                <c:ptCount val="4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  <c:pt idx="3">
                  <c:v>8149.7290000000003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7-BD4B-BBFE-C940B188B5FA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wander'!$C$22:$F$22</c:f>
              <c:numCache>
                <c:formatCode>General</c:formatCode>
                <c:ptCount val="4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  <c:pt idx="3">
                  <c:v>7822.5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7-BD4B-BBFE-C940B188B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 mass+dev unlog, to wander'!$M$19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'A mass+dev unlog, to wander'!$T$19:$Y$19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1-5F49-AC3D-DCF06EE4BAE0}"/>
            </c:ext>
          </c:extLst>
        </c:ser>
        <c:ser>
          <c:idx val="0"/>
          <c:order val="1"/>
          <c:tx>
            <c:strRef>
              <c:f>'A mass+dev unlog, to wander'!$M$20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'A mass+dev unlog, to wander'!$T$20:$Y$20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4A45-A3C3-E81B4113AD1D}"/>
            </c:ext>
          </c:extLst>
        </c:ser>
        <c:ser>
          <c:idx val="1"/>
          <c:order val="2"/>
          <c:tx>
            <c:strRef>
              <c:f>'A mass+dev unlog, to wander'!$M$21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'A mass+dev unlog, to wander'!$T$21:$Y$21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4A45-A3C3-E81B4113AD1D}"/>
            </c:ext>
          </c:extLst>
        </c:ser>
        <c:ser>
          <c:idx val="2"/>
          <c:order val="3"/>
          <c:tx>
            <c:strRef>
              <c:f>'A mass+dev unlog, to wander'!$M$22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'A mass+dev unlog, to wander'!$T$22:$Y$22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4A45-A3C3-E81B4113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E-C649-8FDC-8C6CD47D9500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E-C649-8FDC-8C6CD47D9500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E-C649-8FDC-8C6CD47D9500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E-C649-8FDC-8C6CD47D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plus>
            <c:minus>
              <c:numRef>
                <c:f>'A mass+dev unlog, to wander'!$G$19:$I$19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8942-9F0A-A073017E2F4A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plus>
            <c:minus>
              <c:numRef>
                <c:f>'A mass+dev unlog, to wander'!$G$20:$I$20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8942-9F0A-A073017E2F4A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plus>
            <c:minus>
              <c:numRef>
                <c:f>'A mass+dev unlog, to wander'!$G$21:$I$21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E-8942-9F0A-A073017E2F4A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plus>
            <c:minus>
              <c:numRef>
                <c:f>'A mass+dev unlog, to wander'!$G$22:$I$22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E-8942-9F0A-A073017E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unlog, to wander'!$K$19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plus>
            <c:minus>
              <c:numRef>
                <c:f>'A mass+dev unlog, to wander'!$Q$19:$V$19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wander'!$L$19:$P$19</c:f>
              <c:numCache>
                <c:formatCode>General</c:formatCode>
                <c:ptCount val="5"/>
                <c:pt idx="1">
                  <c:v>260</c:v>
                </c:pt>
                <c:pt idx="2">
                  <c:v>1.6666669999999999</c:v>
                </c:pt>
                <c:pt idx="3">
                  <c:v>4.1904760000000003</c:v>
                </c:pt>
                <c:pt idx="4">
                  <c:v>6.2857139999999996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AD4D-8931-7A22DE42D2E1}"/>
            </c:ext>
          </c:extLst>
        </c:ser>
        <c:ser>
          <c:idx val="1"/>
          <c:order val="1"/>
          <c:tx>
            <c:strRef>
              <c:f>'A mass+dev unlog, to wander'!$K$20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plus>
            <c:minus>
              <c:numRef>
                <c:f>'A mass+dev unlog, to wander'!$Q$20:$V$20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wander'!$L$20:$P$20</c:f>
              <c:numCache>
                <c:formatCode>General</c:formatCode>
                <c:ptCount val="5"/>
                <c:pt idx="1">
                  <c:v>267</c:v>
                </c:pt>
                <c:pt idx="2">
                  <c:v>1.8076920000000001</c:v>
                </c:pt>
                <c:pt idx="3">
                  <c:v>4.3076920000000003</c:v>
                </c:pt>
                <c:pt idx="4">
                  <c:v>6.538462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C-AD4D-8931-7A22DE42D2E1}"/>
            </c:ext>
          </c:extLst>
        </c:ser>
        <c:ser>
          <c:idx val="2"/>
          <c:order val="2"/>
          <c:tx>
            <c:strRef>
              <c:f>'A mass+dev unlog, to wander'!$K$21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plus>
            <c:minus>
              <c:numRef>
                <c:f>'A mass+dev unlog, to wander'!$Q$21:$V$21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wander'!$L$21:$P$21</c:f>
              <c:numCache>
                <c:formatCode>General</c:formatCode>
                <c:ptCount val="5"/>
                <c:pt idx="1">
                  <c:v>330</c:v>
                </c:pt>
                <c:pt idx="2">
                  <c:v>1.4210529999999999</c:v>
                </c:pt>
                <c:pt idx="3">
                  <c:v>3.1578949999999999</c:v>
                </c:pt>
                <c:pt idx="4">
                  <c:v>4.5789470000000003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C-AD4D-8931-7A22DE42D2E1}"/>
            </c:ext>
          </c:extLst>
        </c:ser>
        <c:ser>
          <c:idx val="3"/>
          <c:order val="3"/>
          <c:tx>
            <c:strRef>
              <c:f>'A mass+dev unlog, to wander'!$K$22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plus>
            <c:minus>
              <c:numRef>
                <c:f>'A mass+dev unlog, to wander'!$Q$22:$V$22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wander'!$L$22:$P$22</c:f>
              <c:numCache>
                <c:formatCode>General</c:formatCode>
                <c:ptCount val="5"/>
                <c:pt idx="1">
                  <c:v>337</c:v>
                </c:pt>
                <c:pt idx="2">
                  <c:v>1.461538</c:v>
                </c:pt>
                <c:pt idx="3">
                  <c:v>3.230769</c:v>
                </c:pt>
                <c:pt idx="4">
                  <c:v>5.538462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C-AD4D-8931-7A22DE42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0"/>
              <a:t>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plus>
            <c:min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adults'!$S$4,'A mass+dev log1, most adults'!$U$4)</c:f>
              <c:numCache>
                <c:formatCode>General</c:formatCode>
                <c:ptCount val="2"/>
                <c:pt idx="0">
                  <c:v>6945.55</c:v>
                </c:pt>
                <c:pt idx="1">
                  <c:v>3226.37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5-9748-92A0-51F8BF5B34B8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plus>
            <c:min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adults'!$S$5,'A mass+dev log1, most adults'!$U$5)</c:f>
              <c:numCache>
                <c:formatCode>General</c:formatCode>
                <c:ptCount val="2"/>
                <c:pt idx="0">
                  <c:v>6773.8490000000002</c:v>
                </c:pt>
                <c:pt idx="1">
                  <c:v>2973.58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5-9748-92A0-51F8BF5B34B8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plus>
            <c:min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adults'!$S$6,'A mass+dev log1, most adults'!$U$6)</c:f>
              <c:numCache>
                <c:formatCode>General</c:formatCode>
                <c:ptCount val="2"/>
                <c:pt idx="0">
                  <c:v>4945.0140000000001</c:v>
                </c:pt>
                <c:pt idx="1">
                  <c:v>2613.19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5-9748-92A0-51F8BF5B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plus>
            <c:min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adults'!$S$7,'A mass+dev log1, most adults'!$U$7)</c:f>
              <c:numCache>
                <c:formatCode>General</c:formatCode>
                <c:ptCount val="2"/>
                <c:pt idx="0">
                  <c:v>5972.973</c:v>
                </c:pt>
                <c:pt idx="1">
                  <c:v>2836.3150000000001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3-6540-9671-AFF1436A7FAD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plus>
            <c:min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adults'!$S$8,'A mass+dev log1, most adults'!$U$8)</c:f>
              <c:numCache>
                <c:formatCode>General</c:formatCode>
                <c:ptCount val="2"/>
                <c:pt idx="0">
                  <c:v>5796.3519999999999</c:v>
                </c:pt>
                <c:pt idx="1">
                  <c:v>2554.2280000000001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3-6540-9671-AFF1436A7FAD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plus>
            <c:min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adults'!$S$9,'A mass+dev log1, most adults'!$U$9)</c:f>
              <c:numCache>
                <c:formatCode>General</c:formatCode>
                <c:ptCount val="2"/>
                <c:pt idx="0">
                  <c:v>4253.0339999999997</c:v>
                </c:pt>
                <c:pt idx="1">
                  <c:v>1942.3019999999999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3-6540-9671-AFF1436A7FAD}"/>
            </c:ext>
          </c:extLst>
        </c:ser>
        <c:ser>
          <c:idx val="3"/>
          <c:order val="3"/>
          <c:tx>
            <c:strRef>
              <c:f>'A mass+dev log1, most adults'!$Q$10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plus>
            <c:min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 mass+dev log1, most adults'!$S$10,'A mass+dev log1, most adults'!$U$10)</c:f>
              <c:numCache>
                <c:formatCode>General</c:formatCode>
                <c:ptCount val="2"/>
                <c:pt idx="0">
                  <c:v>4465.41</c:v>
                </c:pt>
                <c:pt idx="1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3-6540-9671-AFF1436A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avg(log instar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plus>
            <c:min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adults'!$C$22:$F$22</c:f>
              <c:numCache>
                <c:formatCode>General</c:formatCode>
                <c:ptCount val="4"/>
                <c:pt idx="0">
                  <c:v>3.702261</c:v>
                </c:pt>
                <c:pt idx="1">
                  <c:v>5.5423049999999998</c:v>
                </c:pt>
                <c:pt idx="2">
                  <c:v>7.3590520000000001</c:v>
                </c:pt>
                <c:pt idx="3">
                  <c:v>9.2952150000000007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5143-8433-7F35FC73008B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plus>
            <c:min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adults'!$C$23:$F$23</c:f>
              <c:numCache>
                <c:formatCode>General</c:formatCode>
                <c:ptCount val="4"/>
                <c:pt idx="0">
                  <c:v>3.671872</c:v>
                </c:pt>
                <c:pt idx="1">
                  <c:v>5.429189</c:v>
                </c:pt>
                <c:pt idx="2">
                  <c:v>7.363219</c:v>
                </c:pt>
                <c:pt idx="3">
                  <c:v>9.2446330000000003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1-5143-8433-7F35FC73008B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plus>
            <c:min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adults'!$C$24:$F$24</c:f>
              <c:numCache>
                <c:formatCode>General</c:formatCode>
                <c:ptCount val="4"/>
                <c:pt idx="0">
                  <c:v>3.8177590000000001</c:v>
                </c:pt>
                <c:pt idx="1">
                  <c:v>5.4863850000000003</c:v>
                </c:pt>
                <c:pt idx="2">
                  <c:v>7.2063329999999999</c:v>
                </c:pt>
                <c:pt idx="3">
                  <c:v>8.9381830000000004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1-5143-8433-7F35FC73008B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plus>
            <c:min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adults'!$C$25:$F$25</c:f>
              <c:numCache>
                <c:formatCode>General</c:formatCode>
                <c:ptCount val="4"/>
                <c:pt idx="0">
                  <c:v>3.7555740000000002</c:v>
                </c:pt>
                <c:pt idx="1">
                  <c:v>5.363226</c:v>
                </c:pt>
                <c:pt idx="2">
                  <c:v>7.139875</c:v>
                </c:pt>
                <c:pt idx="3">
                  <c:v>8.9557819999999992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1-5143-8433-7F35FC73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plus>
            <c:min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adults'!$B$48:$H$48</c:f>
              <c:numCache>
                <c:formatCode>General</c:formatCode>
                <c:ptCount val="7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13.809519999999999</c:v>
                </c:pt>
                <c:pt idx="5">
                  <c:v>4</c:v>
                </c:pt>
                <c:pt idx="6">
                  <c:v>3.461538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3-4242-9B77-12D682F52FC0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plus>
            <c:min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adults'!$B$49:$H$49</c:f>
              <c:numCache>
                <c:formatCode>General</c:formatCode>
                <c:ptCount val="7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15.11538</c:v>
                </c:pt>
                <c:pt idx="5">
                  <c:v>4</c:v>
                </c:pt>
                <c:pt idx="6">
                  <c:v>4.0714290000000002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3-4242-9B77-12D682F52FC0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plus>
            <c:min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adults'!$B$50:$H$50</c:f>
              <c:numCache>
                <c:formatCode>General</c:formatCode>
                <c:ptCount val="7"/>
                <c:pt idx="0">
                  <c:v>1.4761899999999999</c:v>
                </c:pt>
                <c:pt idx="1">
                  <c:v>3.1904759999999999</c:v>
                </c:pt>
                <c:pt idx="2">
                  <c:v>4.5999999999999996</c:v>
                </c:pt>
                <c:pt idx="3">
                  <c:v>7.35</c:v>
                </c:pt>
                <c:pt idx="4">
                  <c:v>11.94444</c:v>
                </c:pt>
                <c:pt idx="5">
                  <c:v>4.1176469999999998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3-4242-9B77-12D682F52FC0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plus>
            <c:min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adults'!$B$51:$H$51</c:f>
              <c:numCache>
                <c:formatCode>General</c:formatCode>
                <c:ptCount val="7"/>
                <c:pt idx="0">
                  <c:v>1.481481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3-4242-9B77-12D682F5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0"/>
              <a:t>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plus>
            <c:min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adults'!$S$4,'A mass+dev log1, most adults'!$U$4)</c:f>
              <c:numCache>
                <c:formatCode>General</c:formatCode>
                <c:ptCount val="2"/>
                <c:pt idx="0">
                  <c:v>6945.55</c:v>
                </c:pt>
                <c:pt idx="1">
                  <c:v>3226.37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9-9246-9CFB-1CE619F196D9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plus>
            <c:min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adults'!$S$5,'A mass+dev log1, most adults'!$U$5)</c:f>
              <c:numCache>
                <c:formatCode>General</c:formatCode>
                <c:ptCount val="2"/>
                <c:pt idx="0">
                  <c:v>6773.8490000000002</c:v>
                </c:pt>
                <c:pt idx="1">
                  <c:v>2973.58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9-9246-9CFB-1CE619F196D9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plus>
            <c:min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adults'!$S$6,'A mass+dev log1, most adults'!$U$6)</c:f>
              <c:numCache>
                <c:formatCode>General</c:formatCode>
                <c:ptCount val="2"/>
                <c:pt idx="0">
                  <c:v>4945.0140000000001</c:v>
                </c:pt>
                <c:pt idx="1">
                  <c:v>2613.19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9-9246-9CFB-1CE619F1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plus>
            <c:min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adults'!$S$7,'A mass+dev log1, most adults'!$U$7)</c:f>
              <c:numCache>
                <c:formatCode>General</c:formatCode>
                <c:ptCount val="2"/>
                <c:pt idx="0">
                  <c:v>5972.973</c:v>
                </c:pt>
                <c:pt idx="1">
                  <c:v>2836.3150000000001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9-A54E-A43B-5CEE0DFC98FA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plus>
            <c:min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adults'!$S$8,'A mass+dev log1, most adults'!$U$8)</c:f>
              <c:numCache>
                <c:formatCode>General</c:formatCode>
                <c:ptCount val="2"/>
                <c:pt idx="0">
                  <c:v>5796.3519999999999</c:v>
                </c:pt>
                <c:pt idx="1">
                  <c:v>2554.2280000000001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9-A54E-A43B-5CEE0DFC98FA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plus>
            <c:min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adults'!$S$9,'A mass+dev log1, most adults'!$U$9)</c:f>
              <c:numCache>
                <c:formatCode>General</c:formatCode>
                <c:ptCount val="2"/>
                <c:pt idx="0">
                  <c:v>4253.0339999999997</c:v>
                </c:pt>
                <c:pt idx="1">
                  <c:v>1942.3019999999999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9-A54E-A43B-5CEE0DFC98FA}"/>
            </c:ext>
          </c:extLst>
        </c:ser>
        <c:ser>
          <c:idx val="3"/>
          <c:order val="3"/>
          <c:tx>
            <c:strRef>
              <c:f>'A mass+dev log1, most adults'!$Q$10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plus>
            <c:min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 mass+dev log1, most adults'!$S$10,'A mass+dev log1, most adults'!$U$10)</c:f>
              <c:numCache>
                <c:formatCode>General</c:formatCode>
                <c:ptCount val="2"/>
                <c:pt idx="0">
                  <c:v>4465.41</c:v>
                </c:pt>
                <c:pt idx="1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9-A54E-A43B-5CEE0DFC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avg(log instar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plus>
            <c:min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adults'!$C$22:$F$22</c:f>
              <c:numCache>
                <c:formatCode>General</c:formatCode>
                <c:ptCount val="4"/>
                <c:pt idx="0">
                  <c:v>3.702261</c:v>
                </c:pt>
                <c:pt idx="1">
                  <c:v>5.5423049999999998</c:v>
                </c:pt>
                <c:pt idx="2">
                  <c:v>7.3590520000000001</c:v>
                </c:pt>
                <c:pt idx="3">
                  <c:v>9.2952150000000007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C-6A41-9AE2-310EAFB4BE8E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plus>
            <c:min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adults'!$C$23:$F$23</c:f>
              <c:numCache>
                <c:formatCode>General</c:formatCode>
                <c:ptCount val="4"/>
                <c:pt idx="0">
                  <c:v>3.671872</c:v>
                </c:pt>
                <c:pt idx="1">
                  <c:v>5.429189</c:v>
                </c:pt>
                <c:pt idx="2">
                  <c:v>7.363219</c:v>
                </c:pt>
                <c:pt idx="3">
                  <c:v>9.2446330000000003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C-6A41-9AE2-310EAFB4BE8E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plus>
            <c:min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adults'!$C$24:$F$24</c:f>
              <c:numCache>
                <c:formatCode>General</c:formatCode>
                <c:ptCount val="4"/>
                <c:pt idx="0">
                  <c:v>3.8177590000000001</c:v>
                </c:pt>
                <c:pt idx="1">
                  <c:v>5.4863850000000003</c:v>
                </c:pt>
                <c:pt idx="2">
                  <c:v>7.2063329999999999</c:v>
                </c:pt>
                <c:pt idx="3">
                  <c:v>8.9381830000000004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C-6A41-9AE2-310EAFB4BE8E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plus>
            <c:min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adults'!$C$25:$F$25</c:f>
              <c:numCache>
                <c:formatCode>General</c:formatCode>
                <c:ptCount val="4"/>
                <c:pt idx="0">
                  <c:v>3.7555740000000002</c:v>
                </c:pt>
                <c:pt idx="1">
                  <c:v>5.363226</c:v>
                </c:pt>
                <c:pt idx="2">
                  <c:v>7.139875</c:v>
                </c:pt>
                <c:pt idx="3">
                  <c:v>8.9557819999999992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C-6A41-9AE2-310EAFB4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plus>
            <c:min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adults'!$B$48:$H$48</c:f>
              <c:numCache>
                <c:formatCode>General</c:formatCode>
                <c:ptCount val="7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13.809519999999999</c:v>
                </c:pt>
                <c:pt idx="5">
                  <c:v>4</c:v>
                </c:pt>
                <c:pt idx="6">
                  <c:v>3.461538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A-114B-ACD0-6414D338A547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plus>
            <c:min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adults'!$B$49:$H$49</c:f>
              <c:numCache>
                <c:formatCode>General</c:formatCode>
                <c:ptCount val="7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15.11538</c:v>
                </c:pt>
                <c:pt idx="5">
                  <c:v>4</c:v>
                </c:pt>
                <c:pt idx="6">
                  <c:v>4.0714290000000002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A-114B-ACD0-6414D338A547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plus>
            <c:min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adults'!$B$50:$H$50</c:f>
              <c:numCache>
                <c:formatCode>General</c:formatCode>
                <c:ptCount val="7"/>
                <c:pt idx="0">
                  <c:v>1.4761899999999999</c:v>
                </c:pt>
                <c:pt idx="1">
                  <c:v>3.1904759999999999</c:v>
                </c:pt>
                <c:pt idx="2">
                  <c:v>4.5999999999999996</c:v>
                </c:pt>
                <c:pt idx="3">
                  <c:v>7.35</c:v>
                </c:pt>
                <c:pt idx="4">
                  <c:v>11.94444</c:v>
                </c:pt>
                <c:pt idx="5">
                  <c:v>4.1176469999999998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A-114B-ACD0-6414D338A547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plus>
            <c:min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adults'!$B$51:$H$51</c:f>
              <c:numCache>
                <c:formatCode>General</c:formatCode>
                <c:ptCount val="7"/>
                <c:pt idx="0">
                  <c:v>1.481481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A-114B-ACD0-6414D338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0</xdr:rowOff>
    </xdr:from>
    <xdr:to>
      <xdr:col>15</xdr:col>
      <xdr:colOff>190500</xdr:colOff>
      <xdr:row>15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DF8D80-27A6-AC50-166B-A5743A285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685800</xdr:colOff>
      <xdr:row>0</xdr:row>
      <xdr:rowOff>57150</xdr:rowOff>
    </xdr:from>
    <xdr:to>
      <xdr:col>28</xdr:col>
      <xdr:colOff>304800</xdr:colOff>
      <xdr:row>13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2C8DFF-D5C2-8631-6CAC-35F36506D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34</xdr:col>
      <xdr:colOff>444500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1E2A5B-20A2-9F4A-BBD7-B8F04E5B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15</xdr:row>
      <xdr:rowOff>158750</xdr:rowOff>
    </xdr:from>
    <xdr:to>
      <xdr:col>18</xdr:col>
      <xdr:colOff>812800</xdr:colOff>
      <xdr:row>34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D8C04C-233F-E5A8-6207-C994F3FD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38</xdr:row>
      <xdr:rowOff>25400</xdr:rowOff>
    </xdr:from>
    <xdr:to>
      <xdr:col>26</xdr:col>
      <xdr:colOff>635000</xdr:colOff>
      <xdr:row>72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974565-655E-7F40-B802-8630F2790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405127</xdr:colOff>
      <xdr:row>86</xdr:row>
      <xdr:rowOff>175683</xdr:rowOff>
    </xdr:from>
    <xdr:to>
      <xdr:col>14</xdr:col>
      <xdr:colOff>266721</xdr:colOff>
      <xdr:row>101</xdr:row>
      <xdr:rowOff>141817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52024F-6EFF-6847-A3C5-E130AA404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545216</xdr:colOff>
      <xdr:row>86</xdr:row>
      <xdr:rowOff>118533</xdr:rowOff>
    </xdr:from>
    <xdr:to>
      <xdr:col>20</xdr:col>
      <xdr:colOff>406400</xdr:colOff>
      <xdr:row>101</xdr:row>
      <xdr:rowOff>84667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5DF31D-D8A9-5C47-A333-D24C6A46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82</xdr:row>
      <xdr:rowOff>175684</xdr:rowOff>
    </xdr:from>
    <xdr:to>
      <xdr:col>7</xdr:col>
      <xdr:colOff>295061</xdr:colOff>
      <xdr:row>101</xdr:row>
      <xdr:rowOff>29634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1BF682-444A-2146-AFB4-DEB390CD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219250</xdr:colOff>
      <xdr:row>102</xdr:row>
      <xdr:rowOff>194733</xdr:rowOff>
    </xdr:from>
    <xdr:to>
      <xdr:col>9</xdr:col>
      <xdr:colOff>269660</xdr:colOff>
      <xdr:row>133</xdr:row>
      <xdr:rowOff>29633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115BCCD-C518-D34F-B23D-2FD9A4E2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531F-4E52-9A47-A2DD-38AF65DD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829FE-AE0E-C847-8199-63779A5B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65730-0263-6441-8CD3-35D05975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2849F-FCCC-0DB0-6B95-34A36CF4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F54EB-64E1-A5CD-251E-E15D730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F4275-7282-6345-B6F9-19141F313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50800</xdr:rowOff>
    </xdr:from>
    <xdr:to>
      <xdr:col>10</xdr:col>
      <xdr:colOff>615950</xdr:colOff>
      <xdr:row>50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A2532-B8AC-F54C-AE2D-2BE3FA9B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24</xdr:row>
      <xdr:rowOff>0</xdr:rowOff>
    </xdr:from>
    <xdr:to>
      <xdr:col>21</xdr:col>
      <xdr:colOff>666750</xdr:colOff>
      <xdr:row>49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445CC-AE2D-794C-8695-F8D1F4E2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9B4A-6CE7-0844-99E8-7A1384AD9D25}">
  <dimension ref="A1:AG66"/>
  <sheetViews>
    <sheetView tabSelected="1" topLeftCell="A84" zoomScale="115" workbookViewId="0">
      <selection activeCell="K106" sqref="K106"/>
    </sheetView>
  </sheetViews>
  <sheetFormatPr baseColWidth="10" defaultRowHeight="16" x14ac:dyDescent="0.2"/>
  <cols>
    <col min="4" max="4" width="15.1640625" customWidth="1"/>
  </cols>
  <sheetData>
    <row r="1" spans="1:33" x14ac:dyDescent="0.2">
      <c r="A1" t="s">
        <v>46</v>
      </c>
    </row>
    <row r="3" spans="1:33" x14ac:dyDescent="0.2">
      <c r="A3" s="1" t="s">
        <v>0</v>
      </c>
      <c r="B3" s="22" t="s">
        <v>40</v>
      </c>
      <c r="C3" s="22" t="s">
        <v>1</v>
      </c>
      <c r="D3" s="22" t="s">
        <v>41</v>
      </c>
      <c r="E3" s="22" t="s">
        <v>42</v>
      </c>
      <c r="F3" s="22" t="s">
        <v>43</v>
      </c>
      <c r="G3" s="22" t="s">
        <v>47</v>
      </c>
      <c r="Q3" s="1" t="s">
        <v>0</v>
      </c>
      <c r="R3" s="22" t="s">
        <v>40</v>
      </c>
      <c r="S3" s="22" t="s">
        <v>41</v>
      </c>
      <c r="T3" s="22" t="s">
        <v>42</v>
      </c>
      <c r="U3" s="22" t="s">
        <v>43</v>
      </c>
      <c r="V3" s="22" t="s">
        <v>47</v>
      </c>
    </row>
    <row r="4" spans="1:33" x14ac:dyDescent="0.2">
      <c r="A4" s="26">
        <v>260</v>
      </c>
      <c r="B4" s="23" t="s">
        <v>44</v>
      </c>
      <c r="C4" s="2">
        <v>9</v>
      </c>
      <c r="D4" s="2">
        <v>6945.55</v>
      </c>
      <c r="E4" s="2">
        <v>656.96140000000003</v>
      </c>
      <c r="F4" s="2">
        <v>3226.37</v>
      </c>
      <c r="G4" s="2">
        <v>325.41050000000001</v>
      </c>
      <c r="K4" s="22"/>
      <c r="L4" s="22"/>
      <c r="M4" s="22"/>
      <c r="N4" s="22"/>
      <c r="O4" s="22"/>
      <c r="P4" s="22"/>
      <c r="Q4" s="26">
        <v>260</v>
      </c>
      <c r="R4" s="23" t="s">
        <v>44</v>
      </c>
      <c r="S4" s="2">
        <v>6945.55</v>
      </c>
      <c r="T4" s="2">
        <v>656.96140000000003</v>
      </c>
      <c r="U4" s="2">
        <v>3226.37</v>
      </c>
      <c r="V4" s="2">
        <v>325.41050000000001</v>
      </c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3" x14ac:dyDescent="0.2">
      <c r="A5" s="26"/>
      <c r="B5" s="23" t="s">
        <v>45</v>
      </c>
      <c r="C5" s="2">
        <v>12</v>
      </c>
      <c r="D5" s="2">
        <v>5972.973</v>
      </c>
      <c r="E5" s="2">
        <v>1146.7070000000001</v>
      </c>
      <c r="F5" s="2">
        <v>2836.3150000000001</v>
      </c>
      <c r="G5" s="2">
        <v>316.53820000000002</v>
      </c>
      <c r="J5" s="1"/>
      <c r="Q5" s="27">
        <v>267</v>
      </c>
      <c r="R5" s="24" t="s">
        <v>44</v>
      </c>
      <c r="S5" s="2">
        <v>6773.8490000000002</v>
      </c>
      <c r="T5" s="2">
        <v>384.6703</v>
      </c>
      <c r="U5" s="2">
        <v>2973.58</v>
      </c>
      <c r="V5" s="3" t="s">
        <v>19</v>
      </c>
    </row>
    <row r="6" spans="1:33" x14ac:dyDescent="0.2">
      <c r="A6" s="27">
        <v>267</v>
      </c>
      <c r="B6" s="24" t="s">
        <v>44</v>
      </c>
      <c r="C6" s="2">
        <v>8</v>
      </c>
      <c r="D6" s="2">
        <v>6773.8490000000002</v>
      </c>
      <c r="E6" s="2">
        <v>384.6703</v>
      </c>
      <c r="F6" s="2">
        <v>2973.58</v>
      </c>
      <c r="G6" s="3" t="s">
        <v>19</v>
      </c>
      <c r="J6" s="1"/>
      <c r="Q6" s="28">
        <v>330</v>
      </c>
      <c r="R6" s="24" t="s">
        <v>44</v>
      </c>
      <c r="S6" s="2">
        <v>4945.0140000000001</v>
      </c>
      <c r="T6" s="2">
        <v>760.45749999999998</v>
      </c>
      <c r="U6" s="2">
        <v>2613.19</v>
      </c>
      <c r="V6" s="2">
        <v>544.43340000000001</v>
      </c>
    </row>
    <row r="7" spans="1:33" x14ac:dyDescent="0.2">
      <c r="A7" s="27"/>
      <c r="B7" s="24" t="s">
        <v>45</v>
      </c>
      <c r="C7" s="2">
        <v>18</v>
      </c>
      <c r="D7" s="2">
        <v>5796.3519999999999</v>
      </c>
      <c r="E7" s="2">
        <v>546.92639999999994</v>
      </c>
      <c r="F7" s="2">
        <v>2554.2280000000001</v>
      </c>
      <c r="G7" s="2">
        <v>456.62810000000002</v>
      </c>
      <c r="J7" s="1"/>
      <c r="Q7" s="26">
        <v>260</v>
      </c>
      <c r="R7" s="23" t="s">
        <v>45</v>
      </c>
      <c r="S7" s="2">
        <v>5972.973</v>
      </c>
      <c r="T7" s="2">
        <v>1146.7070000000001</v>
      </c>
      <c r="U7" s="2">
        <v>2836.3150000000001</v>
      </c>
      <c r="V7" s="2">
        <v>316.53820000000002</v>
      </c>
    </row>
    <row r="8" spans="1:33" x14ac:dyDescent="0.2">
      <c r="A8" s="28">
        <v>330</v>
      </c>
      <c r="B8" s="24" t="s">
        <v>44</v>
      </c>
      <c r="C8" s="2">
        <v>7</v>
      </c>
      <c r="D8" s="2">
        <v>4945.0140000000001</v>
      </c>
      <c r="E8" s="2">
        <v>760.45749999999998</v>
      </c>
      <c r="F8" s="2">
        <v>2613.19</v>
      </c>
      <c r="G8" s="2">
        <v>544.43340000000001</v>
      </c>
      <c r="J8" s="1"/>
      <c r="Q8" s="27">
        <v>267</v>
      </c>
      <c r="R8" s="24" t="s">
        <v>45</v>
      </c>
      <c r="S8" s="2">
        <v>5796.3519999999999</v>
      </c>
      <c r="T8" s="2">
        <v>546.92639999999994</v>
      </c>
      <c r="U8" s="2">
        <v>2554.2280000000001</v>
      </c>
      <c r="V8" s="2">
        <v>456.62810000000002</v>
      </c>
    </row>
    <row r="9" spans="1:33" x14ac:dyDescent="0.2">
      <c r="A9" s="28"/>
      <c r="B9" s="24" t="s">
        <v>45</v>
      </c>
      <c r="C9" s="2">
        <v>10</v>
      </c>
      <c r="D9" s="2">
        <v>4253.0339999999997</v>
      </c>
      <c r="E9" s="2">
        <v>964.21169999999995</v>
      </c>
      <c r="F9" s="2">
        <v>1942.3019999999999</v>
      </c>
      <c r="G9" s="2">
        <v>277.74669999999998</v>
      </c>
      <c r="J9" s="1"/>
      <c r="Q9" s="28">
        <v>330</v>
      </c>
      <c r="R9" s="24" t="s">
        <v>45</v>
      </c>
      <c r="S9" s="2">
        <v>4253.0339999999997</v>
      </c>
      <c r="T9" s="2">
        <v>964.21169999999995</v>
      </c>
      <c r="U9" s="2">
        <v>1942.3019999999999</v>
      </c>
      <c r="V9" s="2">
        <v>277.74669999999998</v>
      </c>
    </row>
    <row r="10" spans="1:33" x14ac:dyDescent="0.2">
      <c r="A10" s="25">
        <v>337</v>
      </c>
      <c r="B10" s="24" t="s">
        <v>45</v>
      </c>
      <c r="C10" s="2">
        <v>2</v>
      </c>
      <c r="D10" s="2">
        <v>4465.41</v>
      </c>
      <c r="E10" s="2">
        <v>341.26389999999998</v>
      </c>
      <c r="F10" s="2">
        <v>2207.7199999999998</v>
      </c>
      <c r="G10" s="2">
        <v>325.70749999999998</v>
      </c>
      <c r="Q10" s="25">
        <v>337</v>
      </c>
      <c r="R10" s="24" t="s">
        <v>45</v>
      </c>
      <c r="S10" s="2">
        <v>4465.41</v>
      </c>
      <c r="T10" s="2">
        <v>341.26389999999998</v>
      </c>
      <c r="U10" s="2">
        <v>2207.7199999999998</v>
      </c>
      <c r="V10" s="2">
        <v>325.70749999999998</v>
      </c>
    </row>
    <row r="11" spans="1:33" x14ac:dyDescent="0.2">
      <c r="A11" s="2"/>
      <c r="B11" s="2"/>
      <c r="C11" s="2"/>
      <c r="D11" s="2"/>
      <c r="E11" s="3"/>
      <c r="F11" s="2"/>
      <c r="G11" s="3"/>
    </row>
    <row r="12" spans="1:33" x14ac:dyDescent="0.2">
      <c r="Q12" t="s">
        <v>54</v>
      </c>
    </row>
    <row r="13" spans="1:33" x14ac:dyDescent="0.2">
      <c r="A13" s="1"/>
    </row>
    <row r="20" spans="1:10" x14ac:dyDescent="0.2">
      <c r="A20" t="s">
        <v>55</v>
      </c>
    </row>
    <row r="21" spans="1:10" x14ac:dyDescent="0.2">
      <c r="A21" s="1" t="s">
        <v>0</v>
      </c>
      <c r="B21" s="22" t="s">
        <v>1</v>
      </c>
      <c r="C21" s="22" t="s">
        <v>48</v>
      </c>
      <c r="D21" s="22" t="s">
        <v>49</v>
      </c>
      <c r="E21" s="22" t="s">
        <v>50</v>
      </c>
      <c r="F21" s="22" t="s">
        <v>51</v>
      </c>
      <c r="G21" s="22" t="s">
        <v>3</v>
      </c>
      <c r="H21" s="22" t="s">
        <v>5</v>
      </c>
      <c r="I21" s="22" t="s">
        <v>7</v>
      </c>
      <c r="J21" s="22" t="s">
        <v>34</v>
      </c>
    </row>
    <row r="22" spans="1:10" x14ac:dyDescent="0.2">
      <c r="A22" s="12">
        <v>260</v>
      </c>
      <c r="B22" s="2">
        <v>21</v>
      </c>
      <c r="C22" s="2">
        <v>3.702261</v>
      </c>
      <c r="D22" s="2">
        <v>5.5423049999999998</v>
      </c>
      <c r="E22" s="2">
        <v>7.3590520000000001</v>
      </c>
      <c r="F22" s="2">
        <v>9.2952150000000007</v>
      </c>
      <c r="G22" s="2">
        <v>0.26965869999999997</v>
      </c>
      <c r="H22" s="2">
        <v>0.23209360000000001</v>
      </c>
      <c r="I22" s="2">
        <v>0.16739309999999999</v>
      </c>
      <c r="J22" s="2">
        <v>0.14506479999999999</v>
      </c>
    </row>
    <row r="23" spans="1:10" x14ac:dyDescent="0.2">
      <c r="A23" s="13">
        <v>267</v>
      </c>
      <c r="B23" s="2">
        <v>26</v>
      </c>
      <c r="C23" s="2">
        <v>3.671872</v>
      </c>
      <c r="D23" s="2">
        <v>5.429189</v>
      </c>
      <c r="E23" s="2">
        <v>7.363219</v>
      </c>
      <c r="F23" s="2">
        <v>9.2446330000000003</v>
      </c>
      <c r="G23" s="2">
        <v>0.2363652</v>
      </c>
      <c r="H23" s="2">
        <v>0.1817735</v>
      </c>
      <c r="I23" s="2">
        <v>0.138326</v>
      </c>
      <c r="J23" s="2">
        <v>0.13247419999999999</v>
      </c>
    </row>
    <row r="24" spans="1:10" x14ac:dyDescent="0.2">
      <c r="A24" s="14">
        <v>330</v>
      </c>
      <c r="B24" s="2">
        <v>21</v>
      </c>
      <c r="C24" s="2">
        <v>3.8177590000000001</v>
      </c>
      <c r="D24" s="2">
        <v>5.4863850000000003</v>
      </c>
      <c r="E24" s="2">
        <v>7.2063329999999999</v>
      </c>
      <c r="F24" s="2">
        <v>8.9381830000000004</v>
      </c>
      <c r="G24" s="2">
        <v>0.51269710000000002</v>
      </c>
      <c r="H24" s="2">
        <v>0.27823730000000002</v>
      </c>
      <c r="I24" s="2">
        <v>0.17400879999999999</v>
      </c>
      <c r="J24" s="2">
        <v>0.28548089999999998</v>
      </c>
    </row>
    <row r="25" spans="1:10" x14ac:dyDescent="0.2">
      <c r="A25" s="15">
        <v>337</v>
      </c>
      <c r="B25" s="2">
        <v>28</v>
      </c>
      <c r="C25" s="2">
        <v>3.7555740000000002</v>
      </c>
      <c r="D25" s="2">
        <v>5.363226</v>
      </c>
      <c r="E25" s="2">
        <v>7.139875</v>
      </c>
      <c r="F25" s="2">
        <v>8.9557819999999992</v>
      </c>
      <c r="G25" s="2">
        <v>0.2597853</v>
      </c>
      <c r="H25" s="2">
        <v>0.19421959999999999</v>
      </c>
      <c r="I25" s="2">
        <v>0.2093816</v>
      </c>
      <c r="J25" s="2">
        <v>0.18978329999999999</v>
      </c>
    </row>
    <row r="26" spans="1:10" x14ac:dyDescent="0.2">
      <c r="A26" s="29"/>
      <c r="B26" s="30"/>
      <c r="C26" s="30"/>
      <c r="D26" s="30"/>
      <c r="E26" s="30"/>
    </row>
    <row r="27" spans="1:10" x14ac:dyDescent="0.2">
      <c r="A27" s="31"/>
      <c r="B27" s="32"/>
      <c r="C27" s="32"/>
      <c r="D27" s="32"/>
      <c r="E27" s="32"/>
    </row>
    <row r="28" spans="1:10" x14ac:dyDescent="0.2">
      <c r="A28" s="31"/>
      <c r="B28" s="32"/>
      <c r="C28" s="32"/>
      <c r="D28" s="32"/>
      <c r="E28" s="32"/>
    </row>
    <row r="29" spans="1:10" x14ac:dyDescent="0.2">
      <c r="A29" s="31"/>
      <c r="B29" s="32"/>
      <c r="C29" s="32"/>
      <c r="D29" s="32"/>
      <c r="E29" s="32"/>
    </row>
    <row r="30" spans="1:10" x14ac:dyDescent="0.2">
      <c r="A30" s="31"/>
      <c r="B30" s="32"/>
      <c r="C30" s="32"/>
      <c r="D30" s="32"/>
      <c r="E30" s="32"/>
    </row>
    <row r="31" spans="1:10" x14ac:dyDescent="0.2">
      <c r="A31" s="31"/>
      <c r="B31" s="32"/>
      <c r="C31" s="32"/>
      <c r="D31" s="32"/>
      <c r="E31" s="32"/>
    </row>
    <row r="32" spans="1:10" x14ac:dyDescent="0.2">
      <c r="A32" s="31"/>
      <c r="B32" s="32"/>
      <c r="C32" s="32"/>
      <c r="D32" s="32"/>
      <c r="E32" s="32"/>
    </row>
    <row r="33" spans="1:15" x14ac:dyDescent="0.2">
      <c r="A33" s="31"/>
      <c r="B33" s="32"/>
      <c r="C33" s="32"/>
      <c r="D33" s="32"/>
      <c r="E33" s="32"/>
    </row>
    <row r="34" spans="1:15" x14ac:dyDescent="0.2">
      <c r="A34" s="31"/>
      <c r="B34" s="32"/>
      <c r="C34" s="32"/>
      <c r="D34" s="32"/>
      <c r="E34" s="32"/>
    </row>
    <row r="35" spans="1:15" x14ac:dyDescent="0.2">
      <c r="A35" s="31"/>
      <c r="B35" s="32"/>
      <c r="C35" s="32"/>
      <c r="D35" s="32"/>
      <c r="E35" s="32"/>
    </row>
    <row r="46" spans="1:15" x14ac:dyDescent="0.2">
      <c r="A46" t="s">
        <v>56</v>
      </c>
    </row>
    <row r="47" spans="1:15" x14ac:dyDescent="0.2">
      <c r="A47" s="1" t="s">
        <v>0</v>
      </c>
      <c r="B47" s="22" t="s">
        <v>8</v>
      </c>
      <c r="C47" s="22" t="s">
        <v>10</v>
      </c>
      <c r="D47" s="22" t="s">
        <v>12</v>
      </c>
      <c r="E47" s="22" t="s">
        <v>14</v>
      </c>
      <c r="F47" s="22" t="s">
        <v>16</v>
      </c>
      <c r="G47" s="22" t="s">
        <v>31</v>
      </c>
      <c r="H47" s="22" t="s">
        <v>52</v>
      </c>
      <c r="I47" s="22" t="s">
        <v>9</v>
      </c>
      <c r="J47" s="22" t="s">
        <v>11</v>
      </c>
      <c r="K47" s="22" t="s">
        <v>13</v>
      </c>
      <c r="L47" s="22" t="s">
        <v>15</v>
      </c>
      <c r="M47" s="22" t="s">
        <v>17</v>
      </c>
      <c r="N47" s="22" t="s">
        <v>32</v>
      </c>
      <c r="O47" s="22" t="s">
        <v>53</v>
      </c>
    </row>
    <row r="48" spans="1:15" x14ac:dyDescent="0.2">
      <c r="A48" s="12">
        <v>260</v>
      </c>
      <c r="B48" s="2">
        <v>1.6666669999999999</v>
      </c>
      <c r="C48" s="2">
        <v>4.1904760000000003</v>
      </c>
      <c r="D48" s="2">
        <v>6.2857139999999996</v>
      </c>
      <c r="E48" s="2">
        <v>9.2380949999999995</v>
      </c>
      <c r="F48" s="2">
        <v>13.809519999999999</v>
      </c>
      <c r="G48" s="33">
        <v>4</v>
      </c>
      <c r="H48" s="35">
        <v>3.461538</v>
      </c>
      <c r="I48" s="2">
        <v>0.48304589999999997</v>
      </c>
      <c r="J48" s="2">
        <v>0.40237390000000001</v>
      </c>
      <c r="K48" s="2">
        <v>0.46290999999999999</v>
      </c>
      <c r="L48" s="2">
        <v>0.76842449999999995</v>
      </c>
      <c r="M48" s="2">
        <v>1.1233453</v>
      </c>
      <c r="N48" s="33">
        <v>0</v>
      </c>
      <c r="O48" s="35">
        <v>0.877058</v>
      </c>
    </row>
    <row r="49" spans="1:15" x14ac:dyDescent="0.2">
      <c r="A49" s="13">
        <v>267</v>
      </c>
      <c r="B49" s="2">
        <v>1.8076920000000001</v>
      </c>
      <c r="C49" s="2">
        <v>4.3076920000000003</v>
      </c>
      <c r="D49" s="2">
        <v>6.538462</v>
      </c>
      <c r="E49" s="2">
        <v>9.4230769999999993</v>
      </c>
      <c r="F49" s="2">
        <v>15.11538</v>
      </c>
      <c r="G49" s="33">
        <v>4</v>
      </c>
      <c r="H49" s="35">
        <v>4.0714290000000002</v>
      </c>
      <c r="I49" s="2">
        <v>0.40191850000000001</v>
      </c>
      <c r="J49" s="2">
        <v>0.54912519999999998</v>
      </c>
      <c r="K49" s="2">
        <v>0.58177449999999997</v>
      </c>
      <c r="L49" s="2">
        <v>0.75752629999999999</v>
      </c>
      <c r="M49" s="2">
        <v>0.71144490000000005</v>
      </c>
      <c r="N49" s="33">
        <v>0</v>
      </c>
      <c r="O49" s="35">
        <v>0.82874190000000003</v>
      </c>
    </row>
    <row r="50" spans="1:15" x14ac:dyDescent="0.2">
      <c r="A50" s="14">
        <v>330</v>
      </c>
      <c r="B50" s="2">
        <v>1.4761899999999999</v>
      </c>
      <c r="C50" s="2">
        <v>3.1904759999999999</v>
      </c>
      <c r="D50" s="2">
        <v>4.5999999999999996</v>
      </c>
      <c r="E50" s="2">
        <v>7.35</v>
      </c>
      <c r="F50" s="2">
        <v>11.94444</v>
      </c>
      <c r="G50" s="33">
        <v>4.1176469999999998</v>
      </c>
      <c r="H50" s="35">
        <v>3</v>
      </c>
      <c r="I50" s="2">
        <v>0.51176630000000001</v>
      </c>
      <c r="J50" s="2">
        <v>0.51176630000000001</v>
      </c>
      <c r="K50" s="2">
        <v>0.59824299999999997</v>
      </c>
      <c r="L50" s="2">
        <v>0.87509400000000004</v>
      </c>
      <c r="M50" s="2">
        <v>1.4337209</v>
      </c>
      <c r="N50" s="33">
        <v>0.48507129999999998</v>
      </c>
      <c r="O50" s="35">
        <v>1.3008873000000001</v>
      </c>
    </row>
    <row r="51" spans="1:15" x14ac:dyDescent="0.2">
      <c r="A51" s="15">
        <v>337</v>
      </c>
      <c r="B51" s="2">
        <v>1.481481</v>
      </c>
      <c r="C51" s="2">
        <v>3.230769</v>
      </c>
      <c r="D51" s="2">
        <v>5.538462</v>
      </c>
      <c r="E51" s="2">
        <v>9</v>
      </c>
      <c r="F51" s="2">
        <v>14</v>
      </c>
      <c r="G51" s="33">
        <v>4</v>
      </c>
      <c r="H51" s="35">
        <v>4</v>
      </c>
      <c r="I51" s="2">
        <v>0.50917509999999999</v>
      </c>
      <c r="J51" s="2">
        <v>0.58703950000000005</v>
      </c>
      <c r="K51" s="2">
        <v>0.70601809999999998</v>
      </c>
      <c r="L51" s="2">
        <v>0.91766289999999995</v>
      </c>
      <c r="M51" s="2">
        <v>0</v>
      </c>
      <c r="N51" s="33">
        <v>0</v>
      </c>
      <c r="O51" s="35">
        <v>1.4142136000000001</v>
      </c>
    </row>
    <row r="53" spans="1:15" x14ac:dyDescent="0.2">
      <c r="F53" s="33" t="s">
        <v>59</v>
      </c>
      <c r="H53" s="33">
        <v>18.461539999999999</v>
      </c>
      <c r="I53" s="21"/>
      <c r="O53" s="34">
        <v>0.877058</v>
      </c>
    </row>
    <row r="54" spans="1:15" x14ac:dyDescent="0.2">
      <c r="F54" s="33"/>
      <c r="H54" s="33">
        <v>19.071429999999999</v>
      </c>
      <c r="I54" s="21"/>
      <c r="O54" s="33">
        <v>0.877058</v>
      </c>
    </row>
    <row r="55" spans="1:15" x14ac:dyDescent="0.2">
      <c r="F55" s="33"/>
      <c r="H55" s="33">
        <v>18</v>
      </c>
      <c r="I55" s="21"/>
      <c r="O55" s="33">
        <v>1.3008873000000001</v>
      </c>
    </row>
    <row r="56" spans="1:15" x14ac:dyDescent="0.2">
      <c r="F56" s="33"/>
      <c r="H56" s="33">
        <v>19</v>
      </c>
      <c r="I56" s="21"/>
      <c r="O56" s="33">
        <v>1.4142136000000001</v>
      </c>
    </row>
    <row r="57" spans="1:15" x14ac:dyDescent="0.2">
      <c r="F57" s="33"/>
      <c r="I57" s="21"/>
    </row>
    <row r="58" spans="1:15" x14ac:dyDescent="0.2">
      <c r="F58" s="21" t="s">
        <v>57</v>
      </c>
      <c r="G58" s="2">
        <v>17.809519999999999</v>
      </c>
      <c r="H58" s="2">
        <v>36.076920000000001</v>
      </c>
      <c r="N58" s="2">
        <v>1.1233453</v>
      </c>
      <c r="O58" s="2">
        <v>1.5525</v>
      </c>
    </row>
    <row r="59" spans="1:15" x14ac:dyDescent="0.2">
      <c r="F59" s="21"/>
      <c r="G59" s="2">
        <v>19.115379999999998</v>
      </c>
      <c r="H59" s="2">
        <v>38.357140000000001</v>
      </c>
      <c r="N59" s="2">
        <v>0.71144490000000005</v>
      </c>
      <c r="O59" s="2">
        <v>1.008208</v>
      </c>
    </row>
    <row r="60" spans="1:15" x14ac:dyDescent="0.2">
      <c r="F60" s="21"/>
      <c r="G60" s="2">
        <v>15.82353</v>
      </c>
      <c r="H60" s="2">
        <v>33.714289999999998</v>
      </c>
      <c r="N60" s="2">
        <v>1.3800043</v>
      </c>
      <c r="O60" s="2">
        <v>1.4898929999999999</v>
      </c>
    </row>
    <row r="61" spans="1:15" x14ac:dyDescent="0.2">
      <c r="G61" s="2">
        <v>18</v>
      </c>
      <c r="H61" s="2">
        <v>37</v>
      </c>
      <c r="N61" s="2">
        <v>0</v>
      </c>
      <c r="O61" s="2">
        <v>1.4142140000000001</v>
      </c>
    </row>
    <row r="63" spans="1:15" x14ac:dyDescent="0.2">
      <c r="F63" s="36" t="s">
        <v>58</v>
      </c>
      <c r="H63" s="35">
        <v>3.461538</v>
      </c>
      <c r="O63" s="35">
        <v>0.877058</v>
      </c>
    </row>
    <row r="64" spans="1:15" x14ac:dyDescent="0.2">
      <c r="H64" s="35">
        <v>4.0714290000000002</v>
      </c>
      <c r="O64" s="35">
        <v>0.82874190000000003</v>
      </c>
    </row>
    <row r="65" spans="8:15" x14ac:dyDescent="0.2">
      <c r="H65" s="35">
        <v>3</v>
      </c>
      <c r="O65" s="35">
        <v>1.3008873000000001</v>
      </c>
    </row>
    <row r="66" spans="8:15" x14ac:dyDescent="0.2">
      <c r="H66" s="35">
        <v>4</v>
      </c>
      <c r="O66" s="35">
        <v>1.4142136000000001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E24F-050A-AB44-8621-CD2576645E34}">
  <dimension ref="A1:Y22"/>
  <sheetViews>
    <sheetView topLeftCell="E1" zoomScale="178" workbookViewId="0">
      <selection activeCell="B19" sqref="B19:B22"/>
    </sheetView>
  </sheetViews>
  <sheetFormatPr baseColWidth="10" defaultRowHeight="16" x14ac:dyDescent="0.2"/>
  <cols>
    <col min="5" max="5" width="12.6640625" bestFit="1" customWidth="1"/>
  </cols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5"/>
    </row>
    <row r="11" spans="1:23" x14ac:dyDescent="0.2">
      <c r="B11" s="16" t="s">
        <v>20</v>
      </c>
      <c r="C11" s="16" t="s">
        <v>37</v>
      </c>
      <c r="D11" s="16" t="s">
        <v>39</v>
      </c>
      <c r="E11" s="16" t="s">
        <v>38</v>
      </c>
    </row>
    <row r="12" spans="1:23" x14ac:dyDescent="0.2">
      <c r="B12">
        <v>330</v>
      </c>
      <c r="C12">
        <v>19</v>
      </c>
      <c r="D12">
        <v>3</v>
      </c>
      <c r="E12" s="17">
        <f>D12/C12*100</f>
        <v>15.789473684210526</v>
      </c>
    </row>
    <row r="13" spans="1:23" x14ac:dyDescent="0.2">
      <c r="B13">
        <v>337</v>
      </c>
      <c r="C13">
        <v>26</v>
      </c>
      <c r="D13">
        <v>2</v>
      </c>
      <c r="E13" s="17">
        <f>D13/C13*100</f>
        <v>7.6923076923076925</v>
      </c>
    </row>
    <row r="17" spans="2:25" x14ac:dyDescent="0.2">
      <c r="B17" t="s">
        <v>20</v>
      </c>
      <c r="C17" s="9" t="s">
        <v>24</v>
      </c>
      <c r="D17" s="9"/>
      <c r="E17" s="9"/>
      <c r="F17" s="10"/>
      <c r="G17" s="18" t="s">
        <v>25</v>
      </c>
      <c r="H17" s="18"/>
      <c r="I17" s="18"/>
      <c r="J17" s="7"/>
      <c r="L17" s="4"/>
      <c r="M17" t="s">
        <v>20</v>
      </c>
      <c r="N17" s="19" t="s">
        <v>24</v>
      </c>
      <c r="O17" s="19"/>
      <c r="P17" s="19"/>
      <c r="Q17" s="19"/>
      <c r="R17" s="19"/>
      <c r="S17" s="10"/>
      <c r="T17" s="6" t="s">
        <v>25</v>
      </c>
      <c r="U17" s="6"/>
      <c r="V17" s="6"/>
      <c r="W17" s="6"/>
      <c r="X17" s="6"/>
      <c r="Y17" s="7"/>
    </row>
    <row r="18" spans="2:25" x14ac:dyDescent="0.2">
      <c r="C18" s="10" t="s">
        <v>21</v>
      </c>
      <c r="D18" s="10" t="s">
        <v>22</v>
      </c>
      <c r="E18" s="10" t="s">
        <v>23</v>
      </c>
      <c r="F18" s="10" t="s">
        <v>35</v>
      </c>
      <c r="G18" s="7" t="s">
        <v>21</v>
      </c>
      <c r="H18" s="7" t="s">
        <v>22</v>
      </c>
      <c r="I18" s="7" t="s">
        <v>23</v>
      </c>
      <c r="J18" s="7" t="s">
        <v>35</v>
      </c>
      <c r="N18" s="10" t="s">
        <v>26</v>
      </c>
      <c r="O18" s="10" t="s">
        <v>27</v>
      </c>
      <c r="P18" s="10" t="s">
        <v>28</v>
      </c>
      <c r="Q18" s="10" t="s">
        <v>29</v>
      </c>
      <c r="R18" s="10" t="s">
        <v>30</v>
      </c>
      <c r="S18" s="10" t="s">
        <v>36</v>
      </c>
      <c r="T18" s="7" t="s">
        <v>26</v>
      </c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36</v>
      </c>
    </row>
    <row r="19" spans="2:25" x14ac:dyDescent="0.2">
      <c r="B19" s="12">
        <v>260</v>
      </c>
      <c r="C19" s="11">
        <f>LOG(41.98524)</f>
        <v>1.6230966400841338</v>
      </c>
      <c r="D19" s="11">
        <f>LOG(261.479)</f>
        <v>2.4174368153817176</v>
      </c>
      <c r="E19" s="11">
        <f>LOG(1590.982)</f>
        <v>3.2016652661677032</v>
      </c>
      <c r="F19" s="11">
        <f>LOG(10990.238)</f>
        <v>4.0410070974250827</v>
      </c>
      <c r="G19" s="8">
        <f>LOG(11.849438)</f>
        <v>1.0736977529379583</v>
      </c>
      <c r="H19" s="8">
        <f>LOG(55.73626)</f>
        <v>1.7461378234397813</v>
      </c>
      <c r="I19" s="8">
        <f>LOG(260.7173)</f>
        <v>2.4161698499073299</v>
      </c>
      <c r="J19" s="8">
        <f>LOG(1492.792)</f>
        <v>3.1739992989873893</v>
      </c>
      <c r="L19" s="2"/>
      <c r="M19" s="12">
        <v>260</v>
      </c>
      <c r="N19" s="11">
        <v>1.6666669999999999</v>
      </c>
      <c r="O19" s="11">
        <v>4.1904760000000003</v>
      </c>
      <c r="P19" s="11">
        <v>6.2857139999999996</v>
      </c>
      <c r="Q19" s="11">
        <v>9.2380949999999995</v>
      </c>
      <c r="R19" s="11">
        <v>13.61538</v>
      </c>
      <c r="S19" s="11">
        <v>17.615379999999998</v>
      </c>
      <c r="T19" s="8">
        <v>0.48304589999999997</v>
      </c>
      <c r="U19" s="8">
        <v>0.40237390000000001</v>
      </c>
      <c r="V19" s="8">
        <v>0.46290999999999999</v>
      </c>
      <c r="W19" s="8">
        <v>0.76842449999999995</v>
      </c>
      <c r="X19" s="8">
        <v>0.86971849999999995</v>
      </c>
      <c r="Y19" s="8">
        <v>0.86971849999999995</v>
      </c>
    </row>
    <row r="20" spans="2:25" x14ac:dyDescent="0.2">
      <c r="B20" s="13">
        <v>267</v>
      </c>
      <c r="C20" s="11">
        <f>LOG(40.37346)</f>
        <v>1.6060959699829356</v>
      </c>
      <c r="D20" s="11">
        <f>LOG(231.6631)</f>
        <v>2.3648568635586122</v>
      </c>
      <c r="E20" s="11">
        <f>LOG(1591.841)</f>
        <v>3.2018996863469043</v>
      </c>
      <c r="F20" s="11">
        <f>LOG(10364.455)</f>
        <v>4.0155464702778731</v>
      </c>
      <c r="G20" s="8">
        <f>LOG(9.33389)</f>
        <v>0.97006267841387817</v>
      </c>
      <c r="H20" s="8">
        <f>LOG(43.06741)</f>
        <v>1.6341487548243623</v>
      </c>
      <c r="I20" s="8">
        <f>LOG(229.3567)</f>
        <v>2.3605114313244564</v>
      </c>
      <c r="J20" s="8">
        <f>LOG(1368.013)</f>
        <v>3.1360902244319329</v>
      </c>
      <c r="L20" s="2"/>
      <c r="M20" s="13">
        <v>267</v>
      </c>
      <c r="N20" s="11">
        <v>1.8076920000000001</v>
      </c>
      <c r="O20" s="11">
        <v>4.3076920000000003</v>
      </c>
      <c r="P20" s="11">
        <v>6.538462</v>
      </c>
      <c r="Q20" s="11">
        <v>9.4230769999999993</v>
      </c>
      <c r="R20" s="11">
        <v>15.15385</v>
      </c>
      <c r="S20" s="11">
        <v>19.153849999999998</v>
      </c>
      <c r="T20" s="8">
        <v>0.40191850000000001</v>
      </c>
      <c r="U20" s="8">
        <v>0.54912519999999998</v>
      </c>
      <c r="V20" s="8">
        <v>0.58177449999999997</v>
      </c>
      <c r="W20" s="8">
        <v>0.75752629999999999</v>
      </c>
      <c r="X20" s="8">
        <v>0.37553379999999997</v>
      </c>
      <c r="Y20" s="8">
        <v>0.37553379999999997</v>
      </c>
    </row>
    <row r="21" spans="2:25" x14ac:dyDescent="0.2">
      <c r="B21" s="14">
        <v>330</v>
      </c>
      <c r="C21" s="11">
        <f>LOG(52.47211)</f>
        <v>1.7199285283289332</v>
      </c>
      <c r="D21" s="11">
        <f>LOG(246.8853)</f>
        <v>2.3924952320180339</v>
      </c>
      <c r="E21" s="11">
        <f>LOG(1350.338)</f>
        <v>3.1304424893556169</v>
      </c>
      <c r="F21" s="11">
        <f>LOG(8149.729)</f>
        <v>3.9111431675422601</v>
      </c>
      <c r="G21" s="8">
        <f>LOG(18.516448)</f>
        <v>1.2675576798648325</v>
      </c>
      <c r="H21" s="8">
        <f>LOG(75.33659)</f>
        <v>1.8770059586108225</v>
      </c>
      <c r="I21" s="8">
        <f>LOG(237.5105)</f>
        <v>2.3756828139240893</v>
      </c>
      <c r="J21" s="8">
        <f>LOG(1519.263)</f>
        <v>3.1816329611978036</v>
      </c>
      <c r="L21" s="2"/>
      <c r="M21" s="14">
        <v>330</v>
      </c>
      <c r="N21" s="11">
        <v>1.4210529999999999</v>
      </c>
      <c r="O21" s="11">
        <v>3.1578949999999999</v>
      </c>
      <c r="P21" s="11">
        <v>4.5789470000000003</v>
      </c>
      <c r="Q21" s="11">
        <v>7.3157889999999997</v>
      </c>
      <c r="R21" s="11">
        <v>11.909090000000001</v>
      </c>
      <c r="S21" s="11">
        <v>15.7</v>
      </c>
      <c r="T21" s="8">
        <v>0.50725730000000002</v>
      </c>
      <c r="U21" s="8">
        <v>0.50145989999999996</v>
      </c>
      <c r="V21" s="8">
        <v>0.60697699999999999</v>
      </c>
      <c r="W21" s="8">
        <v>0.88522639999999997</v>
      </c>
      <c r="X21" s="8">
        <v>1.2210278999999999</v>
      </c>
      <c r="Y21" s="8">
        <v>1.0593499</v>
      </c>
    </row>
    <row r="22" spans="2:25" x14ac:dyDescent="0.2">
      <c r="B22" s="15">
        <v>337</v>
      </c>
      <c r="C22" s="11">
        <f>LOG(44.00923)</f>
        <v>1.6435437700699551</v>
      </c>
      <c r="D22" s="11">
        <f>LOG(217.2469)</f>
        <v>2.3369535880090839</v>
      </c>
      <c r="E22" s="11">
        <f>LOG(1284.693)</f>
        <v>3.1087993577566051</v>
      </c>
      <c r="F22" s="11">
        <f>LOG(7822.5)</f>
        <v>3.893345571818231</v>
      </c>
      <c r="G22" s="8">
        <f>LOG(9.721638)</f>
        <v>0.9877394454230044</v>
      </c>
      <c r="H22" s="8">
        <f>LOG(41.17978)</f>
        <v>1.6146840221013123</v>
      </c>
      <c r="I22" s="8">
        <f>LOG(227.2498)</f>
        <v>2.3565035096764708</v>
      </c>
      <c r="J22" s="8">
        <f>LOG(1475.732)</f>
        <v>3.1690074946895397</v>
      </c>
      <c r="L22" s="2"/>
      <c r="M22" s="15">
        <v>337</v>
      </c>
      <c r="N22" s="11">
        <v>1.461538</v>
      </c>
      <c r="O22" s="11">
        <v>3.230769</v>
      </c>
      <c r="P22" s="11">
        <v>5.538462</v>
      </c>
      <c r="Q22" s="11">
        <v>9</v>
      </c>
      <c r="R22" s="11">
        <v>14</v>
      </c>
      <c r="S22" s="11">
        <v>18</v>
      </c>
      <c r="T22" s="8">
        <v>0.50839109999999998</v>
      </c>
      <c r="U22" s="8">
        <v>0.58703950000000005</v>
      </c>
      <c r="V22" s="8">
        <v>0.70601809999999998</v>
      </c>
      <c r="W22" s="8">
        <v>0.91766289999999995</v>
      </c>
      <c r="X22" s="8">
        <v>0</v>
      </c>
      <c r="Y22" s="8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1A59-316A-8C46-8B17-B2E0BAD47F57}">
  <dimension ref="A1:Y22"/>
  <sheetViews>
    <sheetView topLeftCell="A46" zoomScale="116" workbookViewId="0">
      <selection activeCell="J8" sqref="J8"/>
    </sheetView>
  </sheetViews>
  <sheetFormatPr baseColWidth="10" defaultRowHeight="16" x14ac:dyDescent="0.2"/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5"/>
    </row>
    <row r="17" spans="2:25" x14ac:dyDescent="0.2">
      <c r="B17" t="s">
        <v>20</v>
      </c>
      <c r="C17" s="9" t="s">
        <v>24</v>
      </c>
      <c r="D17" s="9"/>
      <c r="E17" s="9"/>
      <c r="F17" s="10"/>
      <c r="G17" s="18" t="s">
        <v>25</v>
      </c>
      <c r="H17" s="18"/>
      <c r="I17" s="18"/>
      <c r="J17" s="7"/>
      <c r="L17" s="4"/>
      <c r="M17" t="s">
        <v>20</v>
      </c>
      <c r="N17" s="19" t="s">
        <v>24</v>
      </c>
      <c r="O17" s="19"/>
      <c r="P17" s="19"/>
      <c r="Q17" s="19"/>
      <c r="R17" s="19"/>
      <c r="S17" s="10"/>
      <c r="T17" s="6" t="s">
        <v>25</v>
      </c>
      <c r="U17" s="6"/>
      <c r="V17" s="6"/>
      <c r="W17" s="6"/>
      <c r="X17" s="6"/>
      <c r="Y17" s="7"/>
    </row>
    <row r="18" spans="2:25" x14ac:dyDescent="0.2">
      <c r="C18" s="10" t="s">
        <v>21</v>
      </c>
      <c r="D18" s="10" t="s">
        <v>22</v>
      </c>
      <c r="E18" s="10" t="s">
        <v>23</v>
      </c>
      <c r="F18" s="10" t="s">
        <v>35</v>
      </c>
      <c r="G18" s="7" t="s">
        <v>21</v>
      </c>
      <c r="H18" s="7" t="s">
        <v>22</v>
      </c>
      <c r="I18" s="7" t="s">
        <v>23</v>
      </c>
      <c r="J18" s="7" t="s">
        <v>35</v>
      </c>
      <c r="N18" s="10" t="s">
        <v>26</v>
      </c>
      <c r="O18" s="10" t="s">
        <v>27</v>
      </c>
      <c r="P18" s="10" t="s">
        <v>28</v>
      </c>
      <c r="Q18" s="10" t="s">
        <v>29</v>
      </c>
      <c r="R18" s="10" t="s">
        <v>30</v>
      </c>
      <c r="S18" s="10" t="s">
        <v>36</v>
      </c>
      <c r="T18" s="7" t="s">
        <v>26</v>
      </c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36</v>
      </c>
    </row>
    <row r="19" spans="2:25" x14ac:dyDescent="0.2">
      <c r="B19" s="12">
        <v>260</v>
      </c>
      <c r="C19" s="11">
        <v>41.985239999999997</v>
      </c>
      <c r="D19" s="11">
        <v>261.47899999999998</v>
      </c>
      <c r="E19" s="11">
        <v>1590.982</v>
      </c>
      <c r="F19" s="11">
        <v>10990.237999999999</v>
      </c>
      <c r="G19" s="8">
        <v>11.849437999999999</v>
      </c>
      <c r="H19" s="8">
        <v>55.736260000000001</v>
      </c>
      <c r="I19" s="8">
        <v>260.71730000000002</v>
      </c>
      <c r="J19" s="8">
        <v>1492.7919999999999</v>
      </c>
      <c r="L19" s="2"/>
      <c r="M19" s="12">
        <v>260</v>
      </c>
      <c r="N19" s="11">
        <v>1.6666669999999999</v>
      </c>
      <c r="O19" s="11">
        <v>4.1904760000000003</v>
      </c>
      <c r="P19" s="11">
        <v>6.2857139999999996</v>
      </c>
      <c r="Q19" s="11">
        <v>9.2380949999999995</v>
      </c>
      <c r="R19" s="11">
        <v>13.61538</v>
      </c>
      <c r="S19" s="11">
        <v>17.615379999999998</v>
      </c>
      <c r="T19" s="8">
        <v>0.48304589999999997</v>
      </c>
      <c r="U19" s="8">
        <v>0.40237390000000001</v>
      </c>
      <c r="V19" s="8">
        <v>0.46290999999999999</v>
      </c>
      <c r="W19" s="8">
        <v>0.76842449999999995</v>
      </c>
      <c r="X19" s="8">
        <v>0.86971849999999995</v>
      </c>
      <c r="Y19" s="8">
        <v>0.86971849999999995</v>
      </c>
    </row>
    <row r="20" spans="2:25" x14ac:dyDescent="0.2">
      <c r="B20" s="13">
        <v>267</v>
      </c>
      <c r="C20" s="11">
        <v>40.373460000000001</v>
      </c>
      <c r="D20" s="11">
        <v>231.66309999999999</v>
      </c>
      <c r="E20" s="11">
        <v>1591.8409999999999</v>
      </c>
      <c r="F20" s="11">
        <v>10364.455</v>
      </c>
      <c r="G20" s="8">
        <v>9.3338900000000002</v>
      </c>
      <c r="H20" s="8">
        <v>43.067410000000002</v>
      </c>
      <c r="I20" s="8">
        <v>229.35669999999999</v>
      </c>
      <c r="J20" s="8">
        <v>1368.0129999999999</v>
      </c>
      <c r="L20" s="2"/>
      <c r="M20" s="13">
        <v>267</v>
      </c>
      <c r="N20" s="11">
        <v>1.8076920000000001</v>
      </c>
      <c r="O20" s="11">
        <v>4.3076920000000003</v>
      </c>
      <c r="P20" s="11">
        <v>6.538462</v>
      </c>
      <c r="Q20" s="11">
        <v>9.4230769999999993</v>
      </c>
      <c r="R20" s="11">
        <v>15.15385</v>
      </c>
      <c r="S20" s="11">
        <v>19.153849999999998</v>
      </c>
      <c r="T20" s="8">
        <v>0.40191850000000001</v>
      </c>
      <c r="U20" s="8">
        <v>0.54912519999999998</v>
      </c>
      <c r="V20" s="8">
        <v>0.58177449999999997</v>
      </c>
      <c r="W20" s="8">
        <v>0.75752629999999999</v>
      </c>
      <c r="X20" s="8">
        <v>0.37553379999999997</v>
      </c>
      <c r="Y20" s="8">
        <v>0.37553379999999997</v>
      </c>
    </row>
    <row r="21" spans="2:25" x14ac:dyDescent="0.2">
      <c r="B21" s="14">
        <v>330</v>
      </c>
      <c r="C21" s="11">
        <v>52.472110000000001</v>
      </c>
      <c r="D21" s="11">
        <v>246.8853</v>
      </c>
      <c r="E21" s="11">
        <v>1350.338</v>
      </c>
      <c r="F21" s="11">
        <v>8149.7290000000003</v>
      </c>
      <c r="G21" s="8">
        <v>18.516448</v>
      </c>
      <c r="H21" s="8">
        <v>75.336590000000001</v>
      </c>
      <c r="I21" s="8">
        <v>237.51050000000001</v>
      </c>
      <c r="J21" s="8">
        <v>1519.2629999999999</v>
      </c>
      <c r="L21" s="2"/>
      <c r="M21" s="14">
        <v>330</v>
      </c>
      <c r="N21" s="11">
        <v>1.4210529999999999</v>
      </c>
      <c r="O21" s="11">
        <v>3.1578949999999999</v>
      </c>
      <c r="P21" s="11">
        <v>4.5789470000000003</v>
      </c>
      <c r="Q21" s="11">
        <v>7.3157889999999997</v>
      </c>
      <c r="R21" s="11">
        <v>11.909090000000001</v>
      </c>
      <c r="S21" s="11">
        <v>15.7</v>
      </c>
      <c r="T21" s="8">
        <v>0.50725730000000002</v>
      </c>
      <c r="U21" s="8">
        <v>0.50145989999999996</v>
      </c>
      <c r="V21" s="8">
        <v>0.60697699999999999</v>
      </c>
      <c r="W21" s="8">
        <v>0.88522639999999997</v>
      </c>
      <c r="X21" s="8">
        <v>1.2210278999999999</v>
      </c>
      <c r="Y21" s="8">
        <v>1.0593499</v>
      </c>
    </row>
    <row r="22" spans="2:25" x14ac:dyDescent="0.2">
      <c r="B22" s="15">
        <v>337</v>
      </c>
      <c r="C22" s="11">
        <v>44.009230000000002</v>
      </c>
      <c r="D22" s="11">
        <v>217.24690000000001</v>
      </c>
      <c r="E22" s="11">
        <v>1284.693</v>
      </c>
      <c r="F22" s="11">
        <v>7822.5</v>
      </c>
      <c r="G22" s="8">
        <v>9.7216380000000004</v>
      </c>
      <c r="H22" s="8">
        <v>41.179780000000001</v>
      </c>
      <c r="I22" s="8">
        <v>227.24979999999999</v>
      </c>
      <c r="J22" s="8">
        <v>1475.732</v>
      </c>
      <c r="L22" s="2"/>
      <c r="M22" s="15">
        <v>337</v>
      </c>
      <c r="N22" s="11">
        <v>1.461538</v>
      </c>
      <c r="O22" s="11">
        <v>3.230769</v>
      </c>
      <c r="P22" s="11">
        <v>5.538462</v>
      </c>
      <c r="Q22" s="11">
        <v>9</v>
      </c>
      <c r="R22" s="11">
        <v>14</v>
      </c>
      <c r="S22" s="11">
        <v>18</v>
      </c>
      <c r="T22" s="8">
        <v>0.50839109999999998</v>
      </c>
      <c r="U22" s="8">
        <v>0.58703950000000005</v>
      </c>
      <c r="V22" s="8">
        <v>0.70601809999999998</v>
      </c>
      <c r="W22" s="8">
        <v>0.91766289999999995</v>
      </c>
      <c r="X22" s="8">
        <v>0</v>
      </c>
      <c r="Y22" s="8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7BF0-3995-194D-A4BB-9D78AC7A358A}">
  <dimension ref="A1:T19"/>
  <sheetViews>
    <sheetView topLeftCell="A3" workbookViewId="0">
      <selection activeCell="G20" sqref="G20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">
      <c r="A2" s="2">
        <v>260</v>
      </c>
      <c r="B2" s="2">
        <v>21</v>
      </c>
      <c r="C2" s="2">
        <v>41.985239999999997</v>
      </c>
      <c r="D2" s="2">
        <v>11.849437999999999</v>
      </c>
      <c r="E2" s="2">
        <v>261.47899999999998</v>
      </c>
      <c r="F2" s="2">
        <v>55.736260000000001</v>
      </c>
      <c r="G2" s="2">
        <v>1590.982</v>
      </c>
      <c r="H2" s="2">
        <v>260.71730000000002</v>
      </c>
      <c r="I2" s="2">
        <v>1.6666669999999999</v>
      </c>
      <c r="J2" s="2">
        <v>0.48304589999999997</v>
      </c>
      <c r="K2" s="2">
        <v>4.1904760000000003</v>
      </c>
      <c r="L2" s="2">
        <v>0.40237390000000001</v>
      </c>
      <c r="M2" s="2">
        <v>6.2857139999999996</v>
      </c>
      <c r="N2" s="2">
        <v>0.46290999999999999</v>
      </c>
      <c r="O2" s="2">
        <v>9.2380949999999995</v>
      </c>
      <c r="P2" s="2">
        <v>0.76842449999999995</v>
      </c>
      <c r="Q2" s="2">
        <v>13.61538</v>
      </c>
      <c r="R2" s="2">
        <v>0.86971849999999995</v>
      </c>
      <c r="S2" s="2" t="s">
        <v>18</v>
      </c>
      <c r="T2" s="3" t="s">
        <v>19</v>
      </c>
    </row>
    <row r="3" spans="1:20" x14ac:dyDescent="0.2">
      <c r="A3" s="2">
        <v>267</v>
      </c>
      <c r="B3" s="2">
        <v>26</v>
      </c>
      <c r="C3" s="2">
        <v>40.373460000000001</v>
      </c>
      <c r="D3" s="2">
        <v>9.3338900000000002</v>
      </c>
      <c r="E3" s="2">
        <v>231.66309999999999</v>
      </c>
      <c r="F3" s="2">
        <v>43.067410000000002</v>
      </c>
      <c r="G3" s="2">
        <v>1591.8409999999999</v>
      </c>
      <c r="H3" s="2">
        <v>229.35669999999999</v>
      </c>
      <c r="I3" s="2">
        <v>1.8076920000000001</v>
      </c>
      <c r="J3" s="2">
        <v>0.40191850000000001</v>
      </c>
      <c r="K3" s="2">
        <v>4.3076920000000003</v>
      </c>
      <c r="L3" s="2">
        <v>0.54912519999999998</v>
      </c>
      <c r="M3" s="2">
        <v>6.538462</v>
      </c>
      <c r="N3" s="2">
        <v>0.58177449999999997</v>
      </c>
      <c r="O3" s="2">
        <v>9.4230769999999993</v>
      </c>
      <c r="P3" s="2">
        <v>0.75752629999999999</v>
      </c>
      <c r="Q3" s="2">
        <v>15.15385</v>
      </c>
      <c r="R3" s="2">
        <v>0.37553379999999997</v>
      </c>
      <c r="S3" s="2" t="s">
        <v>18</v>
      </c>
      <c r="T3" s="3" t="s">
        <v>19</v>
      </c>
    </row>
    <row r="4" spans="1:20" x14ac:dyDescent="0.2">
      <c r="A4" s="2">
        <v>330</v>
      </c>
      <c r="B4" s="2">
        <v>19</v>
      </c>
      <c r="C4" s="2">
        <v>52.472110000000001</v>
      </c>
      <c r="D4" s="2">
        <v>18.516448</v>
      </c>
      <c r="E4" s="2">
        <v>246.8853</v>
      </c>
      <c r="F4" s="2">
        <v>75.336590000000001</v>
      </c>
      <c r="G4" s="2">
        <v>1350.338</v>
      </c>
      <c r="H4" s="2">
        <v>237.51050000000001</v>
      </c>
      <c r="I4" s="2">
        <v>1.4210529999999999</v>
      </c>
      <c r="J4" s="2">
        <v>0.50725730000000002</v>
      </c>
      <c r="K4" s="2">
        <v>3.1578949999999999</v>
      </c>
      <c r="L4" s="2">
        <v>0.50145989999999996</v>
      </c>
      <c r="M4" s="2">
        <v>4.5789470000000003</v>
      </c>
      <c r="N4" s="2">
        <v>0.60697699999999999</v>
      </c>
      <c r="O4" s="2">
        <v>7.3157889999999997</v>
      </c>
      <c r="P4" s="2">
        <v>0.88522639999999997</v>
      </c>
      <c r="Q4" s="2">
        <v>11.909090000000001</v>
      </c>
      <c r="R4" s="2">
        <v>1.2210278999999999</v>
      </c>
      <c r="S4" s="2">
        <v>14.75</v>
      </c>
      <c r="T4" s="2">
        <v>0.5</v>
      </c>
    </row>
    <row r="5" spans="1:20" x14ac:dyDescent="0.2">
      <c r="A5" s="2">
        <v>337</v>
      </c>
      <c r="B5" s="2">
        <v>26</v>
      </c>
      <c r="C5" s="2">
        <v>44.009230000000002</v>
      </c>
      <c r="D5" s="2">
        <v>9.7216380000000004</v>
      </c>
      <c r="E5" s="2">
        <v>217.24690000000001</v>
      </c>
      <c r="F5" s="2">
        <v>41.179780000000001</v>
      </c>
      <c r="G5" s="2">
        <v>1284.693</v>
      </c>
      <c r="H5" s="2">
        <v>227.24979999999999</v>
      </c>
      <c r="I5" s="2">
        <v>1.461538</v>
      </c>
      <c r="J5" s="2">
        <v>0.50839109999999998</v>
      </c>
      <c r="K5" s="2">
        <v>3.230769</v>
      </c>
      <c r="L5" s="2">
        <v>0.58703950000000005</v>
      </c>
      <c r="M5" s="2">
        <v>5.538462</v>
      </c>
      <c r="N5" s="2">
        <v>0.70601809999999998</v>
      </c>
      <c r="O5" s="2">
        <v>9</v>
      </c>
      <c r="P5" s="2">
        <v>0.91766289999999995</v>
      </c>
      <c r="Q5" s="2">
        <v>14</v>
      </c>
      <c r="R5" s="2">
        <v>0</v>
      </c>
      <c r="S5" s="2" t="s">
        <v>18</v>
      </c>
      <c r="T5" s="3" t="s">
        <v>19</v>
      </c>
    </row>
    <row r="14" spans="1:20" x14ac:dyDescent="0.2">
      <c r="A14" t="s">
        <v>20</v>
      </c>
      <c r="B14" s="20" t="s">
        <v>24</v>
      </c>
      <c r="C14" s="20"/>
      <c r="D14" s="20"/>
      <c r="E14" s="20" t="s">
        <v>25</v>
      </c>
      <c r="F14" s="20"/>
      <c r="G14" s="20"/>
      <c r="I14" t="s">
        <v>20</v>
      </c>
      <c r="J14" s="20" t="s">
        <v>24</v>
      </c>
      <c r="K14" s="20"/>
      <c r="L14" s="20"/>
      <c r="M14" s="20"/>
      <c r="N14" s="20"/>
      <c r="O14" s="20" t="s">
        <v>25</v>
      </c>
      <c r="P14" s="20"/>
      <c r="Q14" s="20"/>
      <c r="R14" s="20"/>
      <c r="S14" s="20"/>
    </row>
    <row r="15" spans="1:20" x14ac:dyDescent="0.2">
      <c r="B15" t="s">
        <v>21</v>
      </c>
      <c r="C15" t="s">
        <v>22</v>
      </c>
      <c r="D15" t="s">
        <v>23</v>
      </c>
      <c r="E15" t="s">
        <v>21</v>
      </c>
      <c r="F15" t="s">
        <v>22</v>
      </c>
      <c r="G15" t="s">
        <v>23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</row>
    <row r="16" spans="1:20" x14ac:dyDescent="0.2">
      <c r="A16">
        <v>260</v>
      </c>
      <c r="B16" s="2">
        <v>41.985239999999997</v>
      </c>
      <c r="C16" s="2">
        <v>261.44099999999997</v>
      </c>
      <c r="D16" s="2">
        <v>1597.5350000000001</v>
      </c>
      <c r="E16" s="2">
        <v>11.849437999999999</v>
      </c>
      <c r="F16" s="2">
        <v>55.75759</v>
      </c>
      <c r="G16" s="2">
        <v>275.66030000000001</v>
      </c>
      <c r="I16">
        <v>260</v>
      </c>
      <c r="J16" s="2">
        <v>1.6666669999999999</v>
      </c>
      <c r="K16" s="2">
        <v>4.1904760000000003</v>
      </c>
      <c r="L16" s="2">
        <v>6.2857139999999996</v>
      </c>
      <c r="M16" s="2">
        <v>9.266667</v>
      </c>
      <c r="N16" s="2"/>
      <c r="O16" s="2">
        <v>0.48304589999999997</v>
      </c>
      <c r="P16" s="2">
        <v>0.40237390000000001</v>
      </c>
      <c r="Q16" s="2">
        <v>0.46290999999999999</v>
      </c>
      <c r="R16" s="2">
        <v>0.79880859999999998</v>
      </c>
      <c r="S16" s="3"/>
    </row>
    <row r="17" spans="1:19" x14ac:dyDescent="0.2">
      <c r="A17">
        <v>267</v>
      </c>
      <c r="B17" s="2">
        <v>40.396540000000002</v>
      </c>
      <c r="C17" s="2">
        <v>231.67769999999999</v>
      </c>
      <c r="D17" s="2">
        <v>1611.807</v>
      </c>
      <c r="E17" s="2">
        <v>9.3209859999999995</v>
      </c>
      <c r="F17" s="2">
        <v>43.044409999999999</v>
      </c>
      <c r="G17" s="2">
        <v>231.00360000000001</v>
      </c>
      <c r="I17">
        <v>267</v>
      </c>
      <c r="J17" s="2">
        <v>1.730769</v>
      </c>
      <c r="K17" s="2">
        <v>4.3076920000000003</v>
      </c>
      <c r="L17" s="2">
        <v>6.538462</v>
      </c>
      <c r="M17" s="2">
        <v>9.4444440000000007</v>
      </c>
      <c r="N17" s="2"/>
      <c r="O17" s="2">
        <v>0.45234429999999998</v>
      </c>
      <c r="P17" s="2">
        <v>0.54912519999999998</v>
      </c>
      <c r="Q17" s="2">
        <v>0.58177449999999997</v>
      </c>
      <c r="R17" s="2">
        <v>0.78382339999999995</v>
      </c>
      <c r="S17" s="3"/>
    </row>
    <row r="18" spans="1:19" x14ac:dyDescent="0.2">
      <c r="A18">
        <v>330</v>
      </c>
      <c r="B18" s="2">
        <v>52.344499999999996</v>
      </c>
      <c r="C18" s="2">
        <v>250.745</v>
      </c>
      <c r="D18" s="2">
        <v>1363.7170000000001</v>
      </c>
      <c r="E18" s="2">
        <v>18.03162</v>
      </c>
      <c r="F18" s="2">
        <v>75.331509999999994</v>
      </c>
      <c r="G18" s="2">
        <v>294.64519999999999</v>
      </c>
      <c r="I18">
        <v>330</v>
      </c>
      <c r="J18" s="2">
        <v>1.45</v>
      </c>
      <c r="K18" s="2">
        <v>3.15</v>
      </c>
      <c r="L18" s="2">
        <v>4.5999999999999996</v>
      </c>
      <c r="M18" s="2">
        <v>7.6923079999999997</v>
      </c>
      <c r="N18" s="2">
        <v>10.75</v>
      </c>
      <c r="O18" s="2">
        <v>0.51041780000000003</v>
      </c>
      <c r="P18" s="2">
        <v>0.48936049999999998</v>
      </c>
      <c r="Q18" s="2">
        <v>0.59824299999999997</v>
      </c>
      <c r="R18" s="2">
        <v>0.85485040000000001</v>
      </c>
      <c r="S18" s="2">
        <v>0.5</v>
      </c>
    </row>
    <row r="19" spans="1:19" x14ac:dyDescent="0.2">
      <c r="A19">
        <v>337</v>
      </c>
      <c r="B19" s="2">
        <v>44.009230000000002</v>
      </c>
      <c r="C19" s="2">
        <v>217.24690000000001</v>
      </c>
      <c r="D19" s="2">
        <v>1319.5989999999999</v>
      </c>
      <c r="E19" s="2">
        <v>9.7216380000000004</v>
      </c>
      <c r="F19" s="2">
        <v>41.179780000000001</v>
      </c>
      <c r="G19" s="2">
        <v>169.6738</v>
      </c>
      <c r="I19">
        <v>337</v>
      </c>
      <c r="J19" s="2">
        <v>1.461538</v>
      </c>
      <c r="K19" s="2">
        <v>3.230769</v>
      </c>
      <c r="L19" s="2">
        <v>5.538462</v>
      </c>
      <c r="M19" s="2">
        <v>9.1052630000000008</v>
      </c>
      <c r="N19" s="2"/>
      <c r="O19" s="2">
        <v>0.50839109999999998</v>
      </c>
      <c r="P19" s="2">
        <v>0.58703950000000005</v>
      </c>
      <c r="Q19" s="2">
        <v>0.70601809999999998</v>
      </c>
      <c r="R19" s="2">
        <v>0.80930259999999998</v>
      </c>
    </row>
  </sheetData>
  <mergeCells count="4">
    <mergeCell ref="B14:D14"/>
    <mergeCell ref="E14:G14"/>
    <mergeCell ref="J14:N14"/>
    <mergeCell ref="O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mass+dev log1, most adults</vt:lpstr>
      <vt:lpstr>A mass+dev log1</vt:lpstr>
      <vt:lpstr>A mass+dev unlog, to wander</vt:lpstr>
      <vt:lpstr>A  mass+dev 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lhe</dc:creator>
  <cp:lastModifiedBy>lhe</cp:lastModifiedBy>
  <dcterms:created xsi:type="dcterms:W3CDTF">2023-02-07T16:07:00Z</dcterms:created>
  <dcterms:modified xsi:type="dcterms:W3CDTF">2023-03-07T19:19:27Z</dcterms:modified>
</cp:coreProperties>
</file>