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eat\Downloads\"/>
    </mc:Choice>
  </mc:AlternateContent>
  <xr:revisionPtr revIDLastSave="0" documentId="13_ncr:1_{954CD1DA-E97B-4CA9-8AA5-B15A593CD14D}" xr6:coauthVersionLast="47" xr6:coauthVersionMax="47" xr10:uidLastSave="{00000000-0000-0000-0000-000000000000}"/>
  <bookViews>
    <workbookView xWindow="-108" yWindow="-108" windowWidth="23256" windowHeight="13896" xr2:uid="{FC7B0742-5503-4BFB-857C-44A7058002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B37" i="1"/>
  <c r="B36" i="1"/>
  <c r="B35" i="1"/>
  <c r="B34" i="1"/>
  <c r="B33" i="1"/>
  <c r="B32" i="1"/>
  <c r="B31" i="1"/>
  <c r="B30" i="1"/>
  <c r="B29" i="1"/>
  <c r="B28" i="1"/>
  <c r="F18" i="1"/>
  <c r="F17" i="1"/>
  <c r="F16" i="1"/>
  <c r="F15" i="1"/>
  <c r="F14" i="1"/>
  <c r="F13" i="1"/>
  <c r="F12" i="1"/>
  <c r="F11" i="1"/>
  <c r="F10" i="1"/>
  <c r="F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<sst xmlns="http://schemas.openxmlformats.org/spreadsheetml/2006/main" count="32" uniqueCount="11">
  <si>
    <t>bcc Cr</t>
  </si>
  <si>
    <t>V/V0</t>
  </si>
  <si>
    <t>fcc Cr</t>
  </si>
  <si>
    <t>bcc Nb</t>
  </si>
  <si>
    <t>fcc Nb</t>
  </si>
  <si>
    <t>C44 (GPa)</t>
  </si>
  <si>
    <t>C12 (GPa)</t>
  </si>
  <si>
    <t>C11 (GPa)</t>
  </si>
  <si>
    <t>Cohesive Energy (eV)</t>
  </si>
  <si>
    <t>Lattice Constant (A)</t>
  </si>
  <si>
    <t>E-E0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</si>
</sst>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6D3C-E904-4F62-B25F-4C89C84FB2A1}">
  <dimension ref="B2:G37"/>
  <sheetViews>
    <sheetView tabSelected="1" workbookViewId="0">
      <selection activeCell="K17" sqref="K17"/>
    </sheetView>
  </sheetViews>
  <sheetFormatPr defaultRowHeight="14.4" x14ac:dyDescent="0.3"/>
  <cols>
    <col min="2" max="2" width="18.109375" bestFit="1" customWidth="1"/>
    <col min="3" max="3" width="10" bestFit="1" customWidth="1"/>
    <col min="6" max="6" width="18.109375" bestFit="1" customWidth="1"/>
    <col min="7" max="7" width="11" bestFit="1" customWidth="1"/>
  </cols>
  <sheetData>
    <row r="2" spans="2:7" x14ac:dyDescent="0.3">
      <c r="B2" s="8" t="s">
        <v>0</v>
      </c>
      <c r="C2" s="9"/>
      <c r="F2" s="8" t="s">
        <v>2</v>
      </c>
      <c r="G2" s="9"/>
    </row>
    <row r="3" spans="2:7" x14ac:dyDescent="0.3">
      <c r="B3" s="1" t="s">
        <v>9</v>
      </c>
      <c r="C3" s="2">
        <v>2.8460000000000001</v>
      </c>
      <c r="F3" s="1" t="s">
        <v>9</v>
      </c>
      <c r="G3" s="2">
        <v>3.62</v>
      </c>
    </row>
    <row r="4" spans="2:7" x14ac:dyDescent="0.3">
      <c r="B4" s="3" t="s">
        <v>8</v>
      </c>
      <c r="C4" s="4">
        <v>-5.96</v>
      </c>
      <c r="F4" s="3" t="s">
        <v>8</v>
      </c>
      <c r="G4" s="4">
        <v>-5.57</v>
      </c>
    </row>
    <row r="5" spans="2:7" x14ac:dyDescent="0.3">
      <c r="B5" s="3" t="s">
        <v>7</v>
      </c>
      <c r="C5" s="4">
        <v>504</v>
      </c>
      <c r="F5" s="3" t="s">
        <v>7</v>
      </c>
      <c r="G5" s="4">
        <v>48</v>
      </c>
    </row>
    <row r="6" spans="2:7" x14ac:dyDescent="0.3">
      <c r="B6" s="3" t="s">
        <v>6</v>
      </c>
      <c r="C6" s="4">
        <v>145</v>
      </c>
      <c r="F6" s="3" t="s">
        <v>6</v>
      </c>
      <c r="G6" s="4">
        <v>336</v>
      </c>
    </row>
    <row r="7" spans="2:7" x14ac:dyDescent="0.3">
      <c r="B7" s="3" t="s">
        <v>5</v>
      </c>
      <c r="C7" s="4">
        <v>109</v>
      </c>
      <c r="F7" s="3" t="s">
        <v>5</v>
      </c>
      <c r="G7" s="4">
        <v>-90</v>
      </c>
    </row>
    <row r="8" spans="2:7" x14ac:dyDescent="0.3">
      <c r="B8" s="7" t="s">
        <v>1</v>
      </c>
      <c r="C8" s="7" t="s">
        <v>10</v>
      </c>
      <c r="F8" s="7" t="s">
        <v>1</v>
      </c>
      <c r="G8" s="7" t="s">
        <v>10</v>
      </c>
    </row>
    <row r="9" spans="2:7" x14ac:dyDescent="0.3">
      <c r="B9" s="1">
        <f>(2.3^3)/(2.846^3)</f>
        <v>0.52781146642925736</v>
      </c>
      <c r="C9" s="2">
        <v>6.0908199999999999</v>
      </c>
      <c r="F9" s="1">
        <f>(3.1^3)/(3.62^3)</f>
        <v>0.62799960402992316</v>
      </c>
      <c r="G9" s="2">
        <v>2.6324752500000002</v>
      </c>
    </row>
    <row r="10" spans="2:7" x14ac:dyDescent="0.3">
      <c r="B10" s="3">
        <f>(2.4^3)/(2.846^3)</f>
        <v>0.59969308062119298</v>
      </c>
      <c r="C10" s="4">
        <v>3.5569194999999998</v>
      </c>
      <c r="F10" s="3">
        <f>(3.2^3)/(3.62^3)</f>
        <v>0.69075529605761887</v>
      </c>
      <c r="G10" s="4">
        <v>1.5614969999999999</v>
      </c>
    </row>
    <row r="11" spans="2:7" x14ac:dyDescent="0.3">
      <c r="B11" s="3">
        <f>(2.5^3)/(2.846^3)</f>
        <v>0.67782149773626599</v>
      </c>
      <c r="C11" s="4">
        <v>1.8844244999999999</v>
      </c>
      <c r="F11" s="3">
        <f>(3.3^3)/(3.62^3)</f>
        <v>0.75755838239815187</v>
      </c>
      <c r="G11" s="4">
        <v>0.82586525</v>
      </c>
    </row>
    <row r="12" spans="2:7" x14ac:dyDescent="0.3">
      <c r="B12" s="3">
        <f>(2.6^3)/(2.846^3)</f>
        <v>0.76245700122960725</v>
      </c>
      <c r="C12" s="4">
        <v>0.84167999999999998</v>
      </c>
      <c r="F12" s="3">
        <f>(3.4^3)/(3.62^3)</f>
        <v>0.82853534412379892</v>
      </c>
      <c r="G12" s="4">
        <v>0.35595700000000002</v>
      </c>
    </row>
    <row r="13" spans="2:7" x14ac:dyDescent="0.3">
      <c r="B13" s="3">
        <f>(2.7^3)/(2.846^3)</f>
        <v>0.85385987455634726</v>
      </c>
      <c r="C13" s="4">
        <v>0.26235799999999998</v>
      </c>
      <c r="F13" s="3">
        <f>(3.5^3)/(3.62^3)</f>
        <v>0.90381266230683599</v>
      </c>
      <c r="G13" s="4">
        <v>9.603275E-2</v>
      </c>
    </row>
    <row r="14" spans="2:7" x14ac:dyDescent="0.3">
      <c r="B14" s="3">
        <f>(2.8^3)/(2.846^3)</f>
        <v>0.95229040117161645</v>
      </c>
      <c r="C14" s="4">
        <v>2.31535E-2</v>
      </c>
      <c r="F14" s="3">
        <f>(3.6^3)/(3.62^3)</f>
        <v>0.98351681801953927</v>
      </c>
      <c r="G14" s="4">
        <v>2.2647499999999998E-3</v>
      </c>
    </row>
    <row r="15" spans="2:7" x14ac:dyDescent="0.3">
      <c r="B15" s="3">
        <f>(2.9^3)/(2.846^3)</f>
        <v>1.0580088645305465</v>
      </c>
      <c r="C15" s="4">
        <v>2.8514999999999999E-2</v>
      </c>
      <c r="F15" s="3">
        <f>(3.7^3)/(3.62^3)</f>
        <v>1.0677742923341846</v>
      </c>
      <c r="G15" s="4">
        <v>3.66755E-2</v>
      </c>
    </row>
    <row r="16" spans="2:7" x14ac:dyDescent="0.3">
      <c r="B16" s="3">
        <f>(3^3)/(2.846^3)</f>
        <v>1.1712755480882675</v>
      </c>
      <c r="C16" s="4">
        <v>0.206396</v>
      </c>
      <c r="F16" s="3">
        <f>(3.8^3)/(3.62^3)</f>
        <v>1.1567115663230483</v>
      </c>
      <c r="G16" s="4">
        <v>0.16866249999999999</v>
      </c>
    </row>
    <row r="17" spans="2:7" x14ac:dyDescent="0.3">
      <c r="B17" s="3">
        <f>(3.1^3)/(2.846^3)</f>
        <v>1.2923507352999106</v>
      </c>
      <c r="C17" s="4">
        <v>0.50287999999999999</v>
      </c>
      <c r="F17" s="3">
        <f>(3.9^3)/(3.62^3)</f>
        <v>1.2504551210584069</v>
      </c>
      <c r="G17" s="4">
        <v>0.37416250000000001</v>
      </c>
    </row>
    <row r="18" spans="2:7" x14ac:dyDescent="0.3">
      <c r="B18" s="5">
        <f>(3.2^3)/(2.846^3)</f>
        <v>1.4214947096206061</v>
      </c>
      <c r="C18" s="6">
        <v>0.87731899999999996</v>
      </c>
      <c r="F18" s="5">
        <f>(4^3)/(3.62^3)</f>
        <v>1.3491314376125365</v>
      </c>
      <c r="G18" s="6">
        <v>0.63347074999999997</v>
      </c>
    </row>
    <row r="21" spans="2:7" x14ac:dyDescent="0.3">
      <c r="B21" s="8" t="s">
        <v>3</v>
      </c>
      <c r="C21" s="9"/>
      <c r="F21" s="8" t="s">
        <v>4</v>
      </c>
      <c r="G21" s="9"/>
    </row>
    <row r="22" spans="2:7" x14ac:dyDescent="0.3">
      <c r="B22" s="1" t="s">
        <v>9</v>
      </c>
      <c r="C22" s="2">
        <v>3.3220000000000001</v>
      </c>
      <c r="F22" s="1" t="s">
        <v>9</v>
      </c>
      <c r="G22" s="2">
        <v>4.2300000000000004</v>
      </c>
    </row>
    <row r="23" spans="2:7" x14ac:dyDescent="0.3">
      <c r="B23" s="3" t="s">
        <v>8</v>
      </c>
      <c r="C23" s="4">
        <v>-6.9870000000000001</v>
      </c>
      <c r="F23" s="3" t="s">
        <v>8</v>
      </c>
      <c r="G23" s="4">
        <v>-6.66</v>
      </c>
    </row>
    <row r="24" spans="2:7" x14ac:dyDescent="0.3">
      <c r="B24" s="3" t="s">
        <v>7</v>
      </c>
      <c r="C24" s="4">
        <v>205</v>
      </c>
      <c r="F24" s="3" t="s">
        <v>7</v>
      </c>
      <c r="G24" s="4">
        <v>-30</v>
      </c>
    </row>
    <row r="25" spans="2:7" x14ac:dyDescent="0.3">
      <c r="B25" s="3" t="s">
        <v>6</v>
      </c>
      <c r="C25" s="4">
        <v>151</v>
      </c>
      <c r="F25" s="3" t="s">
        <v>6</v>
      </c>
      <c r="G25" s="4">
        <v>257</v>
      </c>
    </row>
    <row r="26" spans="2:7" x14ac:dyDescent="0.3">
      <c r="B26" s="3" t="s">
        <v>5</v>
      </c>
      <c r="C26" s="4">
        <v>11</v>
      </c>
      <c r="F26" s="3" t="s">
        <v>5</v>
      </c>
      <c r="G26" s="4">
        <v>-72</v>
      </c>
    </row>
    <row r="27" spans="2:7" x14ac:dyDescent="0.3">
      <c r="B27" s="7" t="s">
        <v>1</v>
      </c>
      <c r="C27" s="7" t="s">
        <v>10</v>
      </c>
      <c r="F27" s="7" t="s">
        <v>1</v>
      </c>
      <c r="G27" s="7" t="s">
        <v>10</v>
      </c>
    </row>
    <row r="28" spans="2:7" x14ac:dyDescent="0.3">
      <c r="B28" s="1">
        <f>(2.75^3)/(3.322^3)</f>
        <v>0.56728225292779366</v>
      </c>
      <c r="C28" s="2">
        <v>4.5922450000000001</v>
      </c>
      <c r="F28" s="1">
        <f>(3.75^3)/(4.23^3)</f>
        <v>0.69674313940998567</v>
      </c>
      <c r="G28" s="2">
        <v>1.5909847500000001</v>
      </c>
    </row>
    <row r="29" spans="2:7" x14ac:dyDescent="0.3">
      <c r="B29" s="3">
        <f>(2.85^3)/(3.322^3)</f>
        <v>0.63144524277359515</v>
      </c>
      <c r="C29" s="4">
        <v>2.798216</v>
      </c>
      <c r="F29" s="3">
        <f>(3.85^3)/(4.23^3)</f>
        <v>0.75398218824120655</v>
      </c>
      <c r="G29" s="4">
        <v>0.93389074999999999</v>
      </c>
    </row>
    <row r="30" spans="2:7" x14ac:dyDescent="0.3">
      <c r="B30" s="3">
        <f>(2.95^3)/(3.322^3)</f>
        <v>0.70027264807848144</v>
      </c>
      <c r="C30" s="4">
        <v>1.5696460000000001</v>
      </c>
      <c r="F30" s="3">
        <f>(3.95^3)/(4.23^3)</f>
        <v>0.81427328168666058</v>
      </c>
      <c r="G30" s="4">
        <v>0.47617674999999998</v>
      </c>
    </row>
    <row r="31" spans="2:7" x14ac:dyDescent="0.3">
      <c r="B31" s="3">
        <f>(3.05^3)/(3.322^3)</f>
        <v>0.77392813254277082</v>
      </c>
      <c r="C31" s="4">
        <v>0.765903</v>
      </c>
      <c r="F31" s="3">
        <f>(4.05^3)/(4.23^3)</f>
        <v>0.87769569363243172</v>
      </c>
      <c r="G31" s="4">
        <v>0.18262424999999999</v>
      </c>
    </row>
    <row r="32" spans="2:7" x14ac:dyDescent="0.3">
      <c r="B32" s="3">
        <f>(3.15^3)/(3.322^3)</f>
        <v>0.8525753598667829</v>
      </c>
      <c r="C32" s="4">
        <v>0.27965499999999999</v>
      </c>
      <c r="F32" s="3">
        <f>(4.15^3)/(4.23^3)</f>
        <v>0.94432869796460461</v>
      </c>
      <c r="G32" s="4">
        <v>3.5782750000000002E-2</v>
      </c>
    </row>
    <row r="33" spans="2:7" x14ac:dyDescent="0.3">
      <c r="B33" s="3">
        <f>(3.25^3)/(3.322^3)</f>
        <v>0.93637799375083597</v>
      </c>
      <c r="C33" s="4">
        <v>4.4635000000000001E-2</v>
      </c>
      <c r="F33" s="3">
        <f>(4.25^3)/(4.23^3)</f>
        <v>1.0142515685692621</v>
      </c>
      <c r="G33" s="4">
        <v>1.4385000000000001E-3</v>
      </c>
    </row>
    <row r="34" spans="2:7" x14ac:dyDescent="0.3">
      <c r="B34" s="3">
        <f>(3.35^3)/(3.322^3)</f>
        <v>1.0254996978952489</v>
      </c>
      <c r="C34" s="4">
        <v>5.4089999999999997E-3</v>
      </c>
      <c r="F34" s="3">
        <f>(4.35^3)/(4.23^3)</f>
        <v>1.0875435793324886</v>
      </c>
      <c r="G34" s="4">
        <v>6.2116499999999998E-2</v>
      </c>
    </row>
    <row r="35" spans="2:7" x14ac:dyDescent="0.3">
      <c r="B35" s="3">
        <f>(3.45^3)/(3.322^3)</f>
        <v>1.1201041360003403</v>
      </c>
      <c r="C35" s="4">
        <v>0.1180895</v>
      </c>
      <c r="F35" s="3">
        <f>(4.45^3)/(4.23^3)</f>
        <v>1.164284004140369</v>
      </c>
      <c r="G35" s="4">
        <v>0.20212849999999999</v>
      </c>
    </row>
    <row r="36" spans="2:7" x14ac:dyDescent="0.3">
      <c r="B36" s="3">
        <f>(3.55^3)/(3.322^3)</f>
        <v>1.2203549717664284</v>
      </c>
      <c r="C36" s="4">
        <v>0.34477200000000002</v>
      </c>
      <c r="F36" s="3">
        <f>(4.55^3)/(4.23^3)</f>
        <v>1.2445521168789859</v>
      </c>
      <c r="G36" s="4">
        <v>0.40473550000000003</v>
      </c>
    </row>
    <row r="37" spans="2:7" x14ac:dyDescent="0.3">
      <c r="B37" s="5">
        <f>(3.65^3)/(3.322^3)</f>
        <v>1.3264158688938332</v>
      </c>
      <c r="C37" s="6">
        <v>0.65858700000000003</v>
      </c>
      <c r="F37" s="5">
        <f>(4.65^3)/(4.23^3)</f>
        <v>1.3284271914344248</v>
      </c>
      <c r="G37" s="6">
        <v>0.65385775000000002</v>
      </c>
    </row>
  </sheetData>
  <mergeCells count="4">
    <mergeCell ref="B2:C2"/>
    <mergeCell ref="F2:G2"/>
    <mergeCell ref="B21:C21"/>
    <mergeCell ref="F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Heaton</dc:creator>
  <cp:lastModifiedBy>Luke Heaton</cp:lastModifiedBy>
  <dcterms:created xsi:type="dcterms:W3CDTF">2024-03-20T04:09:49Z</dcterms:created>
  <dcterms:modified xsi:type="dcterms:W3CDTF">2024-03-20T04:36:01Z</dcterms:modified>
</cp:coreProperties>
</file>