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fa\users$\users3\a1226473\Desktop\Submitted Files\"/>
    </mc:Choice>
  </mc:AlternateContent>
  <bookViews>
    <workbookView xWindow="0" yWindow="0" windowWidth="28800" windowHeight="12300" tabRatio="612"/>
  </bookViews>
  <sheets>
    <sheet name="scopus-selection-analysis" sheetId="1" r:id="rId1"/>
    <sheet name="_xltb_storage_" sheetId="16" state="veryHidden" r:id="rId2"/>
    <sheet name="Mapping-1" sheetId="2" r:id="rId3"/>
    <sheet name="Mapping-2" sheetId="4" r:id="rId4"/>
    <sheet name="Mapping-3" sheetId="10" r:id="rId5"/>
    <sheet name="Mapping-4" sheetId="12" r:id="rId6"/>
    <sheet name="Duplicated" sheetId="8" r:id="rId7"/>
    <sheet name="No fultext" sheetId="5" r:id="rId8"/>
    <sheet name="Evaluated" sheetId="14" r:id="rId9"/>
    <sheet name="Quality" sheetId="15" r:id="rId10"/>
  </sheets>
  <definedNames>
    <definedName name="_xlchart.v1.0" hidden="1">'Mapping-1'!$A$22:$T$22</definedName>
    <definedName name="_xlchart.v1.1" hidden="1">'Mapping-1'!$A$23:$T$23</definedName>
    <definedName name="_xlchart.v1.2" hidden="1">'Mapping-2'!$A$15:$L$15</definedName>
    <definedName name="_xlchart.v1.3" hidden="1">'Mapping-2'!$A$16:$L$16</definedName>
    <definedName name="_xlchart.v1.4" hidden="1">'Mapping-2'!$A$11:$N$11</definedName>
    <definedName name="_xlchart.v1.5" hidden="1">'Mapping-2'!$A$12:$N$12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0" l="1"/>
  <c r="E14" i="10"/>
  <c r="D14" i="10"/>
  <c r="C14" i="10"/>
  <c r="B14" i="10"/>
  <c r="F10" i="12" l="1"/>
  <c r="F9" i="12"/>
  <c r="F8" i="12"/>
  <c r="F7" i="12"/>
  <c r="F6" i="12"/>
  <c r="F5" i="12"/>
  <c r="F4" i="12"/>
  <c r="F3" i="12"/>
  <c r="F2" i="12"/>
  <c r="B233" i="12" l="1"/>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34" i="12"/>
  <c r="B43" i="12"/>
  <c r="B42" i="12"/>
  <c r="B41" i="12"/>
  <c r="B40" i="12"/>
  <c r="B39" i="12"/>
  <c r="B38" i="12"/>
  <c r="B37" i="12"/>
  <c r="B36" i="12"/>
  <c r="B35" i="12"/>
  <c r="B33" i="12"/>
  <c r="B32" i="12"/>
  <c r="B31" i="12"/>
  <c r="B30" i="12"/>
  <c r="B29" i="12"/>
  <c r="B28" i="12"/>
  <c r="B27" i="12"/>
  <c r="B26" i="12"/>
  <c r="B25" i="12"/>
  <c r="B24" i="12"/>
  <c r="B23" i="12"/>
  <c r="B22" i="12"/>
  <c r="B21" i="12"/>
  <c r="B20" i="12"/>
  <c r="B19" i="12"/>
  <c r="B18" i="12"/>
  <c r="B17" i="12"/>
  <c r="B16" i="12"/>
  <c r="B15" i="12"/>
  <c r="B14" i="12"/>
  <c r="B13" i="12"/>
  <c r="B12" i="12"/>
  <c r="B8" i="12"/>
  <c r="B10" i="12"/>
  <c r="B9" i="12"/>
  <c r="B7" i="12"/>
  <c r="B6" i="12"/>
  <c r="B5" i="12"/>
  <c r="B4" i="12"/>
  <c r="B3" i="12"/>
  <c r="B2" i="12"/>
  <c r="F13" i="10"/>
  <c r="F12" i="10"/>
  <c r="F11" i="10"/>
  <c r="F10" i="10"/>
  <c r="E13" i="10"/>
  <c r="E12" i="10"/>
  <c r="E11" i="10"/>
  <c r="E10" i="10"/>
  <c r="D13" i="10"/>
  <c r="D12" i="10"/>
  <c r="D11" i="10"/>
  <c r="D10" i="10"/>
  <c r="C13" i="10"/>
  <c r="C12" i="10"/>
  <c r="C11" i="10"/>
  <c r="C10" i="10"/>
  <c r="B13" i="10"/>
  <c r="B12" i="10"/>
  <c r="B11" i="10"/>
  <c r="B10" i="10"/>
  <c r="B2" i="10"/>
  <c r="F5" i="10"/>
  <c r="E5" i="10"/>
  <c r="D5" i="10"/>
  <c r="C5" i="10"/>
  <c r="B5" i="10"/>
  <c r="F56" i="15" l="1"/>
  <c r="G56" i="15"/>
  <c r="H56" i="15"/>
  <c r="I56" i="15"/>
  <c r="J56" i="15"/>
  <c r="K56" i="15"/>
  <c r="L56" i="15"/>
  <c r="M56" i="15"/>
  <c r="N56" i="15"/>
  <c r="O56" i="15"/>
  <c r="E56" i="15"/>
  <c r="P4" i="15"/>
  <c r="P5" i="15"/>
  <c r="P6" i="15"/>
  <c r="P7" i="15"/>
  <c r="P8" i="15"/>
  <c r="P9" i="15"/>
  <c r="P10" i="15"/>
  <c r="P11" i="15"/>
  <c r="P12" i="15"/>
  <c r="P13" i="15"/>
  <c r="P14" i="15"/>
  <c r="P15" i="15"/>
  <c r="P16"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2" i="15"/>
  <c r="P56" i="15" l="1"/>
  <c r="C4" i="12"/>
  <c r="C3" i="12"/>
  <c r="C8" i="12"/>
  <c r="C7" i="12"/>
  <c r="C18" i="12"/>
  <c r="C30" i="12"/>
  <c r="C29" i="12"/>
  <c r="C28" i="12"/>
  <c r="C27" i="12"/>
  <c r="C10" i="12"/>
  <c r="C26" i="12"/>
  <c r="C25" i="12"/>
  <c r="C2" i="12"/>
  <c r="C17" i="12"/>
  <c r="C16" i="12"/>
  <c r="C15" i="12"/>
  <c r="C14" i="12"/>
  <c r="C24" i="12"/>
  <c r="C5" i="12"/>
  <c r="C9" i="12"/>
  <c r="C23" i="12"/>
  <c r="C22" i="12"/>
  <c r="C21" i="12"/>
  <c r="C6" i="12"/>
  <c r="C13" i="12"/>
  <c r="C20" i="12"/>
  <c r="C19" i="12"/>
  <c r="C12" i="12"/>
  <c r="A23" i="2" l="1"/>
  <c r="B23" i="2"/>
  <c r="C23" i="2"/>
  <c r="D23" i="2"/>
  <c r="E23" i="2"/>
  <c r="F23" i="2"/>
  <c r="G23" i="2"/>
  <c r="H23" i="2"/>
  <c r="I23" i="2"/>
  <c r="J23" i="2"/>
  <c r="K23" i="2"/>
  <c r="L23" i="2"/>
  <c r="M23" i="2"/>
  <c r="N23" i="2"/>
  <c r="O23" i="2"/>
  <c r="P23" i="2"/>
  <c r="Q23" i="2"/>
  <c r="R23" i="2"/>
  <c r="S23" i="2"/>
  <c r="T23" i="2"/>
  <c r="V1" i="4"/>
  <c r="V2" i="4"/>
  <c r="V3" i="4"/>
  <c r="V4" i="4"/>
  <c r="V5" i="4"/>
  <c r="V6" i="4"/>
  <c r="F2" i="10" l="1"/>
  <c r="E2" i="10"/>
  <c r="D2" i="10"/>
  <c r="C2" i="10"/>
  <c r="J16" i="4" l="1"/>
  <c r="K16" i="4"/>
  <c r="L16" i="4"/>
  <c r="G16" i="4"/>
  <c r="H16" i="4"/>
  <c r="I16" i="4"/>
  <c r="E16" i="4"/>
  <c r="F16" i="4"/>
  <c r="B16" i="4"/>
  <c r="C16" i="4"/>
  <c r="D16" i="4"/>
  <c r="A16" i="4"/>
  <c r="N12" i="4"/>
  <c r="L12" i="4"/>
  <c r="M12" i="4"/>
  <c r="I12" i="4"/>
  <c r="J12" i="4"/>
  <c r="K12" i="4"/>
  <c r="F12" i="4"/>
  <c r="G12" i="4"/>
  <c r="H12" i="4"/>
  <c r="D12" i="4"/>
  <c r="E12" i="4"/>
  <c r="B12" i="4"/>
  <c r="C12" i="4"/>
  <c r="A12" i="4"/>
  <c r="B18" i="2"/>
  <c r="C18" i="2"/>
  <c r="D18" i="2"/>
  <c r="E18" i="2"/>
  <c r="F18" i="2"/>
  <c r="G18" i="2"/>
  <c r="A18" i="2"/>
  <c r="B13" i="2"/>
  <c r="C13" i="2"/>
  <c r="D13" i="2"/>
  <c r="E13" i="2"/>
  <c r="F13" i="2"/>
  <c r="A13" i="2"/>
  <c r="AB1" i="4" l="1"/>
  <c r="AB3" i="4"/>
  <c r="AB4" i="4"/>
  <c r="AB6" i="4"/>
  <c r="AA1" i="4"/>
  <c r="AA3" i="4"/>
  <c r="AA4" i="4"/>
  <c r="AA6" i="4"/>
  <c r="Z1" i="4"/>
  <c r="Z3" i="4"/>
  <c r="Z4" i="4"/>
  <c r="Z6" i="4"/>
  <c r="Y1" i="4"/>
  <c r="Y3" i="4"/>
  <c r="Y4" i="4"/>
  <c r="Y6" i="4"/>
  <c r="X1" i="4"/>
  <c r="X3" i="4"/>
  <c r="X4" i="4"/>
  <c r="X6" i="4"/>
  <c r="W1" i="4"/>
  <c r="W3" i="4"/>
  <c r="W4" i="4"/>
  <c r="W6" i="4"/>
  <c r="U1" i="4"/>
  <c r="U3" i="4"/>
  <c r="U4" i="4"/>
  <c r="U6" i="4"/>
  <c r="T1" i="4"/>
  <c r="T3" i="4"/>
  <c r="T4" i="4"/>
  <c r="T6" i="4"/>
  <c r="S1" i="4"/>
  <c r="S3" i="4"/>
  <c r="S4" i="4"/>
  <c r="S6" i="4"/>
  <c r="R1" i="4"/>
  <c r="R3" i="4"/>
  <c r="R4" i="4"/>
  <c r="R6" i="4"/>
  <c r="Q1" i="4"/>
  <c r="Q3" i="4"/>
  <c r="Q4" i="4"/>
  <c r="Q6" i="4"/>
  <c r="P6" i="4"/>
  <c r="P4" i="4"/>
  <c r="P3" i="4"/>
  <c r="P1" i="4"/>
  <c r="N1" i="4"/>
  <c r="N3" i="4"/>
  <c r="N4" i="4"/>
  <c r="N6" i="4"/>
  <c r="M1" i="4"/>
  <c r="M3" i="4"/>
  <c r="M4" i="4"/>
  <c r="M6" i="4"/>
  <c r="L1" i="4"/>
  <c r="L3" i="4"/>
  <c r="L4" i="4"/>
  <c r="L6" i="4"/>
  <c r="K1" i="4"/>
  <c r="K3" i="4"/>
  <c r="K4" i="4"/>
  <c r="K6" i="4"/>
  <c r="J1" i="4"/>
  <c r="J3" i="4"/>
  <c r="J4" i="4"/>
  <c r="J6" i="4"/>
  <c r="I1" i="4"/>
  <c r="I3" i="4"/>
  <c r="I4" i="4"/>
  <c r="I6" i="4"/>
  <c r="H1" i="4"/>
  <c r="H3" i="4"/>
  <c r="H4" i="4"/>
  <c r="H6" i="4"/>
  <c r="G1" i="4"/>
  <c r="G3" i="4"/>
  <c r="G4" i="4"/>
  <c r="G6" i="4"/>
  <c r="F1" i="4"/>
  <c r="F3" i="4"/>
  <c r="F4" i="4"/>
  <c r="F6" i="4"/>
  <c r="E1" i="4"/>
  <c r="E3" i="4"/>
  <c r="E4" i="4"/>
  <c r="E6" i="4"/>
  <c r="D1" i="4"/>
  <c r="D3" i="4"/>
  <c r="D4" i="4"/>
  <c r="D6" i="4"/>
  <c r="C1" i="4"/>
  <c r="C3" i="4"/>
  <c r="C4" i="4"/>
  <c r="C6" i="4"/>
  <c r="B1" i="4"/>
  <c r="B3" i="4"/>
  <c r="B4" i="4"/>
  <c r="B6" i="4"/>
  <c r="A6" i="4"/>
  <c r="A4" i="4"/>
  <c r="A3" i="4"/>
  <c r="A1" i="4"/>
  <c r="A1" i="2"/>
  <c r="AB1" i="2"/>
  <c r="AB3" i="2"/>
  <c r="AB4" i="2"/>
  <c r="AB6" i="2"/>
  <c r="AA1" i="2"/>
  <c r="AA3" i="2"/>
  <c r="AA4" i="2"/>
  <c r="AA6" i="2"/>
  <c r="Z1" i="2"/>
  <c r="Z3" i="2"/>
  <c r="Z4" i="2"/>
  <c r="Z6" i="2"/>
  <c r="Y1" i="2"/>
  <c r="Y3" i="2"/>
  <c r="Y4" i="2"/>
  <c r="Y6" i="2"/>
  <c r="X1" i="2"/>
  <c r="X3" i="2"/>
  <c r="X4" i="2"/>
  <c r="X6" i="2"/>
  <c r="W1" i="2"/>
  <c r="W3" i="2"/>
  <c r="W4" i="2"/>
  <c r="W6" i="2"/>
  <c r="V1" i="2"/>
  <c r="V3" i="2"/>
  <c r="V4" i="2"/>
  <c r="V6" i="2"/>
  <c r="U1" i="2"/>
  <c r="U3" i="2"/>
  <c r="U4" i="2"/>
  <c r="U6" i="2"/>
  <c r="T1" i="2"/>
  <c r="T3" i="2"/>
  <c r="T4" i="2"/>
  <c r="T6" i="2"/>
  <c r="S1" i="2"/>
  <c r="S3" i="2"/>
  <c r="S4" i="2"/>
  <c r="S6" i="2"/>
  <c r="R1" i="2"/>
  <c r="R3" i="2"/>
  <c r="R4" i="2"/>
  <c r="R6" i="2"/>
  <c r="Q1" i="2"/>
  <c r="Q3" i="2"/>
  <c r="Q4" i="2"/>
  <c r="Q6" i="2"/>
  <c r="P1" i="2"/>
  <c r="P3" i="2"/>
  <c r="P4" i="2"/>
  <c r="P6" i="2"/>
  <c r="O1" i="2"/>
  <c r="O3" i="2"/>
  <c r="O4" i="2"/>
  <c r="O6" i="2"/>
  <c r="N1" i="2"/>
  <c r="N3" i="2"/>
  <c r="N4" i="2"/>
  <c r="N6" i="2"/>
  <c r="M1" i="2"/>
  <c r="M3" i="2"/>
  <c r="M4" i="2"/>
  <c r="M6" i="2"/>
  <c r="L1" i="2"/>
  <c r="L3" i="2"/>
  <c r="L4" i="2"/>
  <c r="L6" i="2"/>
  <c r="K1" i="2"/>
  <c r="G4" i="2"/>
  <c r="G3" i="2"/>
  <c r="G6" i="2"/>
  <c r="K6" i="2"/>
  <c r="K4" i="2"/>
  <c r="K3" i="2"/>
  <c r="J4" i="2"/>
  <c r="J3" i="2"/>
  <c r="J6" i="2"/>
  <c r="J1" i="2"/>
  <c r="I6" i="2"/>
  <c r="I4" i="2"/>
  <c r="I3" i="2"/>
  <c r="I1" i="2"/>
  <c r="G1" i="2"/>
  <c r="F1" i="2"/>
  <c r="F3" i="2"/>
  <c r="F4" i="2"/>
  <c r="F6" i="2"/>
  <c r="E1" i="2"/>
  <c r="E3" i="2"/>
  <c r="E4" i="2"/>
  <c r="E6" i="2"/>
  <c r="D1" i="2"/>
  <c r="D3" i="2"/>
  <c r="D4" i="2"/>
  <c r="D6" i="2"/>
  <c r="C1" i="2"/>
  <c r="C3" i="2"/>
  <c r="C4" i="2"/>
  <c r="C6" i="2"/>
  <c r="B1" i="2"/>
  <c r="B3" i="2"/>
  <c r="B4" i="2"/>
  <c r="B6" i="2"/>
  <c r="A6" i="2"/>
  <c r="A4" i="2"/>
  <c r="A3" i="2"/>
  <c r="AA2" i="2"/>
  <c r="F2" i="4"/>
  <c r="B2" i="4"/>
  <c r="N2" i="2"/>
  <c r="W2" i="2"/>
  <c r="Z2" i="4"/>
  <c r="Y2" i="2"/>
  <c r="R2" i="2"/>
  <c r="M2" i="4"/>
  <c r="M2" i="2"/>
  <c r="AA2" i="4"/>
  <c r="Y2" i="4"/>
  <c r="K2" i="2"/>
  <c r="G2" i="4"/>
  <c r="J2" i="2"/>
  <c r="U2" i="4"/>
  <c r="S2" i="4"/>
  <c r="J2" i="4"/>
  <c r="I2" i="2"/>
  <c r="O2" i="2"/>
  <c r="S2" i="2"/>
  <c r="G2" i="2"/>
  <c r="L2" i="4"/>
  <c r="C2" i="4"/>
  <c r="A2" i="2"/>
  <c r="AB2" i="4"/>
  <c r="H2" i="4"/>
  <c r="D2" i="4"/>
  <c r="T2" i="2"/>
  <c r="B2" i="2"/>
  <c r="C2" i="2"/>
  <c r="AB2" i="2"/>
  <c r="D2" i="2"/>
  <c r="X2" i="4"/>
  <c r="P2" i="2"/>
  <c r="I2" i="4"/>
  <c r="T2" i="4"/>
  <c r="E2" i="2"/>
  <c r="Q2" i="2"/>
  <c r="U2" i="2"/>
  <c r="K2" i="4"/>
  <c r="P2" i="4"/>
  <c r="Z2" i="2"/>
  <c r="E2" i="4"/>
  <c r="A2" i="4"/>
  <c r="W2" i="4"/>
  <c r="X2" i="2"/>
  <c r="R2" i="4"/>
  <c r="Q2" i="4"/>
  <c r="V2" i="2"/>
  <c r="L2" i="2"/>
  <c r="F2" i="2"/>
  <c r="N2" i="4"/>
  <c r="S5" i="4"/>
  <c r="H5" i="4"/>
  <c r="F5" i="2"/>
  <c r="F5" i="4"/>
  <c r="Q5" i="2"/>
  <c r="A5" i="4"/>
  <c r="AA5" i="2"/>
  <c r="J5" i="2"/>
  <c r="R5" i="4"/>
  <c r="T5" i="4"/>
  <c r="I5" i="4"/>
  <c r="R5" i="2"/>
  <c r="E5" i="2"/>
  <c r="W5" i="2"/>
  <c r="O5" i="2"/>
  <c r="D5" i="2"/>
  <c r="E5" i="4"/>
  <c r="G5" i="4"/>
  <c r="Z5" i="2"/>
  <c r="U5" i="4"/>
  <c r="B5" i="2"/>
  <c r="AB5" i="4"/>
  <c r="AB5" i="2"/>
  <c r="M5" i="2"/>
  <c r="K5" i="4"/>
  <c r="C5" i="4"/>
  <c r="N5" i="2"/>
  <c r="P5" i="2"/>
  <c r="K5" i="2"/>
  <c r="Z5" i="4"/>
  <c r="X5" i="2"/>
  <c r="C5" i="2"/>
  <c r="S5" i="2"/>
  <c r="P5" i="4"/>
  <c r="L5" i="2"/>
  <c r="I5" i="2"/>
  <c r="T5" i="2"/>
  <c r="Q5" i="4"/>
  <c r="M5" i="4"/>
  <c r="A5" i="2"/>
  <c r="Y5" i="4"/>
  <c r="AA5" i="4"/>
  <c r="D5" i="4"/>
  <c r="J5" i="4"/>
  <c r="U5" i="2"/>
  <c r="G5" i="2"/>
  <c r="V5" i="2"/>
  <c r="W5" i="4"/>
  <c r="L5" i="4"/>
  <c r="N5" i="4"/>
  <c r="Y5" i="2"/>
  <c r="B5" i="4"/>
  <c r="X5" i="4"/>
</calcChain>
</file>

<file path=xl/comments1.xml><?xml version="1.0" encoding="utf-8"?>
<comments xmlns="http://schemas.openxmlformats.org/spreadsheetml/2006/main">
  <authors>
    <author>Leonardo Iwaya</author>
  </authors>
  <commentList>
    <comment ref="D9" authorId="0" shapeId="0">
      <text>
        <r>
          <rPr>
            <b/>
            <sz val="9"/>
            <color indexed="81"/>
            <rFont val="Tahoma"/>
            <charset val="1"/>
          </rPr>
          <t>Leonardo Iwaya:</t>
        </r>
        <r>
          <rPr>
            <sz val="9"/>
            <color indexed="81"/>
            <rFont val="Tahoma"/>
            <charset val="1"/>
          </rPr>
          <t xml:space="preserve">
Not only a survey but also proposes security controls for IMDs.</t>
        </r>
      </text>
    </comment>
    <comment ref="D66" authorId="0" shapeId="0">
      <text>
        <r>
          <rPr>
            <b/>
            <sz val="9"/>
            <color indexed="81"/>
            <rFont val="Tahoma"/>
            <charset val="1"/>
          </rPr>
          <t>Leonardo Iwaya:</t>
        </r>
        <r>
          <rPr>
            <sz val="9"/>
            <color indexed="81"/>
            <rFont val="Tahoma"/>
            <charset val="1"/>
          </rPr>
          <t xml:space="preserve">
Paywall. Full-text not available.
Email sent to: Su-Chong Joo and Chang Won Jeong.
Received.</t>
        </r>
      </text>
    </comment>
    <comment ref="D71" authorId="0" shapeId="0">
      <text>
        <r>
          <rPr>
            <b/>
            <sz val="9"/>
            <color indexed="81"/>
            <rFont val="Tahoma"/>
            <charset val="1"/>
          </rPr>
          <t>Leonardo Iwaya:</t>
        </r>
        <r>
          <rPr>
            <sz val="9"/>
            <color indexed="81"/>
            <rFont val="Tahoma"/>
            <charset val="1"/>
          </rPr>
          <t xml:space="preserve">
Paywall. Full-text not available.
Email sent to: B. Padmini Devi.
Received.</t>
        </r>
      </text>
    </comment>
    <comment ref="D96" authorId="0" shapeId="0">
      <text>
        <r>
          <rPr>
            <b/>
            <sz val="9"/>
            <color indexed="81"/>
            <rFont val="Tahoma"/>
            <charset val="1"/>
          </rPr>
          <t>Leonardo Iwaya:</t>
        </r>
        <r>
          <rPr>
            <sz val="9"/>
            <color indexed="81"/>
            <rFont val="Tahoma"/>
            <charset val="1"/>
          </rPr>
          <t xml:space="preserve">
Unable to download, but it can be found at:
</t>
        </r>
        <r>
          <rPr>
            <sz val="9"/>
            <color indexed="81"/>
            <rFont val="Tahoma"/>
            <family val="2"/>
          </rPr>
          <t xml:space="preserve">
https://books.google.com.au/books?id=n9-ECgAAQBAJ&amp;pg=PA47&amp;dq=Privacy+challenges+and+goals+in+mHealth+systems%09Rahman,+F.,+Addo&amp;hl=en&amp;sa=X&amp;ved=0ahUKEwjI26es7KnmAhVLVH0KHfzTDTIQ6AEIMDAB#v=onepage&amp;q=Privacy%20challenges%20and%20goals%20in%20mHealth%20systems%09Rahman%2C%20F.%2C%20Addo&amp;f=false</t>
        </r>
      </text>
    </comment>
    <comment ref="D103" authorId="0" shapeId="0">
      <text>
        <r>
          <rPr>
            <b/>
            <sz val="9"/>
            <color indexed="81"/>
            <rFont val="Tahoma"/>
            <family val="2"/>
          </rPr>
          <t>Leonardo Iwaya:</t>
        </r>
        <r>
          <rPr>
            <sz val="9"/>
            <color indexed="81"/>
            <rFont val="Tahoma"/>
            <family val="2"/>
          </rPr>
          <t xml:space="preserve">
Fulltext not available.
Email sent to: Divyashikha Sethia.
Received.</t>
        </r>
      </text>
    </comment>
    <comment ref="D104" authorId="0" shapeId="0">
      <text>
        <r>
          <rPr>
            <b/>
            <sz val="9"/>
            <color indexed="81"/>
            <rFont val="Tahoma"/>
            <family val="2"/>
          </rPr>
          <t>Leonardo Iwaya:</t>
        </r>
        <r>
          <rPr>
            <sz val="9"/>
            <color indexed="81"/>
            <rFont val="Tahoma"/>
            <family val="2"/>
          </rPr>
          <t xml:space="preserve">
Unable to download, but it could be find here:
https://books.google.com.au/books?hl=en&amp;lr=&amp;id=JchNDQAAQBAJ&amp;oi=fnd&amp;pg=PA142&amp;ots=qJ0mIkWr3q&amp;sig=gZzx74qvcrb3mqaukC1DqJIOObs&amp;redir_esc=y#v=onepage&amp;q&amp;f=false</t>
        </r>
      </text>
    </comment>
    <comment ref="D112" authorId="0" shapeId="0">
      <text>
        <r>
          <rPr>
            <b/>
            <sz val="9"/>
            <color indexed="81"/>
            <rFont val="Tahoma"/>
            <family val="2"/>
          </rPr>
          <t>Leonardo Iwaya:</t>
        </r>
        <r>
          <rPr>
            <sz val="9"/>
            <color indexed="81"/>
            <rFont val="Tahoma"/>
            <family val="2"/>
          </rPr>
          <t xml:space="preserve">
Paywall. Fulltext not available.
Email sent to: Jeff Barnett.
Received.</t>
        </r>
      </text>
    </comment>
    <comment ref="D130" authorId="0" shapeId="0">
      <text>
        <r>
          <rPr>
            <b/>
            <sz val="9"/>
            <color indexed="81"/>
            <rFont val="Tahoma"/>
            <family val="2"/>
          </rPr>
          <t>Leonardo Iwaya:</t>
        </r>
        <r>
          <rPr>
            <sz val="9"/>
            <color indexed="81"/>
            <rFont val="Tahoma"/>
            <family val="2"/>
          </rPr>
          <t xml:space="preserve">
Unable to download, but it can be found here:
https://books.google.com.au/books?hl=en&amp;lr=&amp;id=I0biDgAAQBAJ&amp;oi=fnd&amp;pg=PA73&amp;ots=Qa8gKZS7Bv&amp;sig=MGvWBf9J1JTOcpBUOeA3tFTwfNY&amp;redir_esc=y#v=onepage&amp;q&amp;f=false</t>
        </r>
      </text>
    </comment>
    <comment ref="D149" authorId="0" shapeId="0">
      <text>
        <r>
          <rPr>
            <b/>
            <sz val="9"/>
            <color indexed="81"/>
            <rFont val="Tahoma"/>
            <charset val="1"/>
          </rPr>
          <t>Leonardo Iwaya:</t>
        </r>
        <r>
          <rPr>
            <sz val="9"/>
            <color indexed="81"/>
            <rFont val="Tahoma"/>
            <charset val="1"/>
          </rPr>
          <t xml:space="preserve">
I couldn't download it again.
Originally from: https://www.worldresearchjournal.com/specialissueagust/5.pdf</t>
        </r>
      </text>
    </comment>
    <comment ref="D273" authorId="0" shapeId="0">
      <text>
        <r>
          <rPr>
            <b/>
            <sz val="9"/>
            <color indexed="81"/>
            <rFont val="Tahoma"/>
            <charset val="1"/>
          </rPr>
          <t>Leonardo Iwaya:</t>
        </r>
        <r>
          <rPr>
            <sz val="9"/>
            <color indexed="81"/>
            <rFont val="Tahoma"/>
            <charset val="1"/>
          </rPr>
          <t xml:space="preserve">
Unable to download, but paper could be found here:
https://books.google.com.au/books?hl=en&amp;lr=&amp;id=bhgxDwAAQBAJ&amp;oi=fnd&amp;pg=PA141&amp;ots=ep-EewrX9N&amp;sig=CL0-vD05gMkpYDRBSfo1abXvRzw&amp;redir_esc=y#v=onepage&amp;q&amp;f=false</t>
        </r>
      </text>
    </comment>
  </commentList>
</comments>
</file>

<file path=xl/comments2.xml><?xml version="1.0" encoding="utf-8"?>
<comments xmlns="http://schemas.openxmlformats.org/spreadsheetml/2006/main">
  <authors>
    <author>Leonardo Iwaya</author>
  </authors>
  <commentList>
    <comment ref="N80" authorId="0" shapeId="0">
      <text>
        <r>
          <rPr>
            <b/>
            <sz val="9"/>
            <color indexed="81"/>
            <rFont val="Tahoma"/>
            <family val="2"/>
          </rPr>
          <t>Leonardo Iwaya:</t>
        </r>
        <r>
          <rPr>
            <sz val="9"/>
            <color indexed="81"/>
            <rFont val="Tahoma"/>
            <family val="2"/>
          </rPr>
          <t xml:space="preserve">
Unable to download, but it can be found here:
https://books.google.com.au/books?hl=en&amp;lr=&amp;id=I0biDgAAQBAJ&amp;oi=fnd&amp;pg=PA73&amp;ots=Qa8gKZS7Bv&amp;sig=MGvWBf9J1JTOcpBUOeA3tFTwfNY&amp;redir_esc=y#v=onepage&amp;q&amp;f=false</t>
        </r>
      </text>
    </comment>
  </commentList>
</comments>
</file>

<file path=xl/comments3.xml><?xml version="1.0" encoding="utf-8"?>
<comments xmlns="http://schemas.openxmlformats.org/spreadsheetml/2006/main">
  <authors>
    <author>Leonardo Iwaya</author>
  </authors>
  <commentList>
    <comment ref="C1" authorId="0" shapeId="0">
      <text>
        <r>
          <rPr>
            <b/>
            <sz val="9"/>
            <color indexed="81"/>
            <rFont val="Tahoma"/>
            <charset val="1"/>
          </rPr>
          <t>Leonardo Iwaya:</t>
        </r>
        <r>
          <rPr>
            <sz val="9"/>
            <color indexed="81"/>
            <rFont val="Tahoma"/>
            <charset val="1"/>
          </rPr>
          <t xml:space="preserve">
Duplicated.
See: Private Data Analytics on Biomedical Sensing Data via Distributed Computation Gong, Y., Fang, Y., Guo, Y. (2016)</t>
        </r>
      </text>
    </comment>
    <comment ref="C2" authorId="0" shapeId="0">
      <text>
        <r>
          <rPr>
            <b/>
            <sz val="9"/>
            <color indexed="81"/>
            <rFont val="Tahoma"/>
            <charset val="1"/>
          </rPr>
          <t>Leonardo Iwaya:</t>
        </r>
        <r>
          <rPr>
            <sz val="9"/>
            <color indexed="81"/>
            <rFont val="Tahoma"/>
            <charset val="1"/>
          </rPr>
          <t xml:space="preserve">
Duplicated.
See: Exploiting smart e-Health gateways at the edge of healthcare Internet-of-Things: A fog computing approach Rahmani, A.M., Gia, T.N., Negash, B., (...), Jiang, M., Liljeberg, P. (2018).</t>
        </r>
      </text>
    </comment>
    <comment ref="C3" authorId="0" shapeId="0">
      <text>
        <r>
          <rPr>
            <b/>
            <sz val="9"/>
            <color indexed="81"/>
            <rFont val="Tahoma"/>
            <family val="2"/>
          </rPr>
          <t>Leonardo Iwaya:</t>
        </r>
        <r>
          <rPr>
            <sz val="9"/>
            <color indexed="81"/>
            <rFont val="Tahoma"/>
            <family val="2"/>
          </rPr>
          <t xml:space="preserve">
Duplicated.
See: Resolving conflicting privacy policies in M-health based on prioritization
Open Access
Sadki, S., El Bakkali, H. (2016)</t>
        </r>
      </text>
    </comment>
    <comment ref="C4" authorId="0" shapeId="0">
      <text>
        <r>
          <rPr>
            <b/>
            <sz val="9"/>
            <color indexed="81"/>
            <rFont val="Tahoma"/>
            <charset val="1"/>
          </rPr>
          <t>Leonardo Iwaya:</t>
        </r>
        <r>
          <rPr>
            <sz val="9"/>
            <color indexed="81"/>
            <rFont val="Tahoma"/>
            <charset val="1"/>
          </rPr>
          <t xml:space="preserve">
Duplicated.
See: Resolving conflicting privacy policies in M-health based on prioritization
Open Access
Sadki, S., El Bakkali, H. (2016)</t>
        </r>
      </text>
    </comment>
    <comment ref="C5" authorId="0" shapeId="0">
      <text>
        <r>
          <rPr>
            <b/>
            <sz val="9"/>
            <color indexed="81"/>
            <rFont val="Tahoma"/>
            <charset val="1"/>
          </rPr>
          <t>Leonardo Iwaya:</t>
        </r>
        <r>
          <rPr>
            <sz val="9"/>
            <color indexed="81"/>
            <rFont val="Tahoma"/>
            <charset val="1"/>
          </rPr>
          <t xml:space="preserve">
Duplicated. 
See: (Sangari et al, 2015) Polynomial based light weight security in wireless body area network</t>
        </r>
      </text>
    </comment>
    <comment ref="C6" authorId="0" shapeId="0">
      <text>
        <r>
          <rPr>
            <b/>
            <sz val="9"/>
            <color indexed="81"/>
            <rFont val="Tahoma"/>
            <charset val="1"/>
          </rPr>
          <t>Leonardo Iwaya:</t>
        </r>
        <r>
          <rPr>
            <sz val="9"/>
            <color indexed="81"/>
            <rFont val="Tahoma"/>
            <charset val="1"/>
          </rPr>
          <t xml:space="preserve">
Duplicated.
See:  Privacy-preserving design for emergency response scheduling system in medical social networks Yu, W., Liu, Z., Chen, C., Yang, B., Guan, X. (2017)</t>
        </r>
      </text>
    </comment>
    <comment ref="C7" authorId="0" shapeId="0">
      <text>
        <r>
          <rPr>
            <b/>
            <sz val="9"/>
            <color indexed="81"/>
            <rFont val="Tahoma"/>
            <charset val="1"/>
          </rPr>
          <t>Leonardo Iwaya:</t>
        </r>
        <r>
          <rPr>
            <sz val="9"/>
            <color indexed="81"/>
            <rFont val="Tahoma"/>
            <charset val="1"/>
          </rPr>
          <t xml:space="preserve">
Duplicated.
See: A Physical Layer Security Scheme for Mobile Health Cyber-Physical Systems Atat, R., Liu, L., Ashdown, J., (...), Matyjas, J.D., Yi, Y. (2018).</t>
        </r>
      </text>
    </comment>
    <comment ref="C8" authorId="0" shapeId="0">
      <text>
        <r>
          <rPr>
            <b/>
            <sz val="9"/>
            <color indexed="81"/>
            <rFont val="Tahoma"/>
            <charset val="1"/>
          </rPr>
          <t>Leonardo Iwaya:</t>
        </r>
        <r>
          <rPr>
            <sz val="9"/>
            <color indexed="81"/>
            <rFont val="Tahoma"/>
            <charset val="1"/>
          </rPr>
          <t xml:space="preserve">
Duplicated.
See:  Feasibility of a secure wireless sensing smartwatch application for the self-management of pediatric asthma
Open Access
Hosseini, A., Buonocore, C.M., Hashemzadeh, S., (...), King, C.E., Sarrafzadeh, M. (2017)</t>
        </r>
      </text>
    </comment>
    <comment ref="C9" authorId="0" shapeId="0">
      <text>
        <r>
          <rPr>
            <b/>
            <sz val="9"/>
            <color indexed="81"/>
            <rFont val="Tahoma"/>
            <family val="2"/>
          </rPr>
          <t>Leonardo Iwaya:</t>
        </r>
        <r>
          <rPr>
            <sz val="9"/>
            <color indexed="81"/>
            <rFont val="Tahoma"/>
            <family val="2"/>
          </rPr>
          <t xml:space="preserve">
Duplicated.
See:  Efficient privacy-preserving dot-product computation for mobile big data Hu, C., Huo, Y. (2017).</t>
        </r>
      </text>
    </comment>
    <comment ref="C10" authorId="0" shapeId="0">
      <text>
        <r>
          <rPr>
            <b/>
            <sz val="9"/>
            <color indexed="81"/>
            <rFont val="Tahoma"/>
            <charset val="1"/>
          </rPr>
          <t>Leonardo Iwaya:</t>
        </r>
        <r>
          <rPr>
            <sz val="9"/>
            <color indexed="81"/>
            <rFont val="Tahoma"/>
            <charset val="1"/>
          </rPr>
          <t xml:space="preserve">
Duplicated.
See: LISA: Visible light based initialization and SMS based authentication of constrained IoT devices Perković, T., Čagalj, M., Kovačević, T. (2019).</t>
        </r>
      </text>
    </comment>
    <comment ref="C11" authorId="0" shapeId="0">
      <text>
        <r>
          <rPr>
            <b/>
            <sz val="9"/>
            <color indexed="81"/>
            <rFont val="Tahoma"/>
            <charset val="1"/>
          </rPr>
          <t>Leonardo Iwaya:</t>
        </r>
        <r>
          <rPr>
            <sz val="9"/>
            <color indexed="81"/>
            <rFont val="Tahoma"/>
            <charset val="1"/>
          </rPr>
          <t xml:space="preserve">
Duplicated.
See: Cost-Effective and Anonymous Access Control for Wireless Body Area Networks
Open Access
Li, F., Han, Y., Jin, C. (2018).</t>
        </r>
      </text>
    </comment>
    <comment ref="C12" authorId="0" shapeId="0">
      <text>
        <r>
          <rPr>
            <b/>
            <sz val="9"/>
            <color indexed="81"/>
            <rFont val="Tahoma"/>
            <family val="2"/>
          </rPr>
          <t>Leonardo Iwaya:</t>
        </r>
        <r>
          <rPr>
            <sz val="9"/>
            <color indexed="81"/>
            <rFont val="Tahoma"/>
            <family val="2"/>
          </rPr>
          <t xml:space="preserve">
Duplicated.
See: Patients’ data management system protected by identity-based authentication and key exchange
Open Access
Rivero-García, A., Santos-González, I., Hernández-Goya, C., Caballero-Gil, P., Yung, M. (2017)</t>
        </r>
      </text>
    </comment>
    <comment ref="C13" authorId="0" shapeId="0">
      <text>
        <r>
          <rPr>
            <b/>
            <sz val="9"/>
            <color indexed="81"/>
            <rFont val="Tahoma"/>
            <family val="2"/>
          </rPr>
          <t>Leonardo Iwaya:</t>
        </r>
        <r>
          <rPr>
            <sz val="9"/>
            <color indexed="81"/>
            <rFont val="Tahoma"/>
            <family val="2"/>
          </rPr>
          <t xml:space="preserve">
Duplicated.
See: Developing a comprehensive information security framework for mHealth: a detailed analysis Vithanwattana, N., Mapp, G., George, C. (2017).</t>
        </r>
      </text>
    </comment>
    <comment ref="C14" authorId="0" shapeId="0">
      <text>
        <r>
          <rPr>
            <b/>
            <sz val="9"/>
            <color indexed="81"/>
            <rFont val="Tahoma"/>
            <charset val="1"/>
          </rPr>
          <t>Leonardo Iwaya:</t>
        </r>
        <r>
          <rPr>
            <sz val="9"/>
            <color indexed="81"/>
            <rFont val="Tahoma"/>
            <charset val="1"/>
          </rPr>
          <t xml:space="preserve">
Duplicated.
See:  Distributed Big Data Analytics in Service Computing Yu, W.D., Gottumukkala, A., Senthailselvi, D.A., Maniraj, P., Khonde, T. (2017).</t>
        </r>
      </text>
    </comment>
    <comment ref="C15" authorId="0" shapeId="0">
      <text>
        <r>
          <rPr>
            <b/>
            <sz val="9"/>
            <color indexed="81"/>
            <rFont val="Tahoma"/>
            <family val="2"/>
          </rPr>
          <t>Leonardo Iwaya:</t>
        </r>
        <r>
          <rPr>
            <sz val="9"/>
            <color indexed="81"/>
            <rFont val="Tahoma"/>
            <family val="2"/>
          </rPr>
          <t xml:space="preserve">
Duplicated.
See: Privacy-preserving voice-based search over mHealth data Hadian, M., Altuwaiyan, T., Liang, X., Li, W. (2019).</t>
        </r>
      </text>
    </comment>
    <comment ref="C16" authorId="0" shapeId="0">
      <text>
        <r>
          <rPr>
            <b/>
            <sz val="9"/>
            <color indexed="81"/>
            <rFont val="Tahoma"/>
            <family val="2"/>
          </rPr>
          <t>Leonardo Iwaya:</t>
        </r>
        <r>
          <rPr>
            <sz val="9"/>
            <color indexed="81"/>
            <rFont val="Tahoma"/>
            <family val="2"/>
          </rPr>
          <t xml:space="preserve">
Duplicated.
See: The neuroethical future of wearable and mobile health technology (  Book Chapter) Kreitmair, K.V., Cho, M.K. (2017).</t>
        </r>
      </text>
    </comment>
    <comment ref="C17" authorId="0" shapeId="0">
      <text>
        <r>
          <rPr>
            <b/>
            <sz val="9"/>
            <color indexed="81"/>
            <rFont val="Tahoma"/>
            <charset val="1"/>
          </rPr>
          <t>Leonardo Iwaya:</t>
        </r>
        <r>
          <rPr>
            <sz val="9"/>
            <color indexed="81"/>
            <rFont val="Tahoma"/>
            <charset val="1"/>
          </rPr>
          <t xml:space="preserve">
Duplicated.
See:  Fine-grained multi-authority access control in IoT-enabled mHealth Li, Q., Zhu, H., Xiong, J., (...), Ying, Z., Wang, H. (2019).</t>
        </r>
      </text>
    </comment>
    <comment ref="C18" authorId="0" shapeId="0">
      <text>
        <r>
          <rPr>
            <b/>
            <sz val="9"/>
            <color indexed="81"/>
            <rFont val="Tahoma"/>
            <charset val="1"/>
          </rPr>
          <t>Leonardo Iwaya:</t>
        </r>
        <r>
          <rPr>
            <sz val="9"/>
            <color indexed="81"/>
            <rFont val="Tahoma"/>
            <charset val="1"/>
          </rPr>
          <t xml:space="preserve">
Duplicated.
See: Detecting insider attacks in medical cyber–physical networks based on behavioral profiling Meng, W., Li, W., Wang, Y., Au, M.H. (2018).</t>
        </r>
      </text>
    </comment>
    <comment ref="C19" authorId="0" shapeId="0">
      <text>
        <r>
          <rPr>
            <b/>
            <sz val="9"/>
            <color indexed="81"/>
            <rFont val="Tahoma"/>
            <charset val="1"/>
          </rPr>
          <t>Leonardo Iwaya:</t>
        </r>
        <r>
          <rPr>
            <sz val="9"/>
            <color indexed="81"/>
            <rFont val="Tahoma"/>
            <charset val="1"/>
          </rPr>
          <t xml:space="preserve">
Duplicated.
See: Detecting insider attacks in medical cyber–physical networks based on behavioral profiling Meng, W., Li, W., Wang, Y., Au, M.H. (2018).</t>
        </r>
      </text>
    </comment>
    <comment ref="C20" authorId="0" shapeId="0">
      <text>
        <r>
          <rPr>
            <b/>
            <sz val="9"/>
            <color indexed="81"/>
            <rFont val="Tahoma"/>
            <charset val="1"/>
          </rPr>
          <t>Leonardo Iwaya:</t>
        </r>
        <r>
          <rPr>
            <sz val="9"/>
            <color indexed="81"/>
            <rFont val="Tahoma"/>
            <charset val="1"/>
          </rPr>
          <t xml:space="preserve">
Duplicated.
See:  Patients’ data management system protected by identity-based authentication and key exchange
Open Access
Rivero-García, A., Santos-González, I., Hernández-Goya, C., Caballero-Gil, P., Yung, M. (2017).</t>
        </r>
      </text>
    </comment>
    <comment ref="C21" authorId="0" shapeId="0">
      <text>
        <r>
          <rPr>
            <b/>
            <sz val="9"/>
            <color indexed="81"/>
            <rFont val="Tahoma"/>
            <family val="2"/>
          </rPr>
          <t>Leonardo Iwaya:</t>
        </r>
        <r>
          <rPr>
            <sz val="9"/>
            <color indexed="81"/>
            <rFont val="Tahoma"/>
            <family val="2"/>
          </rPr>
          <t xml:space="preserve">
Duplicated.
See: An access control framework for secure and interoperable cloud computing applied to the healthcare domain, Baihan, M.S., Demurjian, S.A. (2017).</t>
        </r>
      </text>
    </comment>
    <comment ref="C22" authorId="0" shapeId="0">
      <text>
        <r>
          <rPr>
            <b/>
            <sz val="9"/>
            <color indexed="81"/>
            <rFont val="Tahoma"/>
            <charset val="1"/>
          </rPr>
          <t>Leonardo Iwaya:</t>
        </r>
        <r>
          <rPr>
            <sz val="9"/>
            <color indexed="81"/>
            <rFont val="Tahoma"/>
            <charset val="1"/>
          </rPr>
          <t xml:space="preserve">
Duplicated.
See: Toward improving electrocardiogram (ECG) biometric verification using mobile sensors: A two-stage classifier approach
Open Access
Tan, R., Perkowski, M. (2017).</t>
        </r>
      </text>
    </comment>
    <comment ref="C23" authorId="0" shapeId="0">
      <text>
        <r>
          <rPr>
            <b/>
            <sz val="9"/>
            <color indexed="81"/>
            <rFont val="Tahoma"/>
            <charset val="1"/>
          </rPr>
          <t>Leonardo Iwaya:</t>
        </r>
        <r>
          <rPr>
            <sz val="9"/>
            <color indexed="81"/>
            <rFont val="Tahoma"/>
            <charset val="1"/>
          </rPr>
          <t xml:space="preserve">
Duplicated.
See: Context-aware anonymous authentication protocols in the internet of things dedicated to e-health applications Arfaoui, A., Kribeche, A., Senouci, S.-M. (2019).</t>
        </r>
      </text>
    </comment>
    <comment ref="C24" authorId="0" shapeId="0">
      <text>
        <r>
          <rPr>
            <b/>
            <sz val="9"/>
            <color indexed="81"/>
            <rFont val="Tahoma"/>
            <charset val="1"/>
          </rPr>
          <t>Leonardo Iwaya:</t>
        </r>
        <r>
          <rPr>
            <sz val="9"/>
            <color indexed="81"/>
            <rFont val="Tahoma"/>
            <charset val="1"/>
          </rPr>
          <t xml:space="preserve">
Duplicated.
See: What data are smartphone users willing to share with researchers?: Designing and evaluating a privacy model for mobile data collection apps Beierle, F., Tran, V.T., Allemand, M., (...), Zimmermann, J., Pryss, R. (2019).</t>
        </r>
      </text>
    </comment>
    <comment ref="C25" authorId="0" shapeId="0">
      <text>
        <r>
          <rPr>
            <b/>
            <sz val="9"/>
            <color indexed="81"/>
            <rFont val="Tahoma"/>
            <charset val="1"/>
          </rPr>
          <t>Leonardo Iwaya:</t>
        </r>
        <r>
          <rPr>
            <sz val="9"/>
            <color indexed="81"/>
            <rFont val="Tahoma"/>
            <charset val="1"/>
          </rPr>
          <t xml:space="preserve">
Duplicated.
See above: A security framework for mHealth apps on Android platform Hussain, M., Al-Haiqi, A., Zaidan, A.A., (...), Iqbal, S., Abdulnabi, M. (2018).</t>
        </r>
      </text>
    </comment>
    <comment ref="C26" authorId="0" shapeId="0">
      <text>
        <r>
          <rPr>
            <b/>
            <sz val="9"/>
            <color indexed="81"/>
            <rFont val="Tahoma"/>
            <charset val="1"/>
          </rPr>
          <t>Leonardo Iwaya:</t>
        </r>
        <r>
          <rPr>
            <sz val="9"/>
            <color indexed="81"/>
            <rFont val="Tahoma"/>
            <charset val="1"/>
          </rPr>
          <t xml:space="preserve">
Duplicated.
See above: Towards blockchain empowered trusted and accountable data sharing and collaboration in mobile healthcare applications
Open Access
Liang, X., Shetty, S., Tosh, D., (...), Njilla, L., Kamhoua, C. (2018).</t>
        </r>
      </text>
    </comment>
    <comment ref="C27" authorId="0" shapeId="0">
      <text>
        <r>
          <rPr>
            <b/>
            <sz val="9"/>
            <color indexed="81"/>
            <rFont val="Tahoma"/>
            <charset val="1"/>
          </rPr>
          <t>Leonardo Iwaya:</t>
        </r>
        <r>
          <rPr>
            <sz val="9"/>
            <color indexed="81"/>
            <rFont val="Tahoma"/>
            <charset val="1"/>
          </rPr>
          <t xml:space="preserve">
Duplicated.
See: Security of an Electronic Heal Thcare System which Facilitates the Detection of Preeclampsia Through a Smart Bracelet Marin, I., Goga, N., Doncescu, A. (2019).</t>
        </r>
      </text>
    </comment>
    <comment ref="C28" authorId="0" shapeId="0">
      <text>
        <r>
          <rPr>
            <b/>
            <sz val="9"/>
            <color indexed="81"/>
            <rFont val="Tahoma"/>
            <charset val="1"/>
          </rPr>
          <t>Leonardo Iwaya:</t>
        </r>
        <r>
          <rPr>
            <sz val="9"/>
            <color indexed="81"/>
            <rFont val="Tahoma"/>
            <charset val="1"/>
          </rPr>
          <t xml:space="preserve">
Duplicated.
See: Detecting insider attacks in medical cyber–physical networks based on behavioral profiling Meng, W., Li, W., Wang, Y., Au, M.H. (2018).</t>
        </r>
      </text>
    </comment>
    <comment ref="C29" authorId="0" shapeId="0">
      <text>
        <r>
          <rPr>
            <b/>
            <sz val="9"/>
            <color indexed="81"/>
            <rFont val="Tahoma"/>
            <charset val="1"/>
          </rPr>
          <t>Leonardo Iwaya:</t>
        </r>
        <r>
          <rPr>
            <sz val="9"/>
            <color indexed="81"/>
            <rFont val="Tahoma"/>
            <charset val="1"/>
          </rPr>
          <t xml:space="preserve">
Duplicated.
See below: Secure and lightweight remote patient authentication scheme with biometric inputs for mobile healthcare environments Mohammedi, M., Omar, M., Bouabdallah, A. (2018).</t>
        </r>
      </text>
    </comment>
    <comment ref="C30" authorId="0" shapeId="0">
      <text>
        <r>
          <rPr>
            <b/>
            <sz val="9"/>
            <color indexed="81"/>
            <rFont val="Tahoma"/>
            <charset val="1"/>
          </rPr>
          <t>Leonardo Iwaya:</t>
        </r>
        <r>
          <rPr>
            <sz val="9"/>
            <color indexed="81"/>
            <rFont val="Tahoma"/>
            <charset val="1"/>
          </rPr>
          <t xml:space="preserve">
Duplicated.
See: MHealth applications: Can user-adaptive visualization and context affect the perception of security and privacy? Muchagata, J., Vieira-Marques, P., Ferreira, A. 2019</t>
        </r>
      </text>
    </comment>
    <comment ref="C31" authorId="0" shapeId="0">
      <text>
        <r>
          <rPr>
            <b/>
            <sz val="9"/>
            <color indexed="81"/>
            <rFont val="Tahoma"/>
            <charset val="1"/>
          </rPr>
          <t>Leonardo Iwaya:</t>
        </r>
        <r>
          <rPr>
            <sz val="9"/>
            <color indexed="81"/>
            <rFont val="Tahoma"/>
            <charset val="1"/>
          </rPr>
          <t xml:space="preserve">
Duplicated.
See: LISA: Visible light based initialization and SMS based authentication of constrained IoT devices Perković, T., Čagalj, M., Kovačević, T. (2019).</t>
        </r>
      </text>
    </comment>
    <comment ref="C32" authorId="0" shapeId="0">
      <text>
        <r>
          <rPr>
            <b/>
            <sz val="9"/>
            <color indexed="81"/>
            <rFont val="Tahoma"/>
            <charset val="1"/>
          </rPr>
          <t>Leonardo Iwaya:</t>
        </r>
        <r>
          <rPr>
            <sz val="9"/>
            <color indexed="81"/>
            <rFont val="Tahoma"/>
            <charset val="1"/>
          </rPr>
          <t xml:space="preserve">
Duplicated.
See: RADAR-base: Open source mobile health platform for collecting, monitoring, and analyzing data using sensors, wearables, and mobile devices
Open Access
Ranjan, Y., Rashid, Z., Stewart, C., (...), Dobson, R., Folarin, A. (2019).</t>
        </r>
      </text>
    </comment>
    <comment ref="C33" authorId="0" shapeId="0">
      <text>
        <r>
          <rPr>
            <b/>
            <sz val="9"/>
            <color indexed="81"/>
            <rFont val="Tahoma"/>
            <charset val="1"/>
          </rPr>
          <t>Leonardo Iwaya:</t>
        </r>
        <r>
          <rPr>
            <sz val="9"/>
            <color indexed="81"/>
            <rFont val="Tahoma"/>
            <charset val="1"/>
          </rPr>
          <t xml:space="preserve">
Duplicated.
See: How to Realize Device Interoperability and Information Security in mHealth Applications Stach, C., Steimle, F., Mitschang, B. (2019).</t>
        </r>
      </text>
    </comment>
    <comment ref="C34" authorId="0" shapeId="0">
      <text>
        <r>
          <rPr>
            <b/>
            <sz val="9"/>
            <color indexed="81"/>
            <rFont val="Tahoma"/>
            <charset val="1"/>
          </rPr>
          <t>Leonardo Iwaya:</t>
        </r>
        <r>
          <rPr>
            <sz val="9"/>
            <color indexed="81"/>
            <rFont val="Tahoma"/>
            <charset val="1"/>
          </rPr>
          <t xml:space="preserve">
Duplicated.
See: An efficient secure communication for healthcare system using wearable devices Vijayakumar, P., Pandiaraja, P., Karuppiah, M., Jegatha Deborah, L. (2017).</t>
        </r>
      </text>
    </comment>
    <comment ref="C35" authorId="0" shapeId="0">
      <text>
        <r>
          <rPr>
            <b/>
            <sz val="9"/>
            <color indexed="81"/>
            <rFont val="Tahoma"/>
            <charset val="1"/>
          </rPr>
          <t>Leonardo Iwaya:</t>
        </r>
        <r>
          <rPr>
            <sz val="9"/>
            <color indexed="81"/>
            <rFont val="Tahoma"/>
            <charset val="1"/>
          </rPr>
          <t xml:space="preserve">
Duplicated.
See: An improved lightweight certificateless generalized signcryption scheme for mobile-health system
Open Access
Zhou, C. (2019).</t>
        </r>
      </text>
    </comment>
    <comment ref="C36" authorId="0" shapeId="0">
      <text>
        <r>
          <rPr>
            <b/>
            <sz val="9"/>
            <color indexed="81"/>
            <rFont val="Tahoma"/>
            <charset val="1"/>
          </rPr>
          <t>Leonardo Iwaya:</t>
        </r>
        <r>
          <rPr>
            <sz val="9"/>
            <color indexed="81"/>
            <rFont val="Tahoma"/>
            <charset val="1"/>
          </rPr>
          <t xml:space="preserve">
Duplicated.
See:  An efficient anonymous authentication scheme based on double authentication preventing signature for mobile healthcare crowd sensing Liu, J., Yu, Y., Li, Y., Zhao, Y., Du, X. (2019).</t>
        </r>
      </text>
    </comment>
  </commentList>
</comments>
</file>

<file path=xl/comments4.xml><?xml version="1.0" encoding="utf-8"?>
<comments xmlns="http://schemas.openxmlformats.org/spreadsheetml/2006/main">
  <authors>
    <author>Leonardo Iwaya</author>
  </authors>
  <commentList>
    <comment ref="C1" authorId="0" shapeId="0">
      <text>
        <r>
          <rPr>
            <b/>
            <sz val="9"/>
            <color indexed="81"/>
            <rFont val="Tahoma"/>
            <charset val="1"/>
          </rPr>
          <t>Leonardo Iwaya:</t>
        </r>
        <r>
          <rPr>
            <sz val="9"/>
            <color indexed="81"/>
            <rFont val="Tahoma"/>
            <charset val="1"/>
          </rPr>
          <t xml:space="preserve">
Full-text not available anywhere.</t>
        </r>
      </text>
    </comment>
    <comment ref="C2" authorId="0" shapeId="0">
      <text>
        <r>
          <rPr>
            <b/>
            <sz val="9"/>
            <color indexed="81"/>
            <rFont val="Tahoma"/>
            <charset val="1"/>
          </rPr>
          <t>Leonardo Iwaya:</t>
        </r>
        <r>
          <rPr>
            <sz val="9"/>
            <color indexed="81"/>
            <rFont val="Tahoma"/>
            <charset val="1"/>
          </rPr>
          <t xml:space="preserve">
Full-text not available anywhere.</t>
        </r>
      </text>
    </comment>
    <comment ref="C3" authorId="0" shapeId="0">
      <text>
        <r>
          <rPr>
            <b/>
            <sz val="9"/>
            <color indexed="81"/>
            <rFont val="Tahoma"/>
            <charset val="1"/>
          </rPr>
          <t>Leonardo Iwaya:</t>
        </r>
        <r>
          <rPr>
            <sz val="9"/>
            <color indexed="81"/>
            <rFont val="Tahoma"/>
            <charset val="1"/>
          </rPr>
          <t xml:space="preserve">
Paywall. Full-text not available.
Email sent to: Su-Chong Joo and Chang Won Jeong.
Received.</t>
        </r>
      </text>
    </comment>
    <comment ref="C4" authorId="0" shapeId="0">
      <text>
        <r>
          <rPr>
            <b/>
            <sz val="9"/>
            <color indexed="81"/>
            <rFont val="Tahoma"/>
            <charset val="1"/>
          </rPr>
          <t>Leonardo Iwaya:</t>
        </r>
        <r>
          <rPr>
            <sz val="9"/>
            <color indexed="81"/>
            <rFont val="Tahoma"/>
            <charset val="1"/>
          </rPr>
          <t xml:space="preserve">
Paywall. Full-text not available.
Email sent to: B. Padmini Devi.
Received.</t>
        </r>
      </text>
    </comment>
    <comment ref="C5" authorId="0" shapeId="0">
      <text>
        <r>
          <rPr>
            <b/>
            <sz val="9"/>
            <color indexed="81"/>
            <rFont val="Tahoma"/>
            <charset val="1"/>
          </rPr>
          <t>Leonardo Iwaya:</t>
        </r>
        <r>
          <rPr>
            <sz val="9"/>
            <color indexed="81"/>
            <rFont val="Tahoma"/>
            <charset val="1"/>
          </rPr>
          <t xml:space="preserve">
Paywall. Full-text not available.
Email sent to: M. Fahim Ferdous Khan.</t>
        </r>
      </text>
    </comment>
    <comment ref="C6" authorId="0" shapeId="0">
      <text>
        <r>
          <rPr>
            <b/>
            <sz val="9"/>
            <color indexed="81"/>
            <rFont val="Tahoma"/>
            <family val="2"/>
          </rPr>
          <t>Leonardo Iwaya:</t>
        </r>
        <r>
          <rPr>
            <sz val="9"/>
            <color indexed="81"/>
            <rFont val="Tahoma"/>
            <family val="2"/>
          </rPr>
          <t xml:space="preserve">
Paywall. Fultext not available.
Email sent to: Ricardo Neisse.
Received.</t>
        </r>
      </text>
    </comment>
    <comment ref="C7" authorId="0" shapeId="0">
      <text>
        <r>
          <rPr>
            <b/>
            <sz val="9"/>
            <color indexed="81"/>
            <rFont val="Tahoma"/>
            <family val="2"/>
          </rPr>
          <t>Leonardo Iwaya:</t>
        </r>
        <r>
          <rPr>
            <sz val="9"/>
            <color indexed="81"/>
            <rFont val="Tahoma"/>
            <family val="2"/>
          </rPr>
          <t xml:space="preserve">
Paywall. Fulltext not available.
Email sent to: Urs-Vito Albrecht.</t>
        </r>
      </text>
    </comment>
    <comment ref="C8" authorId="0" shapeId="0">
      <text>
        <r>
          <rPr>
            <b/>
            <sz val="9"/>
            <color indexed="81"/>
            <rFont val="Tahoma"/>
            <family val="2"/>
          </rPr>
          <t>Leonardo Iwaya:</t>
        </r>
        <r>
          <rPr>
            <sz val="9"/>
            <color indexed="81"/>
            <rFont val="Tahoma"/>
            <family val="2"/>
          </rPr>
          <t xml:space="preserve">
Paywall. Fultext not available.
Email sent to: Sofia Ramli.</t>
        </r>
      </text>
    </comment>
    <comment ref="C9" authorId="0" shapeId="0">
      <text>
        <r>
          <rPr>
            <b/>
            <sz val="9"/>
            <color indexed="81"/>
            <rFont val="Tahoma"/>
            <family val="2"/>
          </rPr>
          <t>Leonardo Iwaya:</t>
        </r>
        <r>
          <rPr>
            <sz val="9"/>
            <color indexed="81"/>
            <rFont val="Tahoma"/>
            <family val="2"/>
          </rPr>
          <t xml:space="preserve">
Fulltext not available.
Email sent to: Divyashikha Sethia.
Received.</t>
        </r>
      </text>
    </comment>
    <comment ref="C10" authorId="0" shapeId="0">
      <text>
        <r>
          <rPr>
            <b/>
            <sz val="9"/>
            <color indexed="81"/>
            <rFont val="Tahoma"/>
            <family val="2"/>
          </rPr>
          <t>Leonardo Iwaya:</t>
        </r>
        <r>
          <rPr>
            <sz val="9"/>
            <color indexed="81"/>
            <rFont val="Tahoma"/>
            <family val="2"/>
          </rPr>
          <t xml:space="preserve">
Paywall. Fultext not available.
Email sent to: Geethapriya Thamilarasu.</t>
        </r>
      </text>
    </comment>
    <comment ref="C11" authorId="0" shapeId="0">
      <text>
        <r>
          <rPr>
            <b/>
            <sz val="9"/>
            <color indexed="81"/>
            <rFont val="Tahoma"/>
            <family val="2"/>
          </rPr>
          <t>Leonardo Iwaya:</t>
        </r>
        <r>
          <rPr>
            <sz val="9"/>
            <color indexed="81"/>
            <rFont val="Tahoma"/>
            <family val="2"/>
          </rPr>
          <t xml:space="preserve">
Paywall. Fulltext not available.
Email sent to: Jeff Barnett.
Received.</t>
        </r>
      </text>
    </comment>
    <comment ref="C12" authorId="0" shapeId="0">
      <text>
        <r>
          <rPr>
            <b/>
            <sz val="9"/>
            <color indexed="81"/>
            <rFont val="Tahoma"/>
            <family val="2"/>
          </rPr>
          <t>Leonardo Iwaya:</t>
        </r>
        <r>
          <rPr>
            <sz val="9"/>
            <color indexed="81"/>
            <rFont val="Tahoma"/>
            <family val="2"/>
          </rPr>
          <t xml:space="preserve">
Fulltext not available anywhere.
Email sent to: Dongsong Zhang.</t>
        </r>
      </text>
    </comment>
    <comment ref="C13" authorId="0" shapeId="0">
      <text>
        <r>
          <rPr>
            <b/>
            <sz val="9"/>
            <color indexed="81"/>
            <rFont val="Tahoma"/>
            <family val="2"/>
          </rPr>
          <t>Leonardo Iwaya:</t>
        </r>
        <r>
          <rPr>
            <sz val="9"/>
            <color indexed="81"/>
            <rFont val="Tahoma"/>
            <family val="2"/>
          </rPr>
          <t xml:space="preserve">
Paywall. Fulltext not available.
Email sent to all authors.</t>
        </r>
      </text>
    </comment>
    <comment ref="C14" authorId="0" shapeId="0">
      <text>
        <r>
          <rPr>
            <b/>
            <sz val="9"/>
            <color indexed="81"/>
            <rFont val="Tahoma"/>
            <charset val="1"/>
          </rPr>
          <t>Leonardo Iwaya:</t>
        </r>
        <r>
          <rPr>
            <sz val="9"/>
            <color indexed="81"/>
            <rFont val="Tahoma"/>
            <charset val="1"/>
          </rPr>
          <t xml:space="preserve">
Paywall.
Fulltext not available.
Email sent to: Krishnananda Nayak.</t>
        </r>
      </text>
    </comment>
    <comment ref="C15" authorId="0" shapeId="0">
      <text>
        <r>
          <rPr>
            <b/>
            <sz val="9"/>
            <color indexed="81"/>
            <rFont val="Tahoma"/>
            <charset val="1"/>
          </rPr>
          <t>Leonardo Iwaya:</t>
        </r>
        <r>
          <rPr>
            <sz val="9"/>
            <color indexed="81"/>
            <rFont val="Tahoma"/>
            <charset val="1"/>
          </rPr>
          <t xml:space="preserve">
Paywall.
Fulltext not available.
Email sent to: Shaik Shakeel Ahamad.</t>
        </r>
      </text>
    </comment>
    <comment ref="C16" authorId="0" shapeId="0">
      <text>
        <r>
          <rPr>
            <b/>
            <sz val="9"/>
            <color indexed="81"/>
            <rFont val="Tahoma"/>
            <charset val="1"/>
          </rPr>
          <t>Leonardo Iwaya:</t>
        </r>
        <r>
          <rPr>
            <sz val="9"/>
            <color indexed="81"/>
            <rFont val="Tahoma"/>
            <charset val="1"/>
          </rPr>
          <t xml:space="preserve">
Paywall.
Full-text not available.
Email sent to: Razvan Bocu.</t>
        </r>
      </text>
    </comment>
    <comment ref="C17" authorId="0" shapeId="0">
      <text>
        <r>
          <rPr>
            <b/>
            <sz val="9"/>
            <color indexed="81"/>
            <rFont val="Tahoma"/>
            <charset val="1"/>
          </rPr>
          <t>Leonardo Iwaya:</t>
        </r>
        <r>
          <rPr>
            <sz val="9"/>
            <color indexed="81"/>
            <rFont val="Tahoma"/>
            <charset val="1"/>
          </rPr>
          <t xml:space="preserve">
Fulltext not available anywhere.
Emails not found.</t>
        </r>
      </text>
    </comment>
    <comment ref="C18" authorId="0" shapeId="0">
      <text>
        <r>
          <rPr>
            <b/>
            <sz val="9"/>
            <color indexed="81"/>
            <rFont val="Tahoma"/>
            <charset val="1"/>
          </rPr>
          <t>Leonardo Iwaya:</t>
        </r>
        <r>
          <rPr>
            <sz val="9"/>
            <color indexed="81"/>
            <rFont val="Tahoma"/>
            <charset val="1"/>
          </rPr>
          <t xml:space="preserve">
Paper not available anywhere.
Abstract doesn't read well.
(http://www.jgpt.co.in/index.php/jgpt/article/view/1659)
Emails not found.</t>
        </r>
      </text>
    </comment>
    <comment ref="C19" authorId="0" shapeId="0">
      <text>
        <r>
          <rPr>
            <b/>
            <sz val="9"/>
            <color indexed="81"/>
            <rFont val="Tahoma"/>
            <charset val="1"/>
          </rPr>
          <t>Leonardo Iwaya:</t>
        </r>
        <r>
          <rPr>
            <sz val="9"/>
            <color indexed="81"/>
            <rFont val="Tahoma"/>
            <charset val="1"/>
          </rPr>
          <t xml:space="preserve">
Paywall.
It couldn't be downloaded.
Emails sent to: Muhammad Benny Chaniago and Apri Junaidi.</t>
        </r>
      </text>
    </comment>
    <comment ref="C20" authorId="0" shapeId="0">
      <text>
        <r>
          <rPr>
            <b/>
            <sz val="9"/>
            <color indexed="81"/>
            <rFont val="Tahoma"/>
            <charset val="1"/>
          </rPr>
          <t>Leonardo Iwaya:</t>
        </r>
        <r>
          <rPr>
            <sz val="9"/>
            <color indexed="81"/>
            <rFont val="Tahoma"/>
            <charset val="1"/>
          </rPr>
          <t xml:space="preserve">
Paywall.
Fulltext not available.
Email sent to: Li-e Wang and Peng Liu.</t>
        </r>
      </text>
    </comment>
    <comment ref="C21" authorId="0" shapeId="0">
      <text>
        <r>
          <rPr>
            <b/>
            <sz val="9"/>
            <color indexed="81"/>
            <rFont val="Tahoma"/>
            <charset val="1"/>
          </rPr>
          <t>Leonardo Iwaya:</t>
        </r>
        <r>
          <rPr>
            <sz val="9"/>
            <color indexed="81"/>
            <rFont val="Tahoma"/>
            <charset val="1"/>
          </rPr>
          <t xml:space="preserve">
Paywall.
Fulltext not available.
Email sent to: Kadry Ali Ezzat.</t>
        </r>
      </text>
    </comment>
    <comment ref="C22" authorId="0" shapeId="0">
      <text>
        <r>
          <rPr>
            <b/>
            <sz val="9"/>
            <color indexed="81"/>
            <rFont val="Tahoma"/>
            <charset val="1"/>
          </rPr>
          <t>Leonardo Iwaya:</t>
        </r>
        <r>
          <rPr>
            <sz val="9"/>
            <color indexed="81"/>
            <rFont val="Tahoma"/>
            <charset val="1"/>
          </rPr>
          <t xml:space="preserve">
Paywall.
Fulltext not available.
Email sent to: K. Praveen Kumar.</t>
        </r>
      </text>
    </comment>
  </commentList>
</comments>
</file>

<file path=xl/comments5.xml><?xml version="1.0" encoding="utf-8"?>
<comments xmlns="http://schemas.openxmlformats.org/spreadsheetml/2006/main">
  <authors>
    <author>Leonardo Iwaya</author>
  </authors>
  <commentList>
    <comment ref="C21" authorId="0" shapeId="0">
      <text>
        <r>
          <rPr>
            <b/>
            <sz val="9"/>
            <color indexed="81"/>
            <rFont val="Tahoma"/>
            <family val="2"/>
          </rPr>
          <t>Leonardo Iwaya:</t>
        </r>
        <r>
          <rPr>
            <sz val="9"/>
            <color indexed="81"/>
            <rFont val="Tahoma"/>
            <family val="2"/>
          </rPr>
          <t xml:space="preserve">
Paywall. Fulltext not available.
Email sent to: Jeff Barnett.
Received.</t>
        </r>
      </text>
    </comment>
  </commentList>
</comments>
</file>

<file path=xl/comments6.xml><?xml version="1.0" encoding="utf-8"?>
<comments xmlns="http://schemas.openxmlformats.org/spreadsheetml/2006/main">
  <authors>
    <author>Leonardo Iwaya</author>
  </authors>
  <commentList>
    <comment ref="C21" authorId="0" shapeId="0">
      <text>
        <r>
          <rPr>
            <b/>
            <sz val="9"/>
            <color indexed="81"/>
            <rFont val="Tahoma"/>
            <family val="2"/>
          </rPr>
          <t>Leonardo Iwaya:</t>
        </r>
        <r>
          <rPr>
            <sz val="9"/>
            <color indexed="81"/>
            <rFont val="Tahoma"/>
            <family val="2"/>
          </rPr>
          <t xml:space="preserve">
Paywall. Fulltext not available.
Email sent to: Jeff Barnett.
Received.</t>
        </r>
      </text>
    </comment>
  </commentList>
</comments>
</file>

<file path=xl/sharedStrings.xml><?xml version="1.0" encoding="utf-8"?>
<sst xmlns="http://schemas.openxmlformats.org/spreadsheetml/2006/main" count="12631" uniqueCount="4928">
  <si>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</si>
  <si>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</si>
  <si>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</si>
  <si>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</si>
  <si>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</si>
  <si>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</si>
  <si>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</si>
  <si>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</si>
  <si>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</si>
  <si>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</si>
  <si>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</si>
  <si>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</si>
  <si>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</si>
  <si>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</si>
  <si>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</si>
  <si>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</si>
  <si>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</si>
  <si>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</si>
  <si>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Document Type</t>
  </si>
  <si>
    <t>Publication Stage</t>
  </si>
  <si>
    <t>Access Type</t>
  </si>
  <si>
    <t>Source</t>
  </si>
  <si>
    <t>EID</t>
  </si>
  <si>
    <t>Kamil I.A., Ogundoyin S.O.</t>
  </si>
  <si>
    <t>54797392100;57197737017;</t>
  </si>
  <si>
    <t>A lightweight CLAS scheme with complete aggregation for healthcare mobile crowdsensing</t>
  </si>
  <si>
    <t>Computer Communications</t>
  </si>
  <si>
    <t>10.1016/j.comcom.2019.08.027</t>
  </si>
  <si>
    <t>https://www.scopus.com/inward/record.uri?eid=2-s2.0-85071846383&amp;doi=10.1016%2fj.comcom.2019.08.027&amp;partnerID=40&amp;md5=46fbeaea7044b7e68585e57e5c36e484</t>
  </si>
  <si>
    <t>Security, Privacy, and Communication (SPCOM) Research Group, Department of Electrical and Electronic Engineering, University of Ibadan, Ibadan, Nigeria</t>
  </si>
  <si>
    <t>Kamil, I.A., Security, Privacy, and Communication (SPCOM) Research Group, Department of Electrical and Electronic Engineering, University of Ibadan, Ibadan, Nigeria; Ogundoyin, S.O., Security, Privacy, and Communication (SPCOM) Research Group, Department of Electrical and Electronic Engineering, University of Ibadan, Ibadan, Nigeria</t>
  </si>
  <si>
    <t>The vast increase in the deployment of smart devices and the ubiquity of the Internet have evolved a new technology referred to as mobile crowdsensing (MCS). In healthcare MCS (HMCS), mobile devices can collect and upload medical data to the cloud server where authorized healthcare providers can access the relevant data for proper diagnosis and treatments. However, since this process is directly connected with patient's sensitive health information, any unauthorized disclosure may have serious consequences on the patient's wellbeing, hence privacy and security are serious issues in HMCS. To achieve data privacy and integrity, some certificateless aggregate signature (CLAS) schemes have been proposed. Very recently, four independent CLAS schemes were proposed for healthcare application. The authors claimed that their schemes were semantically secure in the security model. In this work, we analyze these schemes and find them to be insecure since there exists an adversary who can always forge a valid signature. Afterwards, we put forward a new CLAS scheme for HMCS application based on Elliptic Curve Cryptography (ECC) and hash function. In the proposed scheme, an aggregator can perform complete aggregation of certificateless signatures, resulting in improved performance. The proposed scheme satisfies all the security and privacy requirements of HMCS and can prevent possible attacks. Moreover, we show that the scheme is semantically secure with the assumption that the Discrete Logarithm Problem (DLP) is intractable. Extensive performance analysis and comparison show that the scheme is much more efficient than the state-of-the-art schemes. Â© 2019 Elsevier B.V.</t>
  </si>
  <si>
    <t>Aggregation; Certificateless aggregate signature; Discrete Logarithm Problem (DLP); Elliptic curve cryptography; Healthcare; Mobile crowdsensing; Privacy</t>
  </si>
  <si>
    <t>Article</t>
  </si>
  <si>
    <t>Final</t>
  </si>
  <si>
    <t>Scopus</t>
  </si>
  <si>
    <t>2-s2.0-85071846383</t>
  </si>
  <si>
    <t>Sureshkumar V., Amin R., Vijaykumar V.R., Sekar S.R.</t>
  </si>
  <si>
    <t>57190809130;57210228243;16319533900;57210654301;</t>
  </si>
  <si>
    <t>Robust secure communication protocol for smart healthcare system with FPGA implementation</t>
  </si>
  <si>
    <t>Future Generation Computer Systems</t>
  </si>
  <si>
    <t>10.1016/j.future.2019.05.058</t>
  </si>
  <si>
    <t>https://www.scopus.com/inward/record.uri?eid=2-s2.0-85066459318&amp;doi=10.1016%2fj.future.2019.05.058&amp;partnerID=40&amp;md5=c4797b60d607eb6ec0632f89e1471c38</t>
  </si>
  <si>
    <t>Department of Applied Mathematics and Computational Sciences, PSG College of Technology, Coimbatore, Tamilnadu, India; Department of Computer Science and Engineering, Dr. Shyama Prasad Mukherjee International Institute of Information Technology, Naya Raipur, India; Department of Electronics and Communication Engineering, Anna University, Coimbatore, Tamilnadu, India; Department of Electronics and Communication Engineering, Bannari Amman Institute of Technology, Sathyamangalam, Tamilnadu, India</t>
  </si>
  <si>
    <t>Sureshkumar, V., Department of Applied Mathematics and Computational Sciences, PSG College of Technology, Coimbatore, Tamilnadu, India; Amin, R., Department of Computer Science and Engineering, Dr. Shyama Prasad Mukherjee International Institute of Information Technology, Naya Raipur, India; Vijaykumar, V.R., Department of Electronics and Communication Engineering, Anna University, Coimbatore, Tamilnadu, India; Sekar, S.R., Department of Electronics and Communication Engineering, Bannari Amman Institute of Technology, Sathyamangalam, Tamilnadu, India</t>
  </si>
  <si>
    <t>BAN logic; Gateway node; Mutual authentication; MWSN; Sensor node</t>
  </si>
  <si>
    <t>2-s2.0-85066459318</t>
  </si>
  <si>
    <t>Murmann P.</t>
  </si>
  <si>
    <t>57192096802;</t>
  </si>
  <si>
    <t>Eliciting design guidelines for privacy notifications in mHealth environments</t>
  </si>
  <si>
    <t>International Journal of Mobile Human Computer Interaction</t>
  </si>
  <si>
    <t>10.4018/IJMHCI.2019100106</t>
  </si>
  <si>
    <t>https://www.scopus.com/inward/record.uri?eid=2-s2.0-85072643387&amp;doi=10.4018%2fIJMHCI.2019100106&amp;partnerID=40&amp;md5=5b4b45e603422fae647b00f301673396</t>
  </si>
  <si>
    <t>Karlstad University, Karlstad, Sweden</t>
  </si>
  <si>
    <t>Murmann, P., Karlstad University, Karlstad, Sweden</t>
  </si>
  <si>
    <t>Data Transparency; Human-Centred Design; Individualisation; Intervenability; Mobile Health (mHealth); Notification; Privacy; Transparency-Enhancing Tool (TET); Usability</t>
  </si>
  <si>
    <t>2-s2.0-85072643387</t>
  </si>
  <si>
    <t>Silva B.M.C., Rodrigues J.J.P.C., Canelo F., Lopes I.M.C., Lloret J.</t>
  </si>
  <si>
    <t>57189392058;25930566300;55546632200;41661998000;23389476400;</t>
  </si>
  <si>
    <t>Towards a cooperative security system for mobile-health applications</t>
  </si>
  <si>
    <t>Electronic Commerce Research</t>
  </si>
  <si>
    <t>10.1007/s10660-018-9296-9</t>
  </si>
  <si>
    <t>https://www.scopus.com/inward/record.uri?eid=2-s2.0-85043476920&amp;doi=10.1007%2fs10660-018-9296-9&amp;partnerID=40&amp;md5=384a3e7d1d8c6b176a37ce5c4885496c</t>
  </si>
  <si>
    <t>Mobile health (m-Health) system architectures are typically based on mobile and wireless communications, and use mobile devices with data exchange supported by Web services (WS). Although m-Health systems offer mobility as a potential and precious resource they also present several challenged issues and constraints, such as, battery and storage capacity, broadcast constraints, interferences, disconnections, noises, limited bandwidths, and network delays. Furthermore, constant mobility and often-required Internet connectivity also exposes and compromises the privacy and confidentiality of the m-Health system information. This paper proposes a novel data encryption solution for mobile health systems, considering a novel and early-proposed cooperation strategy. This encryption solution, tries to guarantee the best confidentiality, integrity, and authenticity of m-Health systems users data. The paper also presents a performance evaluation study comparing the performance an m-Health application with and without the DE4MHA. Â© 2018, Springer Science+Business Media, LLC, part of Springer Nature.</t>
  </si>
  <si>
    <t>Cooperation; e-Health; Encryption; Mobile computing; Mobile health; Security</t>
  </si>
  <si>
    <t>2-s2.0-85043476920</t>
  </si>
  <si>
    <t>Katusiime J., Pinkwart N.</t>
  </si>
  <si>
    <t>57192378542;55903827500;</t>
  </si>
  <si>
    <t>A review of privacy and usability issues in mobile health systems: Role of external factors</t>
  </si>
  <si>
    <t>Health informatics journal</t>
  </si>
  <si>
    <t>10.1177/1460458217733121</t>
  </si>
  <si>
    <t>https://www.scopus.com/inward/record.uri?eid=2-s2.0-85071281356&amp;doi=10.1177%2f1460458217733121&amp;partnerID=40&amp;md5=a1a7b30ab29f79b4fba956eeabb5accc</t>
  </si>
  <si>
    <t>Humboldt-UniversitÃ¤t zu Berlin, Germany; Mbarara University of Science and Technology, Uganda; Humboldt-UniversitÃ¤t zu Berlin, Germany</t>
  </si>
  <si>
    <t>Katusiime, J., Humboldt-UniversitÃ¤t zu Berlin, Germany; Mbarara University of Science and Technology, Uganda; Pinkwart, N., Humboldt-UniversitÃ¤t zu Berlin, Germany</t>
  </si>
  <si>
    <t>The increased penetration of mobile devices has created opportunities in the health sector and led to emerging of mobile health systems. As much as the mobile health systems have registered tremendous progress, they have been faced with privacy and usability issues. Due to the sensitivity of health information, there is an ethical need to equip mobile health systems with adequate privacy measures. However, these systems should also be useable by the intended users. Even though many researchers are working on solutions, the issues still persist. External factors such as cultural differences have also contributed to the issues, yet they have been under researched. In this article, we conduct a systematic literature review of 22 articles, categorize and present privacy and usability issues and possible solutions. We then discuss the relevance and implications of external factors to the findings on privacy and usability. We end with recommendations to address these external factors.</t>
  </si>
  <si>
    <t>external factors; mobile health systems; privacy issues; security issues; usability issues</t>
  </si>
  <si>
    <t>2-s2.0-85071281356</t>
  </si>
  <si>
    <t>Robillard J.M., Feng T.L., Sporn A.B., Lai J.-A., Lo C., Ta M., Nadler R.</t>
  </si>
  <si>
    <t>55216196900;57190878863;57201377015;57203115393;57210018411;57207797344;57207798314;</t>
  </si>
  <si>
    <t>Availability, readability, and content of privacy policies and terms of agreements of mental health apps</t>
  </si>
  <si>
    <t>Internet Interventions</t>
  </si>
  <si>
    <t>10.1016/j.invent.2019.100243</t>
  </si>
  <si>
    <t>https://www.scopus.com/inward/record.uri?eid=2-s2.0-85062907789&amp;doi=10.1016%2fj.invent.2019.100243&amp;partnerID=40&amp;md5=b9b601658601007ab6354d7b7f563b33</t>
  </si>
  <si>
    <t>Division of Neurology, Department of Medicine, The University of British Columbia, B404 - 4480 Oak Street, Vancouver, BC  V6H 3N1, Canada; University of Ottawa Centre for Health Law, Policy and Ethics, Common Law Section, Faculty of Law, University of Ottawa, 57 Louis Pasteur (Fauteux Hall), Ottawa, ON  K1N 6N5, Canada</t>
  </si>
  <si>
    <t>Robillard, J.M., Division of Neurology, Department of Medicine, The University of British Columbia, B404 - 4480 Oak Street, Vancouver, BC  V6H 3N1, Canada; Feng, T.L., Division of Neurology, Department of Medicine, The University of British Columbia, B404 - 4480 Oak Street, Vancouver, BC  V6H 3N1, Canada; Sporn, A.B., Division of Neurology, Department of Medicine, The University of British Columbia, B404 - 4480 Oak Street, Vancouver, BC  V6H 3N1, Canada; Lai, J.-A., Division of Neurology, Department of Medicine, The University of British Columbia, B404 - 4480 Oak Street, Vancouver, BC  V6H 3N1, Canada; Lo, C., Division of Neurology, Department of Medicine, The University of British Columbia, B404 - 4480 Oak Street, Vancouver, BC  V6H 3N1, Canada; Ta, M., Division of Neurology, Department of Medicine, The University of British Columbia, B404 - 4480 Oak Street, Vancouver, BC  V6H 3N1, Canada; Nadler, R., University of Ottawa Centre for Health Law, Policy and Ethics, Common Law Section, Faculty of Law, University of Ottawa, 57 Louis Pasteur (Fauteux Hall), Ottawa, ON  K1N 6N5, Canada</t>
  </si>
  <si>
    <t>Apps; Mental health; Mobile health; Privacy; Smartphone</t>
  </si>
  <si>
    <t>Open Access</t>
  </si>
  <si>
    <t>2-s2.0-85062907789</t>
  </si>
  <si>
    <t>ACM International Conference Proceeding Series</t>
  </si>
  <si>
    <t>Conference Paper</t>
  </si>
  <si>
    <t>Iwaya L.H., Li J., Fischer-HÃ¼bner S., Ã…hlfeldt R.-M., Martucci L.A.</t>
  </si>
  <si>
    <t>55584463800;57210795571;57211016461;8320686900;22951095100;</t>
  </si>
  <si>
    <t>E-consent for data privacy: Consent management for mobile health technologies in public health surveys and disease surveillance</t>
  </si>
  <si>
    <t>Studies in Health Technology and Informatics</t>
  </si>
  <si>
    <t>10.3233/SHTI190421</t>
  </si>
  <si>
    <t>https://www.scopus.com/inward/record.uri?eid=2-s2.0-85071502761&amp;doi=10.3233%2fSHTI190421&amp;partnerID=40&amp;md5=8bcde490244f8e6847c136ec9a4283a6</t>
  </si>
  <si>
    <t>Department of Mathematics and Computer Science, Karlstad University, Datavetenskap, Karlstad, SE 651-88, Sweden; Australian e-Health Research Centre, CSIRO, Marsfield, NSW, Australia; School of Informatics, University of SkÃ¶vde, SkÃ¶vde, Sweden</t>
  </si>
  <si>
    <t>Iwaya, L.H., Department of Mathematics and Computer Science, Karlstad University, Datavetenskap, Karlstad, SE 651-88, Sweden, Australian e-Health Research Centre, CSIRO, Marsfield, NSW, Australia; Li, J., Australian e-Health Research Centre, CSIRO, Marsfield, NSW, Australia; Fischer-HÃ¼bner, S., Department of Mathematics and Computer Science, Karlstad University, Datavetenskap, Karlstad, SE 651-88, Sweden; Ã…hlfeldt, R.-M., School of Informatics, University of SkÃ¶vde, SkÃ¶vde, Sweden; Martucci, L.A., Department of Mathematics and Computer Science, Karlstad University, Datavetenskap, Karlstad, SE 651-88, Sweden</t>
  </si>
  <si>
    <t>Community health workers in primary care programs increasingly use Mobile Health Data Collection Systems (MDCSs) to report their activities and conduct health surveys, replacing paper-based approaches. The mHealth systems are inherently privacy invasive, thus informing individuals and obtaining their consent is important to protect their rights to privacy. In this paper, we introduce an e-Consent tool tailored for MDCSs. It is developed based on the requirement analysis of consent management for data privacy and built upon the solutions of Participant-Centered Consent toolkit and Consent Receipt specification. The e-Consent solution has been evaluated in a usability study. The study results show that the design is useful for informing individuals on the nature of data processing, allowing them to make informed decisions. Â© 2019 International Medical Informatics Association (IMIA) and IOS Press. This article is published online with Open Access by IOS Press and distributed under the terms of the Creative Commons Attribution Non-Commercial License 4.0 (CC BY-NC 4.0).</t>
  </si>
  <si>
    <t>Mobile health; Privacy; Public surveillance</t>
  </si>
  <si>
    <t>2-s2.0-85071502761</t>
  </si>
  <si>
    <t>Zhang H., Xu C., Song C., Li D., Wang A., Xu W.</t>
  </si>
  <si>
    <t>57203145783;57209973644;56542250700;55704058100;56520680800;55546406300;</t>
  </si>
  <si>
    <t>PDVocal: Towards privacy-preserving Parkinson's disease detection using non-speech body sounds</t>
  </si>
  <si>
    <t>Proceedings of the Annual International Conference on Mobile Computing and Networking, MOBICOM</t>
  </si>
  <si>
    <t>10.1145/3300061.3300125</t>
  </si>
  <si>
    <t>https://www.scopus.com/inward/record.uri?eid=2-s2.0-85071684667&amp;doi=10.1145%2f3300061.3300125&amp;partnerID=40&amp;md5=affc86f5a70f549e4883b95256c9ffa2</t>
  </si>
  <si>
    <t>University at Buffalo, SUNY, Buffalo, NY, United States; University of Rochester Medical Center, Rochester, NY, United States</t>
  </si>
  <si>
    <t>Zhang, H., University at Buffalo, SUNY, Buffalo, NY, United States; Xu, C., University at Buffalo, SUNY, Buffalo, NY, United States; Song, C., University at Buffalo, SUNY, Buffalo, NY, United States; Li, D., University of Rochester Medical Center, Rochester, NY, United States; Wang, A., University at Buffalo, SUNY, Buffalo, NY, United States; Xu, W., University at Buffalo, SUNY, Buffalo, NY, United States</t>
  </si>
  <si>
    <t>Parkinson's disease (PD) is a chronic neurodegenerative disorder resulting from the progressive loss of dopaminergic nerve cells. People with PD usually demonstrate deficits in performing basic daily activities, and the relevant annual social cost can reach about $25 billion in the United States. Early detection of PD plays an important role in symptom relief and improvement in performance of activities in daily life (ADL), which eventually reduces societal and economic burden. However, conventional PD detection methods are inconvenient in daily life (e.g., requiring users to wear sensors). To overcome this challenge, we propose and identify the non-speech body sounds as the new PD biomarker, and utilize the data in smartphone usage to realize the passive PD detection in daily life without interrupting the user. Specifically, we present PDVocal, an end-to-end smartphone-based privacy-preserving system towards early PD detection. PDVocal can passively recognize the PD digital biomarkers in the voice data during daily phone conversation. At the user end, PDVocal filters the audio stream and only extracts the non-speech body sounds (e.g., breathing, clearing throat and swallowing) which contain no privacy-sensitive content. At the cloud end, PDVocal analyzes the body sounds of interest and assesses the health condition using a customized residual network. For the sake of reliability in real-world PD detection, we investigate the method of the performance optimizer including an opportunistic learning knob and a long-term tracking protocol. We evaluate our proposed PDVocal on a collected dataset from 890 participants and real-life conversations from publicly available data sources. Results indicate that non-speech body sounds are a promising digital biomarker for privacy-preserving PD detection in daily life. Â© 2019 Association for Computing Machinery.</t>
  </si>
  <si>
    <t>Acoustic Sensing; Mobile Health; Parkinson's Disease</t>
  </si>
  <si>
    <t>2-s2.0-85071684667</t>
  </si>
  <si>
    <t>Arfaoui A., Kribeche A., Senouci S.-M.</t>
  </si>
  <si>
    <t>57201884797;57188835084;6603438406;</t>
  </si>
  <si>
    <t>Context-aware anonymous authentication protocols in the internet of things dedicated to e-health applications</t>
  </si>
  <si>
    <t>Computer Networks</t>
  </si>
  <si>
    <t>10.1016/j.comnet.2019.04.031</t>
  </si>
  <si>
    <t>https://www.scopus.com/inward/record.uri?eid=2-s2.0-85065540031&amp;doi=10.1016%2fj.comnet.2019.04.031&amp;partnerID=40&amp;md5=9e023f9cbcd5710ca3fe9bcbc3a361a0</t>
  </si>
  <si>
    <t>Digital Security Unit, SupCom University of Carthage, Tunis, Tunisia; DRIVE EA1859, Univ. Bourgogne Franche ComtÃ©, BesanÃ§on, France</t>
  </si>
  <si>
    <t>Arfaoui, A., Digital Security Unit, SupCom University of Carthage, Tunis, Tunisia, DRIVE EA1859, Univ. Bourgogne Franche ComtÃ©, BesanÃ§on, France; Kribeche, A., DRIVE EA1859, Univ. Bourgogne Franche ComtÃ©, BesanÃ§on, France; Senouci, S.-M., DRIVE EA1859, Univ. Bourgogne Franche ComtÃ©, BesanÃ§on, France</t>
  </si>
  <si>
    <t>Due to the emergence of the Internet of Things (IoT) era and the rapid technological advancements of wireless communications, Wireless body area network (WBAN) has been introduced as a pioneering key technology for the next generation ubiquitous healthcare systems. However, the open and dynamic nature of wireless sensor technologies makes both inter-sensor and sensor-controller communications vulnerable to several potential attacks, which significantly undermine the WBAN's efficiency and impede its further flourish. Specifically, the patient's sensitive data may be eavesdropped and linked to the identities of the sensors in transmission and thus revealing the patient's medical conditions. Therefore, in such resource-impoverished environment, anonymous authentication for sensor nodes while considering their stringent resource constraints is a paramount security concern. In this paper, we propose a context-aware and lightweight anonymous authentication and key agreement scheme for WBAN applications in emergency and normal situations. The proposed scheme provides selective anonymous authentication between nodes in WBAN while taking into account the dynamic context changes. Formal security analysis using the widely accepted Real-Or-Random (ROR) model, the Burrows-Abadi-Needham (BAN) logic, and the automated security protocol verification (Scyther) tool shows that the proposed scheme is secure against known attacks. From a performance perspective, we prove that the proposed key agreement protocols outperform benchmark schemes in terms of communication and computation overhead. Â© 2019 Elsevier B.V.</t>
  </si>
  <si>
    <t>Anonymous authentication; Context-aware security; IoT; Key agreement; Scyther; WBAN</t>
  </si>
  <si>
    <t>2-s2.0-85065540031</t>
  </si>
  <si>
    <t>24467756100;57203525740;57193715377;56039568800;</t>
  </si>
  <si>
    <t>Enabling the internet of mobile crowdsourcing health things: A mobile fog computing, blockchain and iot based continuous glucose monitoring system for diabetes mellitus research and care</t>
  </si>
  <si>
    <t>Sensors (Switzerland)</t>
  </si>
  <si>
    <t>10.3390/s19153319</t>
  </si>
  <si>
    <t>https://www.scopus.com/inward/record.uri?eid=2-s2.0-85070554330&amp;doi=10.3390%2fs19153319&amp;partnerID=40&amp;md5=c1040429c2c5493bbfbf3ed4ecb22a48</t>
  </si>
  <si>
    <t>Department of Computer Engineering, Faculty of Computer Science, Centro de investigaciÃ³n CITIC, Universidade da CoruÃ±a, A CoruÃ±a, 15071, Spain</t>
  </si>
  <si>
    <t>FernÃ¡ndez-CaramÃ©s, T.M., Department of Computer Engineering, Faculty of Computer Science, Centro de investigaciÃ³n CITIC, Universidade da CoruÃ±a, A CoruÃ±a, 15071, Spain; Froiz-MÃ­guez, I., Department of Computer Engineering, Faculty of Computer Science, Centro de investigaciÃ³n CITIC, Universidade da CoruÃ±a, A CoruÃ±a, 15071, Spain; Blanco-Novoa, O., Department of Computer Engineering, Faculty of Computer Science, Centro de investigaciÃ³n CITIC, Universidade da CoruÃ±a, A CoruÃ±a, 15071, Spain; Fraga-Lamas, P., Department of Computer Engineering, Faculty of Computer Science, Centro de investigaciÃ³n CITIC, Universidade da CoruÃ±a, A CoruÃ±a, 15071, Spain</t>
  </si>
  <si>
    <t>Diabetes patients suffer from abnormal blood glucose levels, which can cause diverse health disorders that affect their kidneys, heart and vision. Due to these conditions, diabetes patients have traditionally checked blood glucose levels through Self-Monitoring of Blood Glucose (SMBG) techniques, like pricking their fingers multiple times per day. Such techniques involve a number of drawbacks that can be solved by using a device called Continuous Glucose Monitor (CGM), which can measure blood glucose levels continuously throughout the day without having to prick the patient when carrying out every measurement. This article details the design and implementation of a system that enhances commercial CGMs by adding Internet of Things (IoT) capabilities to them that allow for monitoring patients remotely and, thus, warning them about potentially dangerous situations. The proposed system makes use of smartphones to collect blood glucose values from CGMs and then sends them either to a remote cloud or to distributed fog computing nodes. Moreover, in order to exchange reliable, trustworthy and cybersecure data with medical scientists, doctors and caretakers, the system includes the deployment of a decentralized storage system that receives, processes and stores the collected data. Furthermore, in order to motivate users to add new data to the system, an incentive system based on a digital cryptocurrency named GlucoCoin was devised. Such a system makes use of a blockchain that is able to execute smart contracts in order to automate CGM sensor purchases or to reward the users that contribute to the system by providing their own data. Thanks to all the previously mentioned technologies, the proposed system enables patient data crowdsourcing and the development of novel mobile health (mHealth) applications for diagnosing, monitoring, studying and taking public health actions that can help to advance in the control of the disease and raise global awareness on the increasing prevalence of diabetes. Â© 2019 by the authors. Licensee MDPI, Basel, Switzerland.</t>
  </si>
  <si>
    <t>Blockchain; CGM; Crowdsourcing mHealth; Decision support; Diabetes; Fog computing; Glucose monitoring; IoT; Personalized medicine; Public health</t>
  </si>
  <si>
    <t>2-s2.0-85070554330</t>
  </si>
  <si>
    <t>35186349800;15724563800;56024591600;</t>
  </si>
  <si>
    <t>LISA: Visible light based initialization and SMS based authentication of constrained IoT devices</t>
  </si>
  <si>
    <t>10.1016/j.future.2019.02.052</t>
  </si>
  <si>
    <t>https://www.scopus.com/inward/record.uri?eid=2-s2.0-85062403741&amp;doi=10.1016%2fj.future.2019.02.052&amp;partnerID=40&amp;md5=50582f3414bb853aaac3e7aff9148f81</t>
  </si>
  <si>
    <t>University Department of Forensic Studies, University of Split, Croatia; Department of Electrical Engineering, FESB, University of Split, Croatia; University Department of Professional Studies, University of Split, Croatia</t>
  </si>
  <si>
    <t>PerkoviÄ‡, T., University Department of Forensic Studies, University of Split, Croatia; ÄŒagalj, M., Department of Electrical Engineering, FESB, University of Split, Croatia; KovaÄeviÄ‡, T., University Department of Professional Studies, University of Split, Croatia</t>
  </si>
  <si>
    <t>Future healthcare systems, smart homes, power managementsystems will all involve a large number of smart inter-connected wireless devices (such as wireless sensor and IoT nodes). One of the major challenges to securing these systems presents loading initial cryptographic credentials into a relatively large number of wireless devices. This challenge is further aggravated by the fact that many of these technologies and systems involve low-cost and highly interface constrained devices â€” lacking usual wired interfaces, displays, keypads, and alike. In this paper we propose two novel multichannel key deployment schemes for wireless (sensor) networks, LISA and LISAT, that only require a presence of a light source device, such as a multi-touch screen, tablet or a smartphone device. Both key deployment schemes are secret key-based multichannel protocols and are suitable for interface/resource constrained wireless devices. We use one-way visible light channel (VLC) of multitouch screens (the flashing displays) to initialize sensor devices in a secure, usable and scalable way. More interestingly, LISAT protocol is suited for initialization of geographically remote devices via a trusted third party device. We provide formal analysis of the proposed protocols using the automated verification tool. From the user's perspective of protocol execution, device initialization is quite simple as user simply places the devices on the top of the multitouch screen after which the remaining process is fully automatized. Indeed, through the experiments with 34 users we showed that our solution is user-friendly and has a good performance concerning the time consumption. Â© 2019</t>
  </si>
  <si>
    <t>Authentication; Key deployment; Visible light channel; Wireless devices</t>
  </si>
  <si>
    <t>2-s2.0-85062403741</t>
  </si>
  <si>
    <t>Li Q., Zhu H., Xiong J., Mo R., Ying Z., Wang H.</t>
  </si>
  <si>
    <t>56209249800;8882010600;35094715500;57189233928;56482796400;57207238831;</t>
  </si>
  <si>
    <t>Fine-grained multi-authority access control in IoT-enabled mHealth</t>
  </si>
  <si>
    <t>Annales des Telecommunications/Annals of Telecommunications</t>
  </si>
  <si>
    <t>10.1007/s12243-018-00702-6</t>
  </si>
  <si>
    <t>https://www.scopus.com/inward/record.uri?eid=2-s2.0-85059846866&amp;doi=10.1007%2fs12243-018-00702-6&amp;partnerID=40&amp;md5=c76d8d79578a16c49897c6c61f07f235</t>
  </si>
  <si>
    <t>With the popularity of Internet of Things (IoT) and cloud computing technologies, mobile healthcare (mHealth) can offer remote, accurate, and effective medical services for patients according to their personal health records (PHRs). However, data security and efficient access of the PHR should be addressed. Attribute-based encryption (ABE) is regarded as a well-received cryptographic mechanism to simultaneously realize fine-grained access control and data confidentiality in mHealth. Nevertheless, existing works are either constructed in the single-authority setting which may be a performance bottleneck, or lack of efficient user decryption. In this paper, we propose SEMAAC, a secure and efficient multi-authority access control system for IoT-enabled mHealth. In SEMAAC, there are multiple independently worked attribute authorities (AAs). A new entity could be an AA without re-building the system. To reduce the user decryption overhead, most decryption is executed in cloud server, which whereafter returns a partial decryption ciphertext (PDC). The AAs can help the user to check if the PDC is correctly computed. Additionally, a restricted user can delegate his/her key to someone to outsource the decryption and check the returned result, without exposing the plaintext PHR file. The proposed SEMAAC is proved to be adaptively secure in the standard model. The numerical analysis and extensive experiments illustrate the efficiency and advantage of our scheme. Â© 2019, Institut Mines-TÃ©lÃ©com and Springer Nature Switzerland AG.</t>
  </si>
  <si>
    <t>Access control; Attribute-based encryption; Efficient decryption; Mobile healthcare; Multiple authorities</t>
  </si>
  <si>
    <t>2-s2.0-85059846866</t>
  </si>
  <si>
    <t>Hahn C., Kwon H., Hur J.</t>
  </si>
  <si>
    <t>56452418100;56452167200;14035382600;</t>
  </si>
  <si>
    <t>Trustworthy Delegation Toward Securing Mobile Healthcare Cyber-Physical Systems</t>
  </si>
  <si>
    <t>IEEE Internet of Things Journal</t>
  </si>
  <si>
    <t>10.1109/JIOT.2018.2878216</t>
  </si>
  <si>
    <t>https://www.scopus.com/inward/record.uri?eid=2-s2.0-85055680767&amp;doi=10.1109%2fJIOT.2018.2878216&amp;partnerID=40&amp;md5=09aab59db1f65937f3e150d3febe55bf</t>
  </si>
  <si>
    <t>Department of Computer Science and Engineering, Korea University, Seoul, 02841, South Korea</t>
  </si>
  <si>
    <t>Hahn, C., Department of Computer Science and Engineering, Korea University, Seoul, 02841, South Korea; Kwon, H., Department of Computer Science and Engineering, Korea University, Seoul, 02841, South Korea; Hur, J., Department of Computer Science and Engineering, Korea University, Seoul, 02841, South Korea</t>
  </si>
  <si>
    <t>Attribute-based encryption (ABE) offers a promising solution for flexible access control over sensitive personal health records in a mobile healthcare system on top of a public cloud infrastructure. However, ABE cannot be simply applied to lightweight devices due to its substantial computation cost during decryption. This problem could be alleviated by delegating significant parts of the decryption operations to computationally powerful parties, such as cloud servers, but the correctness of the delegated computation would be at stake. Thus, previous works enabled users to validate the partial decryption by employing a cryptographic commitment or message authentication code (MAC). This paper demonstrates that the previous commitment or MAC-based schemes cannot support verifiability in the presence of potentially malevolent cloud servers. We propose two concrete attacks on previous commitment or MAC-based schemes. We propose an effective countermeasure scheme for securing resource-limited mobile healthcare systems and provide a rigorous security proof in the standard model, demonstrating that the proposed scheme is secure against our attacks. The experimental analysis shows that the proposed scheme provides the similar performance compared with the previous commitment-based schemes and outperforms the MAC-based scheme. Â© 2014 IEEE.</t>
  </si>
  <si>
    <t>Attribute-based encryption (ABE); cloud computing; cyber-physical systems; mobile healthcare</t>
  </si>
  <si>
    <t>2-s2.0-85055680767</t>
  </si>
  <si>
    <t>Lang M., Mayr M., Ringbauer S., Cepek L.</t>
  </si>
  <si>
    <t>7202007400;57210847753;57210847398;6602317080;</t>
  </si>
  <si>
    <t>PatientConcept App: Key Characteristics, Implementation, and its Potential Benefit</t>
  </si>
  <si>
    <t>Neurology and Therapy</t>
  </si>
  <si>
    <t>10.1007/s40120-019-0133-4</t>
  </si>
  <si>
    <t>https://www.scopus.com/inward/record.uri?eid=2-s2.0-85071679291&amp;doi=10.1007%2fs40120-019-0133-4&amp;partnerID=40&amp;md5=6eb36f462593db65e86e419734e5308e</t>
  </si>
  <si>
    <t>NervenfachÃ¤rztliche Gemeinschaftspraxis Ulm, and NeuroPoint GmbH, Ulm, Germany; NeuroSys GmbH, Ulm, Germany</t>
  </si>
  <si>
    <t>Lang, M., NervenfachÃ¤rztliche Gemeinschaftspraxis Ulm, and NeuroPoint GmbH, Ulm, Germany; Mayr, M., NeuroSys GmbH, Ulm, Germany; Ringbauer, S., NeuroSys GmbH, Ulm, Germany; Cepek, L., NervenfachÃ¤rztliche Gemeinschaftspraxis Ulm, and NeuroPoint GmbH, Ulm, Germany</t>
  </si>
  <si>
    <t>Adherence; Chronic disease; Communication; mHealth; Multiple sclerosis; Secure data management; Software application</t>
  </si>
  <si>
    <t>2-s2.0-85071679291</t>
  </si>
  <si>
    <t>Benjumea J., Dorronzoro E., Ropero J., Rivera-Romero O., Carrasco A.</t>
  </si>
  <si>
    <t>25926853100;25927008700;8856865200;57207216744;23395682000;</t>
  </si>
  <si>
    <t>Privacy in mobile health applications for breast cancer patients</t>
  </si>
  <si>
    <t>Proceedings - IEEE Symposium on Computer-Based Medical Systems</t>
  </si>
  <si>
    <t>2019-June</t>
  </si>
  <si>
    <t>10.1109/CBMS.2019.00131</t>
  </si>
  <si>
    <t>https://www.scopus.com/inward/record.uri?eid=2-s2.0-85071007817&amp;doi=10.1109%2fCBMS.2019.00131&amp;partnerID=40&amp;md5=73e434401f1d0c425ab725c096d56aae</t>
  </si>
  <si>
    <t>Universidad de Sevilla, Department of Electronic Technology, Seville, Spain</t>
  </si>
  <si>
    <t>Benjumea, J., Universidad de Sevilla, Department of Electronic Technology, Seville, Spain; Dorronzoro, E., Universidad de Sevilla, Department of Electronic Technology, Seville, Spain; Ropero, J., Universidad de Sevilla, Department of Electronic Technology, Seville, Spain; Rivera-Romero, O., Universidad de Sevilla, Department of Electronic Technology, Seville, Spain; Carrasco, A., Universidad de Sevilla, Department of Electronic Technology, Seville, Spain</t>
  </si>
  <si>
    <t>Privacy is a major concern for breast cancer patients. When patients use mobile health applications (mHealth apps), many sensitive data are handled by the application developers. General Data Protection Regulation (GDPR) arises as a solution to privacy issues. In this paper, we analyze the privacy policy of a sample of mHealth apps for breast cancer patients, developing a scale to check if GDPR is complied. Despite privacy is a key factor in the adoption of the use of mHealth apps, the low level of compliance with the GDPR of the analyzed applications was quite surprising. Thus, application developers must be concerned about this matter. Â© 2019 IEEE.</t>
  </si>
  <si>
    <t>Breast cancer; GDPR; M-Health; Mobile applications; Privacy</t>
  </si>
  <si>
    <t>2-s2.0-85071007817</t>
  </si>
  <si>
    <t>Chen C.-Y., Hsu Y.-C., Lin C.-C., Hajiyev J., Su C.-R., Tseng C.-H.</t>
  </si>
  <si>
    <t>35868066300;44761285000;36835900100;57194060964;56489196700;57209451404;</t>
  </si>
  <si>
    <t>Study of out-of-hospital access to his system: A security perspective</t>
  </si>
  <si>
    <t>10.3390/s19112628</t>
  </si>
  <si>
    <t>https://www.scopus.com/inward/record.uri?eid=2-s2.0-85067816883&amp;doi=10.3390%2fs19112628&amp;partnerID=40&amp;md5=867291fc39b06e5318c9244b12f2428f</t>
  </si>
  <si>
    <t>In light of the need for Extramural Hospital Information System (HIS) access through mobile devices outside the hospital, this research analyzes situational information security threats, including the circumstances in which a mobile device may get lost and personal data may be stolen. Moreover, the system needs to be implemented in accordance with the regulations. Based on the security threat analysis, it is proposed to use a security control module to provide a security-enabled HIS proxy module, two-way authentication module, and One-Time Password (OTP). The sending module and cryptographic technology computing module with Micro SD encryption card form a set of HIS extension system, which includes the SMS OTP method to simultaneously verify the two-way authentication mechanism of a user and the device that the user owns. Â© 2019 by the authors. Licensee MDPI, Basel, Switzerland.</t>
  </si>
  <si>
    <t>Dynamic account; Encryption card; M-health; Privacy protection; SMS OTP; User authentication</t>
  </si>
  <si>
    <t>2-s2.0-85067816883</t>
  </si>
  <si>
    <t>Al-Muhtadi J., Shahzad B., Saleem K., Jameel W., Orgun M.A.</t>
  </si>
  <si>
    <t>6602495413;16022803500;24766676700;57194415091;6603681610;</t>
  </si>
  <si>
    <t>Cybersecurity and privacy issues for socially integrated mobile healthcare applications operating in a multi-cloud environment</t>
  </si>
  <si>
    <t>Health Informatics Journal</t>
  </si>
  <si>
    <t>10.1177/1460458217706184</t>
  </si>
  <si>
    <t>https://www.scopus.com/inward/record.uri?eid=2-s2.0-85065662723&amp;doi=10.1177%2f1460458217706184&amp;partnerID=40&amp;md5=b31d0f6bd29e2ba10208e1f94b336364</t>
  </si>
  <si>
    <t>College of Computer and Information Sciences (CCIS), Center of Excellence in Information Assurance (CoEIA), King Saud University, Saudi Arabia; COMSATS Institute of Information Technology, Pakistan; Macquarie University, Australia; Macau University of Science and Technology, Macau</t>
  </si>
  <si>
    <t>Al-Muhtadi, J.; Shahzad, B.; Saleem, K., College of Computer and Information Sciences (CCIS), Center of Excellence in Information Assurance (CoEIA), King Saud University, Saudi Arabia; Jameel, W., COMSATS Institute of Information Technology, Pakistan; Orgun, M.A., Macquarie University, Australia, Macau University of Science and Technology, Macau</t>
  </si>
  <si>
    <t>Social media has enabled information-sharing across massively large networks of people without spending much financial resources and time that are otherwise required in the print and electronic media. Mobile-based social media applications have overwhelmingly changed the information-sharing perspective. However, with the advent of such applications at an unprecedented scale, the privacy of the information is compromised to a larger extent if breach mitigation is not adequate. Since healthcare applications are also being developed for mobile devices so that they also benefit from the power of social media, cybersecurity privacy concerns for such sensitive applications have become critical. This article discusses the architecture of a typical mobile healthcare application, in which customized privacy levels are defined for the individuals participating in the system. It then elaborates on how the communication across a social network in a multi-cloud environment can be made more secure and private, especially for healthcare applications. Â© The Author(s) 2017.</t>
  </si>
  <si>
    <t>cybersecurity; healthcare; multi-cloud environment; privacy; social networks</t>
  </si>
  <si>
    <t>2-s2.0-85065662723</t>
  </si>
  <si>
    <t>Wang G., Lu R., Huang C., Guan Y.L.</t>
  </si>
  <si>
    <t>57189035937;57191090555;57188840689;57192997201;</t>
  </si>
  <si>
    <t>An efficient and privacy-Preserving pre-clinical guide scheme for mobile eHealthcare</t>
  </si>
  <si>
    <t>Journal of Information Security and Applications</t>
  </si>
  <si>
    <t>10.1016/j.jisa.2019.03.009</t>
  </si>
  <si>
    <t>https://www.scopus.com/inward/record.uri?eid=2-s2.0-85063583970&amp;doi=10.1016%2fj.jisa.2019.03.009&amp;partnerID=40&amp;md5=f6ffcc17e78494eb8a33b67b83284719</t>
  </si>
  <si>
    <t>The School of Electrical and Electronic Engineering, Nanyang Technological University639798, Singapore; Faculty of Computer Science, University of New Brunswick, New Brunswick, Canada; Department of Electrical and Computer Engineering, University of Waterloo, Waterloo, ON, Canada</t>
  </si>
  <si>
    <t>Wang, G., The School of Electrical and Electronic Engineering, Nanyang Technological University639798, Singapore; Lu, R., Faculty of Computer Science, University of New Brunswick, New Brunswick, Canada; Huang, C., Department of Electrical and Computer Engineering, University of Waterloo, Waterloo, ON, Canada; Guan, Y.L., The School of Electrical and Electronic Engineering, Nanyang Technological University639798, Singapore</t>
  </si>
  <si>
    <t>With the increasing popularity of pervasive devices such as smartphones and Internet-of-Things devices, mobile e-Healthcare has become a research trend in recent years. Disease risk prediction using big data analytics techniques is one popular e-Healthcare research focus, and one associated research challenge is ensuring the privacy of user and patient data. In this paper, we propose a new efficient and privacy-preserving pre-clinical guidance scheme (hereafter referred to as PGuide) for mobile eHealthcare, designed to offer both self-diagnosis and hospital recommendation services to users in a privacy-preserving way. To provide users the capability to present a detailed health profile for accurate disease risk prediction, we introduce a privacy-preserving comparison protocol (PPCP) in PGuide, which will improve the accuracy of disease risk prediction. We also employ a single-attribute encryption technique to devise a privacy-preserving hospital recommendation service in PGuide, which can further guide users to choose a hospital appropriate for their visit after conducting a self-diagnosis. We then prove that PGuide can achieve the privacy-preservation requirements in both self-diagnosis and hospitals recommendation services. We also conduct a number of experiments, which demonstrate the efficiency of PGuide, in terms of computational cost and communication overhead. Â© 2019 Elsevier Ltd</t>
  </si>
  <si>
    <t>Efficiency; Mobile e-Healthcare; Pre-clinical guidance; Privacy-preserving</t>
  </si>
  <si>
    <t>2-s2.0-85063583970</t>
  </si>
  <si>
    <t>Chen W., Chen Z., Cui F.</t>
  </si>
  <si>
    <t>55716079700;56984606000;56479973700;</t>
  </si>
  <si>
    <t>Collaborative and secure transmission of medical data applied to mobile healthcare</t>
  </si>
  <si>
    <t>BioMedical Engineering Online</t>
  </si>
  <si>
    <t>10.1186/s12938-019-0674-x</t>
  </si>
  <si>
    <t>https://www.scopus.com/inward/record.uri?eid=2-s2.0-85066428600&amp;doi=10.1186%2fs12938-019-0674-x&amp;partnerID=40&amp;md5=ea062ee0c398b7ac8b5e93f527e2aad8</t>
  </si>
  <si>
    <t>School of Computer Science and Engineering, Central South University, Changsha, 410075, China; School of Information and Electronic Engineering, Hunan City University, Yiyang, 413000, China</t>
  </si>
  <si>
    <t>Chen, W., School of Computer Science and Engineering, Central South University, Changsha, 410075, China, School of Information and Electronic Engineering, Hunan City University, Yiyang, 413000, China; Chen, Z., School of Computer Science and Engineering, Central South University, Changsha, 410075, China; Cui, F., School of Computer Science and Engineering, Central South University, Changsha, 410075, China</t>
  </si>
  <si>
    <t>Purpose: We propose a collaborative and secure transmission scheme in order to safely and efficiently transmit medical data and provide telemedicine services, lighten the load on wireless access networks, and improve the quality of medical treatment such as surgery. Methods: First, the transmission technology based on opportunistic networks is used to upload patient physiological data and share medical information. Second, we propose a trusted transfer scheme based on the circle of friends, which is constructed with historical encounters and social features of nodes. This scheme takes the forwarding policy of each packet by close friends to effectively prevent the participation of strangers, and avoid privacy issues and deal with selfish behaviors. At the same time, the structure of friend circle is beneficial to the improvement of medical data transmission. Third, we present a lossless compression scheme with less computation and higher compression ratio to reduce the amount of medical data and improve the performance of the transmission. Results: The experimental results show that the proposed scheme is effective and has good transmission performance while ensuring the safety and reliability of media data. Conclusion: The mobile healthcare faces some challenges such as the vastness of medical data and sensitivity of patient information. Using opportunistic networks to transmit medical data in mobile healthcare is a good solution, which can effectively divert and offload the data traffic of mobile Internet. The structure of friend circles and the technology of data compression are beneficial to safely and efficiently transmit the patient's physiological parameters and medical health information. Â© 2019 The Author(s).</t>
  </si>
  <si>
    <t>Circle of friends; Integer wavelet transform; Medical data; Mobile healthcare; Opportunistic networks</t>
  </si>
  <si>
    <t>2-s2.0-85066428600</t>
  </si>
  <si>
    <t>Kotz D.</t>
  </si>
  <si>
    <t>7006805893;</t>
  </si>
  <si>
    <t>Amulet: An open-source wrist-worn platform for mHealth research and education</t>
  </si>
  <si>
    <t>2019 11th International Conference on Communication Systems and Networks, COMSNETS 2019</t>
  </si>
  <si>
    <t>10.1109/COMSNETS.2019.8711407</t>
  </si>
  <si>
    <t>https://www.scopus.com/inward/record.uri?eid=2-s2.0-85066493803&amp;doi=10.1109%2fCOMSNETS.2019.8711407&amp;partnerID=40&amp;md5=c7d254ffa975dc189b59efbe9d0e41f9</t>
  </si>
  <si>
    <t>Department of Computer Science, Dartmouth College, Hanover, NH, United States</t>
  </si>
  <si>
    <t>Kotz, D., Department of Computer Science, Dartmouth College, Hanover, NH, United States</t>
  </si>
  <si>
    <t>The advent of mobile and wearable computing technology has opened up tremendous opportunities for health and wellness applications. It is increasingly possible for individuals to wear devices that can sense their physiology or health-related behaviors, collecting valuable data in support of diagnosis, treatment, public health, or other applications. From a researcher's point of view, the commercial availability of these 'mHealth' devices has made it feasible to conduct scientific studies of health conditions and to explore health-related interventions. It remains difficult, however, to conduct systems work or other experimental research involving the hardware, software, security, and networking aspects of mobile and wearable technology. In this paper we describe the Amulet platform, an open-hardware, open-software wrist-worn computing device designed specifically for mHealth applications. Our position is that the Amulet is an inexpensive platform for research and education, and we encourage the mHealth community to explore its potential. Â© 2019 IEEE.</t>
  </si>
  <si>
    <t>Education; Health; MHealth; Mobile computing; Research; Wearable computing</t>
  </si>
  <si>
    <t>2-s2.0-85066493803</t>
  </si>
  <si>
    <t>Koutli M., Theologou N., Tryferidis A., Tzovaras D., Kagkini A., Zandes D., Karkaletsis K., Kaggelides K., Almela Miralles J., Oravec V., Vanya S.</t>
  </si>
  <si>
    <t>57209451555;57193928447;56968112800;13105681700;57210931046;57210932772;56728886300;35810522200;57210931866;57205484000;56644887800;</t>
  </si>
  <si>
    <t>Secure IoT e-Health applications using VICINITY framework and GDPR guidelines</t>
  </si>
  <si>
    <t>Proceedings - 15th Annual International Conference on Distributed Computing in Sensor Systems, DCOSS 2019</t>
  </si>
  <si>
    <t>10.1109/DCOSS.2019.00064</t>
  </si>
  <si>
    <t>https://www.scopus.com/inward/record.uri?eid=2-s2.0-85071912471&amp;doi=10.1109%2fDCOSS.2019.00064&amp;partnerID=40&amp;md5=89dc656cef3a280caeb897950665236e</t>
  </si>
  <si>
    <t>CERTH/ITI, Centre for Research and Technology Hellas, Information Technologies Institute, 6th km Harilaou, Thermi, Thessaloniki, 570 01, Greece; Gnomon Informatics, 21 Tritsi Street, Thessaloniki, 570 01, Greece; BAvenir, S.r.o., Kladnianska, Bratislava, 34 821 05, Slovakia</t>
  </si>
  <si>
    <t>Koutli, M., CERTH/ITI, Centre for Research and Technology Hellas, Information Technologies Institute, 6th km Harilaou, Thermi, Thessaloniki, 570 01, Greece; Theologou, N., CERTH/ITI, Centre for Research and Technology Hellas, Information Technologies Institute, 6th km Harilaou, Thermi, Thessaloniki, 570 01, Greece; Tryferidis, A., CERTH/ITI, Centre for Research and Technology Hellas, Information Technologies Institute, 6th km Harilaou, Thermi, Thessaloniki, 570 01, Greece; Tzovaras, D., CERTH/ITI, Centre for Research and Technology Hellas, Information Technologies Institute, 6th km Harilaou, Thermi, Thessaloniki, 570 01, Greece; Kagkini, A., Gnomon Informatics, 21 Tritsi Street, Thessaloniki, 570 01, Greece; Zandes, D., Gnomon Informatics, 21 Tritsi Street, Thessaloniki, 570 01, Greece; Karkaletsis, K., Gnomon Informatics, 21 Tritsi Street, Thessaloniki, 570 01, Greece; Kaggelides, K., Gnomon Informatics, 21 Tritsi Street, Thessaloniki, 570 01, Greece; Almela Miralles, J., BAvenir, S.r.o., Kladnianska, Bratislava, 34 821 05, Slovakia; Oravec, V., BAvenir, S.r.o., Kladnianska, Bratislava, 34 821 05, Slovakia; Vanya, S., BAvenir, S.r.o., Kladnianska, Bratislava, 34 821 05, Slovakia</t>
  </si>
  <si>
    <t>In this work we analyze the security requirements and challenges of e-Health Internet of Things (IoT) applications and propose a complete architecture to address them. This architecture combines VICINITY IoT Framework security features together with General Data Protection Regulation (GDPR) compliant mechanisms in order to provide secure e-Health services to elders and middle-aged people. We also demonstrate how an Ambient Assisted Living (AAL) and an mHealth application were designed and implemented, addressing the current security and privacy requirements. Â© 2019 IEEE.</t>
  </si>
  <si>
    <t>E-Health; GDPR; IoT; Privacy; Security</t>
  </si>
  <si>
    <t>2-s2.0-85071912471</t>
  </si>
  <si>
    <t>Hatzivasilis G., Soultatos O., Ioannidis S., Verikoukis C., Demetriou G., Tsatsoulis C.</t>
  </si>
  <si>
    <t>55554489600;56912325900;24767420100;16176716900;57204374033;57210932282;</t>
  </si>
  <si>
    <t>Review of security and privacy for the internet of medical things (IoMT): Resolving the protection concerns for the novel circular economy bioinformatics</t>
  </si>
  <si>
    <t>10.1109/DCOSS.2019.00091</t>
  </si>
  <si>
    <t>https://www.scopus.com/inward/record.uri?eid=2-s2.0-85071904015&amp;doi=10.1109%2fDCOSS.2019.00091&amp;partnerID=40&amp;md5=9bb408b02a9eb0e58466c385cbf8c2bb</t>
  </si>
  <si>
    <t>Institute of Computer Science, Foundation for Research and Technology - Hellas, Heraklion, Crete, Greece; Telecommunications Technological Center of Catalonia (CTTC), Barcelona, Spain; Ecole des Ponts Business School, Paris, France; Nodalpoint Systems, Athens, Greece</t>
  </si>
  <si>
    <t>Hatzivasilis, G., Institute of Computer Science, Foundation for Research and Technology - Hellas, Heraklion, Crete, Greece; Soultatos, O., Institute of Computer Science, Foundation for Research and Technology - Hellas, Heraklion, Crete, Greece; Ioannidis, S., Institute of Computer Science, Foundation for Research and Technology - Hellas, Heraklion, Crete, Greece; Verikoukis, C., Telecommunications Technological Center of Catalonia (CTTC), Barcelona, Spain; Demetriou, G., Ecole des Ponts Business School, Paris, France; Tsatsoulis, C., Nodalpoint Systems, Athens, Greece</t>
  </si>
  <si>
    <t>Day-by-day modern circular economy (CE) models gain ground and penetrate the traditional business sectors. The Internet of Medical Things (IoMT) is the main enabler for this interplay of CE with healthcare. Novel services, like remote sensing, assisting of elder people, and e-visit, enhance the people's health and convenience, while reducing the per-patient cost for the medical institutions. However, the rise of mobile, wearable, and telemedicine solutions means that security can no longer be examined within the neat, physical walls as it was considered before. The problem for a healthcare system further increases as the Bring Your Own Device (BYOD) reality, affects the way that the health services are accommodated nowadays. Both patients and healthcare staff utilize their personal devices (e.g. smart phones or tablets) in order to access, deliver, and process medical data. As the IoMT is materialized and the underlying devices maintain so valuable data, they become a popular target for ransomware and other attacks. In the CE case, the problem is further emerging as several of these assets can be used over-and-over by many actuators. However, medical users and vendors are less aware of the underlying vulnerabilities and spend less on the IoMT security. Nevertheless, the risk from exploiting vulnerabilities can be drastically reduced when the known and relevant controls are placed. This paper presents an overview of the core security and privacy controls that must be deployed in modern IoMT settings in order to safeguard the involved users and stakeholders. The overall approach can be considered as a best-practices guide towards the safe implementation of IoMT systems, featuring CE. Â© 2019 IEEE.</t>
  </si>
  <si>
    <t>Bioinformatics; BYOD; Circular economy; E-health; Healthcare infrastructure; IoMT; IoT; Privacy; Security</t>
  </si>
  <si>
    <t>2-s2.0-85071904015</t>
  </si>
  <si>
    <t>Ahmed Y., Naqvi S., Josephs M.</t>
  </si>
  <si>
    <t>57204475750;57204350465;57203997776;</t>
  </si>
  <si>
    <t>Cybersecurity Metrics for Enhanced Protection of Healthcare IT Systems</t>
  </si>
  <si>
    <t>International Symposium on Medical Information and Communication Technology, ISMICT</t>
  </si>
  <si>
    <t>2019-May</t>
  </si>
  <si>
    <t>10.1109/ISMICT.2019.8744003</t>
  </si>
  <si>
    <t>https://www.scopus.com/inward/record.uri?eid=2-s2.0-85069056386&amp;doi=10.1109%2fISMICT.2019.8744003&amp;partnerID=40&amp;md5=e9f251ea8147773b1d4fa6b213efbab1</t>
  </si>
  <si>
    <t>School of Computing and Digital Technology, Birmingham City University, United Kingdom</t>
  </si>
  <si>
    <t>Ahmed, Y., School of Computing and Digital Technology, Birmingham City University, United Kingdom; Naqvi, S., School of Computing and Digital Technology, Birmingham City University, United Kingdom; Josephs, M., School of Computing and Digital Technology, Birmingham City University, United Kingdom</t>
  </si>
  <si>
    <t>Cybersecurity incidents are on the rise in the health-care sector and it is becoming a growing concern for the senior executives. The attack surface is expanding due to the large number of connected medical devices and the proliferation of portable devices such as smart phones, tablets and USB devices. In this paper, we will discuss some of the security challenges facing this sector and propose a set of cybersecurity metrics that could be used to enhance the protection of the IT systems. Â© 2019 IEEE.</t>
  </si>
  <si>
    <t>Cybersecurity; Healthcare; Infrastructure; Interconnected devices; Medical devices; Network security; Ransomware; Security culture; Security metrics</t>
  </si>
  <si>
    <t>2-s2.0-85069056386</t>
  </si>
  <si>
    <t>Shah L.M., Yang W.E., Demo R.C., Lee M.A., Weng D., Shan R., Wongvibulsin S., Spaulding E.M., Marvel F.A., Martin S.S.</t>
  </si>
  <si>
    <t>57207102568;56720543700;57208685522;57208686542;57208681886;57208260595;56047162800;57194851390;6504464522;55450099100;</t>
  </si>
  <si>
    <t>Technical guidance for clinicians interested in partnering with engineers in mobile health development and evaluation</t>
  </si>
  <si>
    <t>JMIR mHealth and uHealth</t>
  </si>
  <si>
    <t xml:space="preserve"> e14124</t>
  </si>
  <si>
    <t>10.2196/14124</t>
  </si>
  <si>
    <t>https://www.scopus.com/inward/record.uri?eid=2-s2.0-85068710006&amp;doi=10.2196%2f14124&amp;partnerID=40&amp;md5=8863553f6a3a5e8be3654e8e9c5fcbe6</t>
  </si>
  <si>
    <t>Johns Hopkins University School of Medicine, Baltimore, MD, United States; Johns Hopkins University Whiting School of Engineering, Baltimore, MD, United States; David Geffen School of Medicine, University of California, Los Angeles, Los Angeles, CA, United States; Johns Hopkins University School of Nursing, Baltimore, MD, United States</t>
  </si>
  <si>
    <t>Shah, L.M., Johns Hopkins University School of Medicine, Baltimore, MD, United States; Yang, W.E., Johns Hopkins University School of Medicine, Baltimore, MD, United States; Demo, R.C., Johns Hopkins University Whiting School of Engineering, Baltimore, MD, United States; Lee, M.A., Johns Hopkins University Whiting School of Engineering, Baltimore, MD, United States; Weng, D., Johns Hopkins University School of Medicine, Baltimore, MD, United States; Shan, R., Johns Hopkins University School of Medicine, Baltimore, MD, United States, David Geffen School of Medicine, University of California, Los Angeles, Los Angeles, CA, United States; Wongvibulsin, S., Johns Hopkins University School of Medicine, Baltimore, MD, United States, Johns Hopkins University Whiting School of Engineering, Baltimore, MD, United States; Spaulding, E.M., Johns Hopkins University School of Nursing, Baltimore, MD, United States; Marvel, F.A., Johns Hopkins University School of Medicine, Baltimore, MD, United States; Martin, S.S., Johns Hopkins University School of Medicine, Baltimore, MD, United States, Johns Hopkins University Whiting School of Engineering, Baltimore, MD, United States</t>
  </si>
  <si>
    <t>The explosion of mobile health (mHealth) interventions has prompted significant investment and exploration that has extended past industry into academia. Although research in this space is emerging, it focuses on the clinical and population level impact across different populations. To realize the full potential of mHealth, an intimate understanding of how mHealth is being used by patients and potential differences in usage between various demographic groups must also be prioritized. In this viewpoint, we use our experiences in building an mHealth intervention that incorporates an iOS app, Bluetooth-enabled blood pressure cuff, and Apple Watch to share knowledge on (1) how user interaction data can be tracked in the context of health care privacy laws, (2) what is required for effective, nuanced communication between clinicians and engineers to design mHealth interventions that are patient-centered and have high clinical impact, and (3) how to handle and set up a process to handle user interaction data efficiently. Â© Lochan M Shah, William E Yang, Ryan C Demo, Matthias A Lee, Daniel Weng, Rongzi Shan, Shannon Wongvibulsin, Erin M Spaulding, Francoise A Marvel, Seth S Martin.</t>
  </si>
  <si>
    <t>Cardiology; mHealth; Myocardial infarction; Personalized medicine</t>
  </si>
  <si>
    <t>2-s2.0-85068710006</t>
  </si>
  <si>
    <t>Motohashi T., Hirano T., Okumura K., Kashiyama M., Ichikawa D., Ueno T.</t>
  </si>
  <si>
    <t>57209209654;57209217104;57209211103;57209211312;57209209804;57209217229;</t>
  </si>
  <si>
    <t>Secure and scalable mhealth data management using blockchain combined with client hashchain: System design and validation</t>
  </si>
  <si>
    <t>Journal of Medical Internet Research</t>
  </si>
  <si>
    <t xml:space="preserve"> e13385</t>
  </si>
  <si>
    <t>10.2196/13385</t>
  </si>
  <si>
    <t>https://www.scopus.com/inward/record.uri?eid=2-s2.0-85066832499&amp;doi=10.2196%2f13385&amp;partnerID=40&amp;md5=75eb6df055ec99d9500710358e823705</t>
  </si>
  <si>
    <t>SUSMED, Inc, Tokyo, Japan</t>
  </si>
  <si>
    <t>Motohashi, T., SUSMED, Inc, Tokyo, Japan; Hirano, T., SUSMED, Inc, Tokyo, Japan; Okumura, K., SUSMED, Inc, Tokyo, Japan; Kashiyama, M., SUSMED, Inc, Tokyo, Japan; Ichikawa, D., SUSMED, Inc, Tokyo, Japan; Ueno, T., SUSMED, Inc, Tokyo, Japan</t>
  </si>
  <si>
    <t>Background: Blockchain is emerging as an innovative technology for secure data management in many areas, including medical practice. A distributed blockchain network is tolerant against network fault, and the registered data are resistant to tampering and revision. The technology has a high affinity with digital medicine like mobile health (mHealth) and provides reliability to the medical data without labor-intensive third-party contributions. On the other hand, the reliability of the medical data is not insured before registration to the blockchain network. Furthermore, there are issues with regard to how the clients' mobile devices should be dealt with and authenticated in the blockchain network in order to avoid impersonation. Objective: The aim of the study was to design and validate an mHealth system that enables the compatibility of the security and scalability of the medical data using blockchain technology. Methods: We designed an mHealth system that sends medical data to the blockchain network via relay servers. The architecture provides scalability and convenience of operation of the system. In order to ensure the reliability of the data from clients' mobile devices, hash values with chain structure (client hashchain) were calculated in the clients' devices and the results were registered on the blockchain network. Results: The system was applied and deployed in mHealth for insomnia treatment. Clinical trials for mHealth were conducted with insomnia patients. Medical data of the recruited patients were successfully registered with the blockchain network via relay servers along with the hashchain calculated on the clients' mobile devices. The correctness of the data was validated by identifying illegal data, which were made by simulating fraudulent access. Conclusions: Our proposed mHealth system, blockchain combined with client hashchain, ensures compatibility of security and scalability in the data management of mHealth medical practice. Â© Tomomitsu Motohashi, Tomonobu Hirano, Kosuke Okumura, Makiko Kashiyama, Daisuke Ichikawa, Taro Ueno.</t>
  </si>
  <si>
    <t>Blockchain; Client hashchain; Clinical trial; Electronic health records; Mobile health</t>
  </si>
  <si>
    <t>2-s2.0-85066832499</t>
  </si>
  <si>
    <t>Tang W., Zhang K., Zhang D., Ren J., Zhang Y., Shen X.S.</t>
  </si>
  <si>
    <t>57022709900;55695066400;57201567461;55260951700;7601311414;7402721166;</t>
  </si>
  <si>
    <t>Fog-Enabled Smart Health: Toward Cooperative and Secure Healthcare Service Provision</t>
  </si>
  <si>
    <t>IEEE Communications Magazine</t>
  </si>
  <si>
    <t>10.1109/MCOM.2019.1800234</t>
  </si>
  <si>
    <t>https://www.scopus.com/inward/record.uri?eid=2-s2.0-85065878524&amp;doi=10.1109%2fMCOM.2019.1800234&amp;partnerID=40&amp;md5=1b6aeb01b1718127c4d2abe1128196bb</t>
  </si>
  <si>
    <t>Tang, W.; Zhang, K.; Zhang, D.; Ren, J.; Zhang, Y.; Shen, X.S.</t>
  </si>
  <si>
    <t>The rise of smart health promotes ubiquitous healthcare services with the adoption of information and communication technologies. However, increasing demands of medical services require more computing and storage resources in proximity of medical users for intelligent sensing, processing, and analysis. Fog computing emerges to enable in situ data processing and service provision for smart health in proximity of medical users, exploiting a large number of small-scale servers. In this article, we investigate fog-enabled smart health toward cooperative and secure healthcare service provision. Specifically, we first introduce the overall infrastructure and some promising applications, including emergent healthcare service, health risk assessment, and healthcare notification. We then discuss the challenges of fog-enabled smart health from the perspectives of cooperation and security. A case study is presented to demonstrate efficient and secure health data sharing through naive Bayes classification and attribute-based encryption with assistance from fog computing. Finally, by exploring interesting future directions, more attention can be attracted to this emerging area. Â© 1979-2012 IEEE.</t>
  </si>
  <si>
    <t>2-s2.0-85065878524</t>
  </si>
  <si>
    <t>Wykes T., Schueller S.</t>
  </si>
  <si>
    <t>7005058916;35491626800;</t>
  </si>
  <si>
    <t>Why reviewing apps is not enough: Transparency for trust (T4T) principles of responsible health app marketplaces</t>
  </si>
  <si>
    <t xml:space="preserve"> e12390</t>
  </si>
  <si>
    <t>10.2196/12390</t>
  </si>
  <si>
    <t>https://www.scopus.com/inward/record.uri?eid=2-s2.0-85065537660&amp;doi=10.2196%2f12390&amp;partnerID=40&amp;md5=0541e099a92a8e99963ad427281c8a44</t>
  </si>
  <si>
    <t>Center for Behavioral Intervention Technologies, North Western University, Chicago, IL, United States; King's College London, Department of Psychology, Institute of Psychiatry, Psychology and Neuroscience, De Crespigny Park, London, SE5 8AF, United Kingdom</t>
  </si>
  <si>
    <t>Wykes, T., King's College London, Department of Psychology, Institute of Psychiatry, Psychology and Neuroscience, De Crespigny Park, London, SE5 8AF, United Kingdom; Schueller, S., Center for Behavioral Intervention Technologies, North Western University, Chicago, IL, United States</t>
  </si>
  <si>
    <t>Advertising standards; Consumer protection; Digital health; Digital health applications; Digital mental health interventions; Ehealth; Mobile health</t>
  </si>
  <si>
    <t>Review</t>
  </si>
  <si>
    <t>2-s2.0-85065537660</t>
  </si>
  <si>
    <t>Erguera X.A., Johnson M.O., Neilands T.B., Ruel T., Berrean B., Thomas S., Saberi P.</t>
  </si>
  <si>
    <t>57208645628;7406606262;6602549476;55939193200;56491246000;57200380806;14021971700;</t>
  </si>
  <si>
    <t>WYZ: A pilot study protocol for designing and developing a mobile health application for engagement in HIV care and medication adherence in youth and young adults living with HIV</t>
  </si>
  <si>
    <t>BMJ Open</t>
  </si>
  <si>
    <t xml:space="preserve"> e030473</t>
  </si>
  <si>
    <t>10.1136/bmjopen-2019-030473</t>
  </si>
  <si>
    <t>https://www.scopus.com/inward/record.uri?eid=2-s2.0-85065424092&amp;doi=10.1136%2fbmjopen-2019-030473&amp;partnerID=40&amp;md5=d5321e8fa1a04d762ba524d5a405fa96</t>
  </si>
  <si>
    <t>Medicine, University of California San Francisco, San Francisco, CA, United States</t>
  </si>
  <si>
    <t>Erguera, X.A., Medicine, University of California San Francisco, San Francisco, CA, United States; Johnson, M.O., Medicine, University of California San Francisco, San Francisco, CA, United States; Neilands, T.B., Medicine, University of California San Francisco, San Francisco, CA, United States; Ruel, T., Medicine, University of California San Francisco, San Francisco, CA, United States; Berrean, B., Medicine, University of California San Francisco, San Francisco, CA, United States; Thomas, S., Medicine, University of California San Francisco, San Francisco, CA, United States; Saberi, P., Medicine, University of California San Francisco, San Francisco, CA, United States</t>
  </si>
  <si>
    <t>Introduction Youth and young adults bear a disproportionate share of the HIV burden and there is a critical need for interventions to curb health disparities experienced among these age groups. The purpose of our research is to build on our theory-guided model and formative research to develop a mobile health application, called WYZ, for improved engagement in HIV care and antiretroviral therapy adherence, and pilot test it among youth and young adults living with HIV (YLWH). In this paper, we explain the design and development of WYZ for YLWH, describe the design of a forthcoming pilot trial for evaluating the feasibility and acceptability of WYZ and compare WYZ with other mobile health applications being developed to improve engagement in HIV care and antiretroviral medication adherence. Methods and analysis We used an agile methodology, shown to be useful in software development, and elicited feedback during beta testing to develop WYZ. WYZ is a modular, adaptive and personalised intervention delivered via a mobile phone. It is grounded in the information, motivation, behaviouralskills model which has been valuable for understanding and guiding the development of interventions for complex health behaviours. WYZ was created in collaboration with YLWH aged 18-29 years using a human-centred design approach that emphasises understanding the perspective of the users of the technology. WYZ is intended to improve engagement in HIV care by: (1) enhancing medication adherence self-efficacy, (2) increasing awareness and use of community resources, (3) reducing barriers to communication between youth and their healthcare team, and (4) providing a secure platform for the formation of a private online community of YLWH. We will conduct a 6-month single-arm pilot study to examine feasibility and acceptability of WYZ among 76 YLWH who live or receive care in the San Francisco Bay Area. All study activities, including recruitment, screening, enrolment, study assessments, provision of incentives and exit interviews, will be conducted remotely. We will explore feasibility and acceptability outcomes of the intervention using quantitative and qualitative methods. Ethics and dissemination Study staff will obtain written consent for study participation from all participants. This study and its protocols have been approved by the University of California San Francisco (UCSF) Institutional Review Board. Study staff will work with the UCSF Center for AIDS Prevention Studies' Community Engagement Core and the Youth Advisory Panel to disseminate results to the participants and the community using presentations, community forums, journal publications and/or social media. Â© Author(s) 2019. Published by BMJ.</t>
  </si>
  <si>
    <t>world wide web technology</t>
  </si>
  <si>
    <t>2-s2.0-85065424092</t>
  </si>
  <si>
    <t>Parker L., Halter V., Karliychuk T., Grundy Q.</t>
  </si>
  <si>
    <t>56662730400;57208427812;57196009709;36237571300;</t>
  </si>
  <si>
    <t>How private is your mental health app data? An empirical study of mental health app privacy policies and practices</t>
  </si>
  <si>
    <t>International Journal of Law and Psychiatry</t>
  </si>
  <si>
    <t>10.1016/j.ijlp.2019.04.002</t>
  </si>
  <si>
    <t>https://www.scopus.com/inward/record.uri?eid=2-s2.0-85064738524&amp;doi=10.1016%2fj.ijlp.2019.04.002&amp;partnerID=40&amp;md5=91ca0d3ce6bdfa7cef3a83466e42c0f7</t>
  </si>
  <si>
    <t>The University of Sydney, School of Pharmacy, Charles Perkins Centre, D17, Level 6 The HubNSW  2006, Australia; Australian Digital Health Agency, Level 25, 56 Pitt Street, Sydney, NSW  2000, Australia; Australian Communications Consumer Action Network (ACCAN), PO Box 639, BroadwayNSW  2007, Australia</t>
  </si>
  <si>
    <t>Parker, L., The University of Sydney, School of Pharmacy, Charles Perkins Centre, D17, Level 6 The HubNSW  2006, Australia; Halter, V., Australian Digital Health Agency, Level 25, 56 Pitt Street, Sydney, NSW  2000, Australia; Karliychuk, T., Australian Communications Consumer Action Network (ACCAN), PO Box 639, BroadwayNSW  2007, Australia; Grundy, Q., The University of Sydney, School of Pharmacy, Charles Perkins Centre, D17, Level 6 The HubNSW  2006, Australia</t>
  </si>
  <si>
    <t>Mental health; mHealth; Mobile health; Privacy; Qualitative research</t>
  </si>
  <si>
    <t>2-s2.0-85064738524</t>
  </si>
  <si>
    <t>Kumar V., Ahmad M., Kumari A.</t>
  </si>
  <si>
    <t>57203774482;57199846726;57204124149;</t>
  </si>
  <si>
    <t>A secure elliptic curve cryptography based mutual authentication protocol for cloud-assisted TMIS</t>
  </si>
  <si>
    <t>Telematics and Informatics</t>
  </si>
  <si>
    <t>10.1016/j.tele.2018.09.001</t>
  </si>
  <si>
    <t>https://www.scopus.com/inward/record.uri?eid=2-s2.0-85054601218&amp;doi=10.1016%2fj.tele.2018.09.001&amp;partnerID=40&amp;md5=3ebc874de2c475772b356bba29cddb53</t>
  </si>
  <si>
    <t>Department of Applied Sciences and Humanities, Jamia Millia Islamia, New Delhi, 110025, India; Department of Mathematics, Jamia Millia Islamia, New Delhi, 110025, India</t>
  </si>
  <si>
    <t>Kumar, V., Department of Applied Sciences and Humanities, Jamia Millia Islamia, New Delhi, 110025, India; Ahmad, M., Department of Applied Sciences and Humanities, Jamia Millia Islamia, New Delhi, 110025, India; Kumari, A., Department of Mathematics, Jamia Millia Islamia, New Delhi, 110025, India</t>
  </si>
  <si>
    <t>With the fast progress of network communication, its technologies and the developing popularity of telecare medical information system (TMIS), doctors provide treatment to patients via Internet without visiting hospitals. By using mobile device, wireless body area network and cloud based architecture, the patients can gather their physiological information and upload to cloud via their mobile devices. The authenticated doctor provides online treatment to patient at anytime and anywhere. Moreover, TMIS maintains security and privacy of the patients in information communication and authenticated to all the participants before assessing this system. Recently Li et al. (2018) presented a cloud-assisted authentication and privacy preservation scheme for TMIS. They believed that their scheme secure against all well-known privacy and security attributes. In the proposed work, we reviewed Li et al. authentication protocol and found that it has various security flaws like as message authentication fails in healthcare center upload phase, session key is not possible in healthcare center upload phase, impersonation attack in patient data upload phase, patient anonymity and patient unlinkability. Further, we introduced enhance protocol in similar environment. The proposed protocol secure against man-in-the-middle attack, patient anonymity, replay attack, known-key security property, data confidentiality, data non-repudiation, message authentication, impersonation attack, session key security and patient unlinkability. We compared the proposed protocol with existing related protocols in same cloud based TMIS. The proposed protocol ensures of all desirable security prerequisites and managed the efficiency in terms of computation and communication costs for cloud-assisted TMIS. Â© 2018 Elsevier Ltd</t>
  </si>
  <si>
    <t>Cloud computing; Elliptic curve cryptography; Medical data; Mutual authentication; TMIS</t>
  </si>
  <si>
    <t>2-s2.0-85054601218</t>
  </si>
  <si>
    <t>Mustafa U., Philip N.</t>
  </si>
  <si>
    <t>57208527801;56030280400;</t>
  </si>
  <si>
    <t>Group-Based Key Exchange for Medical IoT Device-to-Device Communication (D2D) Combining Secret Sharing and Physical Layer Key Exchange</t>
  </si>
  <si>
    <t>Proceedings of 12th International Conference on Global Security, Safety and Sustainability, ICGS3 2019</t>
  </si>
  <si>
    <t>10.1109/ICGS3.2019.8688022</t>
  </si>
  <si>
    <t>https://www.scopus.com/inward/record.uri?eid=2-s2.0-85065039001&amp;doi=10.1109%2fICGS3.2019.8688022&amp;partnerID=40&amp;md5=48e375c8be1e725e4c83bcaea346b418</t>
  </si>
  <si>
    <t>Faculty of Science, Engineering, and Computing, Kingston University, United Kingdom</t>
  </si>
  <si>
    <t>Mustafa, U., Faculty of Science, Engineering, and Computing, Kingston University, United Kingdom; Philip, N., Faculty of Science, Engineering, and Computing, Kingston University, United Kingdom</t>
  </si>
  <si>
    <t>Proximity based D2D communication is expected to be an essential part of the Internet of Things (IoT) in the future cellular networks as it will reduce the packet transmission delay for the ultra-low latency communication scenarios in addition to the higher bandwidth and significant Quality of Service (QoS). This will provide an opportunity for health monitoring devices to have a direct cellular D2D communication capability so that the data can be transmitted between the medical devices in short range, without using the data transmission through the base station (BS) from the cellular infrastructure. However, secure communication between these devices could be a major challenge to resist a variety of attack as the security procedures will no longer be assisted by the base station. The establishment of a secure communication link between these devices requires an authenticated key exchange protocol especially in a group-based communication scenario where designing a secure group based key exchange technique is still an open research issue. Therefore, this paper proposes an information-theoretically secure key management protocol suitable for the low-constrained IoT D2D communication. The focus of this research is to design a group key exchange protocol that integrates the physical layer key exchange technique (PLKE) with the cryptographic secret sharing approach that enables a reduction in computational complexity of the proposed protocol. It also aims to design an RF fingerprinting Intrusion detection system that can extract, and process features from the communicating signals to generate a fingerprint for each medical IoT device during the key exchange process in a D2D communication scenario to prevent device spoofing attacks. Ambient Assisted Living (AAL) fall detection is considered as a reference scenario for group-based communication in which devices might need to communicate to avoid any false positives and to detect the actual state of the patient. Â© 2019 IEEE.</t>
  </si>
  <si>
    <t>D2D communication; M-health; physical layer key exchange; RF fingerprinting; secret sharing protocol</t>
  </si>
  <si>
    <t>2-s2.0-85065039001</t>
  </si>
  <si>
    <t>Mustafa U., Pflugel E., Philip N.</t>
  </si>
  <si>
    <t>57208527801;6603435464;56030280400;</t>
  </si>
  <si>
    <t>A Novel Privacy Framework for Secure M-Health Applications: The Case of the GDPR</t>
  </si>
  <si>
    <t>10.1109/ICGS3.2019.8688019</t>
  </si>
  <si>
    <t>https://www.scopus.com/inward/record.uri?eid=2-s2.0-85065030056&amp;doi=10.1109%2fICGS3.2019.8688019&amp;partnerID=40&amp;md5=2fa6fa81913f5ac58942fe5c8ece1d8e</t>
  </si>
  <si>
    <t>Faculty of Science, Engineering and Computing, Digital Media for Healthcare Research Group, Kingston University, United Kingdom</t>
  </si>
  <si>
    <t>Mustafa, U., Faculty of Science, Engineering and Computing, Digital Media for Healthcare Research Group, Kingston University, United Kingdom; Pflugel, E., Faculty of Science, Engineering and Computing, Digital Media for Healthcare Research Group, Kingston University, United Kingdom; Philip, N., Faculty of Science, Engineering and Computing, Digital Media for Healthcare Research Group, Kingston University, United Kingdom</t>
  </si>
  <si>
    <t>Mobile health (M-health) applications are becoming increasingly popular as an ideal tool to monitor the long-term health conditions of a patient. They play a key role in the emerging monitoring and sensor technologies such as fitness trackers to surgical rehabs that improve the patient's safety and quality of healthcare. However, these applications, if not secure, can pose a significant risk to the privacy issues of the patient's medical data. It is necessary to ensure that there is minimal risk to patient's data privacy. The aim of this paper is to provide a comprehensive insight into the privacy requirements of the m-health application in the context of the new European Data protection regulation (GDPR). It presents a case study of an EU healthcare research project 'WELCOME' and evaluates the privacy aspects of this project with regards to the privacy requirements of the law. WELCOME is an integrated care approach for continuous monitoring, early diagnosis, and detection of worsening events and treatment of patients suffering from Chronic Obstructive Pulmonary Disease (COPD). This paper describes the various security and privacy mechanisms implemented in different layers of the WELCOME architecture and proposes recommendations to design a secure and fully compliant mobile health application solution. Â© 2019 IEEE.</t>
  </si>
  <si>
    <t>GDPR privacy requirements; m-health application; Privacy of m-health applications</t>
  </si>
  <si>
    <t>2-s2.0-85065030056</t>
  </si>
  <si>
    <t>A mobile phone app for bedside nursing care: Design and development using an adapted software development life cycle model</t>
  </si>
  <si>
    <t xml:space="preserve"> e12551</t>
  </si>
  <si>
    <t>10.2196/12551</t>
  </si>
  <si>
    <t>Ning P., Gao D., Cheng P., Schwebel D.C., Wei X., Tan L., Xiao W., He J., Fu Y., Chen B., Yang Y., Deng J., Wu Y., Yu R., Li S., Hu G.</t>
  </si>
  <si>
    <t>56927790700;57209100895;57195261043;6603681532;57207576498;57201259963;57195239802;57209097316;57203355010;57203581214;57193219452;55178649900;50562282800;57199657122;57202932104;55347352600;</t>
  </si>
  <si>
    <t>Needs analysis for a parenting app to prevent unintentional injury in newborn babies and toddlers: Focus group and survey study among Chinese caregivers</t>
  </si>
  <si>
    <t xml:space="preserve"> e11957</t>
  </si>
  <si>
    <t>10.2196/11957</t>
  </si>
  <si>
    <t>Child; Education; Injury; Intervention; Mhealth; Mobile health; Parenting</t>
  </si>
  <si>
    <t>Zhou L., Bao J., Watzlaf V., Parmanto B.</t>
  </si>
  <si>
    <t>7404125308;57205516297;6603831158;6602904022;</t>
  </si>
  <si>
    <t>Barriers to and facilitators of the use of mobile health apps from a security perspective: Mixed-methods study</t>
  </si>
  <si>
    <t xml:space="preserve"> e11223</t>
  </si>
  <si>
    <t>10.2196/11223</t>
  </si>
  <si>
    <t>Confidentiality; Mobile apps; Privacy; Questionnaire</t>
  </si>
  <si>
    <t>Greene E., Proctor P., Kotz D.</t>
  </si>
  <si>
    <t>57208748765;57195202200;7006805893;</t>
  </si>
  <si>
    <t>Secure sharing of mHealth data streams through cryptographically-enforced access control</t>
  </si>
  <si>
    <t>Smart Health</t>
  </si>
  <si>
    <t>10.1016/j.smhl.2018.01.003</t>
  </si>
  <si>
    <t>https://www.scopus.com/inward/record.uri?eid=2-s2.0-85065679497&amp;doi=10.1016%2fj.smhl.2018.01.003&amp;partnerID=40&amp;md5=4876b52bab96b4a07779d2a76095c90e</t>
  </si>
  <si>
    <t>Dartmouth College, 6211 Sudikoff Lab, Hanover, NH  03755-3510, United States</t>
  </si>
  <si>
    <t>Greene, E., Dartmouth College, 6211 Sudikoff Lab, Hanover, NH  03755-3510, United States; Proctor, P., Dartmouth College, 6211 Sudikoff Lab, Hanover, NH  03755-3510, United States; Kotz, D., Dartmouth College, 6211 Sudikoff Lab, Hanover, NH  03755-3510, United States</t>
  </si>
  <si>
    <t>Owners of mobile-health apps and devices often want to share their mHealth data with others, such as physicians, therapists, coaches, and caregivers. For privacy reasons, however, they typically want to share a limited subset of their information with each recipient according to their preferences. In this paper, we introduce ShareHealth, a scalable, usable, and practical system that allows mHealth-data owners to specify access-control policies and to cryptographically enforce those policies so that only parties with the proper corresponding permissions are able to decrypt data. The design and prototype implementation of this system make three contributions: (1) they apply cryptographically-enforced access-control measures to stream-based (specifically mHealth) data, (2) they recognize the temporal nature of mHealth data streams and support revocation of access to part or all of a data stream, and (3) they depart from the vendor- and device-specific silos of mHealth data by implementing a secure end-to-end system that can be applied to data collected from a variety of mHealth apps and devices. Â© 2018 Elsevier Inc.</t>
  </si>
  <si>
    <t>Electronic health records; Encryption; MHealth; Mobile health; Privacy; Security</t>
  </si>
  <si>
    <t>2-s2.0-85065679497</t>
  </si>
  <si>
    <t>Hadian M., Altuwaiyan T., Liang X., Li W.</t>
  </si>
  <si>
    <t>57192109991;57192113450;36166745600;56434390600;</t>
  </si>
  <si>
    <t>Privacy-preserving voice-based search over mHealth data</t>
  </si>
  <si>
    <t>10.1016/j.smhl.2018.04.001</t>
  </si>
  <si>
    <t>https://www.scopus.com/inward/record.uri?eid=2-s2.0-85065508442&amp;doi=10.1016%2fj.smhl.2018.04.001&amp;partnerID=40&amp;md5=9bbb1c14c4bb1252c7c61227589450fe</t>
  </si>
  <si>
    <t>Department of Computer Science, University of Massachusetts Boston, United States; School of Computer and Information Engineering, Xiamen University of Technology, China</t>
  </si>
  <si>
    <t>Hadian, M., Department of Computer Science, University of Massachusetts Boston, United States; Altuwaiyan, T., Department of Computer Science, University of Massachusetts Boston, United States; Liang, X., Department of Computer Science, University of Massachusetts Boston, United States; Li, W., School of Computer and Information Engineering, Xiamen University of Technology, China</t>
  </si>
  <si>
    <t>Internet of Things; Mobile health; Voice Search</t>
  </si>
  <si>
    <t>2-s2.0-85065508442</t>
  </si>
  <si>
    <t>Tiffin N., George A., Lefevre A.E.</t>
  </si>
  <si>
    <t>8938267600;55601925700;24338221500;</t>
  </si>
  <si>
    <t>How to use relevant data for maximal benefit with minimal risk: Digital health data governance to protect vulnerable populations in low-income and middle-income countries</t>
  </si>
  <si>
    <t>BMJ Global Health</t>
  </si>
  <si>
    <t xml:space="preserve"> e001395</t>
  </si>
  <si>
    <t>10.1136/bmjgh-2019-001395</t>
  </si>
  <si>
    <t>https://www.scopus.com/inward/record.uri?eid=2-s2.0-85064988092&amp;doi=10.1136%2fbmjgh-2019-001395&amp;partnerID=40&amp;md5=9c81984521b1b376fc6c4e2653a1cef7</t>
  </si>
  <si>
    <t>Wellcome Centre for Infectious Disease Research in Africa, University of Cape Town, Cape Town, South Africa; Computational Biology Division, University of Cape Town, Cape Town, South Africa; Centre for Infectious Disease Epidemiology and Research, Public Health and Family Medicine, University of Cape Town, Cape Town, South Africa; School of Public Health, University of the Western Cape Faculty of Community and Health Sciences, Cape Town, South Africa; Division of Epidemiology and Biostatistics, Public Health and Family Medicine, University of Cape Town, Rondebosch, South Africa; Department of International Health, JohnsHopkins Bloomberg School of Public Health, Baltimore, MD, United States</t>
  </si>
  <si>
    <t>Tiffin, N., Wellcome Centre for Infectious Disease Research in Africa, University of Cape Town, Cape Town, South Africa, Computational Biology Division, University of Cape Town, Cape Town, South Africa, Centre for Infectious Disease Epidemiology and Research, Public Health and Family Medicine, University of Cape Town, Cape Town, South Africa; George, A., School of Public Health, University of the Western Cape Faculty of Community and Health Sciences, Cape Town, South Africa; Lefevre, A.E., Division of Epidemiology and Biostatistics, Public Health and Family Medicine, University of Cape Town, Rondebosch, South Africa, Department of International Health, JohnsHopkins Bloomberg School of Public Health, Baltimore, MD, United States</t>
  </si>
  <si>
    <t>Globally, the volume of private and personal digital data has massively increased, accompanied by rapid expansion in the generation and use of digital health data. These technological advances promise increased opportunity for data-driven and evidence-based health programme design, management and assessment; but also increased risk to individuals of data misuse or data breach of their sensitive personal data, especially given how easily digital data can be accessed, copied and transferred on electronic platforms if the appropriate controls are not implemented. This is particularly pertinent in low-income and middle-income countries (LMICs), where vulnerable populations are more likely to be at a disadvantage in negotiating digital privacy and confidentiality given the intersectional nature of the digital divide. The potential benefits of strengthening health systems and improving health outcomes through the digital health environment thus come with a concomitant need to implement strong data governance structures and ensure the ethical use and reuse of individuals' data collected through digital health programmes. We present a framework for data governance to reduce the risks of health data breach or misuse in digital health programmes in LMICS. We define and describe four key domains for data governance and appropriate data stewardship, covering ethical oversight and informed consent processes, data protection through data access controls, sustainability of ethical data use and application of relevant legislation. We discuss key components of each domain with a focus on their relevance to vulnerable populations in LMICs and examples of data governance issues arising within the LMIC context. Â© Author(s) (or their employer(s)) 2019. Re-use permitted under CC BY. Published by BMJ.</t>
  </si>
  <si>
    <t>consent; digital health; ethics; governance; LMICs; low and middle income countries; mHealth</t>
  </si>
  <si>
    <t>2-s2.0-85064988092</t>
  </si>
  <si>
    <t>Konan M., Wang W.</t>
  </si>
  <si>
    <t>57192385644;7501758663;</t>
  </si>
  <si>
    <t>A secure mutual batch authentication scheme for patient data privacy preserving in WBAN</t>
  </si>
  <si>
    <t>10.3390/s19071608</t>
  </si>
  <si>
    <t>https://www.scopus.com/inward/record.uri?eid=2-s2.0-85064808906&amp;doi=10.3390%2fs19071608&amp;partnerID=40&amp;md5=455ce50614ccb9e38420de9b2b518714</t>
  </si>
  <si>
    <t>Department of Computer Science and Engineering, University of Electronic Science and Technology of China (UESTC), Chengdu, 611731, China</t>
  </si>
  <si>
    <t>Konan, M., Department of Computer Science and Engineering, University of Electronic Science and Technology of China (UESTC), Chengdu, 611731, China; Wang, W., Department of Computer Science and Engineering, University of Electronic Science and Technology of China (UESTC), Chengdu, 611731, China</t>
  </si>
  <si>
    <t>Batch authentication; Certificate less scheme; Data aggregation; Data privacy; Elliptic curve cryptography (ECC); Wireless body area networks (WBAN)</t>
  </si>
  <si>
    <t>2-s2.0-85064808906</t>
  </si>
  <si>
    <t>Marin I., Goga N., Doncescu A.</t>
  </si>
  <si>
    <t>56572307200;8727472200;6602353667;</t>
  </si>
  <si>
    <t>Security of an Electronic Heal Thcare System which Facilitates the Detection of Preeclampsia Through a Smart Bracelet</t>
  </si>
  <si>
    <t>Proceedings of the 10th International Conference on Electronics, Computers and Artificial Intelligence, ECAI 2018</t>
  </si>
  <si>
    <t>10.1109/ECAI.2018.8679088</t>
  </si>
  <si>
    <t>https://www.scopus.com/inward/record.uri?eid=2-s2.0-85064663787&amp;doi=10.1109%2fECAI.2018.8679088&amp;partnerID=40&amp;md5=1b2e3586e4889962b1b5f8bb2f63d0b4</t>
  </si>
  <si>
    <t>Faculty of Engineering in Foreign Languages, University POLITEHNICA of Bucharest, Bucharest, Romania; Laboratory for Analysis and Architecture of Systems, University Paul Sabatier, Toulouse, France</t>
  </si>
  <si>
    <t>Marin, I., Faculty of Engineering in Foreign Languages, University POLITEHNICA of Bucharest, Bucharest, Romania; Goga, N., Laboratory for Analysis and Architecture of Systems, University Paul Sabatier, Toulouse, France; Doncescu, A., Faculty of Engineering in Foreign Languages, University POLITEHNICA of Bucharest, Bucharest, Romania</t>
  </si>
  <si>
    <t>Security is and has always been a critical part in any software application, even though most developers and consumers do not realize it's importance. Now when technology is more widespread than ever, when a major vulnerability in a critical application can take confidential details, and with the rise of more and more malicious third parties, security is needed more than ever to guarantee the integrity of the software product as well as the privacy and safety of the client. Security is very important for healthcare applications as the current one where the blood pressure values which are taken through a smart bracelet are sent to the user's mobile phone through Bluetooth and are stored on a server for the further use via an electronic system. The pregnant women can monitor their current condition, as well as the users who suffer from hypo and hypertension. The doctors, the medical staff, and their students have access to the health recordings of their patients. The users, their family and their caregivers can view in real time the current situation and monitor the state of the pregnant woman or the person associated to them. Security plays an important role and needs to be integrated inside the electronic healthcare system. Â© 2018 IEEE.</t>
  </si>
  <si>
    <t>Blood pressure; Bracelet; Healthcare; Preeclampsia; Security</t>
  </si>
  <si>
    <t>2-s2.0-85064663787</t>
  </si>
  <si>
    <t>Kaw J.A., Loan N.A., Parah S.A., Muhammad K., Sheikh J.A., Bhat G.M.</t>
  </si>
  <si>
    <t>57202049989;56997291000;35793844300;56651946700;35485474600;7103251059;</t>
  </si>
  <si>
    <t>A reversible and secure patient information hiding system for IoT driven e-health</t>
  </si>
  <si>
    <t>International Journal of Information Management</t>
  </si>
  <si>
    <t>10.1016/j.ijinfomgt.2018.09.008</t>
  </si>
  <si>
    <t>https://www.scopus.com/inward/record.uri?eid=2-s2.0-85055084191&amp;doi=10.1016%2fj.ijinfomgt.2018.09.008&amp;partnerID=40&amp;md5=452d5046733fa8bb07201d339e730720</t>
  </si>
  <si>
    <t>Department of Electronics and Instrumentation Technology, University of Kashmir, Srinagar, J&amp;K, India; Digital Contents Research Institute, Sejong University, Seoul, South Korea; Department of Electronics Engineering, IoT ZakooraJ&amp;K, India</t>
  </si>
  <si>
    <t>Kaw, J.A., Department of Electronics and Instrumentation Technology, University of Kashmir, Srinagar, J&amp;K, India; Loan, N.A., Department of Electronics and Instrumentation Technology, University of Kashmir, Srinagar, J&amp;K, India; Parah, S.A., Department of Electronics and Instrumentation Technology, University of Kashmir, Srinagar, J&amp;K, India; Muhammad, K., Digital Contents Research Institute, Sejong University, Seoul, South Korea; Sheikh, J.A., Department of Electronics and Instrumentation Technology, University of Kashmir, Srinagar, J&amp;K, India; Bhat, G.M., Department of Electronics Engineering, IoT ZakooraJ&amp;K, India</t>
  </si>
  <si>
    <t>Internet of things (IoT) coupled with mobile cloud computing has made a paradigm shift in the service sector. IoT-assisted mobile cloud based e-healthcare services are making giant strides and are likely to change the conventional ways of healthcare service delivery. Though numerous approaches for preventing unauthorized access to information exchanged between a mobile phone and cloud platform do exist, but there is no security mechanism to prevent unauthorized access by the cloud administrators. With an aim to ensure security of client data such as Electronic Patient Records (EPR), we propose a novel high-capacity and reversible data hiding approach for securely embedding EPR within the medical images using Optimal Pixel Repetition (OPR). OPR converts every pixel of the input image to a 2 Ã— 2 block to facilitate reversibility by ensuring all the pixels in a 2 Ã— 2 block to have different values. Since a 2 Ã— 2 block is comprised of 4-pixel elements, which could be arranged in sixteen possible ways; we generate a lookup table corresponding to sixteen possible positions of pixels. EPR hiding in each block is achieved by permuting the pixels of a block according to the four-bit word of secret data, resulting in a histogram invariant stego image. The histogram invariance improves the robustness of the proposed scheme to statistical attacks. A stego image is said to hide embedded data securely, when it provides better imperceptivity for an appreciably high payload. Thus, while using information embedding approach for securing client data on a mobile-cloud platform, high imperceptivity is a desirable feature. Experimental results show that average PSNR obtained is 42 dB for payload 1.25 bpp by our scheme, showing its effectiveness for preventing unauthorized access to client's sensitive data. Â© 2018 Elsevier Ltd</t>
  </si>
  <si>
    <t>Cloud-assisted multimedia; Data hiding; e-healthcare; Internet of things; Multimedia data management; Payload; Reversibility; Security; Steganography</t>
  </si>
  <si>
    <t>2-s2.0-85055084191</t>
  </si>
  <si>
    <t>Tang W., Zhang K., Ren J., Zhang Y., Shen X.</t>
  </si>
  <si>
    <t>57022709900;55695066400;55260951700;7601311414;7402721166;</t>
  </si>
  <si>
    <t>Flexible and efficient authenticated key agreement scheme for BANs based on physiological features</t>
  </si>
  <si>
    <t>IEEE Transactions on Mobile Computing</t>
  </si>
  <si>
    <t>10.1109/TMC.2018.2848644</t>
  </si>
  <si>
    <t>https://www.scopus.com/inward/record.uri?eid=2-s2.0-85048882245&amp;doi=10.1109%2fTMC.2018.2848644&amp;partnerID=40&amp;md5=595e1c54dbd1b4b9561ab81e6fe771a0</t>
  </si>
  <si>
    <t>College of Information Science and Engineering, Central South University, Changsha, 410083, China; Department of Electrical and Computer Engineering, University of Nebraska-Lincoln, Lincoln, NE  68588, United States; Department of Electrical and Computer Engineering, University of Waterloo, Waterloo, ON  N2L 3G1, Canada</t>
  </si>
  <si>
    <t>Tang, W., College of Information Science and Engineering, Central South University, Changsha, 410083, China; Zhang, K., Department of Electrical and Computer Engineering, University of Nebraska-Lincoln, Lincoln, NE  68588, United States; Ren, J., College of Information Science and Engineering, Central South University, Changsha, 410083, China; Zhang, Y., College of Information Science and Engineering, Central South University, Changsha, 410083, China; Shen, X., Department of Electrical and Computer Engineering, University of Waterloo, Waterloo, ON  N2L 3G1, Canada</t>
  </si>
  <si>
    <t>In Body Area Networks (BANs), bio-sensors can collect personal health information and cooperate with each other to provide intelligent health care services for medical users. Since personal health information is highly privacy-sensitive, the flourish of BANs still faces critical security challenges, especially secure communication between bio-sensors. In this paper, we propose a flexible and efficient authenticated key agreement scheme (PBAKA) to provide secure communication for BANs. Specifically, we employ a control unit (e.g., smart phone) to launch authentication based on physiological features collected from BANs, and integrate bilinear pairings to negotiate session keys for bio-sensors. Since physiological features can be collected from various kinds of bio-sensors in real time, PBAKA is flexible for adding new bio-sensors without pre-distributed keys. Meanwhile, PBAKA is computationally efficient by offloading authentication burden from resource-limited bio-sensors to the control unit. Security analysis demonstrates that PBAKA is provably secure under the decisional bilinear Diffie-Hellman assumption. Extensive experimental results validate efficient communication, computation and energy consumption of our scheme when compared with several existing solutions. Â© 2002-2012 IEEE.</t>
  </si>
  <si>
    <t>authentication; BANs; e-healthcare; Key agreement; physiological features; privacy</t>
  </si>
  <si>
    <t>2-s2.0-85048882245</t>
  </si>
  <si>
    <t>Liu J., Cao H., Li Q., Cai F., Du X., Guizani M.</t>
  </si>
  <si>
    <t>8555212500;57201682826;57201688433;57201686217;8371278000;7004750176;</t>
  </si>
  <si>
    <t>A large-scale concurrent data anonymous batch verification scheme for mobile healthcare crowd sensing</t>
  </si>
  <si>
    <t>10.1109/JIOT.2018.2828463</t>
  </si>
  <si>
    <t>https://www.scopus.com/inward/record.uri?eid=2-s2.0-85045722663&amp;doi=10.1109%2fJIOT.2018.2828463&amp;partnerID=40&amp;md5=47678fc2a192c46215a0db890b4d8cf8</t>
  </si>
  <si>
    <t>State Key Lab of ISN, Xidian University, Xi'an, 710071, China; Department of Computer and Information Sciences, Temple University, Philadelphia, PA  19122, United States; Department of Electrical and Computer Engineering, University of Idaho, Moscow, ID  83844, United States</t>
  </si>
  <si>
    <t>Liu, J., State Key Lab of ISN, Xidian University, Xi'an, 710071, China; Cao, H., State Key Lab of ISN, Xidian University, Xi'an, 710071, China; Li, Q., State Key Lab of ISN, Xidian University, Xi'an, 710071, China; Cai, F., State Key Lab of ISN, Xidian University, Xi'an, 710071, China; Du, X., Department of Computer and Information Sciences, Temple University, Philadelphia, PA  19122, United States; Guizani, M., Department of Electrical and Computer Engineering, University of Idaho, Moscow, ID  83844, United States</t>
  </si>
  <si>
    <t>Recently, with the rapid development of big data, Internet of Things (IoT) brings more and more intelligent and convenient services to people's daily lives. Mobile healthcare crowd sensing (MHCS), as a typical application of IoT, is becoming an effective approach to provide various medical and healthcare services to individual or organizations. However, MHCS still have to face to different security challenges in practice. For example, how to quickly and effectively authenticate masses of bio-information uploaded by IoT terminals without revealing the owners' sensitive information. Therefore, we propose a large-scale concurrent data anonymous batch verification scheme for MHCS based on an improved certificateless aggregate signature. The proposed scheme can authenticate all sensing bio-information at once in a privacy preserving way. The individual data generated by different users can be verified in batch, while the actual identity of participants is hidden. Moreover, assuming the intractability of computational Diffie-Hellman problem, our scheme is proved to be secure. Finally, the performance evaluation shows that the proposed scheme is suitable for MHCS, due to its high efficiency. Â© 2014 IEEE.</t>
  </si>
  <si>
    <t>Aggregate signature (AS); batch verification; mobile healthcare crowd sensing (MHCS); privacy preservation</t>
  </si>
  <si>
    <t>2-s2.0-85045722663</t>
  </si>
  <si>
    <t>Alturki R., Gay V.</t>
  </si>
  <si>
    <t>57209294326;57210770469;</t>
  </si>
  <si>
    <t>The development of an Arabic weight-loss app akser waznk: Qualitative results</t>
  </si>
  <si>
    <t xml:space="preserve"> e11785</t>
  </si>
  <si>
    <t>10.2196/11785</t>
  </si>
  <si>
    <t>https://www.scopus.com/inward/record.uri?eid=2-s2.0-85067246358&amp;doi=10.2196%2f11785&amp;partnerID=40&amp;md5=eefca2c02aee3515ddc3935c473b6fcc</t>
  </si>
  <si>
    <t>School of Electrical and Data Engineering, Faculty of Engineering and Information Technology, University of Technology Sydney, 81 Broadway, Ultimo, Sydney, 2007, Australia; Department of Information Science, College of Computers and Information Systems, Umm Al-Qura University, Mecca, Saudi Arabia</t>
  </si>
  <si>
    <t>Alturki, R., School of Electrical and Data Engineering, Faculty of Engineering and Information Technology, University of Technology Sydney, 81 Broadway, Ultimo, Sydney, 2007, Australia, Department of Information Science, College of Computers and Information Systems, Umm Al-Qura University, Mecca, Saudi Arabia; Gay, V., School of Electrical and Data Engineering, Faculty of Engineering and Information Technology, University of Technology Sydney, 81 Broadway, Ultimo, Sydney, 2007, Australia</t>
  </si>
  <si>
    <t>Background: Obesity and its related illnesses are a major health problem around the world. Saudi Arabia has one of the highest national obesity rates globally; however, it is not easy to intervene to prevent obesity and becoming overweight owing to Saudi Arabia's cultural and social norms, and linguistic barriers. In recent years, there has been an exponential growth in the usage of smartphones and apps in Saudi Arabia. These could be used as a cost-effective tool to facilitate the delivery of behavior-modification interventions for obese and overweight people. There are a variety of health and fitness apps that claim to offer lifestyle-modification tools. However, these do not identify the motivational features required to overcome obesity, consider the evidence-based practices for weight management, or enhance the usability of apps by considering usability attributes. Objective: This study aimed to explore the opportunity and the need to develop an Arabic weight-loss app that provides localized content and addresses the issues with existing apps identified here. This study has explained the steps taken to design an Arabic weight-loss app that was developed to facilitate the adjustment of key nutritional and physical activities and behaviors, which considers the social and cultural norms of Saudi Arabia. Methods: Qualitative studies were conducted with 26 obese Saudi Arabians, who tested the level of usability of 2 weight-loss apps and then provided feedback and recommendations. The app Akser Waznk is an interactive, user-friendly app designed primarily for iPhones. It has several features intended to assist users to monitor and track their food consumption and physical activities. The app provides personalized diet and weight loss advice. Unique features such as Let's Walk are designed to motivate users to walk more. An augmented reality function is implemented to provide information regarding fitness equipment, fruits, and vegetables. The app uses behavior-change techniques to increase activities and healthy behaviors and evidence-informed practices for weight-loss management. The Akser Waznk app considers user privacy and data security by applying a number of guidelines and procedures. Results: The development of the app took 26 months. In all, 7 experts (5 dietitians, and 2 physical activity professionals) evaluated the app's contents. Moreover, 10 potential users (5 men and 5 women) tested the app's level of usability, its features, and performance during a pilot study. They reported that the app's design is interactive, and the motivational features are user-friendly. Conclusions: Mobile technology, such as mobile apps, has the potential to be an effective tool that facilitates the changing of unhealthy lifestyle behaviors within the Saudi community. To be successful, the target group, the usability, motivational features, and social and cultural norms must be considered. Â© 2019 Journal of Medical Internet Research. All rights reserved.</t>
  </si>
  <si>
    <t>Mhealth; Mobile app; Motivation; Obesity; Physical activity; Smartphone; Weight loss</t>
  </si>
  <si>
    <t>2-s2.0-85067246358</t>
  </si>
  <si>
    <t>Iwaya L.H., Fischer-HÃ¼bner S., Ã…hlfeldt R.-M., Martucci L.A.</t>
  </si>
  <si>
    <t>55584463800;57211016461;8320686900;22951095100;</t>
  </si>
  <si>
    <t>Mobile health systems for community-based primary care: identifying controls and mitigating privacy threats</t>
  </si>
  <si>
    <t xml:space="preserve"> e11642</t>
  </si>
  <si>
    <t>10.2196/11642</t>
  </si>
  <si>
    <t>https://www.scopus.com/inward/record.uri?eid=2-s2.0-85064505109&amp;doi=10.2196%2f11642&amp;partnerID=40&amp;md5=89f8fed94c02ad2d0bd9f0394e10a823</t>
  </si>
  <si>
    <t>Privacy and Security (PriSec), Department of Mathematics and Computer Science, Karlstad University, Karlstad, Sweden; School of Informatics, University of SkÃ¶vde, SkÃ¶vde, Sweden</t>
  </si>
  <si>
    <t>Iwaya, L.H., Privacy and Security (PriSec), Department of Mathematics and Computer Science, Karlstad University, Karlstad, Sweden; Fischer-HÃ¼bner, S., Privacy and Security (PriSec), Department of Mathematics and Computer Science, Karlstad University, Karlstad, Sweden; Ã…hlfeldt, R.-M., School of Informatics, University of SkÃ¶vde, SkÃ¶vde, Sweden; Martucci, L.A., Privacy and Security (PriSec), Department of Mathematics and Computer Science, Karlstad University, Karlstad, Sweden</t>
  </si>
  <si>
    <t>Background: Community-based primary care focuses on health promotion, awareness raising, and illnesses treatment and prevention in individuals, groups, and communities. Community Health Workers (CHWs) are the leading actors in such programs, helping to bridge the gap between the population and the health system. Many mobile health (mHealth) initiatives have been undertaken to empower CHWs and improve the data collection process in the primary care, replacing archaic paper-based approaches. A special category of mHealth apps, known as mHealth Data Collection Systems (MDCSs), is often used for such tasks. These systems process highly sensitive personal health data of entire communities so that a careful consideration about privacy is paramount for any successful deployment. However, the mHealth literature still lacks methodologically rigorous analyses for privacy and data protection. Objective: In this paper, a Privacy Impact Assessment (PIA) for MDCSs is presented, providing a systematic identification and evaluation of potential privacy risks, particularly emphasizing controls and mitigation strategies to handle negative privacy impacts. Methods: The privacy analysis follows a systematic methodology for PIAs. As a case study, we adopt the GeoHealth system, a large-scale MDCS used by CHWs in the Family Health Strategy, the Brazilian program for delivering community-based primary care. All the PIA steps were taken on the basis of discussions among the researchers (privacy and security experts). The identification of threats and controls was decided particularly on the basis of literature reviews and working group meetings among the group. Moreover, we also received feedback from specialists in primary care and software developers of other similar MDCSs in Brazil. Results: The GeoHealth PIA is based on 8 Privacy Principles and 26 Privacy Targets derived from the European General Data Protection Regulation. Associated with that, 22 threat groups with a total of 97 subthreats and 41 recommended controls were identified. Among the main findings, we observed that privacy principles can be enhanced on existing MDCSs with controls for managing consent, transparency, intervenability, and data minimization. Conclusions: Although there has been significant research that deals with data security issues, attention to privacy in its multiple dimensions is still lacking for MDCSs in general. New systems have the opportunity to incorporate privacy and data protection by design. Existing systems will have to address their privacy issues to comply with new and upcoming data protection regulations. However, further research is still needed to identify feasible and cost-effective solutions. Â© Leonardo Horn Iwaya, Simone Fischer-HÃ¼bner, Rose-Mharie Ã…hlfeldt, Leonardo A Martucci.</t>
  </si>
  <si>
    <t>Data protection; Data security; Mhealth; Mobile health; Privacy; Privacy impact assessment; Public health</t>
  </si>
  <si>
    <t>2-s2.0-85064505109</t>
  </si>
  <si>
    <t>Kosse R.C., Bouvy M.L., Belitser S.V., de Vries T.W., van der Wa P.S., Koster E.S.</t>
  </si>
  <si>
    <t>57193721311;7005167271;6505784559;7102016915;57208321525;35094113700;</t>
  </si>
  <si>
    <t>Effective engagement of adolescent asthma patients with mobile health-supporting medication adherence</t>
  </si>
  <si>
    <t xml:space="preserve"> e12411</t>
  </si>
  <si>
    <t>10.2196/12411</t>
  </si>
  <si>
    <t>https://www.scopus.com/inward/record.uri?eid=2-s2.0-85064448007&amp;doi=10.2196%2f12411&amp;partnerID=40&amp;md5=59921749cea4b7b96a5ea131b5ae335d</t>
  </si>
  <si>
    <t>Division of Pharmacoepidemiology and Clinical Pharmacology, Utrecht Institute for Pharmaceutical Sciences, Utrecht University, Utrecht, Netherlands; Department of Pediatrics, Medical Centre Leeuwarden, Leeuwarden, Netherlands; Umenz Benelux BV, Hilversum, Netherlands</t>
  </si>
  <si>
    <t>Kosse, R.C., Division of Pharmacoepidemiology and Clinical Pharmacology, Utrecht Institute for Pharmaceutical Sciences, Utrecht University, Utrecht, Netherlands; Bouvy, M.L., Division of Pharmacoepidemiology and Clinical Pharmacology, Utrecht Institute for Pharmaceutical Sciences, Utrecht University, Utrecht, Netherlands; Belitser, S.V., Division of Pharmacoepidemiology and Clinical Pharmacology, Utrecht Institute for Pharmaceutical Sciences, Utrecht University, Utrecht, Netherlands; de Vries, T.W., Department of Pediatrics, Medical Centre Leeuwarden, Leeuwarden, Netherlands; van der Wa, P.S., Umenz Benelux BV, Hilversum, Netherlands; Koster, E.S., Division of Pharmacoepidemiology and Clinical Pharmacology, Utrecht Institute for Pharmaceutical Sciences, Utrecht University, Utrecht, Netherlands</t>
  </si>
  <si>
    <t>Adolescent; Asthma; Medication adherence; Pharmacists; Telemedicine</t>
  </si>
  <si>
    <t>2-s2.0-85064448007</t>
  </si>
  <si>
    <t>O'Loughlin K., Neary M., Adkins E.C., Schueller S.M.</t>
  </si>
  <si>
    <t>57202603094;57197749292;57194173150;57202738085;</t>
  </si>
  <si>
    <t>Reviewing the data security and privacy policies of mobile apps for depression</t>
  </si>
  <si>
    <t>10.1016/j.invent.2018.12.001</t>
  </si>
  <si>
    <t>https://www.scopus.com/inward/record.uri?eid=2-s2.0-85058803414&amp;doi=10.1016%2fj.invent.2018.12.001&amp;partnerID=40&amp;md5=3f873e3613063d7f8c8faf3d75f43940</t>
  </si>
  <si>
    <t>Virginia Commonwealth University, Department of Psychology, United States; Northwestern University, Feinberg School of Medicine, Department of Preventive Medicine, Center for Behavioral Intervention Technologies, United States; University of California, Irvine, Department of Psychological Science, United States</t>
  </si>
  <si>
    <t>O'Loughlin, K., Virginia Commonwealth University, Department of Psychology, United States, Northwestern University, Feinberg School of Medicine, Department of Preventive Medicine, Center for Behavioral Intervention Technologies, United States; Neary, M., Northwestern University, Feinberg School of Medicine, Department of Preventive Medicine, Center for Behavioral Intervention Technologies, United States, University of California, Irvine, Department of Psychological Science, United States; Adkins, E.C., Northwestern University, Feinberg School of Medicine, Department of Preventive Medicine, Center for Behavioral Intervention Technologies, United States; Schueller, S.M., Northwestern University, Feinberg School of Medicine, Department of Preventive Medicine, Center for Behavioral Intervention Technologies, United States, University of California, Irvine, Department of Psychological Science, United States</t>
  </si>
  <si>
    <t>Data privacy; Depression; Mental health; mHealth; Mobile apps; Review</t>
  </si>
  <si>
    <t>2-s2.0-85058803414</t>
  </si>
  <si>
    <t>Lopez-Landa K., Dominguez-Isidro S., Hernandez-Velazquez Y., Lopez-Dominguez E.</t>
  </si>
  <si>
    <t>57207875582;48161102800;57188955580;26664814900;</t>
  </si>
  <si>
    <t>Development of a security layer in a mobile health system</t>
  </si>
  <si>
    <t>Proceedings - 2018 6th International Conference in Software Engineering Research and Innovation, CONISOFT 2018</t>
  </si>
  <si>
    <t>10.1109/CONISOFT.2018.8645893</t>
  </si>
  <si>
    <t>https://www.scopus.com/inward/record.uri?eid=2-s2.0-85063161183&amp;doi=10.1109%2fCONISOFT.2018.8645893&amp;partnerID=40&amp;md5=a0db6862ab46af48f1648dde522dc6d0</t>
  </si>
  <si>
    <t>National Laboratory on Advanced Informatics, Xalapa, Mexico</t>
  </si>
  <si>
    <t>Lopez-Landa, K., National Laboratory on Advanced Informatics, Xalapa, Mexico; Dominguez-Isidro, S., National Laboratory on Advanced Informatics, Xalapa, Mexico; Hernandez-Velazquez, Y., National Laboratory on Advanced Informatics, Xalapa, Mexico; Lopez-Dominguez, E., National Laboratory on Advanced Informatics, Xalapa, Mexico</t>
  </si>
  <si>
    <t>Mobile Health (mHealth) systems are a growing field that allows optimizing monitor several patients chronic diseases, enhancing response times concerning patients health conditions. Due to the architecture of this type of systems, the security is an important matter for protecting the patient information privacy. Based on the Official Mexican Standard guidelines NOM-024-SSA3-2010, this paper presents the development of a security layer over a mHealth system aimed toward patients with Chronic Kidney Disease in peritoneal dialysis therapy, which was developed in the National Laboratory on Advanced Informatics in collaboration with the Regional Hospital Zone No. 11 of the 'Instituto Mexicano del Seguro Social' (IMSS). The proposed security layer is designed to protect two system elements: 1) Patient information and 2) Server availability. To achieve this, a symmetric encryption algorithm, Advanced Encryption Standard (AES), is implemented in the services offered by the system to preserve the confidentiality and integrity of patient information. On the other hand, a security test, reCAPTCHA, is added in the user authentication service of the system to conserve server availability avoiding overloads using bots. To verify the correct functioning of the proposed security layer, a set of unit and integration test was performed for each system service. Â© 2018 IEEE.</t>
  </si>
  <si>
    <t>Chronic-Kidney-Disease; mHealth; Security-Layer; Telecare</t>
  </si>
  <si>
    <t>2-s2.0-85063161183</t>
  </si>
  <si>
    <t>Shuwandy M.L., Zaidan B.B., Zaidan A.A., Albahri A.S.</t>
  </si>
  <si>
    <t>57205310904;35070872100;35070838500;57201009814;</t>
  </si>
  <si>
    <t>Sensor-Based mHealth Authentication for Real-Time Remote Healthcare Monitoring System: A Multilayer Systematic Review</t>
  </si>
  <si>
    <t>Journal of Medical Systems</t>
  </si>
  <si>
    <t>10.1007/s10916-018-1149-5</t>
  </si>
  <si>
    <t>https://www.scopus.com/inward/record.uri?eid=2-s2.0-85059496371&amp;doi=10.1007%2fs10916-018-1149-5&amp;partnerID=40&amp;md5=0e4c622c838141ce3e049fe5eabce55b</t>
  </si>
  <si>
    <t>Department of Computing, Universiti Pendidikan Sultan Idris, Tanjong Malim, Perak, Malaysia</t>
  </si>
  <si>
    <t>Shuwandy, M.L., Department of Computing, Universiti Pendidikan Sultan Idris, Tanjong Malim, Perak, Malaysia; Zaidan, B.B., Department of Computing, Universiti Pendidikan Sultan Idris, Tanjong Malim, Perak, Malaysia; Zaidan, A.A., Department of Computing, Universiti Pendidikan Sultan Idris, Tanjong Malim, Perak, Malaysia; Albahri, A.S., Department of Computing, Universiti Pendidikan Sultan Idris, Tanjong Malim, Perak, Malaysia</t>
  </si>
  <si>
    <t>mHealth; Real-time remote healthcare monitoring system; Security and privacy; Sensor; Smartphone</t>
  </si>
  <si>
    <t>2-s2.0-85059496371</t>
  </si>
  <si>
    <t>Aliasgari M., Black M., Yadav N.</t>
  </si>
  <si>
    <t>36597904500;57207779765;55509120200;</t>
  </si>
  <si>
    <t>Security vulnerabilities in mobile health applications</t>
  </si>
  <si>
    <t>2018 IEEE Conference on Application, Information and Network Security, AINS 2018</t>
  </si>
  <si>
    <t>10.1109/IISA.2018.8631464</t>
  </si>
  <si>
    <t>https://www.scopus.com/inward/record.uri?eid=2-s2.0-85062847282&amp;doi=10.1109%2fIISA.2018.8631464&amp;partnerID=40&amp;md5=4a6b02f3b09fd4294d2c91d00b2cb924</t>
  </si>
  <si>
    <t>California State University, Long Beach, Long Beach, CA  90840, United States; St. John's University, Queens, NY  11439, United States</t>
  </si>
  <si>
    <t>Aliasgari, M., California State University, Long Beach, Long Beach, CA  90840, United States; Black, M., California State University, Long Beach, Long Beach, CA  90840, United States; Yadav, N., St. John's University, Queens, NY  11439, United States</t>
  </si>
  <si>
    <t>With the growth of mobile health (mHealth) applications, it is imperative to make sure that users' health records and their privacy are safeguarded properly. In this paper, twenty five mobile health applications are analyzed for security and privacy vulnerabilities. Each of these applications is available from the Google Play Store, has a medical tag, requests permission for full network access, and connects to a medical device. Network security and authentication vulnerabilities together with various Man in the Middle attacks, and HIPAA noncompliance for all applications are inspected. The results of the security and privacy tests indicate that each application suffers from security and/or privacy vulnerabilities. The application security and privacy vulnerabilities results of the analyzed applications was subsequently shared with their development teams. The results from analysis are beneficial for mHealth application developers to be more cognizant of such vulnerabilities. Furthermore mHealth users are encouraged to be more diligent in choosing a robust and secure mHealth application. Â© 2018 IEEE</t>
  </si>
  <si>
    <t>HIPAA; Mobile Health; Privacy; Security</t>
  </si>
  <si>
    <t>2-s2.0-85062847282</t>
  </si>
  <si>
    <t>Wani T.A., Mendoza A., Gray K.</t>
  </si>
  <si>
    <t>57205723584;55340477800;7202177088;</t>
  </si>
  <si>
    <t>BYOD in Hospitals-Security Issues and Mitigation Strategies</t>
  </si>
  <si>
    <t xml:space="preserve"> a25</t>
  </si>
  <si>
    <t>10.1145/3290688.3290729</t>
  </si>
  <si>
    <t>https://www.scopus.com/inward/record.uri?eid=2-s2.0-85061274992&amp;doi=10.1145%2f3290688.3290729&amp;partnerID=40&amp;md5=65376a1e59298098ef33c35a1edd8a40</t>
  </si>
  <si>
    <t>Health and Biomedical Informatics Centre, University of Melbourne, Melbourne, VIC, Australia</t>
  </si>
  <si>
    <t>Wani, T.A., Health and Biomedical Informatics Centre, University of Melbourne, Melbourne, VIC, Australia; Mendoza, A., Health and Biomedical Informatics Centre, University of Melbourne, Melbourne, VIC, Australia; Gray, K., Health and Biomedical Informatics Centre, University of Melbourne, Melbourne, VIC, Australia</t>
  </si>
  <si>
    <t>The demand for using personal devices in hospitals (BYOD) has increased rapidly over the years. However, BYOD also means that healthcare organisations are at great risk of leaking sensitive information assets like Personal Health Information (PHI) of patients, given that personal devices are outside the control of hospital IT management and may lack important security measures. Hence, the aim of this research is to develop a mitigation strategy which can cater to such security issues. A comprehensive literature review was conducted to identify BYOD security issues and mitigation solutions. This was followed by using two existing security frameworks, the BYOD security framework and People Policy Technology (PPT) model to shape a stepwise mitigation strategy. Technical, managerial and social issues were identified which include unsecure user behaviour by hospital employees, lack of security awareness, usability issues, legal requirements and lost devices. The mitigation strategy elucidates that while information and communication technologies allow better enforcement of security measures; policies and training provide the desired guidance to influence positive user behaviour among employees. The paper also discusses the need for a balance between usability and security in the success of BYOD in hospitals and hence provides systematic guidelines to curb BYOD security risks in hospitals. Â© 2019 Association for Computing Machinery.</t>
  </si>
  <si>
    <t>bring your own device; BYOD; health data; healthcare; hospital; mobile health; security</t>
  </si>
  <si>
    <t>2-s2.0-85061274992</t>
  </si>
  <si>
    <t>57205528421;57202357796;35232936500;</t>
  </si>
  <si>
    <t>Server-Focused Security Assessment of Mobile Health Apps for Popular Mobile Platforms</t>
  </si>
  <si>
    <t>Journal of medical Internet research</t>
  </si>
  <si>
    <t>e9818</t>
  </si>
  <si>
    <t>10.2196/jmir.9818</t>
  </si>
  <si>
    <t>https://www.scopus.com/inward/record.uri?eid=2-s2.0-85060392423&amp;doi=10.2196%2fjmir.9818&amp;partnerID=40&amp;md5=680809670e689580f449cf2979bfefbf</t>
  </si>
  <si>
    <t>University of Applied Sciences and Arts Dortmund, Department of Computer Science, Dortmund, Germany; Institute for Medical Informatics, Biometry and Epidemiology, University Hospital Essen, Essen, Germany</t>
  </si>
  <si>
    <t>MÃ¼thing, J., University of Applied Sciences and Arts Dortmund, Department of Computer Science, Dortmund, Germany; BrÃ¼ngel, R., University of Applied Sciences and Arts Dortmund, Department of Computer Science, Dortmund, Germany; Friedrich, C.M., University of Applied Sciences and Arts Dortmund, Department of Computer Science, Dortmund, Germany, Institute for Medical Informatics, Biometry and Epidemiology, University Hospital Essen, Essen, Germany</t>
  </si>
  <si>
    <t>BACKGROUND: The importance of mobile health (mHealth) apps is growing. Independent of the technologies used, mHealth apps bring more functionality into the hands of users. In the health context, mHealth apps play an important role in providing information and services to patients, offering health care professionals ways to monitor vital parameters or consult patients remotely. The importance of confidentiality in health care and the opaqueness of transport security in apps make the latter an important research subject. OBJECTIVE: This study aimed to (1) identify relevant security concerns on the server side of mHealth apps, (2) test a subset of mHealth apps regarding their vulnerability to those concerns, and (3) compare the servers used by mHealth apps with servers used in all domains. METHODS: Server security characteristics relevant to the security of mHealth apps were assessed, presented, and discussed. To evaluate servers, appropriate tools were selected. Apps from the Android and iOS app stores were selected and tested, and the results for functional and other backend servers were evaluated. RESULTS: The 60 apps tested communicate with 823 servers. Of these, 291 were categorized as functional backend servers, and 44 (44/291, 15.1%) of these received a rating below the A range (A+, A, and A-) by Qualys SSL Labs. A chi-square test was conducted against the number of servers receiving such ratings from SSL Pulse by Qualys SSL Labs. It was found that the tested servers from mHealth apps received significantly fewer ratings below the A range (P&lt;.001). The internationally available apps from the test set performed significantly better than those only available in the German stores (alpha=.05; P=.03). Of the 60 apps, 28 (28/60, 47%) were found using at least one functional backend server that received a rating below the A range from Qualys SSL Labs, endangering confidentiality, authenticity, and integrity of the data displayed. The number of apps that used at least one entirely unsecured connection was 20 (20/60, 33%) when communicating with functional backend servers. It was also found that a majority of apps used advertising, tracking, or external content provider servers. When looking at all nonfunctional backend servers, 48 (48/60, 80%) apps used at least one server that received a rating below the A range. CONCLUSIONS: The results show that although servers in the mHealth domain perform significantly better regarding their security, there are still problems with the configuration of some. The most severe problems observed can expose patient communication with health care professionals, be exploited to display false or harmful information, or used to send data to an app facilitating further damage on the device. Following the recommendations for mHealth app developers, the most regularly observed security issues can be avoided or mitigated. Â©Jannis MÃ¼thing, Raphael BrÃ¼ngel, Christoph M Friedrich. Originally published in the Journal of Medical Internet Research (http://www.jmir.org), 23.01.2019.</t>
  </si>
  <si>
    <t>computer security; confidentiality; data protection; data security; health information technology; mobile apps; mobile health; servers</t>
  </si>
  <si>
    <t>2-s2.0-85060392423</t>
  </si>
  <si>
    <t>Bae W.-S.</t>
  </si>
  <si>
    <t>56542807300;</t>
  </si>
  <si>
    <t>Verifying a secure authentication protocol for IoT medical devices</t>
  </si>
  <si>
    <t>Cluster Computing</t>
  </si>
  <si>
    <t>10.1007/s10586-017-1107-x</t>
  </si>
  <si>
    <t>https://www.scopus.com/inward/record.uri?eid=2-s2.0-85028597798&amp;doi=10.1007%2fs10586-017-1107-x&amp;partnerID=40&amp;md5=649d50cc2a4341abf9084004952c7352</t>
  </si>
  <si>
    <t>Department of AIS Center, Ajou Motor College, Boryeong, Chungnam, South Korea</t>
  </si>
  <si>
    <t>Bae, W.-S., Department of AIS Center, Ajou Motor College, Boryeong, Chungnam, South Korea</t>
  </si>
  <si>
    <t>The advancement of Internet of Things (IoT) technology has made medical equipment smaller and smarter, while computing environment has shifted from server-client wire/wireless communication networks toward diverse portable laptops, smartphones, tablet PCs, and PDAs. The communication between smaller IoT devices has added to the accuracy and convenience of distance healthcare services. However, security issues in communication sessions resulting from the leakage of personal medical information, infringements of privacy and improper management of medical information are looming large. Since personal medical information is transmitted between wire/wireless devices, the threats to secure distance medical service could be detrimental to further advancement of IoT in healthcare. Hence, this paper proposed a method of addressing the vulnerabilities to a range of attacks in the communication between medical devices. The proposed IoT-based communication protocol used random numbers and session keys to transmit hashed and encrypted data, and underwent a formal verification, where the transmitted data remained intact against data extraction and other attacks. Â© 2017, Springer Science+Business Media, LLC.</t>
  </si>
  <si>
    <t>Authentication protocol; Internet of Things; IoT authentication; IoT security; Protocols; Radiofrequency identification; Security protocol</t>
  </si>
  <si>
    <t>2-s2.0-85028597798</t>
  </si>
  <si>
    <t>Izaara A.A., Ssembatya R., Kaggwa F.</t>
  </si>
  <si>
    <t>57206660229;55619806400;56644794900;</t>
  </si>
  <si>
    <t>An access control framework for protecting personal electronic health records</t>
  </si>
  <si>
    <t>2018 International Conference on Intelligent and Innovative Computing Applications, ICONIC 2018</t>
  </si>
  <si>
    <t>10.1109/ICONIC.2018.8601287</t>
  </si>
  <si>
    <t>https://www.scopus.com/inward/record.uri?eid=2-s2.0-85061809997&amp;doi=10.1109%2fICONIC.2018.8601287&amp;partnerID=40&amp;md5=5071fbd64615ee57ffcf82a64aa16900</t>
  </si>
  <si>
    <t>Department of Information Technology, Faculty of Computing and Informatics, Mbarara University of Science and Technology, Mbarara, Uganda; Department of Computer Science, Faculty of Science and Technology, Uganda Christian University, Kampala, Uganda; Department of Computer Science, Faculty of Computing and Informatics, Mbarara University of Science and Technology, Mbarara, Uganda</t>
  </si>
  <si>
    <t>Izaara, A.A., Department of Information Technology, Faculty of Computing and Informatics, Mbarara University of Science and Technology, Mbarara, Uganda; Ssembatya, R., Department of Computer Science, Faculty of Science and Technology, Uganda Christian University, Kampala, Uganda; Kaggwa, F., Department of Computer Science, Faculty of Computing and Informatics, Mbarara University of Science and Technology, Mbarara, Uganda</t>
  </si>
  <si>
    <t>The increasing expansion of wireless systems and the extensive popularity and usage of mobile devices such as mobile phones and wireless tablets represents a great opportunity to use mobile devices as widespread health data access tools. Unfortunately, some problems impeding the general acceptance of mhealth such as privacy protection, limitation of wireless networks and handheld devices are still common. Challenges such as unreliable data repositories and limited connection speeds in resource limited environments are also evident. The inadequate capabilities of hand-held devices and wireless systems make these Public Key Cryptography based frameworks unsuitable for mobile networks. Moreover, these protocols were designed to preserve customary flow of health data, which is vulnerable to attack and increase the user's risk. This research drew its foundations from literature and theoretical review and used qualitative approaches. In this paper, the researchers build on existing concepts of Medical Information Systems and use of Symmetric Key Infrastructure to design a framework for secure access to personal electronic health records. The framework provides identity protection for a patient from all forms of unathorised data access. The framework not only reduces the computational operations between the engaging parties, but also achieves privacy protection for the user. Validation results from ICT experts demonstrate that the designed framework is applicable for secure access to personal medical health records in resource limited settings. Â© 2018 IEEE.</t>
  </si>
  <si>
    <t>Electronic health records; Framework; Mhealth; Security</t>
  </si>
  <si>
    <t>2-s2.0-85061809997</t>
  </si>
  <si>
    <t>Omran L.N., Ezzat K.A., Bayoumi A., Darwich A., Hassanien A.E.</t>
  </si>
  <si>
    <t>57200606847;57195282511;57210963801;57210961141;57192178208;</t>
  </si>
  <si>
    <t>IoT-based intensive care secure framework for patient monitoring and tracking</t>
  </si>
  <si>
    <t>International Journal of Grid and Utility Computing</t>
  </si>
  <si>
    <t>10.1504/IJGUC.2019.102017</t>
  </si>
  <si>
    <t>https://www.scopus.com/inward/record.uri?eid=2-s2.0-85072022371&amp;doi=10.1504%2fIJGUC.2019.102017&amp;partnerID=40&amp;md5=ad38a2367794cc996885f14168e5cd91</t>
  </si>
  <si>
    <t>Higher Technological Institute, Biomedical Engineering Department, Ramadan City, Egypt; Scientific Research Group (SRGE), Cairo, Egypt; Faculty of Computer and Informatics, Suez Canal University, Ismailia, Egypt; Faculty of Science, Helwan University, Cairo, Egypt</t>
  </si>
  <si>
    <t>Omran, L.N., Higher Technological Institute, Biomedical Engineering Department, Ramadan City, Egypt; Ezzat, K.A., Higher Technological Institute, Biomedical Engineering Department, Ramadan City, Egypt; Bayoumi, A., Scientific Research Group (SRGE), Cairo, Egypt, Faculty of Computer and Informatics, Suez Canal University, Ismailia, Egypt; Darwich, A., Scientific Research Group (SRGE), Cairo, Egypt, Faculty of Science, Helwan University, Cairo, Egypt; Hassanien, A.E., Scientific Research Group (SRGE), Cairo, Egypt</t>
  </si>
  <si>
    <t>This paper aims to design a prototype of the real-time patient control system. The proposed framework is used to quantify the physical parameters of the patient such as the temperature of the body, rate of heartbeat and ECG observation with the assistance of sensors. The collected data is sent to the cloud, then to the nurse station, specialist and the patient tablet or the web application. In this framework, the patient's health is checked consistently and the data obtained through the networks are transmitted. If any irregularity is noticed from the patient's signs, it will be sent to nurses and doctors for any suggestions to help the patient. The system is implemented through Arduino advanced controller and simulation results are obtained. The Smart Intensive Care Unit (SICU) provides a new way for health monitoring of patients in order to improve healthcare systems and patients' care and safety. The cloud system is provided by a group of micro-services hosted in many servers the simulate a small cloud system. To secure the patient's data through this framework is provided by using OAuth server to authenticate the users and the sensors and generate the tokens. This system can assist doctors and nurses to achieve their missions and improve the healthcare system. Copyright Â© 2019 Inderscience Enterprises Ltd.</t>
  </si>
  <si>
    <t>Arduino; Cloud; Intensive care unit; Internet of things; IoT; Patient health monitoring; Security</t>
  </si>
  <si>
    <t>2-s2.0-85072022371</t>
  </si>
  <si>
    <t>Junaidi A., Chaniago M.B., Doheir M.</t>
  </si>
  <si>
    <t>57191835078;57209511665;56453314100;</t>
  </si>
  <si>
    <t>Information hiding using steganography in mobile healthcare</t>
  </si>
  <si>
    <t>Journal of Advanced Research in Dynamical and Control Systems</t>
  </si>
  <si>
    <t>5 Special Issue</t>
  </si>
  <si>
    <t>https://www.scopus.com/inward/record.uri?eid=2-s2.0-85071844539&amp;partnerID=40&amp;md5=8476921e63e898ac60a54ac2287495e4</t>
  </si>
  <si>
    <t>Department of Informatics Engineering, University of Widyatama, Bandung, Indonesia; Department of Information System, University of Widyatama, Bandung, Indonesia; Department of Information and Communication Technology, Universiti Teknikal Malaysia, Melaka, Malaysia</t>
  </si>
  <si>
    <t>Junaidi, A., Department of Informatics Engineering, University of Widyatama, Bandung, Indonesia; Chaniago, M.B., Department of Information System, University of Widyatama, Bandung, Indonesia; Doheir, M., Department of Information and Communication Technology, Universiti Teknikal Malaysia, Melaka, Malaysia</t>
  </si>
  <si>
    <t>Information hiding; M-Healthcare; Mobile healthcare; Steganography</t>
  </si>
  <si>
    <t>2-s2.0-85071844539</t>
  </si>
  <si>
    <t>Stach C., Steimle F., Mitschang B.</t>
  </si>
  <si>
    <t>37262079900;56404427300;6603701448;</t>
  </si>
  <si>
    <t>How to Realize Device Interoperability and Information Security in mHealth Applications</t>
  </si>
  <si>
    <t>Communications in Computer and Information Science</t>
  </si>
  <si>
    <t>10.1007/978-3-030-29196-9_12</t>
  </si>
  <si>
    <t>https://www.scopus.com/inward/record.uri?eid=2-s2.0-85071660424&amp;doi=10.1007%2f978-3-030-29196-9_12&amp;partnerID=40&amp;md5=6fa585dbd836c705243cb2f62915cdbf</t>
  </si>
  <si>
    <t>Institute for Parallel and Distributed Systems, University of Stuttgart, UniversitÃ¤tsstraÃŸe 38, Stuttgart, 70569, Germany</t>
  </si>
  <si>
    <t>Stach, C., Institute for Parallel and Distributed Systems, University of Stuttgart, UniversitÃ¤tsstraÃŸe 38, Stuttgart, 70569, Germany; Steimle, F., Institute for Parallel and Distributed Systems, University of Stuttgart, UniversitÃ¤tsstraÃŸe 38, Stuttgart, 70569, Germany; Mitschang, B., Institute for Parallel and Distributed Systems, University of Stuttgart, UniversitÃ¤tsstraÃŸe 38, Stuttgart, 70569, Germany</t>
  </si>
  <si>
    <t>More and more people suffer from chronic diseases such as the chronic obstructive pulmonary disease (COPD). This leads to very high treatment costs every year, as such patients require a periodic screening of their condition. However, many of these checks can be performed at home by the patients themselves. This enables physicians to focus on actual emergencies. Modern smart devices such as Smartphones contribute to the success of these telemedical approaches. So-called mHealth apps combine the usability and versatility of Smartphones with the high accuracy and reliability of medical devices for home use. However, patients often face the problem of how to connect medical devices to their Smartphones (the device interoperability problem). Moreover, many patients reject mHealth apps due to the lack of control over their sensitive health data (the information security problem). In our work, we discuss the usage of the Privacy Management Platform (PMP) to solve these problems. So, we describe the structure of mHealth apps and present a real-world COPD application. From this application we derive relevant functions of an mHealth app, in which device interoperability or information security is an issue. We extend the PMP in order to provide support for these recurring functions. Finally, we evaluate the utility of these PMP extensions based on the real-world mHealth app. Â© 2019, Springer Nature Switzerland AG.</t>
  </si>
  <si>
    <t>COPD; Device interoperability; Information security; mHealth</t>
  </si>
  <si>
    <t>2-s2.0-85071660424</t>
  </si>
  <si>
    <t>Ranjan Y., Rashid Z., Stewart C., Conde P., Begale M., Verbeeck D., Boettcher S., Hyve T., Dobson R., Folarin A.</t>
  </si>
  <si>
    <t>57205028192;57208873135;57205023094;57210795333;36766824700;57199857471;57210805593;57210807908;8931612400;35766461900;</t>
  </si>
  <si>
    <t>RADAR-base: Open source mobile health platform for collecting, monitoring, and analyzing data using sensors, wearables, and mobile devices</t>
  </si>
  <si>
    <t xml:space="preserve"> e11734</t>
  </si>
  <si>
    <t>10.2196/11734</t>
  </si>
  <si>
    <t>https://www.scopus.com/inward/record.uri?eid=2-s2.0-85071489335&amp;doi=10.2196%2f11734&amp;partnerID=40&amp;md5=87ec335e494b88ba8887a0123be96956</t>
  </si>
  <si>
    <t>Institute of Psychiatry, Psychology and Neuroscience (IoPPN), Department of Biostatistics and Health Informatics, King's College London, SGDP Centre, IoPPN, PO Box 80 De Crespigny Park, Denmark Hill, London, SE5 8AF, United Kingdom; Vibrent Health, Fairfax, VA, United States; Janssen Pharmaceutica NV, Turnhoutseweg, Beerse, Belgium; Epilepsy Center, Department of Neurosurgery, University of Hospital Freiburg, Freiburg, Germany; Hyve, MJ Utrecht, Netherlands; Institute of Health Informatics, University College London, London, United Kingdom</t>
  </si>
  <si>
    <t>Ranjan, Y., Institute of Psychiatry, Psychology and Neuroscience (IoPPN), Department of Biostatistics and Health Informatics, King's College London, SGDP Centre, IoPPN, PO Box 80 De Crespigny Park, Denmark Hill, London, SE5 8AF, United Kingdom; Rashid, Z., Institute of Psychiatry, Psychology and Neuroscience (IoPPN), Department of Biostatistics and Health Informatics, King's College London, SGDP Centre, IoPPN, PO Box 80 De Crespigny Park, Denmark Hill, London, SE5 8AF, United Kingdom; Stewart, C., Institute of Psychiatry, Psychology and Neuroscience (IoPPN), Department of Biostatistics and Health Informatics, King's College London, SGDP Centre, IoPPN, PO Box 80 De Crespigny Park, Denmark Hill, London, SE5 8AF, United Kingdom; Conde, P., Institute of Psychiatry, Psychology and Neuroscience (IoPPN), Department of Biostatistics and Health Informatics, King's College London, SGDP Centre, IoPPN, PO Box 80 De Crespigny Park, Denmark Hill, London, SE5 8AF, United Kingdom; Begale, M., Vibrent Health, Fairfax, VA, United States; Verbeeck, D., Janssen Pharmaceutica NV, Turnhoutseweg, Beerse, Belgium; Boettcher, S., Epilepsy Center, Department of Neurosurgery, University of Hospital Freiburg, Freiburg, Germany; Hyve, T., Hyve, MJ Utrecht, Netherlands; Dobson, R., Institute of Psychiatry, Psychology and Neuroscience (IoPPN), Department of Biostatistics and Health Informatics, King's College London, SGDP Centre, IoPPN, PO Box 80 De Crespigny Park, Denmark Hill, London, SE5 8AF, United Kingdom, Institute of Health Informatics, University College London, London, United Kingdom; Folarin, A., Institute of Psychiatry, Psychology and Neuroscience (IoPPN), Department of Biostatistics and Health Informatics, King's College London, SGDP Centre, IoPPN, PO Box 80 De Crespigny Park, Denmark Hill, London, SE5 8AF, United Kingdom, Institute of Health Informatics, University College London, London, United Kingdom</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</si>
  <si>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 Â© 2019 Journal of Medical Internet Research. All rights reserved.</t>
  </si>
  <si>
    <t>mental health; mobile applications; remote sensing technology; telemedicine</t>
  </si>
  <si>
    <t>2-s2.0-85071489335</t>
  </si>
  <si>
    <t>Liu J., Tang H., Sun R., Du X., Guizani M.</t>
  </si>
  <si>
    <t>8555212500;57207996195;57210636898;57205479965;7004750176;</t>
  </si>
  <si>
    <t>Lightweight and Privacy-Preserving Medical Services Access for Healthcare Cloud</t>
  </si>
  <si>
    <t>IEEE Access</t>
  </si>
  <si>
    <t>10.1109/ACCESS.2019.2931917</t>
  </si>
  <si>
    <t>https://www.scopus.com/inward/record.uri?eid=2-s2.0-85071152323&amp;doi=10.1109%2fACCESS.2019.2931917&amp;partnerID=40&amp;md5=b476884754e90566e545d3fe3a108bbc</t>
  </si>
  <si>
    <t>Shaanxi Key Laboratory of Blockchain and Secure Computing, Xidian University, Xi'an, 710071, China; State Key Lab of ISN, Xidian University, Xi'an, 710071, China; Department of Computer and Information Sciences, Temple University, Philadelphia, PA  19122, United States; Department of Computer Science and Engineering, Qatar University, Doha, Qatar</t>
  </si>
  <si>
    <t>Liu, J., Shaanxi Key Laboratory of Blockchain and Secure Computing, Xidian University, Xi'an, 710071, China; Tang, H., Shaanxi Key Laboratory of Blockchain and Secure Computing, Xidian University, Xi'an, 710071, China; Sun, R., State Key Lab of ISN, Xidian University, Xi'an, 710071, China; Du, X., Department of Computer and Information Sciences, Temple University, Philadelphia, PA  19122, United States; Guizani, M., Department of Computer Science and Engineering, Qatar University, Doha, Qatar</t>
  </si>
  <si>
    <t>With the popularity of cloud computing technology, the healthcare cloud system is becoming increasingly perfect, which reduces the time of disease diagnosis and brings great convenience to people's lives. But meanwhile, the healthcare cloud system usually involves users' privacy information, and there is still a challenge on how to ensure that the sensitive information of users is not disclosed. Attribute-based signature (ABS) is a very useful technique for the privacy protection of users and is very suitable for anonymous authentication and privacy access control. However, general ABS schemes usually contain heavy computation overhead in signing and verification phases, which is not conducive for resource-limited devices to access healthcare cloud system. To address the above issues, we propose a lightweight and privacy-preserving medical services access scheme based on multi-authority ABS for healthcare cloud, named LPP-MSA. By using online/offline signing and server-aided verification mechanisms, the proposed scheme can greatly reduce the calculation overhead. In addition, LPP-MSA achieves unforgeability and anonymity and can resist collision attack. The comparisons of computational cost and storage overhead between LPP-MSA and the other existing schemes show that LPP-MSA is more efficient in both signing and verification phases. Therefore, it could be well applied to the scenarios where users access the healthcare cloud system for large scale remote medical services via resource-constrained mobile devices. Â© 2013 IEEE.</t>
  </si>
  <si>
    <t>attribute-based signature (ABS); Healthcare cloud; online/offline signing; privacy-preserving; server-aided verification</t>
  </si>
  <si>
    <t>2-s2.0-85071152323</t>
  </si>
  <si>
    <t>Butt S.A., Jamal T., Azad M.A., Ali A., Safa N.S.</t>
  </si>
  <si>
    <t>57210375561;36705901600;23975769800;57198724294;55683063600;</t>
  </si>
  <si>
    <t>A multivariant secure framework for smart mobile health application</t>
  </si>
  <si>
    <t>Transactions on Emerging Telecommunications Technologies</t>
  </si>
  <si>
    <t xml:space="preserve"> e3684</t>
  </si>
  <si>
    <t>10.1002/ett.3684</t>
  </si>
  <si>
    <t>https://www.scopus.com/inward/record.uri?eid=2-s2.0-85070516076&amp;doi=10.1002%2fett.3684&amp;partnerID=40&amp;md5=17ce888f371b1116376fabc4cb51bdce</t>
  </si>
  <si>
    <t>CS &amp; IT Department, The University of Lahore, Lahore, Pakistan; Pakistan Institute of Engineering &amp; Applied Sciences, Islamabad, Pakistan; School of Computer Science, University of Derby, Derby, United Kingdom; School of Computing, Electronics and Mathematics, Coventry University, Coventry, United Kingdom</t>
  </si>
  <si>
    <t>Butt, S.A., CS &amp; IT Department, The University of Lahore, Lahore, Pakistan, Pakistan Institute of Engineering &amp; Applied Sciences, Islamabad, Pakistan; Jamal, T., Pakistan Institute of Engineering &amp; Applied Sciences, Islamabad, Pakistan; Azad, M.A., School of Computer Science, University of Derby, Derby, United Kingdom; Ali, A., CS &amp; IT Department, The University of Lahore, Lahore, Pakistan; Safa, N.S., School of Computing, Electronics and Mathematics, Coventry University, Coventry, United Kingdom</t>
  </si>
  <si>
    <t>Wireless sensor network enables remote connectivity of technological devices such as smart mobile with the internet. Due to its low cost as well as easy availability of data sharing and accessing devices, the Internet of Things (IoT) has grown exponentially during the past few years. The availability of these devices plays a remarkable role in the new era of mHealth. In mHealth, the sensors generate enormous amounts of data and the context-aware computing has proven to collect and manage the data. The context aware computing is a new domain to be aware of context of involved devices. The context-aware computing is playing a very significant part in the development of smart mobile health applications to monitor the health of patients more efficiently. Security is one of the key challenges in IoT-based mHealth application development. The wireless nature of IoT devices motivates attackers to attack on application; these vulnerable attacks can be denial of service attack, sinkhole attack, and select forwarding attack. These attacks lead intruders to disrupt the application's functionality, data packet drops to malicious end and changes the route of data and forwards the data packet to other location. There is a need to timely detect and prevent these threats in mobile health applications. Existing work includes many security frameworks to secure the mobile health applications but all have some drawbacks. This paper presents existing frameworks, the impact of threats on applications, on information, and different security levels. From this line of research, we propose a security framework with two algorithms, ie, (i) patient priority autonomous call and (ii) location distance based switch, for mobile health applications and make a comparative analysis of the proposed framework with the existing ones. Â© 2019 John Wiley &amp; Sons, Ltd.</t>
  </si>
  <si>
    <t>Article in Press</t>
  </si>
  <si>
    <t>2-s2.0-85070516076</t>
  </si>
  <si>
    <t>Abdeen M.A.R., Ali T., Khan Y., Yagoub M.C.E.</t>
  </si>
  <si>
    <t>6603639683;55194304700;57210369517;7003803773;</t>
  </si>
  <si>
    <t>Fusing identity management, HL7 and blockchain into a global healthcare record sharing architecture</t>
  </si>
  <si>
    <t>International Journal of Advanced Computer Science and Applications</t>
  </si>
  <si>
    <t>https://www.scopus.com/inward/record.uri?eid=2-s2.0-85070505313&amp;partnerID=40&amp;md5=7cbc9f358221ad6ba8d47d60b162bbcc</t>
  </si>
  <si>
    <t>Islamic University of Madinah, Madinah, Saudi Arabia; University of Kuala Lumpur, Malaysia; School of Electrical Engineering and Computer Science, University of Ottawa, Canada</t>
  </si>
  <si>
    <t>Abdeen, M.A.R., Islamic University of Madinah, Madinah, Saudi Arabia; Ali, T., Islamic University of Madinah, Madinah, Saudi Arabia; Khan, Y., University of Kuala Lumpur, Malaysia; Yagoub, M.C.E., School of Electrical Engineering and Computer Science, University of Ottawa, Canada</t>
  </si>
  <si>
    <t>Healthcare record sharing among various medical roles is a critical and challenging research problem especially in today's everchanging global IT solutions. The emergence of blockchain as a new enabling technology brought radical changes to numerous business applications, including healthcare. Blockchain is a trusted distributed ledger that forms a decentralized infrastructure. There have been several proposals regarding the sharing of critical healthcare records over blockchain infrastructure without requiring prior knowledge/trust of the parties involved (patients, service providers, and insurance companies). Another yet important issue is to securely share medical records across various countries for travelling patients to ensure an integrated and ubiquitous healthcare service. In this paper, we present a globally integrated healthcare record sharing architecture based on blockchain and HL7 client. Healthcare records are stored at the hosting country and are not stored on the blockchain. This architecture avails medical records of travelling patients temporarily and after performing necessary authentication. The actual authorisation process is performed on a federated identity management system, such as, the Shibboleth. Though there are similarities with identity management systems, our system is unique as it involves the patient in the permission process and discloses to them the identities of entities accessed their health records. Our solution also improves performance and guarantees privacy and security through the use of blockchain and identity management system. Â© 2019 International Journal of Advanced Computer Science and Applications.</t>
  </si>
  <si>
    <t>Blockchain; Electronic health record; Health Level Seven (HL7); Healthcare; Identity management</t>
  </si>
  <si>
    <t>2-s2.0-85070505313</t>
  </si>
  <si>
    <t>Bhuse V., Sinha H.</t>
  </si>
  <si>
    <t>16634696800;57210235430;</t>
  </si>
  <si>
    <t>Secure application for health monitoring</t>
  </si>
  <si>
    <t>European Conference on Information Warfare and Security, ECCWS</t>
  </si>
  <si>
    <t>2019-July</t>
  </si>
  <si>
    <t>https://www.scopus.com/inward/record.uri?eid=2-s2.0-85069995283&amp;partnerID=40&amp;md5=d7361f5a2b98ceecbf611edf72443263</t>
  </si>
  <si>
    <t>Grand Valley State University, Allendale, United States; Western Michigan University, Kalamazoo, United States</t>
  </si>
  <si>
    <t>Bhuse, V., Grand Valley State University, Allendale, United States; Sinha, H., Western Michigan University, Kalamazoo, United States</t>
  </si>
  <si>
    <t>Android; Certificate authority (CA); Healthcare; Public key infrastructure (PKI); Sensor; Smartphone</t>
  </si>
  <si>
    <t>2-s2.0-85069995283</t>
  </si>
  <si>
    <t>International Journal of Technology Assessment in Health Care</t>
  </si>
  <si>
    <t>IFIP Advances in Information and Communication Technology</t>
  </si>
  <si>
    <t>Beierle F., Tran V.T., Allemand M., Neff P., Schlee W., Probst T., Zimmermann J., Pryss R.</t>
  </si>
  <si>
    <t>56556766400;57203354305;15062382800;56626765200;22836015100;7005044940;57209619771;36142027900;</t>
  </si>
  <si>
    <t>What data are smartphone users willing to share with researchers?: Designing and evaluating a privacy model for mobile data collection apps</t>
  </si>
  <si>
    <t>Journal of Ambient Intelligence and Humanized Computing</t>
  </si>
  <si>
    <t>10.1007/s12652-019-01355-6</t>
  </si>
  <si>
    <t>https://www.scopus.com/inward/record.uri?eid=2-s2.0-85068125523&amp;doi=10.1007%2fs12652-019-01355-6&amp;partnerID=40&amp;md5=67abe1d5a1155cb85e671d27b43dd6c4</t>
  </si>
  <si>
    <t>Service-centric Networking, Telekom Innovation Laboratories, Technische UniversitÃ¤t Berlin, Berlin, Germany; Technische UniversitÃ¤t Berlin, Berlin, Germany; Department of Psychology, University of Zurich, Zurich, Switzerland; Clinic and Policlinic for Psychiatry and Psychotherapy, University of Regensburg, Regensburg, Germany; Department for Psychotherapy and Biopsychosocial Health, Danube University Krems, Krems, Austria; Department of Psychology, University of Kassel, Kassel, Germany; Institute of Databases and Information Systems, Ulm University, Ulm, Germany</t>
  </si>
  <si>
    <t>Beierle, F., Service-centric Networking, Telekom Innovation Laboratories, Technische UniversitÃ¤t Berlin, Berlin, Germany; Tran, V.T., Technische UniversitÃ¤t Berlin, Berlin, Germany; Allemand, M., Department of Psychology, University of Zurich, Zurich, Switzerland; Neff, P., Clinic and Policlinic for Psychiatry and Psychotherapy, University of Regensburg, Regensburg, Germany; Schlee, W., Clinic and Policlinic for Psychiatry and Psychotherapy, University of Regensburg, Regensburg, Germany; Probst, T., Department for Psychotherapy and Biopsychosocial Health, Danube University Krems, Krems, Austria; Zimmermann, J., Department of Psychology, University of Kassel, Kassel, Germany; Pryss, R., Institute of Databases and Information Systems, Ulm University, Ulm, Germany</t>
  </si>
  <si>
    <t>Context-aware computing; Mobile computing; Privacy; Psychometrics; Sensor data; Ubiquitous computing</t>
  </si>
  <si>
    <t>2-s2.0-85068125523</t>
  </si>
  <si>
    <t>57202515662;8881576700;56204372700;57202511332;</t>
  </si>
  <si>
    <t>A secure mHealth application for attention deficit and hyperactivity disorder</t>
  </si>
  <si>
    <t>Expert Systems</t>
  </si>
  <si>
    <t xml:space="preserve"> e12431</t>
  </si>
  <si>
    <t>10.1111/exsy.12431</t>
  </si>
  <si>
    <t>https://www.scopus.com/inward/record.uri?eid=2-s2.0-85068070018&amp;doi=10.1111%2fexsy.12431&amp;partnerID=40&amp;md5=0221b066ac19423301e1a25d323dd1c0</t>
  </si>
  <si>
    <t>Department of Computer Engineering and Systems, University of La Laguna, San CristÃ³bal de La Laguna, Spain; Department of Computer Engineering and Systems, University of La Laguna, San CristÃ³bal de La Laguna, S/C de Tenerife, 38200, Spain</t>
  </si>
  <si>
    <t>RodrÃ­guez-PÃ©rez, N., Department of Computer Engineering and Systems, University of La Laguna, San CristÃ³bal de La Laguna, Spain, Department of Computer Engineering and Systems, University of La Laguna, San CristÃ³bal de La Laguna, S/C de Tenerife, 38200, Spain; Caballero-Gil, P., Department of Computer Engineering and Systems, University of La Laguna, San CristÃ³bal de La Laguna, Spain; Rivero-GarcÃ­a, A., Department of Computer Engineering and Systems, University of La Laguna, San CristÃ³bal de La Laguna, Spain; Toledo-Castro, J., Department of Computer Engineering and Systems, University of La Laguna, San CristÃ³bal de La Laguna, Spain</t>
  </si>
  <si>
    <t>Nowadays, many people have smartphones, the fact that encourages the development of new tools to address different problems. One of its consequences is the recent growth of mHealth, a term that refers to the practice of medicine based on the use of mobile devices for medical and health purposes. This work describes a new mHealth tool to improve memory and cognitive abilities through gamification and serious games. In particular, a mobile application here is proposed to help children that suffer from attention deficit hyperactivity disorder (ADHD). This application integrates the four profiles involved in this disorder: children, parents, teachers, and medical staff. With it, parents can discover if their children suffer the disorder, and children can improve their cognitive abilities through games of different types. Besides, the security aspect of the proposal is emphasized to highlight its importance in mHealth. Thus, the developed tool includes various cryptographic mechanisms to protect the confidentiality of communications and the authenticity of users and data. Â© 2019 John Wiley &amp; Sons, Ltd.</t>
  </si>
  <si>
    <t>ADHD; gamification; mHealth; mobile application; security</t>
  </si>
  <si>
    <t>2-s2.0-85068070018</t>
  </si>
  <si>
    <t>Gochhayat S.P., Lal C., Sharma L., Sharma D.P., Gupta D., Saucedo J.A.M., Kose U.</t>
  </si>
  <si>
    <t>55212352200;46661734600;56308094900;57131954900;56985108600;57206469354;36544118500;</t>
  </si>
  <si>
    <t>Reliable and secure data transfer in IoT networks</t>
  </si>
  <si>
    <t>Wireless Networks</t>
  </si>
  <si>
    <t>10.1007/s11276-019-02036-0</t>
  </si>
  <si>
    <t>https://www.scopus.com/inward/record.uri?eid=2-s2.0-85067809222&amp;doi=10.1007%2fs11276-019-02036-0&amp;partnerID=40&amp;md5=7cfb249ea371558b28dea04cdc3f99c4</t>
  </si>
  <si>
    <t>Virginia Modeling Analysis and Simulation Center, Old Dominion University, Norfolk, VA, United States; Department of Mathematics, University of Padova, Padova, Italy; Department of IT, Manipal University Jaipur, Jaipur, India; Maharaja Agrasen Institute of Technology, New Delhi, Delhi, India; Universidad Panamericana, Mexico, Mexico; Suleyman Demirel University, Isparta, Turkey</t>
  </si>
  <si>
    <t>Gochhayat, S.P., Virginia Modeling Analysis and Simulation Center, Old Dominion University, Norfolk, VA, United States; Lal, C., Department of Mathematics, University of Padova, Padova, Italy; Sharma, L., Department of IT, Manipal University Jaipur, Jaipur, India; Sharma, D.P., Department of IT, Manipal University Jaipur, Jaipur, India; Gupta, D., Maharaja Agrasen Institute of Technology, New Delhi, Delhi, India; Saucedo, J.A.M., Universidad Panamericana, Mexico, Mexico; Kose, U., Suleyman Demirel University, Isparta, Turkey</t>
  </si>
  <si>
    <t>With the rapid technological improvements in mobile devices and their inclusion in Internet of Things (IoT), secure key management becomes mandatory to ensure security of information exchange. For instance, IoT applications, such as smart health-care and smart homes, provide automated services to the users with less or no user intervention. As these application use user-sensitive data, ensuring their security and privacy should be paramount, especially during the key management process. However, traditional approaches for key management will not suit well in IoT environment because of the inherent resource constraint property of IoT devices. In this paper, we propose a novel distributed key management scheme for IoT ecosystem. The proposed scheme efficiently provides security to IoT devices by delegating most of the resource consuming cryptographic processing to a local entity. This entity coordinates with other peer entities to provide a distributed key as well as an authentication mechanism to network devices. In particular, the proposed scheme exploits the advantages of mobile agents by deploying them in different subnetworks as and when required: (1) to process the cryptography work for the IoT devices, and (2) to act as an local authenticated entity to perform fast authentication process. To verify the effectiveness and correctness of our proposed scheme, we have simulated it in a large IoT scenario and evaluated against relevant metrics that includes user mobility, certification generation time, and communication overhead. Â© 2019, Springer Science+Business Media, LLC, part of Springer Nature.</t>
  </si>
  <si>
    <t>Internet of Things; Mobile agents; Resource exhaustion; Security; Wireless networks</t>
  </si>
  <si>
    <t>2-s2.0-85067809222</t>
  </si>
  <si>
    <t>Ramya P., Naga Sravanthi P., Kumar M.M.</t>
  </si>
  <si>
    <t>57203940943;57209416642;57209416430;</t>
  </si>
  <si>
    <t>Reliable Healthcare Monitoring System Using SPOC Framework</t>
  </si>
  <si>
    <t>Lecture Notes in Networks and Systems</t>
  </si>
  <si>
    <t>10.1007/978-981-13-7082-3_45</t>
  </si>
  <si>
    <t>https://www.scopus.com/inward/record.uri?eid=2-s2.0-85067699074&amp;doi=10.1007%2f978-981-13-7082-3_45&amp;partnerID=40&amp;md5=b48b8783f4a07ab5167b18fe8c06932b</t>
  </si>
  <si>
    <t>Department of CSE, Gudlavalleru Engineering College, Gudlavalleru, India; Department of IT, Gudlavalleru Engineering College, Gudlavalleru, India; Department of CSE, NIT Warangal &amp; IDRBT, Warangal, Telangana, India</t>
  </si>
  <si>
    <t>Ramya, P., Department of CSE, Gudlavalleru Engineering College, Gudlavalleru, India; Naga Sravanthi, P., Department of IT, Gudlavalleru Engineering College, Gudlavalleru, India; Kumar, M.M., Department of CSE, NIT Warangal &amp; IDRBT, Warangal, Telangana, India</t>
  </si>
  <si>
    <t>The m-healthcare system can benefit medical users by providing high-quality pervasive healthcare monitoring, the growing of m-healthcare system is still strange on how we fully understand and manage the challenges facing in this m-healthcare system, especially during a medical emergency. In this paper, we propose a new secure and privacy-preserving opportunistic computing framework, called SPOC, to address this challenge. With the help of our proposed SPOC framework, each medical user who is in an emergency can achieve the user-centric privacy access control to allow only those qualified helpers to participate in the opportunistic computing to balance the high reliability of PHI process and minimizing PHI privacy disclosure in m-Health care emergency. We introduce an efficient user-centric privacy access control in SPOC framework, which is based on an attribute-based access control and a new privacy-preserving scalar product computation (PPSPC) technique, and allows a medical user to decide who can participate in the opportunistic computing to assist in processing his great PHI data. Â© Springer Nature Singapore Pte Ltd. 2019.</t>
  </si>
  <si>
    <t>Attribute-based; Framework; Healthcare system; Privacy-preserving; User-centric</t>
  </si>
  <si>
    <t>Book Chapter</t>
  </si>
  <si>
    <t>2-s2.0-85067699074</t>
  </si>
  <si>
    <t>Shuai M., Liu B., Yu N., Xiong L., Radenkovic M.</t>
  </si>
  <si>
    <t>57209365592;56431524800;57201634030;57195605260;13605247500;</t>
  </si>
  <si>
    <t>Lightweight and Secure Three-Factor Authentication Scheme for Remote Patient Monitoring Using On-Body Wireless Networks</t>
  </si>
  <si>
    <t>Security and Communication Networks</t>
  </si>
  <si>
    <t>10.1155/2019/8145087</t>
  </si>
  <si>
    <t>https://www.scopus.com/inward/record.uri?eid=2-s2.0-85067643107&amp;doi=10.1155%2f2019%2f8145087&amp;partnerID=40&amp;md5=9636fa38c48358b52c3f4c368b9e0015</t>
  </si>
  <si>
    <t>School of Information Science and Technology, University of Science and Technology of China, Hefei, 230026, China; School of Computer and Software Engineering, Xihua University, Chengdu, 610039, China</t>
  </si>
  <si>
    <t>Shuai, M., School of Information Science and Technology, University of Science and Technology of China, Hefei, 230026, China; Liu, B., School of Information Science and Technology, University of Science and Technology of China, Hefei, 230026, China; Yu, N., School of Information Science and Technology, University of Science and Technology of China, Hefei, 230026, China; Xiong, L., School of Computer and Software Engineering, Xihua University, Chengdu, 610039, China; Radenkovic, M.</t>
  </si>
  <si>
    <t>On-body wireless networks (oBWNs) play a crucial role in improving the ubiquitous healthcare services. Using oBWNs, the vital physiological information of the patient can be gathered from the wearable sensor nodes and accessed by the authorized user like the health professional or the doctor. Since the open nature of wireless communication and the sensitivity of physiological information, secure communication has always been the vital issue in oBWNs-based systems. In recent years, several authentication schemes have been proposed for remote patient monitoring. However, most of these schemes are so susceptible to security threats and not suitable for practical use. Specifically, all these schemes using lightweight cryptographic primitives fail to provide forward secrecy and suffer from the desynchronization attack. To overcome the historical security problems, in this paper, we present a lightweight and secure three-factor authentication scheme for remote patient monitoring using oBWNs. The proposed scheme adopts one-time hash chain technique to ensure forward secrecy, and the pseudonym identity method is employed to provide user anonymity and resist against desynchronization attack. The formal and informal security analyses demonstrate that the proposed scheme not only overcomes the security weaknesses in previous schemes but also provides more excellent security and functional features. The comparisons with six state-of-the-art schemes indicate that the proposed scheme is practical with acceptable computational and communication efficiency. Â© 2019 Mengxia Shuai et al.</t>
  </si>
  <si>
    <t>2-s2.0-85067643107</t>
  </si>
  <si>
    <t>Muchagata J., Vieira-Marques P., Ferreira A.</t>
  </si>
  <si>
    <t>57202288602;15623423100;56213849200;</t>
  </si>
  <si>
    <t>MHealth applications: Can user-adaptive visualization and context affect the perception of security and privacy?</t>
  </si>
  <si>
    <t>ICEIS 2019 - Proceedings of the 21st International Conference on Enterprise Information Systems</t>
  </si>
  <si>
    <t>https://www.scopus.com/inward/record.uri?eid=2-s2.0-85067426193&amp;partnerID=40&amp;md5=5068a8d3c637983147fb56f04eb57d9a</t>
  </si>
  <si>
    <t>CINTESIS, Center for Health Technology and Services Research, Faculty of Medicine, University of Porto, Portugal</t>
  </si>
  <si>
    <t>Muchagata, J., CINTESIS, Center for Health Technology and Services Research, Faculty of Medicine, University of Porto, Portugal; Vieira-Marques, P., CINTESIS, Center for Health Technology and Services Research, Faculty of Medicine, University of Porto, Portugal; Ferreira, A., CINTESIS, Center for Health Technology and Services Research, Faculty of Medicine, University of Porto, Portugal</t>
  </si>
  <si>
    <t>Adaptive Graphical Visualization Interface (AGVI); Electronic Health Records (EHR); Human Computer Interaction; MHealth Applications; Security of Mobile Visualization Design</t>
  </si>
  <si>
    <t>2-s2.0-85067426193</t>
  </si>
  <si>
    <t>Nguyen D.C., Pathirana P.N., Ding M., Seneviratne A.</t>
  </si>
  <si>
    <t>57209297656;35587472100;57208308577;7006232519;</t>
  </si>
  <si>
    <t>Blockchain for Secure EHRs Sharing of Mobile Cloud Based E-Health Systems</t>
  </si>
  <si>
    <t>10.1109/ACCESS.2019.2917555</t>
  </si>
  <si>
    <t>https://www.scopus.com/inward/record.uri?eid=2-s2.0-85067228979&amp;doi=10.1109%2fACCESS.2019.2917555&amp;partnerID=40&amp;md5=a67f0b13a73abf700638a3e7e84af1e1</t>
  </si>
  <si>
    <t>School of Engineering, Deakin University, Waurn Ponds, VIC, Australia; Data61, CSIRO, Kensington, WA, Australia, Australia; School of Electrical Engineering and Telecommunications, University of New South Wales, Sydney, NSW, Australia</t>
  </si>
  <si>
    <t>Nguyen, D.C., School of Engineering, Deakin University, Waurn Ponds, VIC, Australia; Pathirana, P.N., School of Engineering, Deakin University, Waurn Ponds, VIC, Australia; Ding, M., Data61, CSIRO, Kensington, WA, Australia, Australia; Seneviratne, A., School of Electrical Engineering and Telecommunications, University of New South Wales, Sydney, NSW, Australia</t>
  </si>
  <si>
    <t>Recent years have witnessed a paradigm shift in the storage of Electronic Health Records (EHRs) on mobile cloud environments, where mobile devices are integrated with cloud computing to facilitate medical data exchanges among patients and healthcare providers. This advanced model enables healthcare services with low operational cost, high flexibility, and EHRs availability. However, this new paradigm also raises concerns about data privacy and network security for e-health systems. How to reliably share EHRs among mobile users while guaranteeing high-security levels in the mobile cloud is a challenging issue. In this paper, we propose a novel EHRs sharing framework that combines blockchain and the decentralized interplanetary file system (IPFS) on a mobile cloud platform. Particularly, we design a trustworthy access control mechanism using smart contracts to achieve secure EHRs sharing among different patients and medical providers. We present a prototype implementation using Ethereum blockchain in a real data sharing scenario on a mobile app with Amazon cloud computing. The empirical results show that our proposal provides an effective solution for reliable data exchanges on mobile clouds while preserving sensitive health information against potential threats. The system evaluation and security analysis also demonstrate the performance improvements in lightweight access control design, minimum network latency with high security and data privacy levels, compared to the existing data sharing models. Â© 2013 IEEE.</t>
  </si>
  <si>
    <t>access control; blockchain; EHRs sharing; Electronic health records (EHRs); Internet of Medical Things (IoMT); mobile cloud computing (MCC); privacy; security; smart contracts</t>
  </si>
  <si>
    <t>2-s2.0-85067228979</t>
  </si>
  <si>
    <t>https://www.scopus.com/inward/record.uri?eid=2-s2.0-85066506694&amp;doi=10.2196%2f11957&amp;partnerID=40&amp;md5=348655166cab9070cbb9b84930123768</t>
  </si>
  <si>
    <t>Department of Epidemiology and Health Statistics, Xiangya School of Public Health, Central South University, Changsha, China; Department of Psychology, University of Alabama at Birmingham, Birmingham, AL, United States; Department of Biostatistics, College of Public Health and Health Professions, University of Florida, Gainesville, FL, United States; Department of Occupational and Environmental Health, Xiangya School of Public Health, Central South University, Changsha, China; Information and Network Center, Central South University, Changsha, China</t>
  </si>
  <si>
    <t>Ning, P., Department of Epidemiology and Health Statistics, Xiangya School of Public Health, Central South University, Changsha, China; Gao, D., Department of Epidemiology and Health Statistics, Xiangya School of Public Health, Central South University, Changsha, China; Cheng, P., Department of Epidemiology and Health Statistics, Xiangya School of Public Health, Central South University, Changsha, China; Schwebel, D.C., Department of Psychology, University of Alabama at Birmingham, Birmingham, AL, United States; Wei, X., Department of Epidemiology and Health Statistics, Xiangya School of Public Health, Central South University, Changsha, China; Tan, L., Department of Epidemiology and Health Statistics, Xiangya School of Public Health, Central South University, Changsha, China; Xiao, W., Department of Epidemiology and Health Statistics, Xiangya School of Public Health, Central South University, Changsha, China; He, J., Department of Epidemiology and Health Statistics, Xiangya School of Public Health, Central South University, Changsha, China; Fu, Y., Department of Epidemiology and Health Statistics, Xiangya School of Public Health, Central South University, Changsha, China; Chen, B., Department of Epidemiology and Health Statistics, Xiangya School of Public Health, Central South University, Changsha, China; Yang, Y., Department of Biostatistics, College of Public Health and Health Professions, University of Florida, Gainesville, FL, United States; Deng, J., Department of Epidemiology and Health Statistics, Xiangya School of Public Health, Central South University, Changsha, China; Wu, Y., Department of Occupational and Environmental Health, Xiangya School of Public Health, Central South University, Changsha, China; Yu, R., Department of Epidemiology and Health Statistics, Xiangya School of Public Health, Central South University, Changsha, China; Li, S., Information and Network Center, Central South University, Changsha, China; Hu, G., Department of Epidemiology and Health Statistics, Xiangya School of Public Health, Central South University, Changsha, China</t>
  </si>
  <si>
    <t>2-s2.0-85066506694</t>
  </si>
  <si>
    <t>Ehrler F., Lovis C., Blondon K.</t>
  </si>
  <si>
    <t>22634033200;55046580400;24483102300;</t>
  </si>
  <si>
    <t>https://www.scopus.com/inward/record.uri?eid=2-s2.0-85066499955&amp;doi=10.2196%2f12551&amp;partnerID=40&amp;md5=8f9eb1f1c25ee10be633a64ced016054</t>
  </si>
  <si>
    <t>Division of Medical Information Sciences, University Hospitals of Geneva, Geneva, Switzerland; Faculty of Medicine, University of Geneva, Geneva, Switzerland; University Hospitals of Geneva, Geneva, Switzerland</t>
  </si>
  <si>
    <t>Ehrler, F., Division of Medical Information Sciences, University Hospitals of Geneva, Geneva, Switzerland; Lovis, C., Division of Medical Information Sciences, University Hospitals of Geneva, Geneva, Switzerland, Faculty of Medicine, University of Geneva, Geneva, Switzerland; Blondon, K., University Hospitals of Geneva, Geneva, Switzerland</t>
  </si>
  <si>
    <t>Hospital information systems; MHealth; Nursing</t>
  </si>
  <si>
    <t>2-s2.0-85066499955</t>
  </si>
  <si>
    <t>https://www.scopus.com/inward/record.uri?eid=2-s2.0-85066467357&amp;doi=10.2196%2f11223&amp;partnerID=40&amp;md5=dbe610250911382210993a4de5b32a6c</t>
  </si>
  <si>
    <t>Department of Health Information Management, University of Pittsburgh, Pittsburgh, PA, United States</t>
  </si>
  <si>
    <t>Zhou, L., Department of Health Information Management, University of Pittsburgh, Pittsburgh, PA, United States; Bao, J., Department of Health Information Management, University of Pittsburgh, Pittsburgh, PA, United States; Watzlaf, V., Department of Health Information Management, University of Pittsburgh, Pittsburgh, PA, United States; Parmanto, B., Department of Health Information Management, University of Pittsburgh, Pittsburgh, PA, United States</t>
  </si>
  <si>
    <t>2-s2.0-85066467357</t>
  </si>
  <si>
    <t>Pagadala V., Ray I.</t>
  </si>
  <si>
    <t>57202612670;7004434675;</t>
  </si>
  <si>
    <t>Achieving Mobile-Health Privacy Using Attribute-Based Access Control</t>
  </si>
  <si>
    <t>Lecture Notes in Computer Science (including subseries Lecture Notes in Artificial Intelligence and Lecture Notes in Bioinformatics)</t>
  </si>
  <si>
    <t>11358 LNCS</t>
  </si>
  <si>
    <t>10.1007/978-3-030-18419-3_20</t>
  </si>
  <si>
    <t>https://www.scopus.com/inward/record.uri?eid=2-s2.0-85066049460&amp;doi=10.1007%2f978-3-030-18419-3_20&amp;partnerID=40&amp;md5=d6b3f764a11ff86ef1ec37de7a84cca4</t>
  </si>
  <si>
    <t>Computer Science Department, Colorado State University, Fort Collins, CO, United States</t>
  </si>
  <si>
    <t>Pagadala, V., Computer Science Department, Colorado State University, Fort Collins, CO, United States; Ray, I., Computer Science Department, Colorado State University, Fort Collins, CO, United States</t>
  </si>
  <si>
    <t>Mobile Health (mHealth) refers to a healthcare-provision scheme which uses mobile communication devices for effective detection, prognosis and delivery of services. mHealth systems consists of sensors collecting information from patients, cell phones through which users access the data, and a cloud-based remote data store for holding health information of the patients. Healthcare data contains sensitive information and it must be protected from unauthorized access. Although role-based access control is commonly used for healthcare data, we advocate the use of attribute-based access control as it offers finer granularity of access and can be used across organizational boundaries. Specifically, we use the NIST Next Generation Access Control (NGAC) for representing the access control policies as it is efficient, expressive, and simplifies policy management. We propose an approach that allows constant time evaluation of access decisions based on using a graph database. Â© 2019, Springer Nature Switzerland AG.</t>
  </si>
  <si>
    <t>2-s2.0-85066049460</t>
  </si>
  <si>
    <t>Li X., Zhao H., Yu D., Wang L.-E., Liu P.</t>
  </si>
  <si>
    <t>8837243600;57205607285;57205606044;56451241200;57199213218;</t>
  </si>
  <si>
    <t>Multidimensional correlation hierarchical differential privacy for medical data with multiple privacy requirements</t>
  </si>
  <si>
    <t>Lecture Notes in Electrical Engineering</t>
  </si>
  <si>
    <t>10.1007/978-981-13-6837-0_12</t>
  </si>
  <si>
    <t>https://www.scopus.com/inward/record.uri?eid=2-s2.0-85065925196&amp;doi=10.1007%2f978-981-13-6837-0_12&amp;partnerID=40&amp;md5=39d751c785738be69790dfc8cc6e9b5a</t>
  </si>
  <si>
    <t>Guangxi Key Lab of Multi-Source Information Mining and Security, Guangxi Normal University, Guilin, 541004, China</t>
  </si>
  <si>
    <t>Li, X., Guangxi Key Lab of Multi-Source Information Mining and Security, Guangxi Normal University, Guilin, 541004, China; Zhao, H., Guangxi Key Lab of Multi-Source Information Mining and Security, Guangxi Normal University, Guilin, 541004, China; Yu, D., Guangxi Key Lab of Multi-Source Information Mining and Security, Guangxi Normal University, Guilin, 541004, China; Wang, L.-E., Guangxi Key Lab of Multi-Source Information Mining and Security, Guangxi Normal University, Guilin, 541004, China; Liu, P., Guangxi Key Lab of Multi-Source Information Mining and Security, Guangxi Normal University, Guilin, 541004, China</t>
  </si>
  <si>
    <t>In recent years, mobile devices have become increasingly more popular with the rapid development of the Internet and information technology. A large amount of high-dimensional data, which is stored in a distributed manner in multiple agencies, has become a very important resource on the current Internet. Collecting these data for analysis and applications contributes to great social and economic value. Therefore, the privacy problem of high-dimensional data publication in distributed multiparty settings has drawn progressively more attention and become one of the popular issues in current research. The existing anonymous methods mainly adopt the k-anonymous model or differential privacy, which apply a uniform threshold to add noise. However, different attributes in the dataset often have different sensitivities. Additionally, the correlation between attributes also increases the risk of privacy leakage. Moreover, the allocation of a privacy budget in differential privacy is another problem. To solve these problems, this paper proposes a multidimensional correlation hierarchical differential privacy (MuCH-DP) method in the medical data publication domain with multiple privacy requirements. In a distributed multiparty setting, the correlation between attributes is quantified through mutual information and established by the relevant Bayesian networks. To guarantee privacy and improve data utility, this paper designs a personalized privacy budget allocation strategy for the different sensitivities and assigns personalized privacy budgets for multiple participants. Finally, the feasibility and utility of the multidimensional correlation hierarchical differential privacy (MuCH-DP) method are verified by the experiments. Â© Springer Nature Singapore Pte Ltd 2019.</t>
  </si>
  <si>
    <t>Correlation; Differential privacy; Hierarchical; Medical data; Multidimensional</t>
  </si>
  <si>
    <t>2-s2.0-85065925196</t>
  </si>
  <si>
    <t>Ji S., Long G., Pan S., Zhu T., Jiang J., Wang S.</t>
  </si>
  <si>
    <t>57207778261;55522990400;55522732400;9737124100;55731807500;55919171700;</t>
  </si>
  <si>
    <t>Detecting Suicidal Ideation with Data Protection in Online Communities</t>
  </si>
  <si>
    <t>11448 LNCS</t>
  </si>
  <si>
    <t>10.1007/978-3-030-18590-9_17</t>
  </si>
  <si>
    <t>https://www.scopus.com/inward/record.uri?eid=2-s2.0-85065424303&amp;doi=10.1007%2f978-3-030-18590-9_17&amp;partnerID=40&amp;md5=6591ff76b718e6c10657ca7d2b41f312</t>
  </si>
  <si>
    <t>School of ITEE, The University of Queensland, St. Lucia, QLD  4072, Australia; Centre for Artificial Intelligence, University of Technology Sydney, Ultimo, NSW  2006, Australia; Faculty of Information Technology, Monash University, Clayton, VIC  3800, Australia</t>
  </si>
  <si>
    <t>Ji, S., School of ITEE, The University of Queensland, St. Lucia, QLD  4072, Australia; Long, G., Centre for Artificial Intelligence, University of Technology Sydney, Ultimo, NSW  2006, Australia; Pan, S., Faculty of Information Technology, Monash University, Clayton, VIC  3800, Australia; Zhu, T., Centre for Artificial Intelligence, University of Technology Sydney, Ultimo, NSW  2006, Australia; Jiang, J., Centre for Artificial Intelligence, University of Technology Sydney, Ultimo, NSW  2006, Australia; Wang, S., School of ITEE, The University of Queensland, St. Lucia, QLD  4072, Australia</t>
  </si>
  <si>
    <t>2-s2.0-85065424303</t>
  </si>
  <si>
    <t>Katarahweire M., Bainomugisha E., Mughal K.A.</t>
  </si>
  <si>
    <t>55904026700;34876206700;6603295047;</t>
  </si>
  <si>
    <t>A multi-level data sensitivity model for mobile health data collection systems</t>
  </si>
  <si>
    <t>Advances in Intelligent Systems and Computing</t>
  </si>
  <si>
    <t>10.1007/978-3-030-16187-3_53</t>
  </si>
  <si>
    <t>https://www.scopus.com/inward/record.uri?eid=2-s2.0-85065074149&amp;doi=10.1007%2f978-3-030-16187-3_53&amp;partnerID=40&amp;md5=67f61700d84a0d2f70b2b5d445c518d5</t>
  </si>
  <si>
    <t>School of Computing and Informatics Technology, Makerere University, P.O. Box 7062, Kampala, Uganda; Department of Informatics, University of Bergen, P.O. Box 7800, Bergen, 5020, Norway</t>
  </si>
  <si>
    <t>Katarahweire, M., School of Computing and Informatics Technology, Makerere University, P.O. Box 7062, Kampala, Uganda; Bainomugisha, E., School of Computing and Informatics Technology, Makerere University, P.O. Box 7062, Kampala, Uganda; Mughal, K.A., Department of Informatics, University of Bergen, P.O. Box 7800, Bergen, 5020, Norway</t>
  </si>
  <si>
    <t>Mobile Health Data Collection Systems (MHDCS) use a combination of encryption and user access control to grant or deny permissions to data collectors. However, the data in MHDCS is of diverse value and types which calls for different security measures. The level of sensitivity of data in electronic health is a function of the context characterised by the social environment, patient and content among others. When mobile devices are used for data collection and tracking participants, there is need for a more refined security system that allows finer controlled access to specific data elements. In this paper, we provide a conceptual design and prototype implementation for a data sensitivity model that enables attribute-based data access control, based on the level of sensitivity of the data involved. By allowing specific form data elements to have different security levels, we enhance the security of MHDCS and allow more use cases including the use of a single form to collect data for different stakeholders with diverse data needs and concerns. Â© Springer Nature Switzerland AG 2019.</t>
  </si>
  <si>
    <t>Data classification; Data collection systems; Data sensitivity; Mobile health; Security</t>
  </si>
  <si>
    <t>2-s2.0-85065074149</t>
  </si>
  <si>
    <t>Muchagata J., Ferreira A.</t>
  </si>
  <si>
    <t>57202288602;56213849200;</t>
  </si>
  <si>
    <t>Mobile apps for people with dementia: Are they compliant with the general data protection regulation (GDPR)?</t>
  </si>
  <si>
    <t>HEALTHINF 2019 - 12th International Conference on Health Informatics, Proceedings; Part of 12th International Joint Conference on Biomedical Engineering Systems and Technologies, BIOSTEC 2019</t>
  </si>
  <si>
    <t>https://www.scopus.com/inward/record.uri?eid=2-s2.0-85064675919&amp;partnerID=40&amp;md5=02469b2a91da807eaaa6280cba9a8312</t>
  </si>
  <si>
    <t>CINTESIS - Center for Health Technology and Services Research, Faculty of Medicine, University of Porto, Portugal</t>
  </si>
  <si>
    <t>Muchagata, J., CINTESIS - Center for Health Technology and Services Research, Faculty of Medicine, University of Porto, Portugal; Ferreira, A., CINTESIS - Center for Health Technology and Services Research, Faculty of Medicine, University of Porto, Portugal</t>
  </si>
  <si>
    <t>Mobile apps have the potential to improve the overall patients and caregivers' quality of life and, particularly, of those with dementia. The ability to stimulate cognitive functions, keep the brain active and helping people to be as independent as possible in their daily lives are considered highly valued characteristics. But despite those advantages, there is a lack of security standards and guidelines focused on mobile apps and the general sense is that those provide low or no privacy/security and commonly do not comply with current regulations. We analysed eighteen apps with the ability to stimulate cognitive functions for people with dementia to verify if they were GDPR compliant. Results show that most analysed apps (78%) do not provide any information regarding how personal data are processed, and if they do, this is not clear. Also, users' consent to allow that processing is rarely sought (11%). In conclusion, GDPR mandated requirements are still not implemented in most of the analysed mental health apps to ensure privacy and security in the interactions between users and mobile apps. This work intends to bring awareness to this issue to both researchers and developers, especially in the area of healthcare and mental health. Â© 2019 by SCITEPRESS - Science and Technology Publications, Lda. All rights reserved.</t>
  </si>
  <si>
    <t>Alzheimer's Disease; Dementia; General Data Protection Regulation (GDPR); mHealth Apps</t>
  </si>
  <si>
    <t>2-s2.0-85064675919</t>
  </si>
  <si>
    <t>Kwabena O.-A., Qin Z., Qin Z., Zhuang T.</t>
  </si>
  <si>
    <t>57208403363;7202822723;57208831848;57208403713;</t>
  </si>
  <si>
    <t>MSCryptoNet: Multi-Scheme Privacy-Preserving Deep Learning in Cloud Computing</t>
  </si>
  <si>
    <t>10.1109/ACCESS.2019.2901219</t>
  </si>
  <si>
    <t>https://www.scopus.com/inward/record.uri?eid=2-s2.0-85064614813&amp;doi=10.1109%2fACCESS.2019.2901219&amp;partnerID=40&amp;md5=ae9ff6b543eed998b91835768142d326</t>
  </si>
  <si>
    <t>School of Information and Software Engineering, University of Electronic Science and Technology of China, Chengdu, China</t>
  </si>
  <si>
    <t>Kwabena, O.-A., School of Information and Software Engineering, University of Electronic Science and Technology of China, Chengdu, China; Qin, Z., School of Information and Software Engineering, University of Electronic Science and Technology of China, Chengdu, China; Qin, Z., School of Information and Software Engineering, University of Electronic Science and Technology of China, Chengdu, China; Zhuang, T., School of Information and Software Engineering, University of Electronic Science and Technology of China, Chengdu, China</t>
  </si>
  <si>
    <t>Privacy in the Internet of Things is a fundamental challenge for the Ubiquitous healthcare systems that depend on the data aggregated and collaborative deep learning among different parties. This paper proposes the MSCryptoNet, a novel framework that enables the scalable execution and the conversion of the state-of-the-art learned neural network to the MSCryptoNet models in the privacy-preservation setting. We also design a method for approximation of the activation function basically used in the convolutional neural network (i.e., Sigmoid and Rectified linear unit) with low degree polynomials, which is vital for computations in the homomorphic encryption schemes. Our model seems to target the following scenarios: 1) the practical way to enforce the evaluation of classifier whose inputs are encrypted with possibly different encryption schemes or even different keys while securing all operations including intermediate results and 2) the minimization of the communication and computational cost of the data providers. The MSCryptoNet is based on the multi-scheme fully homomorphic encryption. We also prove that the MSCryptoNet as a privacy-preserving deep learning scheme over the aggregated encrypted data is secured. Â© 2013 IEEE.</t>
  </si>
  <si>
    <t>fully homomorphic encryption; Internet of Things; privacy-preserving</t>
  </si>
  <si>
    <t>2-s2.0-85064614813</t>
  </si>
  <si>
    <t>Suganthi S.D., Anitha R., Sureshkumar V., Harish S., Agalya S.</t>
  </si>
  <si>
    <t>57190013084;55903131700;57190809130;57210658532;57208280246;</t>
  </si>
  <si>
    <t>End to end light weight mutual authentication scheme in IoT-based healthcare environment</t>
  </si>
  <si>
    <t>Journal of Reliable Intelligent Environments</t>
  </si>
  <si>
    <t>10.1007/s40860-019-00079-w</t>
  </si>
  <si>
    <t>https://www.scopus.com/inward/record.uri?eid=2-s2.0-85064341238&amp;doi=10.1007%2fs40860-019-00079-w&amp;partnerID=40&amp;md5=0d88b1fb6601007c2dd381722c1d4fc4</t>
  </si>
  <si>
    <t>Deparment of Applied Mathematics and Computational Sciences, PSG College of Technology, Coimbatore, 641 004, India</t>
  </si>
  <si>
    <t>Suganthi, S.D., Deparment of Applied Mathematics and Computational Sciences, PSG College of Technology, Coimbatore, 641 004, India; Anitha, R., Deparment of Applied Mathematics and Computational Sciences, PSG College of Technology, Coimbatore, 641 004, India; Sureshkumar, V., Deparment of Applied Mathematics and Computational Sciences, PSG College of Technology, Coimbatore, 641 004, India; Harish, S., Deparment of Applied Mathematics and Computational Sciences, PSG College of Technology, Coimbatore, 641 004, India; Agalya, S., Deparment of Applied Mathematics and Computational Sciences, PSG College of Technology, Coimbatore, 641 004, India</t>
  </si>
  <si>
    <t>Emergency; Gateway; Medical sensor network; Mutual Authentication; Patient; PUF; Sensor node</t>
  </si>
  <si>
    <t>2-s2.0-85064341238</t>
  </si>
  <si>
    <t>Liu J., Yu Y., Li Y., Zhao Y., Du X.</t>
  </si>
  <si>
    <t>56435702400;55628587839;55961810800;57200443911;57205479965;</t>
  </si>
  <si>
    <t>An efficient anonymous authentication scheme based on double authentication preventing signature for mobile healthcare crowd sensing</t>
  </si>
  <si>
    <t>11449 LNCS</t>
  </si>
  <si>
    <t>10.1007/978-3-030-14234-6_34</t>
  </si>
  <si>
    <t>https://www.scopus.com/inward/record.uri?eid=2-s2.0-85064116948&amp;doi=10.1007%2f978-3-030-14234-6_34&amp;partnerID=40&amp;md5=ebcd9242be8fc003334dcf1fc41a5716</t>
  </si>
  <si>
    <t>Double authentication preventing signature; Elliptic curve discrete logarithm problem; Mobile healthcare crowd sensing; Privacy; Security</t>
  </si>
  <si>
    <t>2-s2.0-85064116948</t>
  </si>
  <si>
    <t>Wang G., Lu R., Guan Y.L.</t>
  </si>
  <si>
    <t>57189035937;57191090555;57192997201;</t>
  </si>
  <si>
    <t>Achieve Privacy-Preserving Priority Classification on Patient Health Data in Remote eHealthcare System</t>
  </si>
  <si>
    <t>10.1109/ACCESS.2019.2891775</t>
  </si>
  <si>
    <t>https://www.scopus.com/inward/record.uri?eid=2-s2.0-85063803694&amp;doi=10.1109%2fACCESS.2019.2891775&amp;partnerID=40&amp;md5=4f15c4a8976d004dcccf96cebdbe5cda</t>
  </si>
  <si>
    <t>School of Electrical and Electronic Engineering, Nanyang Technological University, Singapore, 639798, Singapore; Faculty of Computer Science, University of New BrunswickNB, Canada</t>
  </si>
  <si>
    <t>Wang, G., School of Electrical and Electronic Engineering, Nanyang Technological University, Singapore, 639798, Singapore; Lu, R., Faculty of Computer Science, University of New BrunswickNB, Canada; Guan, Y.L., School of Electrical and Electronic Engineering, Nanyang Technological University, Singapore, 639798, Singapore</t>
  </si>
  <si>
    <t>The wireless body area network (WBAN) has attracted considerable attention and becomes a promising approach to provide a 24-h on-the-go healthcare service for users. However, it still faces many challenges on the privacy of users' sensitive personal information and the confidentiality of healthcare center's disease models. For this reason, many privacy-preserving schemes have been proposed in recent years. However, the efficiency and accuracy of those privacy-preserving schemes become a big issue to be solved. In this paper, we propose an efficient and privacy-preserving priority classification scheme, named PPC, for classifying patients' encrypted data at the WBAN-gateway in a remote eHealthcare system. Specifically, to reduce the system latency, we design a non-interactive privacy-preserving priority classification algorithm, which allows the WBAN-gateway to conduct the privacy-preserving priority classification for the received users' medical packets by itself and to relay these packets according to their priorities (criticalities). A detailed security analysis shows that the PPC scheme can achieve the priority classification and packets relay without disclosing the privacy of the users' personal information and the confidentiality of the healthcare center's disease models. In addition, the extensive experiments with an android app and two Java server programs demonstrate its efficiency in terms of computational costs and communication overheads. Â© 2013 IEEE.</t>
  </si>
  <si>
    <t>Priority; privacy; remote eHealthcare; sensor; smart phone</t>
  </si>
  <si>
    <t>2-s2.0-85063803694</t>
  </si>
  <si>
    <t>Li X., Huang X., Li C., Yu R., Shu L.</t>
  </si>
  <si>
    <t>56073858200;56780705800;57203873606;57043605700;35248927000;</t>
  </si>
  <si>
    <t>EdgeCare: Leveraging Edge Computing for Collaborative Data Management in Mobile Healthcare Systems</t>
  </si>
  <si>
    <t>10.1109/ACCESS.2019.2898265</t>
  </si>
  <si>
    <t>https://www.scopus.com/inward/record.uri?eid=2-s2.0-85062835576&amp;doi=10.1109%2fACCESS.2019.2898265&amp;partnerID=40&amp;md5=9cc59d21e4a07d4ac2a4833a75e8f013</t>
  </si>
  <si>
    <t>School of Electronic and Information Engineering, Beihang University, Beijing, 100083, China; School of Information and Communication, Guilin University of Electronic Technology, Guilin, 541004, China; School of Automation, Guangdong University of Technology, Guangzhou, 510006, China; College of Engineering, Nanjing Agricultural University, Nanjing, 210095, China; School of Engineering, University of Lincoln, Lincoln, LN67TS, United Kingdom</t>
  </si>
  <si>
    <t>Li, X., School of Electronic and Information Engineering, Beihang University, Beijing, 100083, China, School of Information and Communication, Guilin University of Electronic Technology, Guilin, 541004, China; Huang, X., School of Automation, Guangdong University of Technology, Guangzhou, 510006, China; Li, C., School of Information and Communication, Guilin University of Electronic Technology, Guilin, 541004, China; Yu, R., School of Automation, Guangdong University of Technology, Guangzhou, 510006, China; Shu, L., College of Engineering, Nanjing Agricultural University, Nanjing, 210095, China, School of Engineering, University of Lincoln, Lincoln, LN67TS, United Kingdom</t>
  </si>
  <si>
    <t>With the wide application of mobile healthcare systems, the total amount of healthcare data is ever increasing rapidly as users interact with healthcare service providers frequently. This leads to a challenging task to manage healthcare data. Existing work mainly pay attention to centralized and blockchain-based mechanisms. But they cannot adapt to the increasing amount of global healthcare data and suffer from complex application challenges, respectively. Decentralized and collaborative data management assisted by edge computing exhibits major advantages in improving overall system performance. We present a secure and efficient data management system named as EdgeCare for mobile healthcare systems. Local authorities are established to schedule edge servers for processing healthcare data and facilitating data trading. A hierarchical architecture with collaboration is designed for feasible implementation of EdgeCare. After that, we investigate secure data uploading and sharing in the system. We use an electronic medical record to show how healthcare data is processed with security considerations. We also conduct the Stackelberg game-based optimization algorithm to approach the optimal incentive mechanism for a data collector and users in the fair decentralized data trading. The numerical results with security analysis are provided to demonstrate that EdgeCare offers effective solutions to protect healthcare data, and support efficient data trading. Â© 2019 IEEE.</t>
  </si>
  <si>
    <t>collaborative work; distributed management; internet of things; Public healthcare</t>
  </si>
  <si>
    <t>2-s2.0-85062835576</t>
  </si>
  <si>
    <t>AIDS and Behavior</t>
  </si>
  <si>
    <t>Praveen Kumar K., Vani M., Shankar Lingam G.</t>
  </si>
  <si>
    <t>57208353741;55289522900;57207202322;</t>
  </si>
  <si>
    <t>Cloud-enabled WBANs for ubiquitous healthcare applications: data collection and privacy preserving approach</t>
  </si>
  <si>
    <t>10.1007/978-981-13-3393-4_13</t>
  </si>
  <si>
    <t>https://www.scopus.com/inward/record.uri?eid=2-s2.0-85062275374&amp;doi=10.1007%2f978-981-13-3393-4_13&amp;partnerID=40&amp;md5=47ea28059479f1cb86953a8d0d9e6475</t>
  </si>
  <si>
    <t>Computer Science &amp; Engineering, Chaitanya Institute of Technology &amp; Science, Hanamkonda, Telangana  506001, India; Department of Computer Science &amp; Engineering, KU College of Engineering &amp; Technology, Warangal, India</t>
  </si>
  <si>
    <t>Praveen Kumar, K., Computer Science &amp; Engineering, Chaitanya Institute of Technology &amp; Science, Hanamkonda, Telangana  506001, India, Department of Computer Science &amp; Engineering, KU College of Engineering &amp; Technology, Warangal, India; Vani, M., Computer Science &amp; Engineering, Chaitanya Institute of Technology &amp; Science, Hanamkonda, Telangana  506001, India, Department of Computer Science &amp; Engineering, KU College of Engineering &amp; Technology, Warangal, India; Shankar Lingam, G., Computer Science &amp; Engineering, Chaitanya Institute of Technology &amp; Science, Hanamkonda, Telangana  506001, India, Department of Computer Science &amp; Engineering, KU College of Engineering &amp; Technology, Warangal, India</t>
  </si>
  <si>
    <t>With the snappy progression of wireless body area network (WBAN), some continuous social protection watching and unavoidable e-prosperity organizations are traded from the human body to investigate gatherings. Regardless, different specific issues and troubles are developed with the blend of WBAN and cloud enlisting. A critical test for social assurance is the route by which to give updated and secure associations to a party of individuals with an obliged measure of cloud assets. Another major test for WBAN is that quality-of-service (QoS) prerequisites, including throughput, postponement, and package affliction rate. This paper demonstrated a blueprint of cloud drew in WBAN which encourages body a territory structures with flowed enrolling. In this paper, the two hindrances of QoS fundamentals and the characteristics of the cloud are considered. We feature the techniques for transmitting indispensable sign sensor information to the cloud by utilizing centrality valuable get-together, handover, information security structures, and scattered amassing. Exploratory outcomes are shown for our proposed work with past techniques in updating handover achievement rate, stop up, information precision, engineer ability and lifetime of system, distribution, and reversal/assign rate. Â© Springer Nature Singapore Pte Ltd. 2019.</t>
  </si>
  <si>
    <t>Cloud computing; Quality of service and security; Wireless body area network</t>
  </si>
  <si>
    <t>2-s2.0-85062275374</t>
  </si>
  <si>
    <t>Gajera H., Naik S., Das M.L.</t>
  </si>
  <si>
    <t>57189870946;57192372370;8917628700;</t>
  </si>
  <si>
    <t>MedCop: Verifiable computation for mobile healthcare system</t>
  </si>
  <si>
    <t>10.1007/978-981-13-5826-5_36</t>
  </si>
  <si>
    <t>https://www.scopus.com/inward/record.uri?eid=2-s2.0-85061113682&amp;doi=10.1007%2f978-981-13-5826-5_36&amp;partnerID=40&amp;md5=a4c5db19f2245c67ce5b97a0bc2711b0</t>
  </si>
  <si>
    <t>DA-IICT, Gandhinagar, India</t>
  </si>
  <si>
    <t>Gajera, H., DA-IICT, Gandhinagar, India; Naik, S., DA-IICT, Gandhinagar, India; Das, M.L., DA-IICT, Gandhinagar, India</t>
  </si>
  <si>
    <t>Cloud security; Data encryption; Verifiable computation</t>
  </si>
  <si>
    <t>2-s2.0-85061113682</t>
  </si>
  <si>
    <t>Zhou C.</t>
  </si>
  <si>
    <t>55325930100;</t>
  </si>
  <si>
    <t>An improved lightweight certificateless generalized signcryption scheme for mobile-health system</t>
  </si>
  <si>
    <t>International Journal of Distributed Sensor Networks</t>
  </si>
  <si>
    <t>10.1177/1550147718824465</t>
  </si>
  <si>
    <t>https://www.scopus.com/inward/record.uri?eid=2-s2.0-85060629142&amp;doi=10.1177%2f1550147718824465&amp;partnerID=40&amp;md5=f6b4b452b54b0cbbc3cea39d85f4f1ca</t>
  </si>
  <si>
    <t>School of Information Science and Technology, Jiujiang University, Jiujiang, China</t>
  </si>
  <si>
    <t>Zhou, C., School of Information Science and Technology, Jiujiang University, Jiujiang, China</t>
  </si>
  <si>
    <t>Certificateless cryptography; D2D communication; generalized signcryption; mobile-health system; wireless body area network</t>
  </si>
  <si>
    <t>2-s2.0-85060629142</t>
  </si>
  <si>
    <t>Hua J., Shi G., Zhu H., Wang F., Liu X., Li H.</t>
  </si>
  <si>
    <t>57187698800;15760702900;55717897100;57196259406;55755272500;57206828541;</t>
  </si>
  <si>
    <t>CAMPS: Efficient and privacy-preserving medical primary diagnosis over outsourced cloud</t>
  </si>
  <si>
    <t>Information Sciences</t>
  </si>
  <si>
    <t>10.1016/j.ins.2018.12.054</t>
  </si>
  <si>
    <t>https://www.scopus.com/inward/record.uri?eid=2-s2.0-85059487650&amp;doi=10.1016%2fj.ins.2018.12.054&amp;partnerID=40&amp;md5=a24815d702c21da876993339d97a684f</t>
  </si>
  <si>
    <t>National Key Laboratory of Integrated Networks Services, Xidian University, China; School of Information Security, Beijing Electronic Science and Technology Institute, China; School of Information Systems, Singapore Management University, Singapore; The First Affiliated Hospital of Xi'an Jiaotong University, Xi'an, China</t>
  </si>
  <si>
    <t>Hua, J., National Key Laboratory of Integrated Networks Services, Xidian University, China; Shi, G., School of Information Security, Beijing Electronic Science and Technology Institute, China; Zhu, H., National Key Laboratory of Integrated Networks Services, Xidian University, China; Wang, F., National Key Laboratory of Integrated Networks Services, Xidian University, China; Liu, X., School of Information Systems, Singapore Management University, Singapore; Li, H., The First Affiliated Hospital of Xi'an Jiaotong University, Xi'an, China</t>
  </si>
  <si>
    <t>Efficiency; Medical primary diagnosis; Privacy-preserving; Skyline computation</t>
  </si>
  <si>
    <t>2-s2.0-85059487650</t>
  </si>
  <si>
    <t>Chattopadhyay A.K., Nag A., Ghosh D., Chanda K.</t>
  </si>
  <si>
    <t>55616330600;36919086400;57204282761;57204284225;</t>
  </si>
  <si>
    <t>A secure framework for IoT-based healthcare system</t>
  </si>
  <si>
    <t>10.1007/978-981-13-1544-2_31</t>
  </si>
  <si>
    <t>https://www.scopus.com/inward/record.uri?eid=2-s2.0-85055098930&amp;doi=10.1007%2f978-981-13-1544-2_31&amp;partnerID=40&amp;md5=6c22fa8b2cf2e3b83c31d9c0bd0d0e93</t>
  </si>
  <si>
    <t>Institute of Engineering and Management, Salt Lake City, Kolkata, West Bengal, India; Central Institute of Technology, Kokrajhar, Kokrajhar, India; Academy of Technology, Hooghly, India</t>
  </si>
  <si>
    <t>Chattopadhyay, A.K., Institute of Engineering and Management, Salt Lake City, Kolkata, West Bengal, India; Nag, A., Central Institute of Technology, Kokrajhar, Kokrajhar, India; Ghosh, D., Institute of Engineering and Management, Salt Lake City, Kolkata, West Bengal, India; Chanda, K., Academy of Technology, Hooghly, India</t>
  </si>
  <si>
    <t>The usage of IoT at healthcare domain emerged as Internet-of-Medical-Things (IoMT). It brings convenience to the patients and physicians by providing services like real-time health monitoring, patient information management, disease and epidemic outbreak tracking, diagnostic and treatment support, digital medicine etc. Wearable IoT devices or tailored bio-sensors enable continuous monitoring of different physiological parameters of the patients. A wearable ubiquitous health care monitoring system is nothing but interconnected body sensors forming body sensor network (BSN). The BSN is collection of tiny-powered and lightweight wireless sensor nodes with very limited computation and storage capabilities. Simultaneously, without secure communication in BSN the privacy of the patient is vulnerable. The objective of the paper to propose a secure framework for IoT based healthcare system which provides confidentiality, integrity and authentication within public IoT-based communication network. We utilize cryptosystem to ensure secure communication and entity authentication between the smart sensors, local processing units (LPU) and gateway. Moreover, to develop the proposed framework, we have designed an IoT-based test-bed that is connected and programmed with a Raspberry Pi series platform. Â© 2019, Springer Nature Singapore Pte Ltd.</t>
  </si>
  <si>
    <t>BSN; IoMT; IoT; Local processing unit; Raspberry Pi; Secure communication</t>
  </si>
  <si>
    <t>2-s2.0-85055098930</t>
  </si>
  <si>
    <t>Handel T., Schreiber M., Rothmaler K., Ivanova G.</t>
  </si>
  <si>
    <t>57191698844;57191708341;56734505200;56734176500;</t>
  </si>
  <si>
    <t>Data security and raw data access of contemporary mobile sensor devices</t>
  </si>
  <si>
    <t>IFMBE Proceedings</t>
  </si>
  <si>
    <t>10.1007/978-981-10-9035-6_73</t>
  </si>
  <si>
    <t>https://www.scopus.com/inward/record.uri?eid=2-s2.0-85048264687&amp;doi=10.1007%2f978-981-10-9035-6_73&amp;partnerID=40&amp;md5=147913711d5ca9cb02e84d35393af627</t>
  </si>
  <si>
    <t>Institute for Applied Informatics, Goerdelerring 9, Leipzig, 04109, Germany</t>
  </si>
  <si>
    <t>Handel, T., Institute for Applied Informatics, Goerdelerring 9, Leipzig, 04109, Germany; Schreiber, M., Institute for Applied Informatics, Goerdelerring 9, Leipzig, 04109, Germany; Rothmaler, K., Institute for Applied Informatics, Goerdelerring 9, Leipzig, 04109, Germany; Ivanova, G., Institute for Applied Informatics, Goerdelerring 9, Leipzig, 04109, Germany</t>
  </si>
  <si>
    <t>Mobile sensor devices have made a great leap in terms of popularity and proliferation amongst the public in recent years, being used for a wide variety of lifestyle, fitness and health applications. This makes them very attractive for scientists and users who are interested in the actual bio and environmental data these devices measure, what they are capable of and their limitations. However manufacturers like to limit access to such data, storing it on their own private servers, only giving customers access to the results of their often very specific and limited analyses. The underlying filtering methods, algorithms and training sets are virtually never disclosed. Mobile sensor devices use various Bluetooth-protocols like RFCOMM and GATT to transfer data onto a smartphone or tablet. And there is the crux of the matter: Hardly any of the manufacturers encrypt their connection, because that would take precious processing and battery power as well as more resources in development. This paper describes how to access raw bio-data on a selection of wearable and stationary sensor devices using nothing but a contemporary Android-smartphone and a PC. A detailed example of how to access such a device is given. In empirical tests three out of four devices showed a total lack of effective security measures. From the combined experience of accessing several mobile sensor devices a generalized approach was formulated. Finally a shortlist of simple methods that should prevent abusive exploits is given in the hope that future devices will show improved data security in particular for health-relevant applications that deal with sensitive information. Â© Springer Nature Singapore Pte Ltd. 2019.</t>
  </si>
  <si>
    <t>Bio-sensor; Bluetooth; mHealth; Mobile; Security; Wearable</t>
  </si>
  <si>
    <t>2-s2.0-85048264687</t>
  </si>
  <si>
    <t>Translating GDPR into the mHealth Practice</t>
  </si>
  <si>
    <t>Proceedings - International Carnahan Conference on Security Technology</t>
  </si>
  <si>
    <t>2018-October</t>
  </si>
  <si>
    <t>10.1109/CCST.2018.8585546</t>
  </si>
  <si>
    <t>https://www.scopus.com/inward/record.uri?eid=2-s2.0-85060705707&amp;doi=10.1109%2fCCST.2018.8585546&amp;partnerID=40&amp;md5=cfb81034a45fc2d32d464b107a7fef7f</t>
  </si>
  <si>
    <t>CINTESIS-Center for Health Technology and Services Research, FMUP-Faculty of Medicine of the University of Porto, Porto, Portugal</t>
  </si>
  <si>
    <t>Muchagata, J., CINTESIS-Center for Health Technology and Services Research, FMUP-Faculty of Medicine of the University of Porto, Porto, Portugal; Ferreira, A., CINTESIS-Center for Health Technology and Services Research, FMUP-Faculty of Medicine of the University of Porto, Porto, Portugal</t>
  </si>
  <si>
    <t>The interaction between patients and health providers through mobile apps can potentially improve the efficiency and quality of healthcare. But despite the advantages, the majority of mobile apps provide low or no security protection and there is a lack of security standards and guidelines to support its development with an adequate balance between availability and confidentiality. Since May 2018, this lack of security awareness and measures has to change. With the application of the new General Data Protection Regulation (GDPR), the European residents' personal data processing by third parties will be stricter and more controlled. On the way to understanding how GDPR affects the content and interactions of mHealth apps, this article aims to compare how previous legislation is reflected in the interactions between users and those apps and what key changes must take place now that GDPR is in force. GDPR empowers patients to ask and receive in a simple understandable manner, information about the security measures that are applied to protect their personal data and transparently see how their personal data is processed, by whom and to what purposes. Use-case scenarios are presented to discuss the impact of GDPR key changes in the visual interactions between the user/patient and mHealth apps and how the app content can be adapted to a more objective and uncluttered view. This study provides means to easily and quickly integrate the key privacy and legislation requirements from GDPR into app visualization, improving this way availability, transparency and patients' empowerment. Â© 2018 IEEE.</t>
  </si>
  <si>
    <t>EU Data Protection Directive; General Data Protection Regulation (GDPR); mHealth Apps; Patients' empowerment; Privacy and Availability; Visual Interactions</t>
  </si>
  <si>
    <t>2-s2.0-85060705707</t>
  </si>
  <si>
    <t>Afzal I., Parah S.A.</t>
  </si>
  <si>
    <t>57192691262;35793844300;</t>
  </si>
  <si>
    <t>Secure framework for patient data transmission on mobile-cloud platform</t>
  </si>
  <si>
    <t>PDGC 2018 - 2018 5th International Conference on Parallel, Distributed and Grid Computing</t>
  </si>
  <si>
    <t>10.1109/PDGC.2018.8745929</t>
  </si>
  <si>
    <t>https://www.scopus.com/inward/record.uri?eid=2-s2.0-85069434094&amp;doi=10.1109%2fPDGC.2018.8745929&amp;partnerID=40&amp;md5=ab6e76dfb8a9fcca901928c10d071f8a</t>
  </si>
  <si>
    <t>Department of Electronics and Instrumentation Technology, University of Kashmir, Srinagar, India</t>
  </si>
  <si>
    <t>Afzal, I., Department of Electronics and Instrumentation Technology, University of Kashmir, Srinagar, India; Parah, S.A., Department of Electronics and Instrumentation Technology, University of Kashmir, Srinagar, India</t>
  </si>
  <si>
    <t>In this paper we have addressed the authentication as well as payload problem of medical image that is sent to the Cloud by resource constrained devices (like mobile phones) for selective encryption. Firstly, the given medical image is segmented into two distinct regions based on diagnostic importance i.e., non region of importance (NRoI) and region of importance (RoI) using Otsu thresholding technique. RoI obtained is then divided into four blocks and among those four blocks any two blocks are randomly embedded into two separate cover-images. In order to ensure authenticity of image carrying selective-data to be encrypted, fragile watermark is inserted in same cover-image. On reducing the selective-data payload will decrease which will effectively decrease time taken by Cloud for encryption (as Cloud has to encrypt RoI block only rather than encrypting the whole stego-image) which is a must criterion for real time applications. The Cloud looks out for embedded watermark once it receives stego-image from client to ensure authenticity of the stego-image. Embedded data in stego-image is extracted by Cloud and performs the encryption of RoI block only. Selectively encrypted image is sent back to client. Client then extracts encrypted RoI blocks from encrypted stego-images and combines the four RoI blocks (two encrypted and two unencrypted) to obtain the encrypted RoI. Finally encrypted RoI and NRoI are combined to obtain full medical image. The final medical image is then forwarded to medical centers, experts etc. for analysis plus diagnosis purposes. The proposed framework reduces payload which in turn reduces the size of image which needs encryption, thus saving Cloud resources. Authenticity of stego-image that is sent to Cloud is also ensured. Â© 2018 IEEE.</t>
  </si>
  <si>
    <t>e-Health; Mobi-Cloud; NRoI; Otsu thresholding method; Payload; RoI; Watermark</t>
  </si>
  <si>
    <t>2-s2.0-85069434094</t>
  </si>
  <si>
    <t>Angeletti F., Chatzigiannakis I., Vitaletti A.</t>
  </si>
  <si>
    <t>57200441264;6602645904;6506463530;</t>
  </si>
  <si>
    <t>Towards an architecture to guarantee both data privacy and utility in the first phases of digital clinical trials</t>
  </si>
  <si>
    <t>10.3390/s18124175</t>
  </si>
  <si>
    <t>https://www.scopus.com/inward/record.uri?eid=2-s2.0-85057545710&amp;doi=10.3390%2fs18124175&amp;partnerID=40&amp;md5=b69a324d027e2233b2e1975f4207d98b</t>
  </si>
  <si>
    <t>Department of Computer, Control, and Management Engineering â€œAntonio Rubertiâ€, Sapienza University of Rome, Rome, 00185, Italy</t>
  </si>
  <si>
    <t>Angeletti, F., Department of Computer, Control, and Management Engineering â€œAntonio Rubertiâ€, Sapienza University of Rome, Rome, 00185, Italy; Chatzigiannakis, I., Department of Computer, Control, and Management Engineering â€œAntonio Rubertiâ€, Sapienza University of Rome, Rome, 00185, Italy; Vitaletti, A., Department of Computer, Control, and Management Engineering â€œAntonio Rubertiâ€, Sapienza University of Rome, Rome, 00185, Italy</t>
  </si>
  <si>
    <t>In the era of the Internet of Things (IoT), drug developers can potentially access a wealth of real-world, participant-generated data that enable better insights and streamlined clinical trial processes. Protection of confidential data is of primary interest when it comes to health data, as medical condition influences daily, professional, and social life. Current approaches in digital trials entail that private user data are provisioned to the trial investigator that is considered a trusted party. The aim of this paper is to present the technical requirements and the research challenges to secure the flow and control of personal data and to protect the interests of all the involved parties during the first phases of a clinical trial, namely the characterization of the potential patients and their possible recruitment. The proposed architecture will let the individuals keep their data private during these phases while providing a useful sketch of their data to the investigator. Proof-of-concept implementations are evaluated in terms of performances achieved in real-world environments. Â© 2018 by the authors. Licensee MDPI, Basel, Switzerland.</t>
  </si>
  <si>
    <t>Human-centered computing; Iot; Mobile devices; Performance evaluation; Privacy protection; Security; Survey</t>
  </si>
  <si>
    <t>2-s2.0-85057545710</t>
  </si>
  <si>
    <t>Mohsin A.H., Zaidan A.A., Zaidan B.B., Albahri A.S., Albahri O.S., Alsalem M.A., Mohammed K.I.</t>
  </si>
  <si>
    <t>57204239641;35070838500;35070872100;57201009814;57201013684;57200572842;57201308731;</t>
  </si>
  <si>
    <t>Real-Time Remote Health Monitoring Systems Using Body Sensor Information and Finger Vein Biometric Verification: A Multi-Layer Systematic Review</t>
  </si>
  <si>
    <t>10.1007/s10916-018-1104-5</t>
  </si>
  <si>
    <t>https://www.scopus.com/inward/record.uri?eid=2-s2.0-85055042602&amp;doi=10.1007%2fs10916-018-1104-5&amp;partnerID=40&amp;md5=376288874b8e1cddd94b437d5bb3b1aa</t>
  </si>
  <si>
    <t>Mohsin, A.H., Department of Computing, Universiti Pendidikan Sultan Idris, Tanjong Malim, Perak, Malaysia; Zaidan, A.A., Department of Computing, Universiti Pendidikan Sultan Idris, Tanjong Malim, Perak, Malaysia; Zaidan, B.B., Department of Computing, Universiti Pendidikan Sultan Idris, Tanjong Malim, Perak, Malaysia; Albahri, A.S., Department of Computing, Universiti Pendidikan Sultan Idris, Tanjong Malim, Perak, Malaysia; Albahri, O.S., Department of Computing, Universiti Pendidikan Sultan Idris, Tanjong Malim, Perak, Malaysia; Alsalem, M.A., Department of Computing, Universiti Pendidikan Sultan Idris, Tanjong Malim, Perak, Malaysia; Mohammed, K.I., Department of Computing, Universiti Pendidikan Sultan Idris, Tanjong Malim, Perak, Malaysia</t>
  </si>
  <si>
    <t>Biometrics; Finger vein; Healthcare services; Real-time remote monitoring; Security; Sensor; Vein; Verification</t>
  </si>
  <si>
    <t>2-s2.0-85055042602</t>
  </si>
  <si>
    <t>Agha D.-E.-S., Khan F.H., Shams R., Rizvi H.H., Qazi F.</t>
  </si>
  <si>
    <t>57203917695;56057077600;25928075200;57203912801;57203920619;</t>
  </si>
  <si>
    <t>A Secure Crypto Base Authentication and Communication Suite in Wireless Body Area Network (WBAN) for IoT Applications</t>
  </si>
  <si>
    <t>Wireless Personal Communications</t>
  </si>
  <si>
    <t>10.1007/s11277-018-5968-y</t>
  </si>
  <si>
    <t>https://www.scopus.com/inward/record.uri?eid=2-s2.0-85053497882&amp;doi=10.1007%2fs11277-018-5968-y&amp;partnerID=40&amp;md5=d719aa21a301aa8a7cd93d7dd1922408</t>
  </si>
  <si>
    <t>Department of Computer Engineering, Sir Syed University of Engineering and Technology, Karachi, Pakistan; Department of Mathematics, Sir Syed University of Engineering and Technology, Karachi, Pakistan; Department of Telecommunication Engineering, Sir Syed University of Engineering and Technology, Karachi, Pakistan</t>
  </si>
  <si>
    <t>Agha, D.-E.-S., Department of Computer Engineering, Sir Syed University of Engineering and Technology, Karachi, Pakistan; Khan, F.H., Department of Mathematics, Sir Syed University of Engineering and Technology, Karachi, Pakistan; Shams, R., Department of Telecommunication Engineering, Sir Syed University of Engineering and Technology, Karachi, Pakistan; Rizvi, H.H., Department of Computer Engineering, Sir Syed University of Engineering and Technology, Karachi, Pakistan; Qazi, F., Department of Computer Engineering, Sir Syed University of Engineering and Technology, Karachi, Pakistan</t>
  </si>
  <si>
    <t>Authentication; E-health; IoT; Key management; WBAN; WSN</t>
  </si>
  <si>
    <t>2-s2.0-85053497882</t>
  </si>
  <si>
    <t>Samanta A., Misra S.</t>
  </si>
  <si>
    <t>56767642400;7401768547;</t>
  </si>
  <si>
    <t>Dynamic Connectivity Establishment and Cooperative Scheduling for QoS-Aware Wireless Body Area Networks</t>
  </si>
  <si>
    <t>10.1109/TMC.2018.2813370</t>
  </si>
  <si>
    <t>https://www.scopus.com/inward/record.uri?eid=2-s2.0-85043452590&amp;doi=10.1109%2fTMC.2018.2813370&amp;partnerID=40&amp;md5=4b2d652163f08c6616919280ffac9730</t>
  </si>
  <si>
    <t>Department of Computer Science and Engineering, Indian Institute of Technology, Kharagpur, West Bengal, 721302, India</t>
  </si>
  <si>
    <t>Samanta, A., Department of Computer Science and Engineering, Indian Institute of Technology, Kharagpur, West Bengal, 721302, India; Misra, S., Department of Computer Science and Engineering, Indian Institute of Technology, Kharagpur, West Bengal, 721302, India</t>
  </si>
  <si>
    <t>In a hospital environment, the total number of Wireless Body Area Network (WBAN) equipped patients requesting ubiquitous healthcare services in an area increases significantly. Therefore, increased traffic load and group-based mobility of WBANs degrades the performance of each WBAN significantly, concerning service delay and network throughput. In addition, the mobility of WBANs affects connectivity between a WBAN and an Access Point (AP) dynamically, which affects the variation in link quality significantly. To address the connectivity problem and provide Quality of Services (QoS) in the network, we propose a dynamic connectivity establishment and cooperative scheduling scheme, which minimizes the packet delivery delay and maximizes the network throughput. First, to secure the reliable connectivity among WBANs and APs dynamically, we formulate a selection parameter using a price-based approach. Thereafter, we formulate a utility function for the WBANs to offer QoS using a coalition game-theoretic approach. We study the performance of the proposed approach holistically, based on different network parameters. We also compare the performance of the proposed scheme with the existing state-of-the-art. Â© 2002-2012 IEEE.</t>
  </si>
  <si>
    <t>biomedical monitoring; coalition game theory; cooperative packet scheduling; dynamic connectivity establishment; performance analysis; QoS; smart health; Wireless body area network</t>
  </si>
  <si>
    <t>2-s2.0-85043452590</t>
  </si>
  <si>
    <t>Marin I., Goga N.</t>
  </si>
  <si>
    <t>56572307200;8727472200;</t>
  </si>
  <si>
    <t>Securing the network for a smart bracelet system</t>
  </si>
  <si>
    <t>2018 22nd International Conference on System Theory, Control and Computing, ICSTCC 2018 - Proceedings</t>
  </si>
  <si>
    <t>10.1109/ICSTCC.2018.8540704</t>
  </si>
  <si>
    <t>https://www.scopus.com/inward/record.uri?eid=2-s2.0-85059961876&amp;doi=10.1109%2fICSTCC.2018.8540704&amp;partnerID=40&amp;md5=ce36e36190e661624befe8f17ed2fac0</t>
  </si>
  <si>
    <t>Faculty of Engineering in Foreign Languages, University Politehnica of Bucharest, Bucharest, Romania; Molecular Dynamics Group, University of Groningen, Groningen, Netherlands</t>
  </si>
  <si>
    <t>Marin, I., Faculty of Engineering in Foreign Languages, University Politehnica of Bucharest, Bucharest, Romania; Goga, N., Faculty of Engineering in Foreign Languages, University Politehnica of Bucharest, Bucharest, Romania, Molecular Dynamics Group, University of Groningen, Groningen, Netherlands</t>
  </si>
  <si>
    <t>Digital instruments play a vital role in our daily life. It is a routine to produce business papers, watch the news program, write articles and blogs, manage healthcare systems, to purchase online, to send messages and all this is processed by making observations and then manipulating, receiving and availing the diverse data. This electronic data provides the foundation of real time data. All this transmission of data needs to be secured. Security is essential for healthcare systems as the present one where the blood pressure recordings provided by the smart bracelet are sent to the user's mobile phone via Bluetooth. The bracelet monitors the pregnant women, but also other users who wish to have their blood pressure under control. The system's server analyses the recordings and announces the user, as well as the associated persons to the user in case of an emergency. The doctors, the medical staff, user and user's family and caregivers have access to the health recordings belonging to the monitored user. Security is a main feature of the electronic healthcare system based on the smart bracelet. Â© 2018 IEEE.</t>
  </si>
  <si>
    <t>blood pressure; bracelet; healthcare preeclampsia; security</t>
  </si>
  <si>
    <t>2-s2.0-85059961876</t>
  </si>
  <si>
    <t>Mirjalol S., Whangbo T.K.</t>
  </si>
  <si>
    <t>57205300947;35617849900;</t>
  </si>
  <si>
    <t>An authentication protocol for smartphone integrated Ambient Assisted Living system</t>
  </si>
  <si>
    <t>9th International Conference on Information and Communication Technology Convergence: ICT Convergence Powered by Smart Intelligence, ICTC 2018</t>
  </si>
  <si>
    <t>10.1109/ICTC.2018.8539365</t>
  </si>
  <si>
    <t>https://www.scopus.com/inward/record.uri?eid=2-s2.0-85059483875&amp;doi=10.1109%2fICTC.2018.8539365&amp;partnerID=40&amp;md5=2c84db833cf1b32060a61ef40445c077</t>
  </si>
  <si>
    <t>Department of IT Convergence Engineering, Gachon University, Sujeong-Gu, Seongnam-si, Gyeonggi-Do, 461-701, South Korea; Department of IT Convergence, College of IT, Gachon University, Sujeong-Gu, Seongnam-si, Gyeonggi-Do, 461-701, South Korea</t>
  </si>
  <si>
    <t>Mirjalol, S., Department of IT Convergence Engineering, Gachon University, Sujeong-Gu, Seongnam-si, Gyeonggi-Do, 461-701, South Korea; Whangbo, T.K., Department of IT Convergence, College of IT, Gachon University, Sujeong-Gu, Seongnam-si, Gyeonggi-Do, 461-701, South Korea</t>
  </si>
  <si>
    <t>Because of the industrial development that we have witnessed last few decades, life expectance have increased dramatically. The number of elderly people is growing along with their demand for healthcare services. Ambient Assisted Living system was introduced as a remote healthcare service to provide safety, independence and quality of life for elderly people in their preferred environment. In our contribution, we initially address flexibility issue of the AAL system by integrating smartphone to AAL system architecture and propose authentication protocol to novel smartphone integrated AAL system. After then, we can see how our protocol satisfy some security requirements and we make a comparison in terms of computation time with some related works as well. Â© 2018 IEEE.</t>
  </si>
  <si>
    <t>AAL; authentication protocol; ECC</t>
  </si>
  <si>
    <t>2-s2.0-85059483875</t>
  </si>
  <si>
    <t>Jourdan T., Boutet A., Frindel C.</t>
  </si>
  <si>
    <t>57205444854;24469623300;24765930600;</t>
  </si>
  <si>
    <t>Toward privacy in IoT mobile devices for activity recognition</t>
  </si>
  <si>
    <t>10.1145/3286978.3287009</t>
  </si>
  <si>
    <t>https://www.scopus.com/inward/record.uri?eid=2-s2.0-85060049609&amp;doi=10.1145%2f3286978.3287009&amp;partnerID=40&amp;md5=c2f87d04f79f922a9a32a101430c1bee</t>
  </si>
  <si>
    <t>Univ Lyon, INSA Lyon, CNRS, Inserm, CREATIS UMR 5220, U1206, Villeurbanne, F-69621, France; Univ Lyon, INSA Lyon, Inria, CITI, Villeurbanne, F-69621, France</t>
  </si>
  <si>
    <t>Jourdan, T., Univ Lyon, INSA Lyon, CNRS, Inserm, CREATIS UMR 5220, U1206, Villeurbanne, F-69621, France; Boutet, A., Univ Lyon, INSA Lyon, Inria, CITI, Villeurbanne, F-69621, France; Frindel, C., Univ Lyon, INSA Lyon, CNRS, Inserm, CREATIS UMR 5220, U1206, Villeurbanne, F-69621, France</t>
  </si>
  <si>
    <t>Recent advances in wireless sensors for personal healthcare allow to recognise human real-time activities with mobile devices. While the analysis of those datastream can have many benefits from a health point of view, it can also lead to privacy threats by exposing highly sensitive information. In this paper, we propose a privacy-preserving framework for activity recognition. This framework relies on a machine learning technique to efficiently recognise the user activity pattern, useful for personal healthcare monitoring, while limiting the risk of re-identification of users from biometric patterns that characterizes each individual. To achieve that, we first deeply analysed different features extraction schemes in both temporal and frequency domain. We show that features in temporal domain are useful to discriminate user activity while features in frequency domain lead to distinguish the user identity. On the basis of this observation, we second design a novel protection mechanism that processes the raw signal on the user's smartphone and transfers to the application server only the relevant features unlinked to the identity of users. In addition, a generalisation-based approach is also applied on features in frequency domain before to be transmitted to the server in order to limit the risk of re-identification. We extensively evaluate our framework with a reference dataset: results show an accurate activity recognition (87%) while limiting the re-identifation rate (33%). This represents a slightly decrease of utility (9%) against a large privacy improvement (53%) compared to state-of-the-art baselines. Â© 2018 Association for Computing Machinery.</t>
  </si>
  <si>
    <t>Activity recognition; IoT healthcare; Privacy</t>
  </si>
  <si>
    <t>2-s2.0-85060049609</t>
  </si>
  <si>
    <t>Shanthapriya R., Vaithianathan V.</t>
  </si>
  <si>
    <t>57204952006;35800248500;</t>
  </si>
  <si>
    <t>ECG-Based Secure Healthcare Monitoring System in Body Area Networks</t>
  </si>
  <si>
    <t>Proceedings of the 4th International Conference on Biosignals, Images and Instrumentation, ICBSII 2018</t>
  </si>
  <si>
    <t>10.1109/ICBSII.2018.8524714</t>
  </si>
  <si>
    <t>https://www.scopus.com/inward/record.uri?eid=2-s2.0-85058079015&amp;doi=10.1109%2fICBSII.2018.8524714&amp;partnerID=40&amp;md5=dff27cec4994eef846fed2d71b04173b</t>
  </si>
  <si>
    <t>SSN College of Engineering, Department of ECE, Chennai, India</t>
  </si>
  <si>
    <t>Shanthapriya, R., SSN College of Engineering, Department of ECE, Chennai, India; Vaithianathan, V., SSN College of Engineering, Department of ECE, Chennai, India</t>
  </si>
  <si>
    <t>Body Area Networks (BANs) plays a major role in the field of patient-health monitoring. It is profoundly important to join the universal figuring with versatile well-being innovation utilizing remote sensors to screen the prosperity of perpetual patients, for example, cardiovascular, Parkinson and epilepsy patients. In Body Area Network, every sensor will be small in size, lightweight and give secure health monitoring. Physiological signals of patient, such as heartbeat, temperature, ECG signs are checked utilizing sensors and they ought to be transmitted securely to the distinct location. Subsequently, security is an important issue in portable wellbeing (m-Health) applications, particularly if a patient has a humiliating malady. In this paper polynomial based curve is generated and steganography technique has been used for secure health monitoring which provides data confidentiality and authentication to maintain the privacy of a patient. Â© 2018 IEEE.</t>
  </si>
  <si>
    <t>authentication; confidentiality; m-Health; security; steganography; wireless body Area networks</t>
  </si>
  <si>
    <t>2-s2.0-85058079015</t>
  </si>
  <si>
    <t>Ranjan Y., Kerz M., Rashid Z., BÃ¶ttcher S., Dobson R.J.B., Folarin A.A.</t>
  </si>
  <si>
    <t>57205028192;56989675400;57208873135;56921672100;8931612400;35766461900;</t>
  </si>
  <si>
    <t>Poster: RADAR-base: A novel open source m-health platform</t>
  </si>
  <si>
    <t>UbiComp/ISWC 2018 - Adjunct Proceedings of the 2018 ACM International Joint Conference on Pervasive and Ubiquitous Computing and Proceedings of the 2018 ACM International Symposium on Wearable Computers</t>
  </si>
  <si>
    <t>10.1145/3267305.3267579</t>
  </si>
  <si>
    <t>https://www.scopus.com/inward/record.uri?eid=2-s2.0-85058271552&amp;doi=10.1145%2f3267305.3267579&amp;partnerID=40&amp;md5=55c64b38f44de37ffe3a3d45a9921cde</t>
  </si>
  <si>
    <t>Institute of Psychiatry, Psychology and Neuroscience, King's College London, London, SE5 8AF, United Kingdom; Epilepsy Center, Medical Center, University of Freiburg, Freiburg, 79106, Germany</t>
  </si>
  <si>
    <t>Ranjan, Y., Institute of Psychiatry, Psychology and Neuroscience, King's College London, London, SE5 8AF, United Kingdom; Kerz, M., Institute of Psychiatry, Psychology and Neuroscience, King's College London, London, SE5 8AF, United Kingdom; Rashid, Z., Institute of Psychiatry, Psychology and Neuroscience, King's College London, London, SE5 8AF, United Kingdom; BÃ¶ttcher, S., Epilepsy Center, Medical Center, University of Freiburg, Freiburg, 79106, Germany; Dobson, R.J.B., Institute of Psychiatry, Psychology and Neuroscience, King's College London, London, SE5 8AF, United Kingdom; Folarin, A.A., Institute of Psychiatry, Psychology and Neuroscience, King's College London, London, SE5 8AF, United Kingdom</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</si>
  <si>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 Â© 2018 Copyright is held by the owner/author(s).</t>
  </si>
  <si>
    <t>Data collection platform; Mental health; MHealth; Mobile context sensing; Wearable sensors</t>
  </si>
  <si>
    <t>2-s2.0-85058271552</t>
  </si>
  <si>
    <t>Wang X., Ma J., Miao Y., Yang R., Chang Y.</t>
  </si>
  <si>
    <t>57204570156;25621725700;56896703700;57204567021;57204557219;</t>
  </si>
  <si>
    <t>EPSMD: An Efficient Privacy-Preserving Sensor Data Monitoring and Online Diagnosis System</t>
  </si>
  <si>
    <t>Proceedings - IEEE INFOCOM</t>
  </si>
  <si>
    <t>2018-April</t>
  </si>
  <si>
    <t>10.1109/INFOCOM.2018.8485826</t>
  </si>
  <si>
    <t>https://www.scopus.com/inward/record.uri?eid=2-s2.0-85056188815&amp;doi=10.1109%2fINFOCOM.2018.8485826&amp;partnerID=40&amp;md5=03caaa414f9a2692783e78c21064e8c5</t>
  </si>
  <si>
    <t>School of Cyber Engineering, Xidian University, Xi'an, 710071, China; School of Telecommunication Engineering, Xidian University, Xi'an, 710071, China</t>
  </si>
  <si>
    <t>Wang, X., School of Cyber Engineering, Xidian University, Xi'an, 710071, China; Ma, J., School of Cyber Engineering, Xidian University, Xi'an, 710071, China; Miao, Y., School of Cyber Engineering, Xidian University, Xi'an, 710071, China; Yang, R., School of Telecommunication Engineering, Xidian University, Xi'an, 710071, China; Chang, Y., School of Cyber Engineering, Xidian University, Xi'an, 710071, China</t>
  </si>
  <si>
    <t>With the development of Mobile Healthcare Monitoring Network (MHMN), patients' personal data collected by body sensors not only allows patients to monitor their health or make online pre-diagnosis but also enable clinicians to make proper decisions by utilizing data mining technique. However, the sensitive data privacy is still a major concern. In this paper, we first propose an Efficient Privacy-preserving Sensor data Monitoring and online Diagnosis (EPSMD) system for outsourced computing, then furnish an improved Multidimensional Range Query Technique (MRQT) to gain a broad range of applications in practice. In addition, a privacy-preserving naive Bayesian classifier based on MRQT is designed to protect patients' data in data mining and online diagnosis efficiently. Security analysis proves that patients' data privacy can be well protected without loss of data confidentiality, and performance evaluation demonstrates the efficiency and accuracy in data monitoring and disease pre-diagnosis, respectively. Â© 2018 IEEE.</t>
  </si>
  <si>
    <t>2-s2.0-85056188815</t>
  </si>
  <si>
    <t>Zhu G., Liu H., Feng M.</t>
  </si>
  <si>
    <t>57204166667;57204170703;57204169828;</t>
  </si>
  <si>
    <t>An evolutionary game-theoretic approach for assessing privacy protection in mHealth systems</t>
  </si>
  <si>
    <t>International Journal of Environmental Research and Public Health</t>
  </si>
  <si>
    <t>10.3390/ijerph15102196</t>
  </si>
  <si>
    <t>https://www.scopus.com/inward/record.uri?eid=2-s2.0-85054773131&amp;doi=10.3390%2fijerph15102196&amp;partnerID=40&amp;md5=0530e7aac4291c273ded2d608467267f</t>
  </si>
  <si>
    <t>School of Management Science and Engineering, Nanjing University of Information Science and Technology, Nanjing, 210044, China; China Institute of Manufacturing Development, Nanjing University of Information Science and Technology, Nanjing, 210044, China</t>
  </si>
  <si>
    <t>Zhu, G., School of Management Science and Engineering, Nanjing University of Information Science and Technology, Nanjing, 210044, China, China Institute of Manufacturing Development, Nanjing University of Information Science and Technology, Nanjing, 210044, China; Liu, H., School of Management Science and Engineering, Nanjing University of Information Science and Technology, Nanjing, 210044, China; Feng, M., China Institute of Manufacturing Development, Nanjing University of Information Science and Technology, Nanjing, 210044, China</t>
  </si>
  <si>
    <t>With the rapid deployment of mobile technologies and their applications in the healthcare domain, privacy concerns have emerged as one of the most critical issues. Traditional technical and organizational approaches used to address privacy issues ignore economic factors, which are increasingly important in the investment strategy of those responsible for ensuring privacy protection. Taking the mHealth system as the context, this article builds an evolutionary game to model three types of entities (including system providers, hospitals and governments) under the conditions of incomplete information and bounded rationality. Given that the various participating entities are often unable to accurately estimate their own profits or costs, we propose a quantified approach to analyzing the optimal strategy of privacy investment and regulation. Numerical examples are provided for illustration and simulation purpose. Based upon these examples, several countermeasures and suggestions for privacy protection are proposed. Our analytical results show that governmental regulation and auditing has a significant impact on the strategic choice of the other two entities involved. In addition, the strategic choices of system providers and hospitals are not only correlated with profits and investment costs, but they are also significantly affected by free riding. If the profit growth coefficients increase to a critical level, mHealth system providers and hospitals will invest in privacy protection even without the imposition of regulations. However, the critical level is dependent on the values of the parameters (variables) in each case of investment and profits. Â© 2018 by the authors. Licensee MDPI, Basel, Switzerland.</t>
  </si>
  <si>
    <t>Evolutionary game; Free riding; Investment; mHealth; Privacy protection; Regulation</t>
  </si>
  <si>
    <t>2-s2.0-85054773131</t>
  </si>
  <si>
    <t>Hutton L., Price B.A., Kelly R., McCormick C., Bandara A.K., Hatzakis T., Meadows M., Nuseibeh B.</t>
  </si>
  <si>
    <t>55637151100;7201559499;23488976000;57189693724;14009565600;56153359600;7102095651;12644975200;</t>
  </si>
  <si>
    <t>Assessing the privacy of mhealth apps for self-tracking: Heuristic evaluation approach</t>
  </si>
  <si>
    <t xml:space="preserve"> e185</t>
  </si>
  <si>
    <t>10.2196/mhealth.9217</t>
  </si>
  <si>
    <t>https://www.scopus.com/inward/record.uri?eid=2-s2.0-85060336361&amp;doi=10.2196%2fmhealth.9217&amp;partnerID=40&amp;md5=9bb5b56969b731f4127141b14dc86aea</t>
  </si>
  <si>
    <t>Software Engineering and Design Group, School of Computing and Communications, The Open University, Milton Keynes, United Kingdom; Microsoft Research Centre for Social Natural User Interfaces, University of Melbourne, Melbourne, Australia; Trilateral Research Ltd, London, United Kingdom; Faculty Research Centre for Business in Society, School of Business, Coventry University, Coventry, United Kingdom; Lero, University of Limerick, Limerick, Ireland</t>
  </si>
  <si>
    <t>Hutton, L., Software Engineering and Design Group, School of Computing and Communications, The Open University, Milton Keynes, United Kingdom; Price, B.A., Software Engineering and Design Group, School of Computing and Communications, The Open University, Milton Keynes, United Kingdom; Kelly, R., Software Engineering and Design Group, School of Computing and Communications, The Open University, Milton Keynes, United Kingdom, Microsoft Research Centre for Social Natural User Interfaces, University of Melbourne, Melbourne, Australia; McCormick, C., Software Engineering and Design Group, School of Computing and Communications, The Open University, Milton Keynes, United Kingdom; Bandara, A.K., Software Engineering and Design Group, School of Computing and Communications, The Open University, Milton Keynes, United Kingdom; Hatzakis, T., Trilateral Research Ltd, London, United Kingdom; Meadows, M., Faculty Research Centre for Business in Society, School of Business, Coventry University, Coventry, United Kingdom; Nuseibeh, B., Software Engineering and Design Group, School of Computing and Communications, The Open University, Milton Keynes, United Kingdom, Lero, University of Limerick, Limerick, Ireland</t>
  </si>
  <si>
    <t>mHealth apps; Mobile phone; Privacy; Usable security and privacy</t>
  </si>
  <si>
    <t>2-s2.0-85060336361</t>
  </si>
  <si>
    <t>Shen S.-S., Lin S.-H., Kang T.-H., Chien W.</t>
  </si>
  <si>
    <t>7403431505;35275188900;24476316500;7005813118;</t>
  </si>
  <si>
    <t>A public-key protection scheme using in the wireless module of the digital stethoscope</t>
  </si>
  <si>
    <t>Proceedings of the 2017 IEEE International Conference on Information, Communication and Engineering: Information and Innovation for Modern Technology, ICICE 2017</t>
  </si>
  <si>
    <t>10.1109/ICICE.2017.8479034</t>
  </si>
  <si>
    <t>https://www.scopus.com/inward/record.uri?eid=2-s2.0-85056287320&amp;doi=10.1109%2fICICE.2017.8479034&amp;partnerID=40&amp;md5=dedb25266959c3e3d635e6bfb371c54d</t>
  </si>
  <si>
    <t>Department of Electronic Engineering, HungKuo Delin University of Technology, Tucheng, New Taipei City, 23656, Taiwan; Department of School of Electronic and Information Engineering, Qinzhou University, Binhai Avenue, Qinzhou, Guangxi, China</t>
  </si>
  <si>
    <t>Shen, S.-S., Department of Electronic Engineering, HungKuo Delin University of Technology, Tucheng, New Taipei City, 23656, Taiwan; Lin, S.-H., Department of Electronic Engineering, HungKuo Delin University of Technology, Tucheng, New Taipei City, 23656, Taiwan; Kang, T.-H., Department of Electronic Engineering, HungKuo Delin University of Technology, Tucheng, New Taipei City, 23656, Taiwan; Chien, W., Department of School of Electronic and Information Engineering, Qinzhou University, Binhai Avenue, Qinzhou, Guangxi, China</t>
  </si>
  <si>
    <t>Internet of Things (IoT) is the future development trend of consumer electronics products, especially in the medical field. Stethoscopes are used to listen to acoustic signals from the internal organs of the human body. It plays a very important role in the diagnosis process, and the chest piece and the connecting cable are known to facilitate transmission of pathogens from patient to the user (doctor). Replacing the connecting cable with a wireless system may help reduce the potential risk and further allow broadcasting of the signals for multi-users for examination simultaneously. However, there is no good security protection in wireless system that could cause patient's privacy and information leakage issues. This paper proposes the use of wireless transmission module and electronic stethoscope combination that is convenient to connect with any smart mobile devices or servers for storing the diagnosis information and analyzing on line. Meanwhile, the design of wireless transmission module is also integrated public-key based security scheme against with common wireless system attacks and threats. Â© 2017 IEEE.</t>
  </si>
  <si>
    <t>Decryption and bluetooth; Encryption; Stethoscopes; Wireless communication</t>
  </si>
  <si>
    <t>2-s2.0-85056287320</t>
  </si>
  <si>
    <t>Goldenholz D.M., Goldenholz S.R., Krishnamurthy K.B., Halamka J., Karp B., Tyburski M., Wendler D., Moss R., Preston K.L., Theodore W.</t>
  </si>
  <si>
    <t>36709665300;57132930600;57204191457;6701836991;7007005517;55962951500;7006101003;56789534900;7103358358;7005205047;</t>
  </si>
  <si>
    <t>Using mobile location data in biomedical research while preserving privacy</t>
  </si>
  <si>
    <t>Journal of the American Medical Informatics Association</t>
  </si>
  <si>
    <t>10.1093/jamia/ocy071</t>
  </si>
  <si>
    <t>https://www.scopus.com/inward/record.uri?eid=2-s2.0-85054893196&amp;doi=10.1093%2fjamia%2focy071&amp;partnerID=40&amp;md5=5580fce1dc6a9aa41171091975148146</t>
  </si>
  <si>
    <t>Clinical Epilepsy Section, NINDS, NIH, 330 Brookline Ave. Baker 5, Boston, MA  02218, United States; Epilepsy Division, Beth Israel Deaconess Medical Center, United States; Department of Neurology, Steward Health Care, United States; Department of Emergency Medicine, Beth Israel Deaconess Medical Center, United States; Combined NeuroScience IRB, Office of Clinical NINDS, NIH, United States; Intramural Research Program, National Institute on Drug Abuse, NIH, United States; Section on Research Ethics, Department of Bioethics, NIH, United States; SeizureTracker LLC, United States</t>
  </si>
  <si>
    <t>Goldenholz, D.M., Clinical Epilepsy Section, NINDS, NIH, 330 Brookline Ave. Baker 5, Boston, MA  02218, United States, Epilepsy Division, Beth Israel Deaconess Medical Center, United States; Goldenholz, S.R., Epilepsy Division, Beth Israel Deaconess Medical Center, United States; Krishnamurthy, K.B., Epilepsy Division, Beth Israel Deaconess Medical Center, United States, Department of Neurology, Steward Health Care, United States; Halamka, J., Department of Emergency Medicine, Beth Israel Deaconess Medical Center, United States; Karp, B., Combined NeuroScience IRB, Office of Clinical NINDS, NIH, United States; Tyburski, M., Intramural Research Program, National Institute on Drug Abuse, NIH, United States; Wendler, D., Section on Research Ethics, Department of Bioethics, NIH, United States; Moss, R., SeizureTracker LLC, United States; Preston, K.L., Intramural Research Program, National Institute on Drug Abuse, NIH, United States; Theodore, W., Clinical Epilepsy Section, NINDS, NIH, 330 Brookline Ave. Baker 5, Boston, MA  02218, United States</t>
  </si>
  <si>
    <t>Location data are becoming easier to obtain and are now bundled with other metadata in a variety of biomedical research applications. At the same time, the level of sophistication required to protect patient privacy is also increasing. In this article, we provide guidance for institutional review boards (IRBs) to make informed decisions about privacy protections in protocols involving location data. We provide an overview of some of the major categories of technical algorithms and medical-legal tools at the disposal of investigators, as well as the shortcomings of each. Although there is no "one size fits all" approach to privacy protection, this article attempts to describe a set of practical considerations that can be used by investigators, journal editors, and IRBs. Â© Published by Oxford University Press on behalf of the American Medical Informatics Association 2018. This work is written by US Government employees and is in the public domain in the US.</t>
  </si>
  <si>
    <t>big data; ethics; geographic information systems; location-based-services; mHealth; privacy; private health information</t>
  </si>
  <si>
    <t>2-s2.0-85054893196</t>
  </si>
  <si>
    <t>Mohammedi M., Omar M., Bouabdallah A.</t>
  </si>
  <si>
    <t>15825574500;24776702100;35614980300;</t>
  </si>
  <si>
    <t>Secure and lightweight remote patient authentication scheme with biometric inputs for mobile healthcare environments</t>
  </si>
  <si>
    <t>10.1007/s12652-017-0574-5</t>
  </si>
  <si>
    <t>https://www.scopus.com/inward/record.uri?eid=2-s2.0-85049561483&amp;doi=10.1007%2fs12652-017-0574-5&amp;partnerID=40&amp;md5=e6b630c96ee0c884956f08bd0d025b5f</t>
  </si>
  <si>
    <t>Biometrics is an emerging technology for patient authentication due to its advantages over the other methods, as passwords and smart cards. However, in mobile environments, it introduces hard constraints on computation, storage and communication, respectively, when analyzing, saving and transmitting the patient biometric data. In this paper, we address these challenges and we propose a secure and lightweight remote patient authentication scheme for mobile healthcare environments. The proposed scheme translates the patient biometric data to ECC-based keys. When a remote diagnostic is required or an unexpected incident underwent on the health of a patient, the latter can be securely and cost-effectively authenticated without needing to save or communicate its biometric template. Through simulations, we conduct an overall evaluation of the proposed scheme compared to concurrent solutions. The results indicate out performance of the proposed scheme while providing effective security. Â© 2017, Springer-Verlag GmbH Germany.</t>
  </si>
  <si>
    <t>Authentication; Biometrics; Healthcare; Mobility; Security</t>
  </si>
  <si>
    <t>2-s2.0-85049561483</t>
  </si>
  <si>
    <t>Chen Z., Zhang F., Zhang P., Liu J.K., Huang J., Zhao H., Shen J.</t>
  </si>
  <si>
    <t>57190192824;12139216500;55547109812;8842403500;56057258200;57197800099;55964982500;</t>
  </si>
  <si>
    <t>Verifiable keyword search for secure big data-based mobile healthcare networks with fine-grained authorization control</t>
  </si>
  <si>
    <t>10.1016/j.future.2017.10.022</t>
  </si>
  <si>
    <t>https://www.scopus.com/inward/record.uri?eid=2-s2.0-85034857724&amp;doi=10.1016%2fj.future.2017.10.022&amp;partnerID=40&amp;md5=91d438ae9e8245e071a60cb0abadec91</t>
  </si>
  <si>
    <t>College of Information Engineering and Shenzhen Key Laboratory of Media Security, Shenzhen University, Shenzhen, China; School of Data and Computer Science and Guangdong Key Laboratory of Information Security, Sun Yat-sen University, Guangzhou, China; College of Information Engineering and ATR Key Laboratory of National Defense Technology, Shenzhen University, Shenzhen, China; Faculty of Information Technology, Monash University, Melbourne, Australia; College of Computer and Software, Nanjing University of Information Science and Technology, Jiangsu, China</t>
  </si>
  <si>
    <t>Chen, Z., College of Information Engineering and Shenzhen Key Laboratory of Media Security, Shenzhen University, Shenzhen, China; Zhang, F., School of Data and Computer Science and Guangdong Key Laboratory of Information Security, Sun Yat-sen University, Guangzhou, China; Zhang, P., College of Information Engineering and ATR Key Laboratory of National Defense Technology, Shenzhen University, Shenzhen, China; Liu, J.K., Faculty of Information Technology, Monash University, Melbourne, Australia; Huang, J., College of Information Engineering and Shenzhen Key Laboratory of Media Security, Shenzhen University, Shenzhen, China; Zhao, H., College of Information Engineering and ATR Key Laboratory of National Defense Technology, Shenzhen University, Shenzhen, China; Shen, J., College of Computer and Software, Nanjing University of Information Science and Technology, Jiangsu, China</t>
  </si>
  <si>
    <t>Mobile healthcare networks (MHNs) are increasingly viewed as potential applications for further improving the quality and efficiency of healthcare, with the rapid development of wearable devices. Wearable devices can generate a huge amount of health data, causing big data to be one of the most prominent features. The privacy and security of big data-based MHNs are major concerns of users, and these are the overriding obstacles that stand in the way of the wider adoption of MHNs. For the sake of security, health data is encrypted and stored on an untrusted server. However, the flexibility of the data is thereby affected, such as a search over encrypted health data, or authorization control for a search and verification of the search result. To address these problems, we propose a verifiable keyword search scheme for big data-based MHNs with fine-grained authorization control. In the proposed scheme, when sending the search request to the healthcare provider for the first time, the user needs to check whether he or she has the right to search within encrypted health data. Only authorized users can generate valid trapdoors for searching. Our verification technique is constructed based on an invertible Bloom lookup table and a Merkle hash tree, which can verify the completeness and correctness of the search result even if an empty set is returned by a dishonest healthcare provider. The security analysis shows that the proposed scheme is secure against chosen keyword attacks. The proposed scheme is efficient with low computation load, which can be used to perform eyword searches and verify the search results quickly in a big data environment. Â© 2017 Elsevier B.V.</t>
  </si>
  <si>
    <t>Authorization control; Big data; Invertible Bloom lookup table; Mobile healthcare networks; Verifiable keyword search</t>
  </si>
  <si>
    <t>2-s2.0-85034857724</t>
  </si>
  <si>
    <t>Lavanya R., Nivetha M., Revasree K., Sandhiya K.</t>
  </si>
  <si>
    <t>55628590735;57194419190;57205631431;57205629242;</t>
  </si>
  <si>
    <t>Smart Chair-A Telemedicine Based Health Monitoring System</t>
  </si>
  <si>
    <t>Proceedings of the 2nd International Conference on Electronics, Communication and Aerospace Technology, ICECA 2018</t>
  </si>
  <si>
    <t>10.1109/ICECA.2018.8474628</t>
  </si>
  <si>
    <t>https://www.scopus.com/inward/record.uri?eid=2-s2.0-85060875723&amp;doi=10.1109%2fICECA.2018.8474628&amp;partnerID=40&amp;md5=7cbab1077799e0c0016b4dce9b93d971</t>
  </si>
  <si>
    <t>Department of Computer Science and Engineering, Thiagarajar College of Engineering, India</t>
  </si>
  <si>
    <t>Lavanya, R., Department of Computer Science and Engineering, Thiagarajar College of Engineering, India; Nivetha, M., Department of Computer Science and Engineering, Thiagarajar College of Engineering, India; Revasree, K., Department of Computer Science and Engineering, Thiagarajar College of Engineering, India; Sandhiya, K., Department of Computer Science and Engineering, Thiagarajar College of Engineering, India</t>
  </si>
  <si>
    <t>With the world getting busier and health of the people is at stake, we proposed an innovative system named The Smart Chair new model of Health Monitoring system for telemedicine developed based on sensor technologies and Security. It assures health care services for people anywhere and anytime. The main objective of this project is to design and develop health monitoring system that can be observed by the doctor in real time as well as check history of patient's medical data via internet with an indication in case of abnormalities. The whole patient monitoring system is embedded to a chair where we can make the patient to sit down to read vital signs. The smart chair is capable of monitoring many physiological parameters (e.g. heart rate, blood pressure, pulse rate, body weight and body temperature). By using Smart chair, patients can be kept informed of their health condition, while medical staff is in remote area could receive data from those devices by using wifi and Gsm module and give patients suggestions in time. To save the life of person, time-sensitive medical data should be dealt as much as possible in Emergency Situations. Our Experiments will achieve data accuracy and sensitivity using fog. Fog computing is a recently approached technique which extends cloud computing to edge of network. The features in fog computing will be applied for time sensitive healthcare applications, which provide early notification of emergency situations to support smart decision making. During transmission of data to fog and cloud, attackers can steal the privacy of user's information become a major problem. Signcryption provides resource efficiency by performing data signing and encryption in a single step. We can solve this approach by sending encrypted data to cloud and fog with signcryption model. Users can retrieve data by decrypting with unsigncrytion model and getting results to mobile phones. The result proposed is that we design an Iot Based secure smart healthcare application. Â© 2018 IEEE.</t>
  </si>
  <si>
    <t>Microcontroller; Remote monitoring; Telemedicine</t>
  </si>
  <si>
    <t>2-s2.0-85060875723</t>
  </si>
  <si>
    <t>Quaum M.A., Uddin Haider S., Haque M.M.</t>
  </si>
  <si>
    <t>57204514890;57204512558;56485179600;</t>
  </si>
  <si>
    <t>An Improved Asymmetric Key Based Security Architecture for WSN</t>
  </si>
  <si>
    <t>International Conference on Computer, Communication, Chemical, Material and Electronic Engineering, IC4ME2 2018</t>
  </si>
  <si>
    <t>10.1109/IC4ME2.2018.8465602</t>
  </si>
  <si>
    <t>https://www.scopus.com/inward/record.uri?eid=2-s2.0-85055869465&amp;doi=10.1109%2fIC4ME2.2018.8465602&amp;partnerID=40&amp;md5=9104e1c2a26958a2be314f54a65d7820</t>
  </si>
  <si>
    <t>Dept. of CSE, CUET, Chittagong, 4349, Bangladesh</t>
  </si>
  <si>
    <t>Quaum, M.A., Dept. of CSE, CUET, Chittagong, 4349, Bangladesh; Uddin Haider, S., Dept. of CSE, CUET, Chittagong, 4349, Bangladesh; Haque, M.M., Dept. of CSE, CUET, Chittagong, 4349, Bangladesh</t>
  </si>
  <si>
    <t>Ubiquitous Healthcare System (U-Healthcare) is a well-known application of wireless sensor networking (WSN). In this system, the sensors take less power for operating the function. As the data transfers between sensor and other stations is sensitive so there needs to provide a security scheme. Due to the low life of sensor nodes in Wireless Sensor Networks (WSN), asymmetric key based security (AKS) architecture is always considered as unsuitable for these types of networks. Several papers have been published in recent past years regarding how to incorporate AKS in WSN, Haque et al's Asymmetric key based Architecture (AKA) is one of them. But later it is found that this system has authentication problem and therefore prone to man-in-the-middle (MITM) attack, furthermore it is not a truly asymmetric based scheme. We address these issues in this paper and proposed a complete asymmetric approach using PEKS-PM (proposed by Pham in [8]) to remove impersonation attack. We also found some other vulnerabilities in the original AKA system and proposed solutions, therefore making it a better and enhanced asymmetric key based architecture. Â© 2018 IEEE.</t>
  </si>
  <si>
    <t>AKA; Cryptography; PEKS-PM; PKC; Pseudo inverse matrix.; WSN</t>
  </si>
  <si>
    <t>2-s2.0-85055869465</t>
  </si>
  <si>
    <t>Ullah A., Sehr I., Akbar M., Ning H.</t>
  </si>
  <si>
    <t>57196119758;57204110928;57203977596;55578615200;</t>
  </si>
  <si>
    <t>FoG assisted secure De-duplicated data dissemination in smart healthcare IoT</t>
  </si>
  <si>
    <t>Proceedings - 2018 IEEE International Conference on Smart Internet of Things, SmartIoT 2018</t>
  </si>
  <si>
    <t>10.1109/SmartIoT.2018.000-6</t>
  </si>
  <si>
    <t>https://www.scopus.com/inward/record.uri?eid=2-s2.0-85054500486&amp;doi=10.1109%2fSmartIoT.2018.000-6&amp;partnerID=40&amp;md5=8e10d96c08895c2345f1a10f832d044b</t>
  </si>
  <si>
    <t>School of Computer and Communication Engineering, University of Science and Technology Beijing (USTB), Beijing, 100083, China; Department of Computer Science, National University of Modern Languages, Islamabad, 44000, Pakistan</t>
  </si>
  <si>
    <t>Ullah, A., School of Computer and Communication Engineering, University of Science and Technology Beijing (USTB), Beijing, 100083, China, Department of Computer Science, National University of Modern Languages, Islamabad, 44000, Pakistan; Sehr, I., Department of Computer Science, National University of Modern Languages, Islamabad, 44000, Pakistan; Akbar, M., Department of Computer Science, National University of Modern Languages, Islamabad, 44000, Pakistan; Ning, H., School of Computer and Communication Engineering, University of Science and Technology Beijing (USTB), Beijing, 100083, China</t>
  </si>
  <si>
    <t>With the rapid enhancement of medical sensors, it has gain growing interest to explore the Healthcare Internet of Things (H-IoT) due to its wide applicability for patient's health monitoring. It involves a large quantity of smart devices for sensing health parameters including temperature, heartbeat, blood pressure and patient mobility. The medial sensing devices are connected with a somehow more powerful device like cell phone to exchange health parameters based data to central repositories at cloud. During data aggregation process, the collector nodes receive duplicate values that should be eliminated to reduce communication overheads. Due to sensitive nature of data, it must provide the secure data exchange to guard against various security attacks. To resolve these issues, we have presented a Secure De-duplicated Data Dissemination (S-DDD) scheme for healthcare IoT scenario using FoG servers at the edge of the network. To remove redundancy, we have also proposed a lightweight de-duplication mechanism that includes adaptive chunking algorithm (ACA) for identifying the cut-point between two windows. Moreover, we propose a symmetric key based encryption mechanism for healthcare data exchange from smart devices towards a collector node. We have simulated our work using NS-2.35. Results prove the supremacy of our scheme over counterparts in terms of cut-point identification failure, fixed and variable length chunk size. Â© 2018 IEEE.</t>
  </si>
  <si>
    <t>Data collection; De-duplication; FoG computing; Healthcare; Internet of Things (IoT)</t>
  </si>
  <si>
    <t>2-s2.0-85054500486</t>
  </si>
  <si>
    <t>Schairer C.E., Rubanovich C.K., Bloss C.S.</t>
  </si>
  <si>
    <t>8312634900;57200270844;35725075100;</t>
  </si>
  <si>
    <t>How could commercial terms of use and privacy policies undermine informed consent in the age of mobile health?</t>
  </si>
  <si>
    <t>AMA Journal of Ethics</t>
  </si>
  <si>
    <t>E864</t>
  </si>
  <si>
    <t>E872</t>
  </si>
  <si>
    <t>10.1001/amajethics.2018.864</t>
  </si>
  <si>
    <t>https://www.scopus.com/inward/record.uri?eid=2-s2.0-85062797404&amp;doi=10.1001%2famajethics.2018.864&amp;partnerID=40&amp;md5=042e8f8d8e14b2b6c686ce0bb2131ce1</t>
  </si>
  <si>
    <t>University of California, San Diego School of Medicine, San Diego, United States; San Diego State University-University of California, San Diego, United States; Department of Psychiatry, Family Medicine and Public Health, Division of Health Policy, University of California, San Diego, United States</t>
  </si>
  <si>
    <t>Schairer, C.E., University of California, San Diego School of Medicine, San Diego, United States; Rubanovich, C.K., San Diego State University-University of California, San Diego, United States; Bloss, C.S., Department of Psychiatry, Family Medicine and Public Health, Division of Health Policy, University of California, San Diego, United States</t>
  </si>
  <si>
    <t>2-s2.0-85062797404</t>
  </si>
  <si>
    <t>Boussif M., Aloui N., Cherif A.</t>
  </si>
  <si>
    <t>57196186061;55682913500;35618147800;</t>
  </si>
  <si>
    <t>Secured cloud computing for medical data based on watermarking and encryption</t>
  </si>
  <si>
    <t>IET Networks</t>
  </si>
  <si>
    <t>10.1049/iet-net.2017.0180</t>
  </si>
  <si>
    <t>https://www.scopus.com/inward/record.uri?eid=2-s2.0-85052293042&amp;doi=10.1049%2fiet-net.2017.0180&amp;partnerID=40&amp;md5=dc022ccc5a7e3ae0a022ad2296997790</t>
  </si>
  <si>
    <t>Laboratory of Analysis and Processing of Electrical and Energy systems (A.P.E.E.S), Sciences Faculty of Tunis, University of Tunis El-Manar, PB 2092, El Manar, Tunisia; Centre for Research on Microelectronics and Nanotechnology, Sousse Technology Park, Tunisia</t>
  </si>
  <si>
    <t>Boussif, M., Laboratory of Analysis and Processing of Electrical and Energy systems (A.P.E.E.S), Sciences Faculty of Tunis, University of Tunis El-Manar, PB 2092, El Manar, Tunisia; Aloui, N., Centre for Research on Microelectronics and Nanotechnology, Sousse Technology Park, Tunisia; Cherif, A., Laboratory of Analysis and Processing of Electrical and Energy systems (A.P.E.E.S), Sciences Faculty of Tunis, University of Tunis El-Manar, PB 2092, El Manar, Tunisia</t>
  </si>
  <si>
    <t>In this study, the authors propose a hardware implementation of a local cloud for storing, sharing and archiving patient's folders (health report and medical imaging) based on raspberry Pi card and a local cloud (hard disc) while exchanging with other distant public cloud (google drive, azure cloud, ...). Securing the medical data is ensured by a proposed encrypting method for the watermarked digital imaging and communications in medicine imaging which contains the patient information (the watermark) and the advanced encryption standard is used to crypt the text files (health reports). The imaging encryption method is based on the exoring of the ith block to be encrypted and the ith block key. The watermarking method is based on the insertion of the watermark in the least significant bit. Finally, encryption and watermarking keys are encrypted and stored in the database. A real-time implementation on raspberry Pi and android smartphone is proposed for the whole system using, respectively, PHP and android studio. Experimental results demonstrate that the proposed security method is robust against different types of attacks and can achieve high security with a good performance. Â© The Institution of Engineering and Technology 2017.</t>
  </si>
  <si>
    <t>2-s2.0-85052293042</t>
  </si>
  <si>
    <t>Multimedia Tools and Applications</t>
  </si>
  <si>
    <t>Liu Y., Wang H., Li T., Li P., Ling J.</t>
  </si>
  <si>
    <t>57211086847;55777269100;56433837600;57112844300;24824980300;</t>
  </si>
  <si>
    <t>Attribute-based handshake protocol for mobile healthcare social networks</t>
  </si>
  <si>
    <t>10.1016/j.future.2016.12.010</t>
  </si>
  <si>
    <t>https://www.scopus.com/inward/record.uri?eid=2-s2.0-85009247310&amp;doi=10.1016%2fj.future.2016.12.010&amp;partnerID=40&amp;md5=dcb75dcbeeee600c52f5f79825db79aa</t>
  </si>
  <si>
    <t>School of Computer Science and Technology, Guangdong University of Technology, Guangzhou, China; School of Information Science and Engineering, Shandong Normal University, Jinan, China; College of Computer and Control Engineering, Nankai University, Tianjin, China; School of Computer Science, Guangzhou University, Guangzhou, China</t>
  </si>
  <si>
    <t>Liu, Y., School of Computer Science and Technology, Guangdong University of Technology, Guangzhou, China; Wang, H., School of Information Science and Engineering, Shandong Normal University, Jinan, China; Li, T., College of Computer and Control Engineering, Nankai University, Tianjin, China; Li, P., School of Computer Science, Guangzhou University, Guangzhou, China; Ling, J., School of Computer Science and Technology, Guangdong University of Technology, Guangzhou, China</t>
  </si>
  <si>
    <t>In this paper, we study the privacy protection problem of handshake protocol for mobile healthcare social network, and introduce the concept of attribute-based handshake (ABH) protocol. Using ABH, users in mobile healthcare social network can make a handshake to authenticate each other and obtain a common session key without exposing their privacy when their attributes meet the social needs of each other. Then, we provide the formal definition and security model of ABH protocol with a specific construction proving its security in the standard model. Finally, we introduce how to deploy our ABH protocol in the mobile healthcare social network. Â© 2016 Elsevier B.V.</t>
  </si>
  <si>
    <t>Attribute-based; Handshake protocol; Healthcare; Mobile social network</t>
  </si>
  <si>
    <t>2-s2.0-85009247310</t>
  </si>
  <si>
    <t>Arfaoui A., Letaifa A.B., Kribeche A., Senouci S.M., Hamdi M.</t>
  </si>
  <si>
    <t>57201884797;6507083768;57188835084;6603438406;56211317600;</t>
  </si>
  <si>
    <t>Adaptive Anonymous Authentication for Wearable Sensors in Wireless Body Area Networks</t>
  </si>
  <si>
    <t>2018 14th International Wireless Communications and Mobile Computing Conference, IWCMC 2018</t>
  </si>
  <si>
    <t>10.1109/IWCMC.2018.8450288</t>
  </si>
  <si>
    <t>https://www.scopus.com/inward/record.uri?eid=2-s2.0-85053905340&amp;doi=10.1109%2fIWCMC.2018.8450288&amp;partnerID=40&amp;md5=37e390f61925656253379aae7ca82840</t>
  </si>
  <si>
    <t>Digital Security Unit, SupCom University of Carthage, Tunisia; DRIVE EA1859, Univ. Bourgogne Franche ComtÃ©, France; MEDIATRON Lab., Sup'Com, University of Carthage, Tunis, Tunisia</t>
  </si>
  <si>
    <t>Arfaoui, A., Digital Security Unit, SupCom University of Carthage, Tunisia, DRIVE EA1859, Univ. Bourgogne Franche ComtÃ©, France; Letaifa, A.B., MEDIATRON Lab., Sup'Com, University of Carthage, Tunis, Tunisia; Kribeche, A., DRIVE EA1859, Univ. Bourgogne Franche ComtÃ©, France; Senouci, S.M., DRIVE EA1859, Univ. Bourgogne Franche ComtÃ©, France; Hamdi, M., Digital Security Unit, SupCom University of Carthage, Tunisia</t>
  </si>
  <si>
    <t>Wireless body area networks (WBANs) are perceived as an emerging key technology for the next generation ubiquitous healthcare systems. However, the openness and mobility of wireless sensor technologies make the sensor-controller communication vulnerable to be eavesdropped and linked to the sensors in transmission of patient's information. Furthermore, in such resource-constrained environment, authenticating sensor nodes anonymously with the controller node while considering their limited capabilities is a paramount security requirement. In this paper, we propose a lightweight and adaptive anonymous authentication and key agreement scheme for the two-tier WBAN. The proposed protocol enables an anonymous mutual authentication and a session key establishment between the controller node and the body sensor nodes while taking into account the dynamic context changes. From a security perspective, we demonstrate that the proposed key agreement scheme achieves the desired security properties such as anonymity, unlinkability, perfect forward secrecy, etc. Performance analysis proves that the proposed protocol outperforms benchmark schemes in terms of communication and computational overhead. Â© 2018 IEEE.</t>
  </si>
  <si>
    <t>Adaptive security; Anonymous Authentication; Key agreement; Scyther; WBAN</t>
  </si>
  <si>
    <t>2-s2.0-85053905340</t>
  </si>
  <si>
    <t>Diba R., Yaacoub E., Al-Husseini M., Noura H., Abualsaud K., Khattab T., Guizani M.</t>
  </si>
  <si>
    <t>57203986184;15119774400;6603495158;55628524282;26025901900;8334317300;7004750176;</t>
  </si>
  <si>
    <t>A Simple Approach for Securing IoT Data Transmitted over Multi-RATs</t>
  </si>
  <si>
    <t>10.1109/IWCMC.2018.8450310</t>
  </si>
  <si>
    <t>https://www.scopus.com/inward/record.uri?eid=2-s2.0-85053868187&amp;doi=10.1109%2fIWCMC.2018.8450310&amp;partnerID=40&amp;md5=e0f26377a7b6f94085f29e5973979b42</t>
  </si>
  <si>
    <t>Faculty of Computer Studies, Arab Open University, Beirut, Lebanon; Beirut Research and Innovation Center (BRIC), Beirut, Lebanon; Dept. of Computer Science Engineering, Qatar University, P.O. Box 2713, Doha, Qatar; Dept. of Electrical Engineering, College of Engineering, Qatar University, P.O. Box 2713, Doha, Qatar; Department of Electrical and Computer Engineering, University of Idaho, Moscow, ID, United States</t>
  </si>
  <si>
    <t>Diba, R., Faculty of Computer Studies, Arab Open University, Beirut, Lebanon; Yaacoub, E., Faculty of Computer Studies, Arab Open University, Beirut, Lebanon, Beirut Research and Innovation Center (BRIC), Beirut, Lebanon; Al-Husseini, M., Beirut Research and Innovation Center (BRIC), Beirut, Lebanon; Noura, H., Faculty of Computer Studies, Arab Open University, Beirut, Lebanon; Abualsaud, K., Dept. of Computer Science Engineering, Qatar University, P.O. Box 2713, Doha, Qatar; Khattab, T., Dept. of Electrical Engineering, College of Engineering, Qatar University, P.O. Box 2713, Doha, Qatar; Guizani, M., Department of Electrical and Computer Engineering, University of Idaho, Moscow, ID, United States</t>
  </si>
  <si>
    <t>In an mHealth remote patient monitoring scenario, usually control units/data aggregators receive data from the body area network (BAN) sensors then send it to the network or 'cloud'. The control unit would have to transmit the measurement data to the home access point (AP) using WiFi for example, or directly to a cellular base station (BS), e.g., using the long-term evolution (LTE) technology, or both (e.g., using multi- homing to transmit over multiple radio access technologies (Multi-RATs). Fast encryption or physical layer security techniques are needed to secure the data. In fact, during normal conditions, monitoring data can be transmitted using best effort transmission. However, when real-time processing detects an emergency situation, the current monitoring data should be transmitted real-time to the appropriate medical personnel in emergency response teams. In this paper, a fast and secure approach for transmitting monitoring data over multi-RATs is proposed. The presented approach consists of benefiting of the presence of multi-RATs in order to exchange the secrecy information more efficiently while optimizing the transmission time. Â© 2018 IEEE.</t>
  </si>
  <si>
    <t>encryption; LTE; mHealth; multi-RAT; privacy; security</t>
  </si>
  <si>
    <t>2-s2.0-85053868187</t>
  </si>
  <si>
    <t>Madani R., Alturki B., Reiff-Marganiec S., Alsafery W.</t>
  </si>
  <si>
    <t>57014994200;57200219349;7801639962;57203918787;</t>
  </si>
  <si>
    <t>My Smart Remote: A Smart Home Management Solution for Children</t>
  </si>
  <si>
    <t>1st International Conference on Computer Applications and Information Security, ICCAIS 2018</t>
  </si>
  <si>
    <t>10.1109/CAIS.2018.8442015</t>
  </si>
  <si>
    <t>https://www.scopus.com/inward/record.uri?eid=2-s2.0-85053514618&amp;doi=10.1109%2fCAIS.2018.8442015&amp;partnerID=40&amp;md5=c5f45333963b4785818017c6cddc68fa</t>
  </si>
  <si>
    <t>School of Education Faculty of Art Eucation, Umm Al-Qura University, Makkah, Saudi Arabia; Department of Informatics, University of Leicester, Leicester, United Kingdom</t>
  </si>
  <si>
    <t>Madani, R., School of Education Faculty of Art Eucation, Umm Al-Qura University, Makkah, Saudi Arabia; Alturki, B., Department of Informatics, University of Leicester, Leicester, United Kingdom; Reiff-Marganiec, S., Department of Informatics, University of Leicester, Leicester, United Kingdom; Alsafery, W., Department of Informatics, University of Leicester, Leicester, United Kingdom</t>
  </si>
  <si>
    <t>In this study, a concept is presented that extends the My Remote previous project to a smart home solution, or the My Smart Remote. The concept extends its management capabilities for children's lives in the home, while at the same time safely and securely sharing collected data about children's activities with external parties including educationalists, health care professionals, psychologists and marketers of products and services used by children. Sharing data not only benefits these external parties but also the children themselves as solutions can be tailored to their needs. Because the My Smart Remote is for children, security and privacy concerns are paramount. A contribution of this concept that is primarily derived from the need for safety and security, and also efficiency in processing, is a solution where much of the sensor data of the My Smart Remote is processed locally, in addition to the cloud. This solution is based on the idea that smart solutions, such as smart cities and smart homes, generate a large amount of sensor data which can be more efficiently processed locally rather than depending on the cloud. The My Smart Remote using sensor data from around the home to manage television viewing, video gaming, activity on PCs, mobile phones and tablets, all in terms of time spent and types of activity. Additionally, the My Smart Remote will monitor these activities which will also include other activities such as taking drinks from the fridge and homework activities and collect, and share the associated data with external parties. Â© 2018 IEEE.</t>
  </si>
  <si>
    <t>Cloud data mining; Distributed Data Analytics; embedded computing; Fog Computing; Internet of Things (loT); smart city; smart home system</t>
  </si>
  <si>
    <t>2-s2.0-85053514618</t>
  </si>
  <si>
    <t>Huang X., Kikuchi H., Fan C.-I.</t>
  </si>
  <si>
    <t>25421621800;36696114500;7402656917;</t>
  </si>
  <si>
    <t>Privacy preserved spectral analysis using iot mhealth biomedical data for stress estimation</t>
  </si>
  <si>
    <t>Proceedings - International Conference on Advanced Information Networking and Applications, AINA</t>
  </si>
  <si>
    <t>2018-May</t>
  </si>
  <si>
    <t>10.1109/AINA.2018.00118</t>
  </si>
  <si>
    <t>https://www.scopus.com/inward/record.uri?eid=2-s2.0-85052314941&amp;doi=10.1109%2fAINA.2018.00118&amp;partnerID=40&amp;md5=0367ea69b80e46c010f236be1b57ab50</t>
  </si>
  <si>
    <t>Strategic Coordination of Research and Intellectual Properties, Meiji University, 4-21-1, Nakano, Tokyo, Japan; School of Interdisciplinary, Mathematical Sciences, Meiji University, 4-21-1, Nakano, Tokyo, Japan; Department of Computer Science and Engineering, National Sun Yat-sen University, 70 Lienhai Rd., Kaohsiung, 80424, Taiwan</t>
  </si>
  <si>
    <t>Huang, X., Strategic Coordination of Research and Intellectual Properties, Meiji University, 4-21-1, Nakano, Tokyo, Japan; Kikuchi, H., School of Interdisciplinary, Mathematical Sciences, Meiji University, 4-21-1, Nakano, Tokyo, Japan; Fan, C.-I., Department of Computer Science and Engineering, National Sun Yat-sen University, 70 Lienhai Rd., Kaohsiung, 80424, Taiwan</t>
  </si>
  <si>
    <t>In recent years, quantitative analysis of sleep quality and stress estimation during sleep have been important social issues due to sleep deprivation. Conventionally, sleep quality is mainly subjectively evaluated by pittsburgh questionnaire, while stress is estimated by power spectral analysis of electrocardiogram. However, measurement is difficult during sleep since restrictions on respiration rate and body motion. Sleep depth transition presumable by heart rate variability is achieved, however, the correlation between heart rate and sleep quality during sleep is not clarified. In this paper, heart rate and sleep depth data are collected by wearable IoT devices. Then, stress index during sleep is estimated by autonomic balance evaluation index and correlation is analyzed using the collected biomedical data. Furthermore, homomorphic cryptography is applied to analysis for privacy preserving approach. Â© 2018 IEEE.</t>
  </si>
  <si>
    <t>Privacy preserving; Stess estimation during sleep; Wearable IoT</t>
  </si>
  <si>
    <t>2-s2.0-85052314941</t>
  </si>
  <si>
    <t>Bachiri M., Idri A., FernÃ¡ndez-AlemÃ¡n J.L., Toval A.</t>
  </si>
  <si>
    <t>56993629800;6602789810;6504105559;22982044800;</t>
  </si>
  <si>
    <t>Evaluating the Privacy Policies of Mobile Personal Health Records for Pregnancy Monitoring</t>
  </si>
  <si>
    <t>10.1007/s10916-018-1002-x</t>
  </si>
  <si>
    <t>https://www.scopus.com/inward/record.uri?eid=2-s2.0-85049316852&amp;doi=10.1007%2fs10916-018-1002-x&amp;partnerID=40&amp;md5=39f7d1b8a34c6a17937d6935246cf95b</t>
  </si>
  <si>
    <t>Software Project Management research team, ENSIAS, Mohammed V University in Rabat, Rabat, Morocco; Department of Informatics and Systems, Faculty of Computer Science, University of Murcia, Murcia, Spain</t>
  </si>
  <si>
    <t>Bachiri, M., Software Project Management research team, ENSIAS, Mohammed V University in Rabat, Rabat, Morocco; Idri, A., Software Project Management research team, ENSIAS, Mohammed V University in Rabat, Rabat, Morocco; FernÃ¡ndez-AlemÃ¡n, J.L., Department of Informatics and Systems, Faculty of Computer Science, University of Murcia, Murcia, Spain; Toval, A., Department of Informatics and Systems, Faculty of Computer Science, University of Murcia, Murcia, Spain</t>
  </si>
  <si>
    <t>A mobile personal health record (mPHR) for pregnancy monitoring allows the pregnant woman to track and manage her personal health data. However, owing to the privacy and security issues that may threaten the exchange of this sensitive data, a privacy policy should be established. The aim of this study is to evaluate the privacy policies of 19 mPHRs for pregnancy monitoring (12 for iOS and 7 for Android) using a template covering the characteristics of privacy, security, and standards and regulations. The findings of this study show that none of the privacy policies evaluated entirely comply with the characteristics studied. The developers of mPHRs for pregnancy monitoring are, therefore, requested to improve and pay more attention to the structure and the content of the privacy policies of their apps. Â© 2018, Springer Science+Business Media, LLC, part of Springer Nature.</t>
  </si>
  <si>
    <t>mhealth; Mobile personal health records; Pregnancy monitoring; Privacy; Privacy policy; Security</t>
  </si>
  <si>
    <t>2-s2.0-85049316852</t>
  </si>
  <si>
    <t>Hussain M., Zaidan A.A., Zidan B.B., Iqbal S., Ahmed M.M., Albahri O.S., Albahri A.S.</t>
  </si>
  <si>
    <t>57189372503;35070838500;57201326885;56719159400;57200161138;57201013684;57201009814;</t>
  </si>
  <si>
    <t>Conceptual framework for the security of mobile health applications on Android platform</t>
  </si>
  <si>
    <t>10.1016/j.tele.2018.03.005</t>
  </si>
  <si>
    <t>https://www.scopus.com/inward/record.uri?eid=2-s2.0-85044304932&amp;doi=10.1016%2fj.tele.2018.03.005&amp;partnerID=40&amp;md5=c5a19d7276d73ba57948abf4627e185f</t>
  </si>
  <si>
    <t>Department of Computer Science, School of Systems and Technology, University of Management and Technology, Lahore, Pakistan; Department of Computing, Faculty of Arts, Computing and Creative Industry, Universiti Pendidikan Sultan Idris, Tanjong Malim, Perak, Malaysia; Department of Computer Science, Capital University of Science and Technology (CUST), Islamabad, Pakistan</t>
  </si>
  <si>
    <t>Hussain, M., Department of Computer Science, School of Systems and Technology, University of Management and Technology, Lahore, Pakistan; Zaidan, A.A., Department of Computing, Faculty of Arts, Computing and Creative Industry, Universiti Pendidikan Sultan Idris, Tanjong Malim, Perak, Malaysia; Zidan, B.B., Department of Computing, Faculty of Arts, Computing and Creative Industry, Universiti Pendidikan Sultan Idris, Tanjong Malim, Perak, Malaysia; Iqbal, S., Department of Computer Science, School of Systems and Technology, University of Management and Technology, Lahore, Pakistan; Ahmed, M.M., Department of Computer Science, Capital University of Science and Technology (CUST), Islamabad, Pakistan; Albahri, O.S., Department of Computing, Faculty of Arts, Computing and Creative Industry, Universiti Pendidikan Sultan Idris, Tanjong Malim, Perak, Malaysia; Albahri, A.S., Department of Computing, Faculty of Arts, Computing and Creative Industry, Universiti Pendidikan Sultan Idris, Tanjong Malim, Perak, Malaysia</t>
  </si>
  <si>
    <t>2-s2.0-85044304932</t>
  </si>
  <si>
    <t>Boonstra T.W., Nicholas J., Wong Q.J., Shaw F., Townsend S., Christensen H.</t>
  </si>
  <si>
    <t>8975028000;36876593500;35097019600;55325054500;57200031504;57202508629;</t>
  </si>
  <si>
    <t>Using Mobile Phone Sensor Technology for Mental Health Research: Integrated Analysis to Identify Hidden Challenges and Potential Solutions</t>
  </si>
  <si>
    <t>e10131</t>
  </si>
  <si>
    <t>10.2196/10131</t>
  </si>
  <si>
    <t>https://www.scopus.com/inward/record.uri?eid=2-s2.0-85061232831&amp;doi=10.2196%2f10131&amp;partnerID=40&amp;md5=7502c26f32dbe1fcb36e169195366b07</t>
  </si>
  <si>
    <t>Black Dog Institute, University of New South Wales, Sydney, Australia; Western Sydney University, Sydney, Australia</t>
  </si>
  <si>
    <t>Boonstra, T.W., Black Dog Institute, University of New South Wales, Sydney, Australia; Nicholas, J., Black Dog Institute, University of New South Wales, Sydney, Australia; Wong, Q.J., Black Dog Institute, University of New South Wales, Sydney, Australia, Western Sydney University, Sydney, Australia; Shaw, F., Black Dog Institute, University of New South Wales, Sydney, Australia; Townsend, S., Black Dog Institute, University of New South Wales, Sydney, Australia; Christensen, H., Black Dog Institute, University of New South Wales, Sydney, Australia</t>
  </si>
  <si>
    <t>BACKGROUND: Mobile phone sensor technology has great potential in providing behavioral markers of mental health. However, this promise has not yet been brought to fruition. OBJECTIVE: The objective of our study was to examine challenges involved in developing an app to extract behavioral markers of mental health from passive sensor data. METHODS: Both technical challenges and acceptability of passive data collection for mental health research were assessed based on literature review and results obtained from a feasibility study. Socialise, a mobile phone app developed at the Black Dog Institute, was used to collect sensor data (Bluetooth, location, and battery status) and investigate views and experiences of a group of people with lived experience of mental health challenges (N=32). RESULTS: On average, sensor data were obtained for 55% (Android) and 45% (iOS) of scheduled scans. Battery life was reduced from 21.3 hours to 18.8 hours when scanning every 5 minutes with a reduction of 2.5 hours or 12%. Despite this relatively small reduction, most participants reported that the app had a noticeable effect on their battery life. In addition to battery life, the purpose of data collection, trust in the organization that collects data, and perceived impact on privacy were identified as main factors for acceptability. CONCLUSIONS: Based on the findings of the feasibility study and literature review, we recommend a commitment to open science and transparent reporting and stronger partnerships and communication with users. Sensing technology has the potential to greatly enhance the delivery and impact of mental health care. Realizing this requires all aspects of mobile phone sensor technology to be rigorously assessed. Â©Tjeerd W Boonstra, Jennifer Nicholas, Quincy JJ Wong, Frances Shaw, Samuel Townsend, Helen Christensen. Originally published in the Journal of Medical Internet Research (http://www.jmir.org), 30.07.2018.</t>
  </si>
  <si>
    <t>depression; ethics; mental health; mobile health; passive sensing; smartphone; ubiquitous computing; wearable sensors</t>
  </si>
  <si>
    <t>2-s2.0-85061232831</t>
  </si>
  <si>
    <t>Arfaoui A., Kribeche A., Boudia O.R.M., Ben Letaifa A., Senouci S.M., Hamdi M.</t>
  </si>
  <si>
    <t>57201884797;57188835084;57203372996;23007864500;6603438406;56211317600;</t>
  </si>
  <si>
    <t>Context-aware authorization and anonymous authentication in wireless body area networks</t>
  </si>
  <si>
    <t>IEEE International Conference on Communications</t>
  </si>
  <si>
    <t>10.1109/ICC.2018.8422397</t>
  </si>
  <si>
    <t>https://www.scopus.com/inward/record.uri?eid=2-s2.0-85051428104&amp;doi=10.1109%2fICC.2018.8422397&amp;partnerID=40&amp;md5=0e07fcc69eb09f03cfc6efc8e6bd599a</t>
  </si>
  <si>
    <t>Digital Security Unit, SupCom University of Carthage, Tunisia; DRIVE EA1859, Univ. Bourgogne Franche Comte, France; Computer Science Department, University of Oran 1 Ahmed Ben Bella, Algeria; MEDIATRON Lab., Sup'Com, University of Carthage, Tunis, Tunisia</t>
  </si>
  <si>
    <t>Arfaoui, A., Digital Security Unit, SupCom University of Carthage, Tunisia, DRIVE EA1859, Univ. Bourgogne Franche Comte, France; Kribeche, A., DRIVE EA1859, Univ. Bourgogne Franche Comte, France; Boudia, O.R.M., Computer Science Department, University of Oran 1 Ahmed Ben Bella, Algeria; Ben Letaifa, A., MEDIATRON Lab., Sup'Com, University of Carthage, Tunis, Tunisia; Senouci, S.M., DRIVE EA1859, Univ. Bourgogne Franche Comte, France; Hamdi, M., Digital Security Unit, SupCom University of Carthage, Tunisia</t>
  </si>
  <si>
    <t>With the pervasiveness of the Internet of Things (IoT) and the rapid progress of wireless communications, Wireless Body Area Networks (WBANs) have attracted significant interest from the research community in recent years. As a promising networking paradigm, it is adopted to improve the healthcare services and create a highly reliable ubiquitous healthcare system. However, the flourish of WBANs still faces many challenges related to security and privacy preserving. In such pervasive environment where the context conditions dynamically and frequently change, context-aware solutions are needed to satisfy the users' changing needs. Therefore, it is essential to design an adaptive access control scheme that can simultaneously authorize and authenticate users while considering the dynamic context changes. In this paper, we propose a context-aware access control and anonymous authentication approach based on a secure and efficient Hybrid Certificateless Signcryption (H-CLSC) scheme. The proposed scheme combines the merits of Ciphertext-Policy Attribute-Based Signcryption (CP-ABSC) and Identity-Based Broadcast Signcryption (IBBSC) in order to satisfy the security requirements and provide an adaptive contextual privacy. From a security perspective, it achieves confidentiality, integrity, anonymity, context-aware privacy, public verifiability, and ciphertext authenticity. Moreover, the key escrow and public key certificate problems are solved through this mechanism. Performance analysis demonstrates the efficiency and the effectiveness of the proposed scheme compared to benchmark schemes in terms of functional security, storage, communication and computational cost. Â© 2018 IEEE.</t>
  </si>
  <si>
    <t>Anonymous Authentication; Context-aware security; IoT; Signcryption; WBAN</t>
  </si>
  <si>
    <t>2-s2.0-85051428104</t>
  </si>
  <si>
    <t>Huang Q., Yue W., He Y., Yang Y.</t>
  </si>
  <si>
    <t>55273666300;57202822436;57202813036;56969151000;</t>
  </si>
  <si>
    <t>Secure identity-based data sharing and profile matching for mobile healthcare social networks in cloud computing</t>
  </si>
  <si>
    <t>10.1109/ACCESS.2018.2852784</t>
  </si>
  <si>
    <t>https://www.scopus.com/inward/record.uri?eid=2-s2.0-85049431496&amp;doi=10.1109%2fACCESS.2018.2852784&amp;partnerID=40&amp;md5=db53b2fc2b1c255aa4cbc6ca88ea319b</t>
  </si>
  <si>
    <t>School of Cyberspace Security, Beijing University of Posts and Telecommunications, Beijing, 100876, China</t>
  </si>
  <si>
    <t>Huang, Q., School of Cyberspace Security, Beijing University of Posts and Telecommunications, Beijing, 100876, China; Yue, W., School of Cyberspace Security, Beijing University of Posts and Telecommunications, Beijing, 100876, China; He, Y., School of Cyberspace Security, Beijing University of Posts and Telecommunications, Beijing, 100876, China; Yang, Y., School of Cyberspace Security, Beijing University of Posts and Telecommunications, Beijing, 100876, China</t>
  </si>
  <si>
    <t>Cloud computing and social networks are changing the way of healthcare by providing real-time data sharing in a cost-effective manner. However, data security issue is one of the main obstacles to the wide application of mobile healthcare social networks (MHSNs), since health information is considered to be highly sensitive. In this paper, we introduce a secure data sharing and profile matching scheme for the MHSN in cloud computing. The patients can outsource their encrypted health records to cloud storage with an identity-based broadcast encryption technique, and share them with a group of doctors in a secure and efficient manner. We then present an attribute-based conditional data re-encryption construction which permits the doctors who satisfy the pre-defined conditions in the ciphertext to authorize the cloud platform to convert a ciphertext into a new ciphertext of an identity-based encryption scheme for specialist without leaking any sensitive information. Furthermore, we provide a profile matching mechanism in the MHSN based on identity-based encryption with an equality test, which helps patients to find friends in a privacy-preserving way and achieves flexible authorization on the encrypted health records with resisting the keywords guessing attack. Moreover, this mechanism reduces the computation cost on the patient side. The security analysis and experimental evaluation show that our scheme is practical for protecting the data security and privacy in the MHSN. Â© 2013 IEEE.</t>
  </si>
  <si>
    <t>Conditional proxy re-encryption; data security; encryption; health information management; profile matching</t>
  </si>
  <si>
    <t>2-s2.0-85049431496</t>
  </si>
  <si>
    <t>Minen M.T., Stieglitz E.J., Sciortino R., Torous J.</t>
  </si>
  <si>
    <t>25122856000;57203093937;57203090711;55816955800;</t>
  </si>
  <si>
    <t>Privacy Issues in Smartphone Applications: An Analysis of Headache/Migraine Applications</t>
  </si>
  <si>
    <t>Headache</t>
  </si>
  <si>
    <t>10.1111/head.13341</t>
  </si>
  <si>
    <t>https://www.scopus.com/inward/record.uri?eid=2-s2.0-85050494074&amp;doi=10.1111%2fhead.13341&amp;partnerID=40&amp;md5=cdc9162b0d8cd4ec35af2d762e507df6</t>
  </si>
  <si>
    <t>Departments of Neurology and Population Health, NYU Langone Medical Center, New York, NY, United States; Technology and Privacy Attorney, New York, NY, United States; Barnard College, Columbia University, New York, NY, United States; Department of Psychiatry, Beth Israel Deaconess Medical Center and Harvard Medical School, Boston, MA, United States</t>
  </si>
  <si>
    <t>Minen, M.T., Departments of Neurology and Population Health, NYU Langone Medical Center, New York, NY, United States; Stieglitz, E.J., Technology and Privacy Attorney, New York, NY, United States; Sciortino, R., Barnard College, Columbia University, New York, NY, United States; Torous, J., Department of Psychiatry, Beth Israel Deaconess Medical Center and Harvard Medical School, Boston, MA, United States</t>
  </si>
  <si>
    <t>electronic diaries; HIPAA; mHealth; privacy/risk; relaxation</t>
  </si>
  <si>
    <t>2-s2.0-85050494074</t>
  </si>
  <si>
    <t>Journal of Biomedical Informatics</t>
  </si>
  <si>
    <t>Alsaghier H.M., Ahamad S.S.</t>
  </si>
  <si>
    <t>55544277100;57204399129;</t>
  </si>
  <si>
    <t>A secure robust and privacy enhanced mobile healthcare framework</t>
  </si>
  <si>
    <t>International Journal of Web Services Research</t>
  </si>
  <si>
    <t>10.4018/IJWSR.2018070104</t>
  </si>
  <si>
    <t>https://www.scopus.com/inward/record.uri?eid=2-s2.0-85047754605&amp;doi=10.4018%2fIJWSR.2018070104&amp;partnerID=40&amp;md5=5f47c327da6492e8a963dff62c379aa3</t>
  </si>
  <si>
    <t>CCIS, Majmaah University, Majmaah, Saudi Arabia</t>
  </si>
  <si>
    <t>Alsaghier, H.M., CCIS, Majmaah University, Majmaah, Saudi Arabia; Ahamad, S.S., CCIS, Majmaah University, Majmaah, Saudi Arabia</t>
  </si>
  <si>
    <t>This article describes how the exponential growth of mobile applications has changed the way healthcare services function, and mobile healthcare using the Cloud is the most promising technology for healthcare industry. The mobile healthcare industry is in a continuous transition phase that requires continual innovation. There has been identified some of the challenges in the area of security protocols for mobile health systems which still need to be addressed in the future to enable cost-effective, secure and robust mobile health systems. This article addresses these challenges by proposing a secure robust and privacy-enhanced mobile healthcare framework (SRPF) by adopting a Community Cloud (CC), WPKI cryptosystems, Universal Integrated Circuit Cards (UICCs) and a Trusted Platform Module (TPM). All the security properties are provided within this framework. SRPF overcomes replay attacks, Man in the Middle (MITM) Attacks, Impersonation attacks and Multi-Protocol attacks as SRPF was successfully verified using a scyther tool and by BAN logic. Copyright Â© 2018, IGI Global.</t>
  </si>
  <si>
    <t>BAN Logic and Scyther Tool; Community Cloud (CC); MhaHA (Mobile Healthcare Application); Multi-Protocol Attacks; Trusted Platform Module (TPM); Universal Integrated Circuit Card (UICC)</t>
  </si>
  <si>
    <t>2-s2.0-85047754605</t>
  </si>
  <si>
    <t>He D., Kumar N., Wang H., Wang L., Choo K.-K.R., Vinel A.</t>
  </si>
  <si>
    <t>35603655700;57104221400;24833714700;55899978500;57208540261;17436071300;</t>
  </si>
  <si>
    <t>A Provably-Secure Cross-Domain Handshake Scheme with Symptoms-Matching for Mobile Healthcare Social Network</t>
  </si>
  <si>
    <t>IEEE Transactions on Dependable and Secure Computing</t>
  </si>
  <si>
    <t>10.1109/TDSC.2016.2596286</t>
  </si>
  <si>
    <t>https://www.scopus.com/inward/record.uri?eid=2-s2.0-85046866291&amp;doi=10.1109%2fTDSC.2016.2596286&amp;partnerID=40&amp;md5=4d06b871526993078a4429d10e745481</t>
  </si>
  <si>
    <t>State Key Lab of Software Engineering, Computer School, Wuhan University, Wuhan, Hubei, 430072, China; State Key Laboratory of Cryptology, Beijing, 100878, China; Department of Computer Science and Engineering, Thapar University, Patiala, Punjab  147004, India; School of Computer Science and Technology, Nanjing University of Posts and Telecommunications, Nanjing, Jiangsu, 210003, China; Key Laboratory of Aerospace Information Security and Trusted Computing, Ministry of Education, Computer School, Wuhan University, Wuhan, Hubei, 430072, China; Department of Information Systems and Cyber Security, University of Texas at San Antonio, San Antonio, TX  78249, United States; School of Information Technology and Mathematical Sciences, University of South Australia, Adelaide, SA  5001, Australia; School of Computer Science, China University of Geosciences, Wuhan, 430074, China; Halmstad University, Halmstad, 301 18, Sweden</t>
  </si>
  <si>
    <t>He, D., State Key Lab of Software Engineering, Computer School, Wuhan University, Wuhan, Hubei, 430072, China, State Key Laboratory of Cryptology, Beijing, 100878, China; Kumar, N., Department of Computer Science and Engineering, Thapar University, Patiala, Punjab  147004, India; Wang, H., School of Computer Science and Technology, Nanjing University of Posts and Telecommunications, Nanjing, Jiangsu, 210003, China; Wang, L., Key Laboratory of Aerospace Information Security and Trusted Computing, Ministry of Education, Computer School, Wuhan University, Wuhan, Hubei, 430072, China; Choo, K.-K.R., Department of Information Systems and Cyber Security, University of Texas at San Antonio, San Antonio, TX  78249, United States, School of Information Technology and Mathematical Sciences, University of South Australia, Adelaide, SA  5001, Australia, School of Computer Science, China University of Geosciences, Wuhan, 430074, China; Vinel, A., Halmstad University, Halmstad, 301 18, Sweden</t>
  </si>
  <si>
    <t>With rapid developments of sensor, wireless and mobile communication technologies, Mobile Healthcare Social Networks (MHSNs) have emerged as a popular means of communication in healthcare services. Within MHSNs, patients can use their mobile devices to securely share their experiences, broaden their understanding of the illness or symptoms, form a supportive network, and transmit information (e.g., state of health and new symptoms) between users and other stake holders (e.g., medical center). Despite the benefits afforded by MHSNs, there are underlying security and privacy issues (e.g., due to the transmission of messages via a wireless channel). The handshake scheme is an important cryptographic mechanism, which can provide secure communication in MHSNs (e.g., anonymity and mutual authentication between users, such as patients). In this paper, we present a new framework for the handshake scheme in MHSNs, which is based on hierarchical identity-based cryptography. We then construct an efficient Cross-Domain HandShake (CDHS) scheme that allows symptoms-matching within MHSNs. For example, using the proposed CDHS scheme, two patients registered with different healthcare centers can achieve mutual authentication and generate a session key for future secure communications. We then prove the security of the scheme, and a comparative summary demonstrates that the proposed CDHS scheme requires fewer computation and lower communication costs. We also implement the proposed CDHS scheme and three related schemes in a proof of concept Android app to demonstrate utility of the scheme. Findings from the evaluations demonstrate that the proposed CDHS scheme achieves a reduction of 18.14 and 5.41 percent in computation cost and communication cost, in comparison to three other related handshake schemes. Â© 2018 IEEE.</t>
  </si>
  <si>
    <t>authentication; cross-domain handshake; elliptic curve; Mobile healthcare social networks; secure handshake; security</t>
  </si>
  <si>
    <t>2-s2.0-85046866291</t>
  </si>
  <si>
    <t>Comments on 'Light-Weight and Robust Security-Aware D2D-Assist Data Transmission Protocol for Mobile-Health Systems'</t>
  </si>
  <si>
    <t>IEEE Transactions on Information Forensics and Security</t>
  </si>
  <si>
    <t>10.1109/TIFS.2018.2799582</t>
  </si>
  <si>
    <t>https://www.scopus.com/inward/record.uri?eid=2-s2.0-85041405420&amp;doi=10.1109%2fTIFS.2018.2799582&amp;partnerID=40&amp;md5=2ac07c11e4f8c849cbe9d350c26401c8</t>
  </si>
  <si>
    <t>School of Information Science and Technology, Jiujiang University, Jiuiiang, 332005, China</t>
  </si>
  <si>
    <t>Zhou, C., School of Information Science and Technology, Jiujiang University, Jiuiiang, 332005, China</t>
  </si>
  <si>
    <t>The mobile-health (M-Health) system, also known as the wireless body area network for remote patient monitoring, is a system which can remotely monitor a real-time human body's health status parameters. Generalized signcryption can realize encryption, signature, and signcryption with only one key pair and one algorithm. To address the communication security requirement for M-Health system, Zhang et al. proposed a light-weight secure data transmission protocol for M-Health system by using a certificateless generalized signcryption (CLGSC) scheme recently. In this paper, we point out that an insider attack exists in Zhang et al.'s CLGSC scheme, which destroys the confidentiality of the scheme. Thus, their light-weight and robust security-aware D2D-assist data transmission protocol for mobile-health system is insecure, too. Â© 2005-2012 IEEE.</t>
  </si>
  <si>
    <t>Certificateless cryptography; D2D communication; genaralized signcryption; mobile-health system; random oracle model; wireless body area network</t>
  </si>
  <si>
    <t>2-s2.0-85041405420</t>
  </si>
  <si>
    <t>Mosenia A., Jha N.K.</t>
  </si>
  <si>
    <t>57194166865;7102310305;</t>
  </si>
  <si>
    <t>OpSecure: A secure unidirectional optical channel for implantable medical devices</t>
  </si>
  <si>
    <t>IEEE Transactions on Multi-Scale Computing Systems</t>
  </si>
  <si>
    <t>10.1109/TMSCS.2017.2771347</t>
  </si>
  <si>
    <t>https://www.scopus.com/inward/record.uri?eid=2-s2.0-85033705589&amp;doi=10.1109%2fTMSCS.2017.2771347&amp;partnerID=40&amp;md5=7693331a1bd3d90f7384c4aac18ea7b7</t>
  </si>
  <si>
    <t>Department of Electrical Engineering, Princeton University, Princeton, NJ  08544, United States</t>
  </si>
  <si>
    <t>Mosenia, A., Department of Electrical Engineering, Princeton University, Princeton, NJ  08544, United States; Jha, N.K., Department of Electrical Engineering, Princeton University, Princeton, NJ  08544, United States</t>
  </si>
  <si>
    <t>Implantable medical devices (IMDs) are opening up new opportunities for holistic healthcare by enabling continuous monitoring and treatment of various medical conditions, leading to an ever-improving quality of life for patients. Integration of radio frequency (RF) modules in IMDs has provided wireless connectivity and facilitated access to on-device data and post-deployment tuning of essential therapy. However, this has also made IMDs susceptible to various security attacks. Several lightweight encryption mechanisms have been developed to prevent well-known attacks, e.g., integrity attacks that send malicious commands to the device, on IMDs. However, lack of a secure key exchange protocol (that enables the exchange of the encryption key while maintaining its confidentiality) and the immaturity of already-in-use wakeup protocols (that are used to turn on the RF module before an authorized data transmission) are two fundamental challenges that must be addressed to ensure the security of wireless-enabled IMDs. In this paper, we introduce OpSecure, an optical secure communication channel between an IMD and an external device, e.g., a smartphone. OpSecure enables an intrinsically user-perceptible unidirectional data transmission, suitable for physically-secure communication with minimal size and energy overheads. Based on OpSecure, we design and implement two protocols: (i) a low-power wakeup protocol that is resilient against remote battery-draining attacks, and (ii) a secure key exchange protocol to share the encryption key between the IMD and the external device. We evaluate the two protocols using a human body model. Â© 2015 IEEE.</t>
  </si>
  <si>
    <t>Battery-draining attack; encryption; healthcare; implantable medical device; key exchange; radio frequency module; security attack; smartphone; wakeup; wireless communication</t>
  </si>
  <si>
    <t>2-s2.0-85033705589</t>
  </si>
  <si>
    <t>Perez A.J., Zeadally S.</t>
  </si>
  <si>
    <t>23470725200;7003472739;</t>
  </si>
  <si>
    <t>Privacy Issues and Solutions for Consumer Wearables</t>
  </si>
  <si>
    <t>IT Professional</t>
  </si>
  <si>
    <t>10.1109/MITP.2017.265105905</t>
  </si>
  <si>
    <t>https://www.scopus.com/inward/record.uri?eid=2-s2.0-85023616759&amp;doi=10.1109%2fMITP.2017.265105905&amp;partnerID=40&amp;md5=4b68b4bc1ccb681e68fd085a6cc4cd98</t>
  </si>
  <si>
    <t>Columbus State University, United States; University of Kentucky, United States</t>
  </si>
  <si>
    <t>Perez, A.J., Columbus State University, United States; Zeadally, S., University of Kentucky, United States</t>
  </si>
  <si>
    <t>Consumer wearables have emerged as disrupting devices that benefit citizens in areas such as mobile health, fitness, security, and entertainment. The mass adoption of these devices not only generates high revenues but also exposes important privacy issues. The authors identify some of the major privacy issues associated with consumer wearables and explore possible solutions to address privacy concerns. Â© 2012 IEEE.</t>
  </si>
  <si>
    <t>consumer wearables; Privacy; privacy and wearables; Security; sensing; wearable devices; wearables</t>
  </si>
  <si>
    <t>2-s2.0-85023616759</t>
  </si>
  <si>
    <t>Venkatasubramanian K.K., Banerjee A., Gupta S.K.S., Walls R.J.</t>
  </si>
  <si>
    <t>15060781800;56438567300;34975062800;36675725700;</t>
  </si>
  <si>
    <t>A cyber-physical approach to trustworthy operation of health monitoring systems</t>
  </si>
  <si>
    <t>2017 IEEE SmartWorld Ubiquitous Intelligence and Computing, Advanced and Trusted Computed, Scalable Computing and Communications, Cloud and Big Data Computing, Internet of People and Smart City Innovation, SmartWorld/SCALCOM/UIC/ATC/CBDCom/IOP/SCI 2017 - Conference Proceedings</t>
  </si>
  <si>
    <t>10.1109/UIC-ATC.2017.8397609</t>
  </si>
  <si>
    <t>https://www.scopus.com/inward/record.uri?eid=2-s2.0-85050224990&amp;doi=10.1109%2fUIC-ATC.2017.8397609&amp;partnerID=40&amp;md5=c81e42d1c10a18ae048b9ee46b01a7ef</t>
  </si>
  <si>
    <t>Worcester Polytechnic Institute, United States; Arizona State University, United States</t>
  </si>
  <si>
    <t>Venkatasubramanian, K.K., Worcester Polytechnic Institute, United States; Banerjee, A., Arizona State University, United States; Gupta, S.K.S., Arizona State University, United States; Walls, R.J., Worcester Polytechnic Institute, United States</t>
  </si>
  <si>
    <t>Continuous health monitoring system (CHMS) are a collection of networked sensing devices that continuously monitor a user who is carrying them. The sensors can be worn by the user (e.g., fitbit or jawbone) or be part of a device that user carries (e.g., smartphones). Trustworthy operation is essential for CHMS due to the sensitive nature of the information they collect and the wireless transmission of the data to a sink/basestation entity for transport to a medical cloud for long term storage in a patient health record (PHR). In this regard, in the past we have proposed a scheme known as Physiological signal-based Key Agreement (PKA) to enable plug-n-play (i.e., transparent to the user in terms of configuration or setup) information security between wearable sensors that had access to same physiological signals (e.g., ECG, PPG). In this paper, we present Physiology-based System-wide Information Security (PySIS), which uses the concept of generative models (which generate synthetic physiological signals for a user) to extend PKA to enable end-To-end information security in CHMS from the sensors to the PHR. The crucial difference is that now we do not need to have access to the same physiological signals at both ends for our protocol to work. In addition, if PySIS fails and data leakage occurs in the system, we also propose a logging mechanism to perform forensic analysis of the system. Â© 2017 IEEE.</t>
  </si>
  <si>
    <t>2-s2.0-85050224990</t>
  </si>
  <si>
    <t>Chiou S.-Y., Liao Z.-Y.</t>
  </si>
  <si>
    <t>55421731800;57202506598;</t>
  </si>
  <si>
    <t>A real-time, automated and privacy-preserving mobile emergency-medical-service network for informing the closest rescuer to rapidly support mobile-emergency-call victims</t>
  </si>
  <si>
    <t>10.1109/ACCESS.2018.2847030</t>
  </si>
  <si>
    <t>https://www.scopus.com/inward/record.uri?eid=2-s2.0-85048523545&amp;doi=10.1109%2fACCESS.2018.2847030&amp;partnerID=40&amp;md5=14f0f3bc86717454f46d118177441700</t>
  </si>
  <si>
    <t>Department of Electrical Engineering, College of Engineering, Chang Gung University, TaoYuan, 33302, Taiwan; Department of Nuclear Medicine, Linkou Chang Gung Memorial Hospital, TaoYuan, 33305, Taiwan; Center for Biomedical Engineering, Chang Gung University, TaoYuan, 33302, Taiwan</t>
  </si>
  <si>
    <t>Chiou, S.-Y., Department of Electrical Engineering, College of Engineering, Chang Gung University, TaoYuan, 33302, Taiwan, Department of Nuclear Medicine, Linkou Chang Gung Memorial Hospital, TaoYuan, 33305, Taiwan, Center for Biomedical Engineering, Chang Gung University, TaoYuan, 33302, Taiwan; Liao, Z.-Y., Department of Electrical Engineering, College of Engineering, Chang Gung University, TaoYuan, 33302, Taiwan</t>
  </si>
  <si>
    <t>As populations age, there is a growing need for the establishment and staffing of care centers, but the supply of such facilities is not keeping pace with demand. Existing hospitals, care centers, and other institutions currently provide care for many physically disabled and elderly patients. For these patients to go outside in the fresh air, they must necessarily leave their designated care areas, but this poses a risk of falls and other accidents, which can be particularly challenging to prevent or respond to the given staffing limitations. Such incidents can cause further physical and mental deterioration. Many studies have sought to minimize rescue response times by first establishing the incident location before alerting staff to respond. However, this approach does not guarantee minimized response times. This paper proposes an approach to allow medical staff to quickly arrive at the scene of an accident with patients and staff using mobile devices to automatically alert a central server of their current locations. In response to an accident notification, the server immediately alerts medical staff in closest proximity to the incident to respond, with the staff devices providing clear directions to reach the patient in distress, thus minimizing response times. The proposed system can operate while maintaining security and patient information privacy, including the data integrity, anonymity, authentication, location confidentiality, location unforgeability, and resistance to asynchronous and tracking attacks, and is implemented on Android smart phones. The proposed system can be used in homes, hospitals, care centers, or any other venue offering long-term care. This proposal is the first such real-time and automated emergency rescue alert system to provide both information privacy and authentication. Â© 2013 IEEE.</t>
  </si>
  <si>
    <t>emergency call; emergency medical service; mobile; privacy; Security</t>
  </si>
  <si>
    <t>2-s2.0-85048523545</t>
  </si>
  <si>
    <t>Saravanan M., Shubha R., Marks A.M., Iyer V.</t>
  </si>
  <si>
    <t>14827421700;57200859483;57202959627;57195621429;</t>
  </si>
  <si>
    <t>SMEAD: A secured mobile enabled assisting device for diabetics monitoring</t>
  </si>
  <si>
    <t>11th IEEE International Conference on Advanced Networks and Telecommunications Systems, ANTS 2017</t>
  </si>
  <si>
    <t>10.1109/ANTS.2017.8384099</t>
  </si>
  <si>
    <t>https://www.scopus.com/inward/record.uri?eid=2-s2.0-85049986774&amp;doi=10.1109%2fANTS.2017.8384099&amp;partnerID=40&amp;md5=4715e566b7f2eb7687132e0029cd7506</t>
  </si>
  <si>
    <t>Ericsson Research India, Chennai, India; VIT University, India; SRM University, Chennai, India</t>
  </si>
  <si>
    <t>Saravanan, M., Ericsson Research India, Chennai, India; Shubha, R., VIT University, India; Marks, A.M., VIT University, India; Iyer, V., SRM University, Chennai, India</t>
  </si>
  <si>
    <t>Wearable health devices, mobile apps and diagnostic tools revolutionize the medical field by introducing new assisting devices for patients in a way to create comfort, communication and augmented intelligence. Internet of Things involved in this transformation to provide an environment where a patient's vital parameters get transmitted by sensor devices via a gateway onto secure cloud-based platforms where it is stored, aggregated and analyzed. It also helps to store data for millions of patients and performs analysis in real time, ultimately promoting an evidence-based medicine system. Privacy and security are concerns in this environment. Based on the latest trends, this paper introduces a new healthcare paradigm named as SMEAD by developing an end-to-end secured system for assisting diabetic patients. It includes wearables to monitor different parameters thus observe and predict the diabetes status of the patient. The proposed system employs a MEDIBOX which is used to configure the dosage required and provides an alert to the users reminding them to take medication on time. In this case, the insulin dosage is maintained at suitable cooling conditions and is continuously monitored using the mentioned system. To keep all the data secure and to enable access to this data by the doctor and other trusted parties, a Blockchain-based disruptive technology is implemented which facilitates cryptographic security and formalized data access through smart contracts for medical communities. In case of an emergency like missing a dosage, abnormal blood sugar levels or any security lapse, an alert is sent to the caretakers via social networks like Twitter, Facebook or WhatsApp using mobile as a gateway which can continuously communicate the data over the internet that could save patients from fatal effects of the disease. Â© 2017 IEEE.</t>
  </si>
  <si>
    <t>Blockchain; Diabetics Monitoring; IOT; MEDIBOX; Mobile Phone</t>
  </si>
  <si>
    <t>2-s2.0-85049986774</t>
  </si>
  <si>
    <t>Braghin C., Cimato S., Della Libera A.</t>
  </si>
  <si>
    <t>6506000425;8859248900;57204427542;</t>
  </si>
  <si>
    <t>Are mHealth Apps Secure? A Case Study</t>
  </si>
  <si>
    <t>Proceedings - International Computer Software and Applications Conference</t>
  </si>
  <si>
    <t>10.1109/COMPSAC.2018.10253</t>
  </si>
  <si>
    <t>https://www.scopus.com/inward/record.uri?eid=2-s2.0-85055504105&amp;doi=10.1109%2fCOMPSAC.2018.10253&amp;partnerID=40&amp;md5=8dce87a07befb143758d8b1abed5b7c3</t>
  </si>
  <si>
    <t>UniversitÃ  Degli Studi di Milano, Dipartimento di Informatica, Italy</t>
  </si>
  <si>
    <t>Braghin, C., UniversitÃ  Degli Studi di Milano, Dipartimento di Informatica, Italy; Cimato, S., UniversitÃ  Degli Studi di Milano, Dipartimento di Informatica, Italy; Della Libera, A., UniversitÃ  Degli Studi di Milano, Dipartimento di Informatica, Italy</t>
  </si>
  <si>
    <t>mHealth applications are becoming increasingly widespread since they have the potential to reduce the cost of health care by favoring self-management of chronic diseases or to improve fitness activities. By their very nature, health applications collect and manage health sensitive data, therefore several concerns exist about how privacy, security, and confidentiality are handled. In this paper, we analyze the security issues of mHealth apps from two different perspectives: first, we highlight the security and privacy requirements on health data defined by data protection laws such as the General Data Protection Regulation (GDPR) in the EU, or the Health Insurance Portability and Accountability Act (HIPAA) in US. Then, we consider the security issues from a technological point of view, discussing how the app may protect user data. However, by analyzing a fitness app, we show that, at the moment, none of the well-known practices to protect data is followed, thus often mHealth apps are insecure. Â© 2018 IEEE.</t>
  </si>
  <si>
    <t>Gdpr; M health app; Security and privacy</t>
  </si>
  <si>
    <t>2-s2.0-85055504105</t>
  </si>
  <si>
    <t>Mohammedi M., Omar M., Aitabdelmalek W., Mansouri A., Bouabdallah A.</t>
  </si>
  <si>
    <t>15825574500;24776702100;57202967588;57202970397;35614980300;</t>
  </si>
  <si>
    <t>Secure and lightweight biometric-based remote patient authentication scheme for home healthcare systems</t>
  </si>
  <si>
    <t>Proceedings of the 2018 13th International Symposium on Programming and Systems, ISPS 2018</t>
  </si>
  <si>
    <t>10.1109/ISPS.2018.8379017</t>
  </si>
  <si>
    <t>https://www.scopus.com/inward/record.uri?eid=2-s2.0-85050016634&amp;doi=10.1109%2fISPS.2018.8379017&amp;partnerID=40&amp;md5=a78bc7151a801789480273176cccf6ba</t>
  </si>
  <si>
    <t>Laboratoire d'Informatique MÃ©dicale, FacultÃ© des Sciences Exactes, UniversitÃ© de Bejaia, Bejaia, 06000, Algeria; Sorbonne UniversitÃ©s, UniversitÃ© de Technologie de CompiÃ¨gne, CNRS, Heudiasyc UMR 7253, CS 60 319, CompiÃ¨gne Cedex, 60 203, France</t>
  </si>
  <si>
    <t>Mohammedi, M., Laboratoire d'Informatique MÃ©dicale, FacultÃ© des Sciences Exactes, UniversitÃ© de Bejaia, Bejaia, 06000, Algeria; Omar, M., Laboratoire d'Informatique MÃ©dicale, FacultÃ© des Sciences Exactes, UniversitÃ© de Bejaia, Bejaia, 06000, Algeria; Aitabdelmalek, W., Laboratoire d'Informatique MÃ©dicale, FacultÃ© des Sciences Exactes, UniversitÃ© de Bejaia, Bejaia, 06000, Algeria; Mansouri, A., Laboratoire d'Informatique MÃ©dicale, FacultÃ© des Sciences Exactes, UniversitÃ© de Bejaia, Bejaia, 06000, Algeria; Bouabdallah, A., Sorbonne UniversitÃ©s, UniversitÃ© de Technologie de CompiÃ¨gne, CNRS, Heudiasyc UMR 7253, CS 60 319, CompiÃ¨gne Cedex, 60 203, France</t>
  </si>
  <si>
    <t>Recently, the home healthcare system has emerged as one of the most useful technology for e-healthcare. Contrary to classical recording methods of patient's medical data, which are, based on paper documents, nowadays all this sensitive data can be managed and forwarded through digital systems. These make possible for both patients and healthcare workers to access medical data or receive remote medical treatment using wireless interfaces whenever and wherever. However, simplifying access to these sensitive and private data can directly put patient's health and life in danger. In this paper, we propose a secure and lightweight biometric-based remote patient authentication scheme using elliptic curve encryption through which two mobile healthcare system communication parties could authenticate each other in public mobile healthcare environments. The security and performance analysis demonstrate that our proposal achieves better security than other concurrent schemes, with lower storage, communication and computation costs. Â© 2018 IEEE.</t>
  </si>
  <si>
    <t>Biometric; Healthcare system; Remote authentication; Security</t>
  </si>
  <si>
    <t>2-s2.0-85050016634</t>
  </si>
  <si>
    <t>Ma H., Zhang R., Yang G., Song Z., He K., Xiao Y.</t>
  </si>
  <si>
    <t>56780789300;57188866614;55338799300;57203492100;57206713702;57203712109;</t>
  </si>
  <si>
    <t>Efficient Fine-Grained Data Sharing Mechanism for Electronic Medical Record Systems with Mobile Devices</t>
  </si>
  <si>
    <t>10.1109/TDSC.2018.2844814</t>
  </si>
  <si>
    <t>https://www.scopus.com/inward/record.uri?eid=2-s2.0-85048180487&amp;doi=10.1109%2fTDSC.2018.2844814&amp;partnerID=40&amp;md5=b69877e16acd546f98646b13adce6f8c</t>
  </si>
  <si>
    <t>State Key Laboratory of Information Security, Institute of Information Engineering, Chinese Academy of Sciences, Beijing, Beijing China 100093 (e-mail: mahui@iie.ac.cn); School of Cyber Security, University of the Chinese Academy of Sciences, 74519 Beijing, Beijing China (e-mail: r-zhang@iie.ac.cn); School of Computing and Information Technology, University of Wollongong, Wollongong, New South Wales Australia (e-mail: gyang@uow.edu.au); State Key Laboratory of Information Security, Institute of Information Engineering, Chinese Academy of Sciences, Beijing, Beijing China (e-mail: songzishuai@iie.ac.cn); State Key Laboratory of Information Security, Institute of Information Engineering, Chinese Academy of Sciences, Beijing, Beijing China (e-mail: hekai@iie.ac.cn); State Key Laboratory of Information Security, Institute of Information Engineering, Chinese Academy of Sciences, Beijing, Beijing China (e-mail: xiaoyuting@iie.ac.cn)</t>
  </si>
  <si>
    <t>Ma, H., State Key Laboratory of Information Security, Institute of Information Engineering, Chinese Academy of Sciences, Beijing, Beijing China 100093 (e-mail: mahui@iie.ac.cn); Zhang, R., School of Cyber Security, University of the Chinese Academy of Sciences, 74519 Beijing, Beijing China (e-mail: r-zhang@iie.ac.cn); Yang, G., School of Computing and Information Technology, University of Wollongong, Wollongong, New South Wales Australia (e-mail: gyang@uow.edu.au); Song, Z., State Key Laboratory of Information Security, Institute of Information Engineering, Chinese Academy of Sciences, Beijing, Beijing China (e-mail: songzishuai@iie.ac.cn); He, K., State Key Laboratory of Information Security, Institute of Information Engineering, Chinese Academy of Sciences, Beijing, Beijing China (e-mail: hekai@iie.ac.cn); Xiao, Y., State Key Laboratory of Information Security, Institute of Information Engineering, Chinese Academy of Sciences, Beijing, Beijing China (e-mail: xiaoyuting@iie.ac.cn)</t>
  </si>
  <si>
    <t>Sharing digital medical records on public cloud storage via mobile devices facilitates patients (doctors) to get (offer) medical treatment of high quality and efficiency. However, challenges such as data privacy protection, flexible data sharing, efficient authority delegation, computation efficiency optimization, are remaining toward achieving practical fine-grained access control in the Electronic Medical Record (EMR) system. In this work, we propose an innovative access control model and a fine-grained data sharing mechanism for EMR, which simultaneously achieves the above-mentioned features and is suitable for resource-constrained mobile devices. In the model, complex computation is outsourced to public cloud servers, leaving almost no complex computation for the private key generator (PKG), sender and receiver. Additionally, the communication cost of the PKG and users is optimized. Moreover, we develop an extensible library called libabe that is compatible with Android devices, and the access control mechanism is actually deployed on realistic environment, including public cloud servers, a laptop and an inexpensive mobile phone with constrained resources. The experimental results indicate that the mechanism is efficient, practical and economical. IEEE</t>
  </si>
  <si>
    <t>attribute based encryption; cloud computing; Data sharing mechanism; Electronic Medical Record; secure outsourced computation</t>
  </si>
  <si>
    <t>2-s2.0-85048180487</t>
  </si>
  <si>
    <t>Thota C., Sundarasekar R., Manogaran G., Varatharajan R., Priyan M.K.</t>
  </si>
  <si>
    <t>57189869287;57194236912;57189873309;56372587000;57194561385;</t>
  </si>
  <si>
    <t>Centralized Fog Computing security platform for IoT and cloud in healthcare system</t>
  </si>
  <si>
    <t>Fog Computing: Breakthroughs in Research and Practice</t>
  </si>
  <si>
    <t>10.4018/978-1-5225-5649-7.ch018</t>
  </si>
  <si>
    <t>https://www.scopus.com/inward/record.uri?eid=2-s2.0-85059641403&amp;doi=10.4018%2f978-1-5225-5649-7.ch018&amp;partnerID=40&amp;md5=dca5b2a56533eebb33c4970706710ed9</t>
  </si>
  <si>
    <t>Infosys Ltd., India; Priyadarshini Engineering College, India; VIT University, India; Sri Ramanujar Engineering College, India</t>
  </si>
  <si>
    <t>Thota, C., Infosys Ltd., India; Sundarasekar, R., Priyadarshini Engineering College, India; Manogaran, G., VIT University, India; Varatharajan, R., Sri Ramanujar Engineering College, India; Priyan, M.K., VIT University, India</t>
  </si>
  <si>
    <t>This chapter proposes an efficient centralized secure architecture for end to end integration of IoT based healthcare system deployed in Cloud environment. The proposed platform uses Fog Computing environment to run the framework. In this chapter, health data is collected from sensors and collected sensor data are securely sent to the near edge devices. Finally, devices transfer the data to the cloud for seamless access by healthcare professionals. Security and privacy for patients' medical data are crucial for the acceptance and ubiquitous use of IoT in healthcare. The main focus of this work is to secure Authentication and Authorization of all the devices, Identifying and Tracking the devices deployed in the system, Locating and tracking of mobile devices, new things deployment and connection to existing system, Communication among the devices and data transfer between remote healthcare systems. The proposed system uses asynchronous communication between the applications and data servers deployed in the cloud environment. Â© 2018, IGI Global. All rights reserved.</t>
  </si>
  <si>
    <t>2-s2.0-85059641403</t>
  </si>
  <si>
    <t>Yang W., Wang S., Hu J., Zheng G., Chaudhry J., Adi E., Valli C.</t>
  </si>
  <si>
    <t>55441398100;55913304800;55499371900;56353010700;15020447100;36179466500;7003263986;</t>
  </si>
  <si>
    <t>Securing mobile healthcare data: A smart card based cancelable Finger-Vein Bio-Cryptosystem</t>
  </si>
  <si>
    <t>10.1109/ACCESS.2018.2844182</t>
  </si>
  <si>
    <t>https://www.scopus.com/inward/record.uri?eid=2-s2.0-85048159239&amp;doi=10.1109%2fACCESS.2018.2844182&amp;partnerID=40&amp;md5=d15a52822217c87ed5e7694428794f79</t>
  </si>
  <si>
    <t>Security Research Institute, Edith Cowan University, Joondalup, WA  6027, Australia; Department of Engineering, La Trobe University, Bundoora, VIC  3086, Australia; School of Engineering and Information Technology, University of New South Wales at Canberra, Campbell, ACT  2612, Australia; College of Security and Intelligence, Embry-Riddle Aeronautical University, Prescott, AZ  86301-3720, United States</t>
  </si>
  <si>
    <t>Yang, W., Security Research Institute, Edith Cowan University, Joondalup, WA  6027, Australia; Wang, S., Department of Engineering, La Trobe University, Bundoora, VIC  3086, Australia; Hu, J., School of Engineering and Information Technology, University of New South Wales at Canberra, Campbell, ACT  2612, Australia; Zheng, G., Security Research Institute, Edith Cowan University, Joondalup, WA  6027, Australia; Chaudhry, J., College of Security and Intelligence, Embry-Riddle Aeronautical University, Prescott, AZ  86301-3720, United States; Adi, E., School of Engineering and Information Technology, University of New South Wales at Canberra, Campbell, ACT  2612, Australia; Valli, C., Security Research Institute, Edith Cowan University, Joondalup, WA  6027, Australia</t>
  </si>
  <si>
    <t>Most existing biometric systems designed for healthcare applications only use biometrics for authentication/access control without considering its other function - data encryption. In this paper, we propose a cancelable finger-vein-based bio-cryptosystem, which not only can provide authentication but also can encrypt sensitive healthcare data through a biometric cryptographic technique, fuzzy commitment scheme (FCS). The proposed bio-cryptosystem stores both the encrypted version of healthcare data and the biometric template on a smart card for the reason that it is safer if the biometric data never leaves the card. The employment of the cancelable biometrics further enhances the system security. The experimental results and security analysis show the validity of the proposed scheme. Â© 2013 IEEE.</t>
  </si>
  <si>
    <t>Biometrics; data security; healthcare; security</t>
  </si>
  <si>
    <t>2-s2.0-85048159239</t>
  </si>
  <si>
    <t>Bhatia T., Verma A.K., Sharma G.</t>
  </si>
  <si>
    <t>56878662500;56735257500;57202965230;</t>
  </si>
  <si>
    <t>Secure sharing of mobile personal healthcare records using certificateless proxy re-encryption in cloud</t>
  </si>
  <si>
    <t xml:space="preserve"> e3309</t>
  </si>
  <si>
    <t>10.1002/ett.3309</t>
  </si>
  <si>
    <t>https://www.scopus.com/inward/record.uri?eid=2-s2.0-85046144349&amp;doi=10.1002%2fett.3309&amp;partnerID=40&amp;md5=d8113c830047fc410f0727225b7ff04d</t>
  </si>
  <si>
    <t>Department of Computer Science and Engineering, Thapar University, Patiala, India; DÃ©partement d'Informatique, UniversitÃ© libre de Bruxelles, Brussels, Belgium</t>
  </si>
  <si>
    <t>Bhatia, T., Department of Computer Science and Engineering, Thapar University, Patiala, India; Verma, A.K., Department of Computer Science and Engineering, Thapar University, Patiala, India; Sharma, G., DÃ©partement d'Informatique, UniversitÃ© libre de Bruxelles, Brussels, Belgium</t>
  </si>
  <si>
    <t>The ubiquitous and timely access to personal health records help physicians to take critical decisions and save lives. Cloud computing has a potential to provide ubiquitous and on-demand instant access to common pool of shared resources and services to various stakeholders involved in electronic healthcare industry such as patients, healthcare professionals, insurance companies, etc. The speedy evolution and adoption of cloud computing in electronic healthcare systems have inevitably raised concerns enveloping outsourced data in a myriad of safety issues. In this paper, cryptanalysis of Qin's scheme is performed breaching confidentiality of their scheme. We further proposed a lightweight and pairing free single-hop unidirectional certificateless proxy re-encryption scheme based on elliptic curves for secure sharing of mobile personal health records with public cloud competent for low-power mobile devices. In certificateless proxy re-encryption, patients encrypt the data with their public keys before outsourcing to the cloud and cloud resident semitrusted proxy further re-encrypts into ciphertext under intended recipient's public key without learning anything about encrypted message. We prove its security through formal analysis against chosen ciphertext attack in the random oracle model. Our proposed scheme is more efficient and suitable for low-power mobile devices in comparison with existing schemes. Copyright Â© 2018 John Wiley &amp; Sons, Ltd.</t>
  </si>
  <si>
    <t>2-s2.0-85046144349</t>
  </si>
  <si>
    <t>Hussain M., Al-Haiqi A., Zaidan A.A., Zaidan B.B., Kiah M., Iqbal S., Iqbal S., Abdulnabi M.</t>
  </si>
  <si>
    <t>57189372503;55886475800;35070838500;35070872100;56538792700;56719159400;56564810600;56453314400;</t>
  </si>
  <si>
    <t>A security framework for mHealth apps on Android platform</t>
  </si>
  <si>
    <t>Computers and Security</t>
  </si>
  <si>
    <t>10.1016/j.cose.2018.02.003</t>
  </si>
  <si>
    <t>https://www.scopus.com/inward/record.uri?eid=2-s2.0-85044595076&amp;doi=10.1016%2fj.cose.2018.02.003&amp;partnerID=40&amp;md5=31f09d63a47ac6fd605419dd96e87555</t>
  </si>
  <si>
    <t>Faculty of Computer Science and Information Technology, University of Malaya, Kuala Lumpur, 50603, Malaysia; Department of Computer Science, School of Systems and Technology, University of Management and Technology, Lahore, Pakistan; Department of Electronics and Communication Engineering, College of Engineering, Universiti Tenaga Nasional, Kajang, Malaysia; Department of Computing, Faculty of Arts, Computing and Creative Industry, Universiti Pendidikan Sultan Idris, Tanjong Malim, Perak, Malaysia; School of Technology, Faculty of Computing, Engineering &amp; Technology, Asia Pacific University of Technology &amp; Innovation (APU), Kuala Lumpur, 57000, Malaysia</t>
  </si>
  <si>
    <t>Hussain, M., Faculty of Computer Science and Information Technology, University of Malaya, Kuala Lumpur, 50603, Malaysia, Department of Computer Science, School of Systems and Technology, University of Management and Technology, Lahore, Pakistan; Al-Haiqi, A., Department of Electronics and Communication Engineering, College of Engineering, Universiti Tenaga Nasional, Kajang, Malaysia; Zaidan, A.A., Department of Computing, Faculty of Arts, Computing and Creative Industry, Universiti Pendidikan Sultan Idris, Tanjong Malim, Perak, Malaysia; Zaidan, B.B., Department of Computing, Faculty of Arts, Computing and Creative Industry, Universiti Pendidikan Sultan Idris, Tanjong Malim, Perak, Malaysia; Kiah, M., Faculty of Computer Science and Information Technology, University of Malaya, Kuala Lumpur, 50603, Malaysia; Iqbal, S., Faculty of Computer Science and Information Technology, University of Malaya, Kuala Lumpur, 50603, Malaysia; Iqbal, S., Department of Computer Science, School of Systems and Technology, University of Management and Technology, Lahore, Pakistan; Abdulnabi, M., School of Technology, Faculty of Computing, Engineering &amp; Technology, Asia Pacific University of Technology &amp; Innovation (APU), Kuala Lumpur, 57000, Malaysia</t>
  </si>
  <si>
    <t>Android platform; Android security; mHealth; mHealth applications; OS security; Privacy; Security</t>
  </si>
  <si>
    <t>2-s2.0-85044595076</t>
  </si>
  <si>
    <t>Jiang S., Duan M., Wang L.</t>
  </si>
  <si>
    <t>51461604500;57200447435;57156257200;</t>
  </si>
  <si>
    <t>Toward privacy-preserving symptoms matching in SDN-based mobile healthcare social networks</t>
  </si>
  <si>
    <t>10.1109/JIOT.2018.2799209</t>
  </si>
  <si>
    <t>https://www.scopus.com/inward/record.uri?eid=2-s2.0-85041371529&amp;doi=10.1109%2fJIOT.2018.2799209&amp;partnerID=40&amp;md5=4e5ac57ced90d09a1f52a3d23e35f9c7</t>
  </si>
  <si>
    <t>Department of Internet of Things, Jiangsu University, Zhenjiang, 212013, China</t>
  </si>
  <si>
    <t>Jiang, S., Department of Internet of Things, Jiangsu University, Zhenjiang, 212013, China; Duan, M., Department of Internet of Things, Jiangsu University, Zhenjiang, 212013, China; Wang, L., Department of Internet of Things, Jiangsu University, Zhenjiang, 212013, China</t>
  </si>
  <si>
    <t>Mobile healthcare social networks (MHSNs) have arisen as a very promising brandnew healthcare system, which will greatly improve the quality of life. Moreover, with the help of software defined networking (SDN) paradigm, it can enhance the user experience. To achieve personal health information sharing and the access control among parities, a similar symptoms matching process should be executed before that. However, the matching process requires users to exchange symptoms information, conflicting with the ever-increasing privacy concerns on protecting private symptoms from strangers. To realize privacy-preserving symptoms matching, in this paper, we design two blind signature-based symptom matching schemes in SDN-based MHSNs, which can achieve the coarse-grained symptom matching and fine-grained symptom matching, respectively. Moreover, our schemes do not relay on any trusted third party. Security analysis and detailed simulations show that our proposed schemes can realize efficient privacy-preserving symptom matching. Finally, we do comprehensive experimental evaluation on real-world smartphones to demonstrate the practicality of our proposed schemes. Â© 2018 IEEE.</t>
  </si>
  <si>
    <t>Blind signature; coarse/fine-grained; mobile healthcare social networks (MHSNs); symptoms matching</t>
  </si>
  <si>
    <t>2-s2.0-85041371529</t>
  </si>
  <si>
    <t>Cagnazzo M., Hertlein M., Holz T., Pohlmann N.</t>
  </si>
  <si>
    <t>57190496128;57191331946;53263832100;26423880200;</t>
  </si>
  <si>
    <t>Threat modeling for mobile health systems</t>
  </si>
  <si>
    <t>2018 IEEE Wireless Communications and Networking Conference Workshops, WCNCW 2018</t>
  </si>
  <si>
    <t>10.1109/WCNCW.2018.8369033</t>
  </si>
  <si>
    <t>https://www.scopus.com/inward/record.uri?eid=2-s2.0-85048854960&amp;doi=10.1109%2fWCNCW.2018.8369033&amp;partnerID=40&amp;md5=2e30e7cb7e3c9f17aa1ba20034f90557</t>
  </si>
  <si>
    <t>Institute for Internet-Security, Westphalian University of Applied Sciences, Gelsenkirchen, Germany; Horst Gortz Institute for IT-Security (HGI), Ruhr-University Bochum, Germany; XignSys GmbH, Gelsenkirchen, Germany</t>
  </si>
  <si>
    <t>Cagnazzo, M., Institute for Internet-Security, Westphalian University of Applied Sciences, Gelsenkirchen, Germany; Hertlein, M., XignSys GmbH, Gelsenkirchen, Germany; Holz, T., Horst Gortz Institute for IT-Security (HGI), Ruhr-University Bochum, Germany; Pohlmann, N., Institute for Internet-Security, Westphalian University of Applied Sciences, Gelsenkirchen, Germany</t>
  </si>
  <si>
    <t>Mobile Health (mHealth) is on the rise and it is likely to reduce costs and improve the quality of healthcare. It tightly intersects with the Internet of Things (IoT) and comes with special challenges in terms of interoperability and security. This paper focuses on security challenges and offers a mitigation solution especially with a focus on authentication and encryption for resource constrained devices. It identifies assets in a prototyped mHealth ecosystem and classifies threats with the STRIDE methodology. Furthermore the paper identifies associated risk levels using DREAD and outlines possible mitigation strategies to provide a reasonable trustworthy environment. Â© 2018 IEEE.</t>
  </si>
  <si>
    <t>2-s2.0-85048854960</t>
  </si>
  <si>
    <t>Perez A.J., Rivera-Morales K.G., Labrador M.A., Vergara-Laurens I.</t>
  </si>
  <si>
    <t>23470725200;57203418068;7003977683;6506958129;</t>
  </si>
  <si>
    <t>HR-auth: Heart rate data authentication using consumer wearables</t>
  </si>
  <si>
    <t>Proceedings - International Conference on Software Engineering</t>
  </si>
  <si>
    <t>10.1145/3197231.3197254</t>
  </si>
  <si>
    <t>https://www.scopus.com/inward/record.uri?eid=2-s2.0-85051639743&amp;doi=10.1145%2f3197231.3197254&amp;partnerID=40&amp;md5=d3d3827d958ed559ef6b0ed469ec9ee1</t>
  </si>
  <si>
    <t>Columbus State University, United States; Universidad Del Turabo, Puerto Rico; University of South Florida, United States</t>
  </si>
  <si>
    <t>Perez, A.J., Columbus State University, United States; Rivera-Morales, K.G., Universidad Del Turabo, Puerto Rico; Labrador, M.A., University of South Florida, United States; Vergara-Laurens, I., Universidad Del Turabo, Puerto Rico</t>
  </si>
  <si>
    <t>We study the authentication of the heart rate (HR) signal and we present HR-Auth, an algorithm to authenticate HR data using two independent wearable sensors. We describe and evaluate the proposed algorithm. Â© 2018 ACM.</t>
  </si>
  <si>
    <t>Android Wear; authentication; heart rate; Internet of Things; mHealth; mobile sensing; Security; smart health; wearables</t>
  </si>
  <si>
    <t>2-s2.0-85051639743</t>
  </si>
  <si>
    <t>Liu X., Ma W.</t>
  </si>
  <si>
    <t>57164204500;7402703790;</t>
  </si>
  <si>
    <t>ETAP: Energy-Efficient and Traceable Authentication Protocol in Mobile Medical Cloud Architecture</t>
  </si>
  <si>
    <t>10.1109/ACCESS.2018.2841004</t>
  </si>
  <si>
    <t>https://www.scopus.com/inward/record.uri?eid=2-s2.0-85047648301&amp;doi=10.1109%2fACCESS.2018.2841004&amp;partnerID=40&amp;md5=2b587e6d6ed16eb3e65f0d0c44eeccd9</t>
  </si>
  <si>
    <t>State Key Laboratory of Integrated Service Network, Xidian University, Xi'an, 710071, China</t>
  </si>
  <si>
    <t>Liu, X., State Key Laboratory of Integrated Service Network, Xidian University, Xi'an, 710071, China; Ma, W., State Key Laboratory of Integrated Service Network, Xidian University, Xi'an, 710071, China</t>
  </si>
  <si>
    <t>Medical cloud blends medical treatment, cloud computing, and cloud storage together via the Internet to achieve stakeholders' benefits (healthcare center, patient, doctor, and cloud server). It also enables bunch of shared computing-storage resources to end users at anytime and anywhere. Due to the complexity and openness of the Internet, assorted challenges are there. Hence, security and privacy are the dominant concerns. Therefore, a strong privacy protection authentication protocol is desired. Very recently, Cheng et al. proposed a cloud-based authentication protocol and claimed that their protocol was against mentioned weaknesses in their paper. However, the analysis shows that Cheng et al.'s protocol is insecure against message confidentiality and patient's anonymity. Then, a novel energy-efficient and traceable authentication protocol (ETAP) is proposed. The ETAP not only mitigates the weaknesses, but has other advantages. First, the ETAP realizes authentication with extremely low computational cost between stakeholders. Second, the ETAP can enable patients to enjoy the remote services with privacy protection. Finally, the ETAP is proven to be safe against passive and active attacks under the elliptic curve discrete logarithm problem assumption in random oracle model. Hence, these features make the ETAP very suitable for computation-limited mobile devices (such as smartphone and PAD) compared with other related existing protocols. Â© 2013 IEEE.</t>
  </si>
  <si>
    <t>authentication; energy-efficient; Medical cloud computing; privacy protecting; provably-secure</t>
  </si>
  <si>
    <t>2-s2.0-85047648301</t>
  </si>
  <si>
    <t>Basnet R., Mukherjee S., Pagadala V.M., Ray I.</t>
  </si>
  <si>
    <t>57202601467;56606600200;57202612670;7004434675;</t>
  </si>
  <si>
    <t>An efficient implementation of next generation access control for the mobile health cloud</t>
  </si>
  <si>
    <t>2018 3rd International Conference on Fog and Mobile Edge Computing, FMEC 2018</t>
  </si>
  <si>
    <t>10.1109/FMEC.2018.8364055</t>
  </si>
  <si>
    <t>https://www.scopus.com/inward/record.uri?eid=2-s2.0-85048860829&amp;doi=10.1109%2fFMEC.2018.8364055&amp;partnerID=40&amp;md5=e481d948a86e995d29011c6d6506f65c</t>
  </si>
  <si>
    <t>Department of Computer Science, Colorado State University, Fort Collins, CO  80523, United States</t>
  </si>
  <si>
    <t>Basnet, R., Department of Computer Science, Colorado State University, Fort Collins, CO  80523, United States; Mukherjee, S., Department of Computer Science, Colorado State University, Fort Collins, CO  80523, United States; Pagadala, V.M., Department of Computer Science, Colorado State University, Fort Collins, CO  80523, United States; Ray, I., Department of Computer Science, Colorado State University, Fort Collins, CO  80523, United States</t>
  </si>
  <si>
    <t>In today's era health informatics is a major contributor to the advancements in ubiquitous computing. Of late, the concept of mobile health (mHealth) systems has attracted considerable attention from both medical computer science communities. mHealth devices generate a significant amount of patient data on a timely basis. This data is often stored on cloud-based EHR and PHR systems to aid in timely and better quality healthcare service. However, as has been seen lately, stored personal records act as honeypots for malicious entities and the internet underground. It is thus imperative to prevent unauthorized leakage of mHealth data from cloud-based E/PHR systems. As observed from some of our preliminary research, NIST's policy machine (PM) framework suits the access control modeling requirements posed by mHealth systems. Moreover, the graph-based model adopted by this framework allows efficient policy management through advanced graph search techniques. In this paper, we leverage the policy machine model to propose a cloud-based service that achieves secure storage and fine-grained dissemination of mHealth data. The primary goal of this work is to demonstrate the applicability of the PM framework to the mHealth domain and illustrate the workflow of an algorithm to resolve access decisions in theoretically faster time than achieved by existing implementations. Â© 2018 IEEE.</t>
  </si>
  <si>
    <t>2-s2.0-85048860829</t>
  </si>
  <si>
    <t>Wan C., Zhang J., Huang D.</t>
  </si>
  <si>
    <t>8314543400;55871950900;36677373800;</t>
  </si>
  <si>
    <t>ACMHS: Efficient access control for mobile health care system</t>
  </si>
  <si>
    <t>International Journal of Communication Systems</t>
  </si>
  <si>
    <t xml:space="preserve"> e3364</t>
  </si>
  <si>
    <t>10.1002/dac.3364</t>
  </si>
  <si>
    <t>https://www.scopus.com/inward/record.uri?eid=2-s2.0-85024495981&amp;doi=10.1002%2fdac.3364&amp;partnerID=40&amp;md5=729dceefa34275f32d383553da41bbad</t>
  </si>
  <si>
    <t>School of Information Science and Engineering, Southeast University, Nanjing, Jiangsu  210096, China; Nanjing University, Nanjing, Jiangsu  210093, China; Key Lab of Information Network Security, Ministry of Public Security, Shanghai, China</t>
  </si>
  <si>
    <t>Wan, C., School of Information Science and Engineering, Southeast University, Nanjing, Jiangsu  210096, China; Zhang, J., Nanjing University, Nanjing, Jiangsu  210093, China; Huang, D., Key Lab of Information Network Security, Ministry of Public Security, Shanghai, China</t>
  </si>
  <si>
    <t>To provide privacy protection in mobile health care system, medical users typically encrypt their personal health information before publishing it to the health care center. And other medical users download, decrypt, and process it using an access control protocol. However, current access control protocols are mainly focusing the privacy of personal health information and lacking the protection for medical users' real identities, leading to a variety of security issues. At the same time, current access control protocols for mobile health care systems are usually based on bilinear map, resulting in high computation costs. Observing the above issues, we introduce a novel access control protocol with privacy-preserving called Access Control for Mobile Healthcare System (ACMHS). Similar to protocols of this field, ACMHS can provide privacy protection for mobile health care systems. However, different from other well-known approaches, ACMHS uses pseudonyms instead of real identities, which can provide privacy protection for medical users' real identities. Moreover, to reduce the computation cost of bilinear map, we introduce the algebraic signature to ACMHS and design a novel access control protocol, which is much more efficient than current bilinear-map-based protocols. By doing so, ACMHS can achieve high efficiency while still enjoying required security requirements. Experimental results show that ACMHS is feasible for real-world applications. Copyright Â© 2017 John Wiley &amp; Sons, Ltd.</t>
  </si>
  <si>
    <t>access control; algebraic signature; mobile health care system; pseudonym management; signcryption</t>
  </si>
  <si>
    <t>2-s2.0-85024495981</t>
  </si>
  <si>
    <t>Wayan Pulantara I., Parmanto B., Germain A.</t>
  </si>
  <si>
    <t>57202236602;6602904022;7006150454;</t>
  </si>
  <si>
    <t>Development of a just-in-time adaptive mhealth intervention for insomnia: Usability study</t>
  </si>
  <si>
    <t xml:space="preserve"> e21</t>
  </si>
  <si>
    <t>10.2196/humanfactors.8905</t>
  </si>
  <si>
    <t>https://www.scopus.com/inward/record.uri?eid=2-s2.0-85047557849&amp;doi=10.2196%2fhumanfactors.8905&amp;partnerID=40&amp;md5=8b7e56ae664d9b48a68a47349842d0f1</t>
  </si>
  <si>
    <t>Sleep and Chronobiology Laboratories, Department of Psychiatry, University of Pittsburgh, Pittsburgh, PA, United States; Health and Rehabilitation Informatics Laboratory, Department of Health Information Management, University of Pittsburgh, 6026 Forbes Tower, Pittsburgh, PA  15260, United States</t>
  </si>
  <si>
    <t>Wayan Pulantara, I., Health and Rehabilitation Informatics Laboratory, Department of Health Information Management, University of Pittsburgh, 6026 Forbes Tower, Pittsburgh, PA  15260, United States; Parmanto, B., Health and Rehabilitation Informatics Laboratory, Department of Health Information Management, University of Pittsburgh, 6026 Forbes Tower, Pittsburgh, PA  15260, United States; Germain, A., Sleep and Chronobiology Laboratories, Department of Psychiatry, University of Pittsburgh, Pittsburgh, PA, United States</t>
  </si>
  <si>
    <t>Insomnia; IREST; JITAI; Just-in-Time Adaptive Intervention; MHealth; Mobile health; Sleep; Smartphone; Usability</t>
  </si>
  <si>
    <t>2-s2.0-85047557849</t>
  </si>
  <si>
    <t>Scott K.M., Richards D., Londos G.</t>
  </si>
  <si>
    <t>56433802100;57193711592;57202218589;</t>
  </si>
  <si>
    <t>Assessment criteria for parents to determine the trustworthiness of maternal and child health apps: a pilot study</t>
  </si>
  <si>
    <t>Health and Technology</t>
  </si>
  <si>
    <t>10.1007/s12553-018-0216-8</t>
  </si>
  <si>
    <t>https://www.scopus.com/inward/record.uri?eid=2-s2.0-85047499256&amp;doi=10.1007%2fs12553-018-0216-8&amp;partnerID=40&amp;md5=da8b7680367ba64891665429dfd309b6</t>
  </si>
  <si>
    <t>Discipline of Child and Adolescent Health, The University of Sydney, Sydney, NSW, Australia; Department of Computing, Macquarie University, Sydney, NSW, Australia</t>
  </si>
  <si>
    <t>Scott, K.M., Discipline of Child and Adolescent Health, The University of Sydney, Sydney, NSW, Australia; Richards, D., Department of Computing, Macquarie University, Sydney, NSW, Australia; Londos, G., Department of Computing, Macquarie University, Sydney, NSW, Australia</t>
  </si>
  <si>
    <t>Mobile software applications (apps) on health-related topics are among the most popular apps used today. However, concerns have been raised about privacy and security risks of consumer data, and disclosure to third parties. Concerns have also been raised about the content rating of apps and whether it corresponds with in-app advertising. The aim of this project was to explore international regulation of health apps and existing standards for app developers. A literature review was conducted focusing on standards, compliance, guidelines, awareness and technology. A set of assessment criteria was then developed that could be used by parents to evaluate the trustworthiness of maternal and child health apps. In the pilot study the criteria were assessed against ten maternal and child health apps selected from Google play, Apple store, the SocialWellth app library and the former UK National Health Service app library. Only one of the ten maternal and child health apps met all ten assessment criteria; two apps met only five criteria. The least frequently met criteria involved use of a trustmark and government approval, and in-app advertising falling outside the content rating. Our evaluation highlighted issues with the way information is made available to consumers through maternal and child health apps. It also demonstrated that not all app developers and advertisers follow existing relevant international guidelines or technology standards. Given this environment, our proposed assessment criteria are a means by which parents can make their own evaluation of the trustworthiness of maternal and child health apps before downloading them. Â© 2018, IUPESM and Springer-Verlag GmbH Germany, part of Springer Nature.</t>
  </si>
  <si>
    <t>Apps; Consumer; Maternal and child health; mHealth; Parents; Trustworthy</t>
  </si>
  <si>
    <t>2-s2.0-85047499256</t>
  </si>
  <si>
    <t>Seepers R.M., Wang W., De Haan G., Sourdis I., Strydis C.</t>
  </si>
  <si>
    <t>55584996700;57192554264;7005366927;16310404100;25655465100;</t>
  </si>
  <si>
    <t>Attacks on heartbeat-based security using remote photoplethysmography</t>
  </si>
  <si>
    <t>IEEE Journal of Biomedical and Health Informatics</t>
  </si>
  <si>
    <t>10.1109/JBHI.2017.2691282</t>
  </si>
  <si>
    <t>https://www.scopus.com/inward/record.uri?eid=2-s2.0-85045322093&amp;doi=10.1109%2fJBHI.2017.2691282&amp;partnerID=40&amp;md5=c4943e17457ce8b49264debd7686c780</t>
  </si>
  <si>
    <t>Department of Neuroscience, Erasmus Medical Center, Rotterdam, CN, Netherlands; Department of Electrical Engineering, Eindhoven University of Technology, Eindhoven, AZ, Netherlands; Department of Computer Science and Engineering, Chalmers University of Technology, Gothenburg, Sweden</t>
  </si>
  <si>
    <t>Seepers, R.M., Department of Neuroscience, Erasmus Medical Center, Rotterdam, CN, Netherlands; Wang, W., Department of Electrical Engineering, Eindhoven University of Technology, Eindhoven, AZ, Netherlands; De Haan, G., Department of Electrical Engineering, Eindhoven University of Technology, Eindhoven, AZ, Netherlands; Sourdis, I., Department of Computer Science and Engineering, Chalmers University of Technology, Gothenburg, Sweden; Strydis, C., Department of Neuroscience, Erasmus Medical Center, Rotterdam, CN, Netherlands</t>
  </si>
  <si>
    <t>The time interval between consecutive heartbeats (interpulse interval, IPI) has previously been suggested for securing mobile-health solutions. This time interval is known to contain a degree of randomness, permitting the generation of a time- and person-specific identifier. It is commonly assumed that only devices trusted by a person can make physical contact with him/her, and that this physical contact allows each device to generate a similar identifier based on its own cardiac recordings. Under these conditions, the identifiers generated by different trusted devices can facilitate secure authentication. Recently, a wide range of techniques have been proposed for measuring heartbeats remotely, a prominent example of which is remote photoplethysmography (rPPG). These techniques may pose a significant threat to heartbeat-based security, as an adversary may pretend to be a trusted device by generating a similar identifier without physical contact, thus bypassing one of the core security conditions. In this paper, we assess the feasibility of such remote attacks using state-of-the-art rPPG methods. Our evaluation shows that rPPG has similar accuracy as contact PPG and, thus, forms a substantial threat to heartbeat-based-security systems that permit trusted devices to obtain their identifiers from contact PPG recordings. Conversely, rPPG cannot obtain an accurate representation of an identifier generated from electrical cardiac signals, making the latter invulnerable to state-of-the-art remote attacks. Â© 2013 IEEE.</t>
  </si>
  <si>
    <t>Authentication; Biometrics (access control); Photoplethysmography; Remote monitoring; Robert Seepers; side-channel attacks; with kind regards</t>
  </si>
  <si>
    <t>2-s2.0-85045322093</t>
  </si>
  <si>
    <t>Wu F., Li X., Sangaiah A.K., Xu L., Kumari S., Wu L., Shen J.</t>
  </si>
  <si>
    <t>55775368400;36509118600;55616335800;55775068700;48361454000;57195611186;55964982500;</t>
  </si>
  <si>
    <t>A lightweight and robust two-factor authentication scheme for personalized healthcare systems using wireless medical sensor networks</t>
  </si>
  <si>
    <t>10.1016/j.future.2017.08.042</t>
  </si>
  <si>
    <t>https://www.scopus.com/inward/record.uri?eid=2-s2.0-85029214224&amp;doi=10.1016%2fj.future.2017.08.042&amp;partnerID=40&amp;md5=d83ecfc15c13982511aafd29795d89ba</t>
  </si>
  <si>
    <t>Department of Computer Science and Engineering, Xiamen Institute of Technology, Xiamen, 361021, China; School of Computer Science and Engineering, Hunan University of Science and Technology, Xiangtan, 411201, China; School of Computer Science and Engineering, VIT University, Vellore, Tamil Nadu  632014, India; School of Information Science and Technology, Xiamen University, Xiamen, 361005, China; Department of Mathematics, Chaudhary Charan Singh University, Meerut, Uttar Pradesh  250005, India; School of Computer and Software, Nanjing University of Information Science and Technology, Nanjing, 210044, China</t>
  </si>
  <si>
    <t>Wu, F., Department of Computer Science and Engineering, Xiamen Institute of Technology, Xiamen, 361021, China; Li, X., School of Computer Science and Engineering, Hunan University of Science and Technology, Xiangtan, 411201, China; Sangaiah, A.K., School of Computer Science and Engineering, VIT University, Vellore, Tamil Nadu  632014, India; Xu, L., School of Information Science and Technology, Xiamen University, Xiamen, 361005, China; Kumari, S., Department of Mathematics, Chaudhary Charan Singh University, Meerut, Uttar Pradesh  250005, India; Wu, L., Department of Computer Science and Engineering, Xiamen Institute of Technology, Xiamen, 361021, China; Shen, J., School of Computer and Software, Nanjing University of Information Science and Technology, Nanjing, 210044, China</t>
  </si>
  <si>
    <t>Mutual authentication; Personalized healthcare system; Proverif tool; User anonymity; Wireless medical sensor network</t>
  </si>
  <si>
    <t>2-s2.0-85029214224</t>
  </si>
  <si>
    <t>Arvind D.K., Bates C.A., Fischer D.J., Mann J.</t>
  </si>
  <si>
    <t>6602931908;57203179495;57203186328;36198380000;</t>
  </si>
  <si>
    <t>Spatially-resolved estimation of personal dosage of airborne particulates for ambulatory subjects using wearable sensors</t>
  </si>
  <si>
    <t>2018 IEEE EMBS International Conference on Biomedical and Health Informatics, BHI 2018</t>
  </si>
  <si>
    <t>2018-January</t>
  </si>
  <si>
    <t>10.1109/BHI.2018.8333362</t>
  </si>
  <si>
    <t>https://www.scopus.com/inward/record.uri?eid=2-s2.0-85050857874&amp;doi=10.1109%2fBHI.2018.8333362&amp;partnerID=40&amp;md5=4247ff805d12ee7245319ff6b5846687</t>
  </si>
  <si>
    <t>Centre for Speckled Computing, School of Informatics, University of Edinburgh, 10 Crichton Street, Edinburgh, EH8 9AB, United Kingdom</t>
  </si>
  <si>
    <t>Arvind, D.K., Centre for Speckled Computing, School of Informatics, University of Edinburgh, 10 Crichton Street, Edinburgh, EH8 9AB, United Kingdom; Bates, C.A., Centre for Speckled Computing, School of Informatics, University of Edinburgh, 10 Crichton Street, Edinburgh, EH8 9AB, United Kingdom; Fischer, D.J., Centre for Speckled Computing, School of Informatics, University of Edinburgh, 10 Crichton Street, Edinburgh, EH8 9AB, United Kingdom; Mann, J., Centre for Speckled Computing, School of Informatics, University of Edinburgh, 10 Crichton Street, Edinburgh, EH8 9AB, United Kingdom</t>
  </si>
  <si>
    <t>This paper describes a novel method for continuous estimation of personal dosage of airborne particulates for ambulatory subjects using a body sensor network comprising of a wearable particle counter for monitoring the concentration of airborne particulates (PM10/2.5), and a respiratory monitor worn as a patch on the chest for recording breathing rate and flow. Both the devices communicate wirelessly over BLE with an Android mobile phone which serves as a gateway to Google Cloud for storage, and sensor data analytics. A security policy is described for dealing with the personal and spatially-resolved nature of the sensor data which balances feasibility with levels of privacy and security. Sample results are presented for the personal dose profile for a healthy subject in an indoor microenvironment, and a spatio-temporal dose profile for a person walking outdoors in an urban environment. Â© 2018 IEEE.</t>
  </si>
  <si>
    <t>2-s2.0-85050857874</t>
  </si>
  <si>
    <t>57201923633;35098560800;57192541584;55331180200;6602761936;57195409594;56117696400;57201116981;37001291600;16935809700;57203544832;7004106404;</t>
  </si>
  <si>
    <t>Challenges and solutions implementing an SMS text message-based survey CASI and adherence reminders in an international biomedical HIV PrEP study (MTN 017)</t>
  </si>
  <si>
    <t>10.1016/j.jbi.2018.02.018</t>
  </si>
  <si>
    <t>https://www.scopus.com/inward/record.uri?eid=2-s2.0-85043456719&amp;doi=10.1016%2fj.jbi.2018.02.018&amp;partnerID=40&amp;md5=92330786febb678ee0ad46d876bbefe7</t>
  </si>
  <si>
    <t>University of California San Francisco, Department of Medicine, Center for AIDS Prevention Studies, San Francisco, CA, United States; Zuckerberg San Francisco General Hospital, UCSF Center for Vulnerable Populations, Health Communications Research Program, San Francisco, CA, United States; New York State Psychiatric Institute and Columbia University, HIV Center for Clinical and Behavioral Studies, New York, NY, United States; Columbia University, Mailman School of Public Health, Sociomedical Sciences, New York, NY, United States; Columbia University, College of Physicians and Surgeons, Psychiatry, New York, NY, United States; Desmond Tutu HIV Foundation, Cape Town, South Africa; AsociaciÃ³n Civil Impacta Salud y EducaciÃ³n, Lima, Peru; Thailand Ministry of Public Health â€“ U.S. Centers for Disease Control and Prevention CollaborationNonthaburi, Thailand; University of Pittsburgh, School of Medicine, Pittsburgh, PA, United States</t>
  </si>
  <si>
    <t>Brown, W., III, University of California San Francisco, Department of Medicine, Center for AIDS Prevention Studies, San Francisco, CA, United States, Zuckerberg San Francisco General Hospital, UCSF Center for Vulnerable Populations, Health Communications Research Program, San Francisco, CA, United States, New York State Psychiatric Institute and Columbia University, HIV Center for Clinical and Behavioral Studies, New York, NY, United States; Giguere, R., New York State Psychiatric Institute and Columbia University, HIV Center for Clinical and Behavioral Studies, New York, NY, United States; Sheinfil, A., New York State Psychiatric Institute and Columbia University, HIV Center for Clinical and Behavioral Studies, New York, NY, United States; Ibitoye, M., New York State Psychiatric Institute and Columbia University, HIV Center for Clinical and Behavioral Studies, New York, NY, United States, Columbia University, Mailman School of Public Health, Sociomedical Sciences, New York, NY, United States; Balan, I., New York State Psychiatric Institute and Columbia University, HIV Center for Clinical and Behavioral Studies, New York, NY, United States, Columbia University, College of Physicians and Surgeons, Psychiatry, New York, NY, United States; Ho, T., New York State Psychiatric Institute and Columbia University, HIV Center for Clinical and Behavioral Studies, New York, NY, United States; Brown, B., Desmond Tutu HIV Foundation, Cape Town, South Africa; Quispe, L., AsociaciÃ³n Civil Impacta Salud y EducaciÃ³n, Lima, Peru; Sukwicha, W., Thailand Ministry of Public Health â€“ U.S. Centers for Disease Control and Prevention CollaborationNonthaburi, Thailand; Lama, J.R., AsociaciÃ³n Civil Impacta Salud y EducaciÃ³n, Lima, Peru; Carballo-DiÃ©guez, A., New York State Psychiatric Institute and Columbia University, HIV Center for Clinical and Behavioral Studies, New York, NY, United States, Columbia University, College of Physicians and Surgeons, Psychiatry, New York, NY, United States; Cranston, R.D., University of Pittsburgh, School of Medicine, Pittsburgh, PA, United States</t>
  </si>
  <si>
    <t>Background: We implemented a text message-based Short Message Service computer-assisted self-interviewing (SMS-CASI) system to aid adherence and monitor behavior in MTN-017, a phase 2 safety and acceptability study of rectally-applied reduced-glycerin 1% tenofovir gel compared to oral emtricitabine/tenofovir disoproxil fumarate tablets. We sought to implement SMS-based daily reminders and product use reporting, in four countries and five languages, and centralize data management/automated-backup. Methods: We assessed features of five SMS programs against study criteria. After identifying the optimal program, we systematically implemented it in South Africa, Thailand, Peru, and the United States. The system consisted of four windows-based computers, a GSM dongle and sim card to send SMS. The SMS-CASI was, designed for 160 character SMS. Reminders and reporting sessions were initiated by date/time triggered messages. System, questions, responses, and instructions were triggered by predetermined key words. Results: There were 142,177 total messages: sent 86,349 (60.73%), received 55,573 (39.09%), failed 255 (0.18%). 6153 (4.33%) of the message were errors generated from either our SMS-CASI system or by participants. Implementation challenges included: high message costs; poor data access; slow data cleaning and analysis; difficulty reporting information to sites; a need for better participant privacy and data security; and mitigating variability in system performance across sites. We mitigated message costs and poor data access by federating the SMS-CASI system, and used secure email protocols to centralize data backup. We developed programming syntaxes to facilitate daily data cleaning and analysis, and a calendar template for reporting SMS behavior. Lastly, we ambiguated text message language to increase privacy, and standardized hardware and software across sites, minimizing operational variability. Conclusion: We identified factors that aid international implementation and operation of SMS-CASI for real-time adherence monitoring. The challenges and solutions we present can aid other researchers to develop and manage an international multilingual SMS-based adherence reminder and CASI system. Â© 2018</t>
  </si>
  <si>
    <t>Adherence; Computer-assisted self-interview; HIV; mHealth; PrEP; Short Message Service (SMS) text messaging</t>
  </si>
  <si>
    <t>2-s2.0-85043456719</t>
  </si>
  <si>
    <t>Li C.-T., Shih D.-H., Wang C.-C.</t>
  </si>
  <si>
    <t>27167640600;9335419500;57207369266;</t>
  </si>
  <si>
    <t>Cloud-assisted mutual authentication and privacy preservation protocol for telecare medical information systems</t>
  </si>
  <si>
    <t>Computer Methods and Programs in Biomedicine</t>
  </si>
  <si>
    <t>10.1016/j.cmpb.2018.02.002</t>
  </si>
  <si>
    <t>https://www.scopus.com/inward/record.uri?eid=2-s2.0-85041523812&amp;doi=10.1016%2fj.cmpb.2018.02.002&amp;partnerID=40&amp;md5=3370ac2e71a31e78fc6ca5e1cc0f6dae</t>
  </si>
  <si>
    <t>Department of Information Management, Tainan University of Technology, 529 Zhongzheng Road, Tainan City, 71002, Taiwan; Department of Information Management, National Yunlin University of Science and Technology, 123 University Road, Yunlin, 64002, Taiwan</t>
  </si>
  <si>
    <t>Li, C.-T., Department of Information Management, Tainan University of Technology, 529 Zhongzheng Road, Tainan City, 71002, Taiwan; Shih, D.-H., Department of Information Management, National Yunlin University of Science and Technology, 123 University Road, Yunlin, 64002, Taiwan; Wang, C.-C., Department of Information Management, National Yunlin University of Science and Technology, 123 University Road, Yunlin, 64002, Taiwan</t>
  </si>
  <si>
    <t>Background and Objective: With the rapid development of wireless communication technologies and the growing prevalence of smart devices, telecare medical information system (TMIS) allows patients to receive medical treatments from the doctors via Internet technology without visiting hospitals in person. By adopting mobile device, cloud-assisted platform and wireless body area network, the patients can collect their physiological conditions and upload them to medical cloud via their mobile devices, enabling caregivers or doctors to provide patients with appropriate treatments at anytime and anywhere. In order to protect the medical privacy of the patient and guarantee reliability of the system, before accessing the TMIS, all system participants must be authenticated. Methods: Mohit et al. recently suggested a lightweight authentication protocol for cloud-based health care system. They claimed their protocol ensures resilience of all well-known security attacks and has several important features such as mutual authentication and patient anonymity. In this paper, we demonstrate that Mohit et al.'s authentication protocol has various security flaws and we further introduce an enhanced version of their protocol for cloud-assisted TMIS, which can ensure patient anonymity and patient unlinkability and prevent the security threats of report revelation and report forgery attacks. Results: The security analysis proves that our enhanced protocol is secure against various known attacks as well as found in Mohit et al.'s protocol. Compared with existing related protocols, our enhanced protocol keeps the merits of all desirable security requirements and also maintains the efficiency in terms of computation costs for cloud-assisted TMIS. Conclusions: We propose a more secure mutual authentication and privacy preservation protocol for cloud-assisted TMIS, which fixes the mentioned security weaknesses found in Mohit et al.'s protocol. According to our analysis, our authentication protocol satisfies most functionality features for privacy preservation and effectively cope with cloud-assisted TMIS with better efficiency. Â© 2018 Elsevier B.V.</t>
  </si>
  <si>
    <t>Authentication; Cloud computing; Cryptanalysis; Privacy preservation; Telecare medical information system</t>
  </si>
  <si>
    <t>2-s2.0-85041523812</t>
  </si>
  <si>
    <t>Jeong C.-W., Joo S.-C.</t>
  </si>
  <si>
    <t>23397375500;56216510500;</t>
  </si>
  <si>
    <t>Skin care management support system based on cloud computing</t>
  </si>
  <si>
    <t>10.1007/s11042-017-5521-0</t>
  </si>
  <si>
    <t>https://www.scopus.com/inward/record.uri?eid=2-s2.0-85037723404&amp;doi=10.1007%2fs11042-017-5521-0&amp;partnerID=40&amp;md5=651fc402cfa0f71e7121b3d9075b6cd3</t>
  </si>
  <si>
    <t>Medical Convergence Research Center, Wonkwang University Hospital, 460 Iksandeaero, Iksan, Jeonbuk  570-749, South Korea; Department of Computer Engineering, Wonkwang University, 460 Iksandeaero, Iksan, Jeonbuk  570-749, South Korea</t>
  </si>
  <si>
    <t>Jeong, C.-W., Medical Convergence Research Center, Wonkwang University Hospital, 460 Iksandeaero, Iksan, Jeonbuk  570-749, South Korea; Joo, S.-C., Department of Computer Engineering, Wonkwang University, 460 Iksandeaero, Iksan, Jeonbuk  570-749, South Korea</t>
  </si>
  <si>
    <t>In this paper, we propose a skin care management support system that can provide easy intercommunication between patients and medical staff for optimal management of skin treatment and an aid to diagnosis. This system provides self-management and treatment advice for patients from medical staff. Our research is specially focused on the management of conditions such as psoriasis and melanoma. Although there exist systems have been developed for various medical applications, including some that provide self-monitoring via smartphones, the patient participation rate in using these applications has been low after initial use. This is because obtaining useful information regarding the diagnosis and treatment of disease without the support of medical staff is difficult. We propose a skin care management support system with an enhanced interaction method. It leverages a data synchronization mechanism to enable patients and medical staff to view simultaneously. The system environment is based on cloud computing environment, which provides secure communication by using an Advanced Encryption Standard (AES) between patients and medical staff. Finally, we demonstrate the complete skin care management procedure for skin diseases using a smartphone-based portal service. Â© 2017, Springer Science+Business Media, LLC, part of Springer Nature.</t>
  </si>
  <si>
    <t>Cloud computing; Data synchronization; Interaction method; Psoriasis and melanoma; Skin care management support system; Skin disease</t>
  </si>
  <si>
    <t>2-s2.0-85037723404</t>
  </si>
  <si>
    <t>Eldosouky A., Saad W.</t>
  </si>
  <si>
    <t>57189045352;57203259001;</t>
  </si>
  <si>
    <t>On the cybersecurity of m-Health IoT systems with LED bitslice implementation</t>
  </si>
  <si>
    <t>2018 IEEE International Conference on Consumer Electronics, ICCE 2018</t>
  </si>
  <si>
    <t>10.1109/ICCE.2018.8326298</t>
  </si>
  <si>
    <t>https://www.scopus.com/inward/record.uri?eid=2-s2.0-85048778354&amp;doi=10.1109%2fICCE.2018.8326298&amp;partnerID=40&amp;md5=88dc5c227a3d677f0c2f89cf01ff617d</t>
  </si>
  <si>
    <t>Wireless at VT, Bradley Department of Electrical and Computer Engineering, Virginia Tech, Blacksburg, VA, United States</t>
  </si>
  <si>
    <t>Eldosouky, A., Wireless at VT, Bradley Department of Electrical and Computer Engineering, Virginia Tech, Blacksburg, VA, United States; Saad, W., Wireless at VT, Bradley Department of Electrical and Computer Engineering, Virginia Tech, Blacksburg, VA, United States</t>
  </si>
  <si>
    <t>The Internet of Things (IoT) will provide a large-scale infrastructure that can support a plethora of new networked services. One critical IoT application pertains to m-Health services which allow monitoring the health status of patients while providing the ability for a rapid response in emergency cases. Connecting healthcare services to the IoT brings forward new security threats and vulnerabilities that can jeopardize the patients' private data. In this paper, a novel security framework for m-Health IoT security is proposed using the concept of moving target defense (MTD). MTD allows the m-Health system to dynamically change its cryptographic keys to increase uncertainty on an attacker and secure the data. In the proposed scheme, the devices update their keys locally to eliminate the risk of revealing new keys while they are being shared with a gateway. A practical implementation is proposed based on bitslicing LED, a lightweight encryption cipher, to improve the performance of decrypting multiple packets at the same time. LED bitsliced implementation was tested on an ARM Cortex-A53 and was shown to consume half of the processor's instructions compared to the conventional implementation. The effect of applying MTD on the number of processor's instructions is evaluated and shown to be bounded. Â© 2018 IEEE.</t>
  </si>
  <si>
    <t>2-s2.0-85048778354</t>
  </si>
  <si>
    <t>Arfaoui A., Ben Letaifa A., Kribeche A., Senouci S.M., Hamdi M.</t>
  </si>
  <si>
    <t>57201884797;23007864500;57188835084;6603438406;56211317600;</t>
  </si>
  <si>
    <t>A stochastic game for adaptive security in constrained wireless body area networks</t>
  </si>
  <si>
    <t>CCNC 2018 - 2018 15th IEEE Annual Consumer Communications and Networking Conference</t>
  </si>
  <si>
    <t>10.1109/CCNC.2018.8319222</t>
  </si>
  <si>
    <t>https://www.scopus.com/inward/record.uri?eid=2-s2.0-85046939454&amp;doi=10.1109%2fCCNC.2018.8319222&amp;partnerID=40&amp;md5=1b5fdb1aa7fd6d46bef89523abd069c6</t>
  </si>
  <si>
    <t>Digital Security Unit, SupCom University of Carthage, Tunisia; DRIVE EA1859, Univ. Bourgogne Franche Comta, France; MEDIATRON Lab., SupCom, University of Carthage, Tunis, Tunisia</t>
  </si>
  <si>
    <t>Arfaoui, A., Digital Security Unit, SupCom University of Carthage, Tunisia, DRIVE EA1859, Univ. Bourgogne Franche Comta, France; Ben Letaifa, A., MEDIATRON Lab., SupCom, University of Carthage, Tunis, Tunisia; Kribeche, A., DRIVE EA1859, Univ. Bourgogne Franche Comta, France; Senouci, S.M., DRIVE EA1859, Univ. Bourgogne Franche Comta, France; Hamdi, M., Digital Security Unit, SupCom University of Carthage, Tunisia</t>
  </si>
  <si>
    <t>Using Internet of Things (IoT) in the health domain is one of the most promising approaches which offer a ubiquitous healthcare where sensors are used, in real time, for constant monitoring of patient's symptoms and needs wherever he is. Wireless body area network (WBAN) is a highly suitable communication tool for the medical IoT devices. However, the conception of WBAN applications is still a challenging job that should take into consideration many technical requirements such as network lifetime, security level, network throughput and data criticality and prioritization. As a consequence, a trade-off between security effectiveness, energy efficiency, and QoS requirements can be perceived as a major performance objective. In this paper, we propose a stochastic game to balance the tradeoff between network performance and security level while taking into account the context dynamics. Simulation results show that the proposed approach can achieve an acceptable security level and is more efficient than benchmark algorithms in terms of network lifetime and throughput. Â© 2018 IEEE.</t>
  </si>
  <si>
    <t>Game theory; Health; IoT; Nash Equilibrium Adaptive security; QoS requirements; WBAN</t>
  </si>
  <si>
    <t>2-s2.0-85046939454</t>
  </si>
  <si>
    <t>Bondaronek P., Alkhaldi G., Slee A., Hamilton F.L., Murray E.</t>
  </si>
  <si>
    <t>57195104761;57194480772;57202532296;26657997700;7202670002;</t>
  </si>
  <si>
    <t>Quality of publicly available physical activity apps: Review and content analysis</t>
  </si>
  <si>
    <t xml:space="preserve"> e53</t>
  </si>
  <si>
    <t>10.2196/mhealth.9069</t>
  </si>
  <si>
    <t>https://www.scopus.com/inward/record.uri?eid=2-s2.0-85060350545&amp;doi=10.2196%2fmhealth.9069&amp;partnerID=40&amp;md5=58f88a58642d43de86428a89416a2c05</t>
  </si>
  <si>
    <t>eHealth Unit, Research Department of Primary Care and Population Health, University College London, London, United Kingdom; Community Health Sciences Department, College of Applied Medical Sciences, King Saud University, Riyadh, Saudi Arabia; Research Department of Primary Care and Population Health, University College London, London, United Kingdom</t>
  </si>
  <si>
    <t>Bondaronek, P., eHealth Unit, Research Department of Primary Care and Population Health, University College London, London, United Kingdom; Alkhaldi, G., Community Health Sciences Department, College of Applied Medical Sciences, King Saud University, Riyadh, Saudi Arabia; Slee, A., Research Department of Primary Care and Population Health, University College London, London, United Kingdom; Hamilton, F.L., eHealth Unit, Research Department of Primary Care and Population Health, University College London, London, United Kingdom; Murray, E., eHealth Unit, Research Department of Primary Care and Population Health, University College London, London, United Kingdom</t>
  </si>
  <si>
    <t>EHealth review; Exercise; Health behavior; Health promotion; MHealth; Mobile applications</t>
  </si>
  <si>
    <t>2-s2.0-85060350545</t>
  </si>
  <si>
    <t>Li F., Han Y., Jin C.</t>
  </si>
  <si>
    <t>22938071100;56999461100;55634603500;</t>
  </si>
  <si>
    <t>Cost-Effective and Anonymous Access Control for Wireless Body Area Networks</t>
  </si>
  <si>
    <t>IEEE Systems Journal</t>
  </si>
  <si>
    <t>10.1109/JSYST.2016.2557850</t>
  </si>
  <si>
    <t>https://www.scopus.com/inward/record.uri?eid=2-s2.0-84971445039&amp;doi=10.1109%2fJSYST.2016.2557850&amp;partnerID=40&amp;md5=77e7bf19c637529ec2ef023fee47fc5a</t>
  </si>
  <si>
    <t>School of Computer Science and Engineering, University of Electronic Science and Technology of China, Chengdu, 611731, China</t>
  </si>
  <si>
    <t>Li, F., School of Computer Science and Engineering, University of Electronic Science and Technology of China, Chengdu, 611731, China; Han, Y., School of Computer Science and Engineering, University of Electronic Science and Technology of China, Chengdu, 611731, China; Jin, C., School of Computer Science and Engineering, University of Electronic Science and Technology of China, Chengdu, 611731, China</t>
  </si>
  <si>
    <t>Wireless body area networks (WBANs) are expected to play an important role in monitoring the health information and creating a smart, reliable, and ubiquitous healthcare system. Only authorized users can access the network since the collected data by the WBANs are used to diagnosed and treated. However, it is still a challenging task to design a cost-effective and secure access control scheme because of inherent characteristics of the WBANs, such as open medium channel, limited resources of sensor nodes, and the absence of fixed infrastructure. In this paper, we first propose a novel certificateless signcryption scheme, and then, design a cost-effective and anonymous access control scheme for the WBANs using the novel signcryption. The proposed access control scheme achieves anonymity, confidentiality, authentication, integrity, and nonrepudiation. Compared with existing three access control schemes for the WBANs, our proposed scheme has the least computational cost and total energy consumption for the controller. Â© 2016 IEEE.</t>
  </si>
  <si>
    <t>Access control; certificateless cryptography (CLC); security; signcryption; wireless body area networks (WBANs)</t>
  </si>
  <si>
    <t>2-s2.0-84971445039</t>
  </si>
  <si>
    <t>Venkatesan R., Srinivasan B., Rajendiran P.</t>
  </si>
  <si>
    <t>56594521800;57200241852;42262496200;</t>
  </si>
  <si>
    <t>Tiger hash based AdaBoost machine learning classifier for secured multicasting in mobile healthcare system</t>
  </si>
  <si>
    <t>10.1007/s10586-018-2241-9</t>
  </si>
  <si>
    <t>https://www.scopus.com/inward/record.uri?eid=2-s2.0-85042619824&amp;doi=10.1007%2fs10586-018-2241-9&amp;partnerID=40&amp;md5=6f82ab961ed13a190594e296b798b888</t>
  </si>
  <si>
    <t>School of Computing, SASTRA Deemed University, Thanjavur, Tamil Nadu  613401, India</t>
  </si>
  <si>
    <t>Venkatesan, R., School of Computing, SASTRA Deemed University, Thanjavur, Tamil Nadu  613401, India; Srinivasan, B., School of Computing, SASTRA Deemed University, Thanjavur, Tamil Nadu  613401, India; Rajendiran, P., School of Computing, SASTRA Deemed University, Thanjavur, Tamil Nadu  613401, India</t>
  </si>
  <si>
    <t>Secure multicast routing is an important in mobile healthcare system. Few research works have been developed to prevent malicious behaviors from disclosing integrity of data in mobile healthcare systems using machine learning technique. But, the performance of conventional machine learning technique was not effectual. In order to overcome this limitation, Tiger hashing based AdaBoost with SVM classifier (TH-ASVMC) technique is proposed. The TH-ASVMC technique is designed to improve the security of multicast routing in MANETs with higher data integrity rate and therefore reducing the time taken. The TH-ASVMC technique initially used Tiger hash function which converts the patient data to be transmitted over a wireless network into a hash value for maintaining the data integrity during the process of multicasting in mobile healthcare system. After that, TH-ASVMC technique used AdaBoost with SVM classifier to classify the nodes in mobile healthcare system as authentic or unauthentic based on measurement of trust value for securing multicast routing with minimum communication overhead. Thus, TH-ASVMC technique choose the only an authentic node for routing the hash value of patient data to multiple destination nodes in mobile healthcare system. This process results in enhanced reliability and scalability of secured multicast routing. The TH-ASVMC technique conducts the simulations works on metrics such as data integrity rate, scalability, reliability and communication overhead. The simulation results shows that the TH-ASVMC technique is able to improve the reliability and data integrity rate of multicast routing as compared to state-of-the-art works. Â© 2018 Springer Science+Business Media, LLC, part of Springer Nature</t>
  </si>
  <si>
    <t>AdaBoost hash value; Mobile healthcare system; Multicasting; Patient data; Reliability; SVM classifier; Tiger hash function</t>
  </si>
  <si>
    <t>2-s2.0-85042619824</t>
  </si>
  <si>
    <t>Liang X., Zhao J., Shetty S., Liu J., Li D.</t>
  </si>
  <si>
    <t>57195358870;57191637559;8970891400;57201559858;57200753110;</t>
  </si>
  <si>
    <t>Integrating blockchain for data sharing and collaboration in mobile healthcare applications</t>
  </si>
  <si>
    <t>IEEE International Symposium on Personal, Indoor and Mobile Radio Communications, PIMRC</t>
  </si>
  <si>
    <t>2017-October</t>
  </si>
  <si>
    <t>10.1109/PIMRC.2017.8292361</t>
  </si>
  <si>
    <t>https://www.scopus.com/inward/record.uri?eid=2-s2.0-85045265330&amp;doi=10.1109%2fPIMRC.2017.8292361&amp;partnerID=40&amp;md5=4b46b993cb19efc5ebea21084654391b</t>
  </si>
  <si>
    <t>Institute of Information Engineering, Chinese Academy of Sciences, Beijing, 100093, China; University of Chinese Academy of Sciences, Beijing, 100190, China; College of Engineering, Tennessee State University, Nashville, TN  37209, United States; Virginia Modeling Analysis and Simulation Center, Old Dominion University, Norfolk, VA  23529, United States</t>
  </si>
  <si>
    <t>Liang, X., Institute of Information Engineering, Chinese Academy of Sciences, Beijing, 100093, China, University of Chinese Academy of Sciences, Beijing, 100190, China, College of Engineering, Tennessee State University, Nashville, TN  37209, United States; Zhao, J., College of Engineering, Tennessee State University, Nashville, TN  37209, United States; Shetty, S., Virginia Modeling Analysis and Simulation Center, Old Dominion University, Norfolk, VA  23529, United States; Liu, J., Institute of Information Engineering, Chinese Academy of Sciences, Beijing, 100093, China, University of Chinese Academy of Sciences, Beijing, 100190, China; Li, D., Institute of Information Engineering, Chinese Academy of Sciences, Beijing, 100093, China</t>
  </si>
  <si>
    <t>Enabled by mobile and wearable technology, personal health data delivers immense and increasing value for healthcare, benefiting both care providers and medical research. The secure and convenient sharing of personal health data is crucial to the improvement of the interaction and collaboration of the healthcare industry. Faced with the potential privacy issues and vulnerabilities existing in current personal health data storage and sharing systems, as well as the concept of self-sovereign data ownership, we propose an innovative user-centric health data sharing solution by utilizing a decentralized and permissioned blockchain to protect privacy using channel formation scheme and enhance the identity management using the membership service supported by the blockchain. A mobile application is deployed to collect health data from personal wearable devices, manual input, and medical devices, and synchronize data to the cloud for data sharing with healthcare providers and health insurance companies. To preserve the integrity of health data, within each record, a proof of integrity and validation is permanently retrievable from cloud database and is anchored to the blockchain network. Moreover, for scalable and performance considerations, we adopt a tree-based data processing and batching method to handle large data sets of personal health data collected and uploaded by the mobile platform. Â© 2017 IEEE.</t>
  </si>
  <si>
    <t>Access control; EHealth; Healthcare; Integrity; Mobile platform; Permissioned blockchain; Privacy; Scalability; Wearable devices</t>
  </si>
  <si>
    <t>2-s2.0-85045265330</t>
  </si>
  <si>
    <t>Atat R., Liu L., Ashdown J., Medley M.J., Matyjas J.D., Yi Y.</t>
  </si>
  <si>
    <t>55210019400;16307442200;24330734200;7004242924;6508115765;42561941900;</t>
  </si>
  <si>
    <t>A Physical Layer Security Scheme for Mobile Health Cyber-Physical Systems</t>
  </si>
  <si>
    <t>10.1109/JIOT.2017.2780263</t>
  </si>
  <si>
    <t>https://www.scopus.com/inward/record.uri?eid=2-s2.0-85038806595&amp;doi=10.1109%2fJIOT.2017.2780263&amp;partnerID=40&amp;md5=010cfaf57a72168e5b374620d72c81bb</t>
  </si>
  <si>
    <t>Electrical Engineering and Computer Science Department, University of Kansas, Lawrence, KS  66044, United States; Electrical and Computer Engineering Department, Virginia Polytechnic Institute, State University, Blacksburg, VA  24061, United States; Information Directorate, Air Force Research Laboratory, Rome, NY  13441, United States</t>
  </si>
  <si>
    <t>Atat, R., Electrical Engineering and Computer Science Department, University of Kansas, Lawrence, KS  66044, United States; Liu, L., Electrical and Computer Engineering Department, Virginia Polytechnic Institute, State University, Blacksburg, VA  24061, United States; Ashdown, J., Information Directorate, Air Force Research Laboratory, Rome, NY  13441, United States; Medley, M.J., Information Directorate, Air Force Research Laboratory, Rome, NY  13441, United States; Matyjas, J.D., Information Directorate, Air Force Research Laboratory, Rome, NY  13441, United States; Yi, Y., Electrical and Computer Engineering Department, Virginia Polytechnic Institute, State University, Blacksburg, VA  24061, United States</t>
  </si>
  <si>
    <t>Mobile health (m-Health) is one potential application of cyber-physical systems, where biomedical sensors and mobile devices interact tightly together to transmit medical data to an m-Health server. In this paper, we consider a three-tier hierarchical m-Health system: 1) the sensor network tier capturing vital signals; 2) the mobile computing network tier processing and routing the sensed data to a fixed remote location; and 3) the back-end network tier processing and analyzing the sensed medical data along with patient's medical history. Based on this architecture, a physical layer security scheme for the second tier is developed and network performance of the introduced scheme is analyzed under different metrics using stochastic geometry. To be specific, secure transmission range and average end-to-end delay are analyzed for two different strategies: the mobile device transmits: 1) to the nearest neighbor and 2) to the furthest neighbor. Furthermore, we consider the cases of full knowledge on eavesdroppers' locations and when such information is unavailable. Results show that transmitting to the nearest neighbor achieves the highest secure transmission distance with the lowest mean delay when full information on eavesdroppers is available. Â© 2014 IEEE.</t>
  </si>
  <si>
    <t>Eavesdropping; end-to-end delay; mobile health (m-Health); physical layer security; secure transmission; stochastic geometry</t>
  </si>
  <si>
    <t>2-s2.0-85038806595</t>
  </si>
  <si>
    <t>Li X., Ibrahim M.H., Kumari S., Kumar R.</t>
  </si>
  <si>
    <t>36509118600;8969648800;48361454000;57198684339;</t>
  </si>
  <si>
    <t>Secure and efficient anonymous authentication scheme for three-tier mobile healthcare systems with wearable sensors</t>
  </si>
  <si>
    <t>Telecommunication Systems</t>
  </si>
  <si>
    <t>10.1007/s11235-017-0340-1</t>
  </si>
  <si>
    <t>https://www.scopus.com/inward/record.uri?eid=2-s2.0-85020301603&amp;doi=10.1007%2fs11235-017-0340-1&amp;partnerID=40&amp;md5=1777514b06773d41d8d36677396e867c</t>
  </si>
  <si>
    <t>School of Computer Science and Engineering, Hunan University of Science and Technology, Xiangtan, 411201, China; Department of Electronics, Communications and Computers Engineering, Faculty of Engineering, Helwan University, 1, Sherif St, Helwan, Cairo  11792, Egypt; Department of Mathematics, Ch. Charan Singh University, Meerut, Uttar Pradesh  250005, India; S.S.V. (P.G.) College, Hapur, Uttar Pradesh, India</t>
  </si>
  <si>
    <t>Li, X., School of Computer Science and Engineering, Hunan University of Science and Technology, Xiangtan, 411201, China; Ibrahim, M.H., Department of Electronics, Communications and Computers Engineering, Faculty of Engineering, Helwan University, 1, Sherif St, Helwan, Cairo  11792, Egypt; Kumari, S., Department of Mathematics, Ch. Charan Singh University, Meerut, Uttar Pradesh  250005, India; Kumar, R., S.S.V. (P.G.) College, Hapur, Uttar Pradesh, India</t>
  </si>
  <si>
    <t>Anonymity; Authentication; AVISPA; Key exchange; mHealth; WBAN; Wearable sensors</t>
  </si>
  <si>
    <t>2-s2.0-85020301603</t>
  </si>
  <si>
    <t>Papageorgiou A., Strigkos M., Politou E., Alepis E., Solanas A., Patsakis C.</t>
  </si>
  <si>
    <t>55440504500;57200450460;57210613315;35607832200;56238861000;24402834800;</t>
  </si>
  <si>
    <t>Security and Privacy Analysis of Mobile Health Applications: The Alarming State of Practice</t>
  </si>
  <si>
    <t>10.1109/ACCESS.2018.2799522</t>
  </si>
  <si>
    <t>https://www.scopus.com/inward/record.uri?eid=2-s2.0-85041327423&amp;doi=10.1109%2fACCESS.2018.2799522&amp;partnerID=40&amp;md5=0a46aa1abdcd841bc8a467b8736ed689</t>
  </si>
  <si>
    <t>Department of Informatics, University of Piraeus, Pireas, 18534, Greece; Department of Computer Engineering and Mathematics, Rovira i Virgili University, Tarragona, 43003, Spain</t>
  </si>
  <si>
    <t>Papageorgiou, A., Department of Informatics, University of Piraeus, Pireas, 18534, Greece; Strigkos, M., Department of Informatics, University of Piraeus, Pireas, 18534, Greece; Politou, E., Department of Informatics, University of Piraeus, Pireas, 18534, Greece; Alepis, E., Department of Informatics, University of Piraeus, Pireas, 18534, Greece; Solanas, A., Department of Computer Engineering and Mathematics, Rovira i Virgili University, Tarragona, 43003, Spain; Patsakis, C., Department of Informatics, University of Piraeus, Pireas, 18534, Greece</t>
  </si>
  <si>
    <t>Recent advances in hardware and telecommunications have enabled the development of low cost mobile devices equipped with a variety of sensors. As a result, new functionalities, empowered by emerging mobile platforms, allow millions of applications to take advantage of vast amounts of data. Following this trend, mobile health applications collect users health-related information to help them better comprehend their health status and to promote their overall wellbeing. Nevertheless, health-related information is by nature and by law deemed sensitive and, therefore, its adequate protection is of substantial importance. In this paper we provide an in-depth security and privacy analysis of some of the most popular freeware mobile health applications. We have performed both static and dynamic analysis of selected mobile health applications, along with tailored testing of each application's functionalities. Long term analyses of the life cycle of the reviewed apps and our general data protection regulation compliance auditing procedure are unique features of the present paper. Our findings reveal that the majority of the analyzed applications do not follow well-known practices and guidelines, not even legal restrictions imposed by contemporary data protection regulations, thus jeopardizing the privacy of millions of users. Â© 2013 IEEE.</t>
  </si>
  <si>
    <t>application security; Communication system security; data privacy; mobile security</t>
  </si>
  <si>
    <t>2-s2.0-85041327423</t>
  </si>
  <si>
    <t>Liu X., Xia Y., Yang W., Yang F.</t>
  </si>
  <si>
    <t>56026814000;35788434700;57198593970;57193525069;</t>
  </si>
  <si>
    <t>Secure and efficient querying over personal health records in cloud computing</t>
  </si>
  <si>
    <t>Neurocomputing</t>
  </si>
  <si>
    <t>10.1016/j.neucom.2016.06.100</t>
  </si>
  <si>
    <t>https://www.scopus.com/inward/record.uri?eid=2-s2.0-85018375548&amp;doi=10.1016%2fj.neucom.2016.06.100&amp;partnerID=40&amp;md5=a193acf8b8438ca216574e9371c6d703</t>
  </si>
  <si>
    <t>Institute of Service Engineering, Hangzhou Normal University, China; College of Computer Science and Technology, Zhejiang University, China; State Key Laboratory of Information Engineering in Surveying, Mapping and Remote Sensing, Wuhan University, China; Department of Engineering, Institute of No. 145 Erqi Road, China</t>
  </si>
  <si>
    <t>Liu, X., Institute of Service Engineering, Hangzhou Normal University, China; Xia, Y., College of Computer Science and Technology, Zhejiang University, China; Yang, W., State Key Laboratory of Information Engineering in Surveying, Mapping and Remote Sensing, Wuhan University, China, Department of Engineering, Institute of No. 145 Erqi Road, China; Yang, F., Institute of Service Engineering, Hangzhou Normal University, China</t>
  </si>
  <si>
    <t>Information seeking is becoming an indispensable activity in daily life, especially in the medical cloud. Body Area Network (BAN) is becoming more and more popular with respect to the development and popularity of mobile devices. People are starting to back up the medical data to cloud, make data accessible by the doctors from almost anywhere using mobile terminals. In this paper, we present an efficient and secure fine-grained access control scheme which not only achieves authorized users to access the records in cloud storage, but also supports a small set of physicians to write on the records. In order to improve the efficiency, we put forward a novel technique called match-then-decrypt, which is used to perform the decryption test without decryption. Also, the scheme outsources bilinear pairing operations to a gateway without revealing the data content, and thus largely eliminates this overhead for users to a great extent. The performance assessments demonstrate the efficiency of our proposed solution in terms of computation, communication, and storage. Â© 2017</t>
  </si>
  <si>
    <t>Cloud computing; CP-ABE; Efficient querying; PHR</t>
  </si>
  <si>
    <t>2-s2.0-85018375548</t>
  </si>
  <si>
    <t>Alibasa M.J., Santos M.R., Glozier N., Harvey S.B., Calvo R.A.</t>
  </si>
  <si>
    <t>57201859953;57201863257;57203231617;18233663100;8957803600;</t>
  </si>
  <si>
    <t>Designing a secure architecture for m-health applications</t>
  </si>
  <si>
    <t>2017 IEEE Life Sciences Conference, LSC 2017</t>
  </si>
  <si>
    <t>10.1109/LSC.2017.8268151</t>
  </si>
  <si>
    <t>https://www.scopus.com/inward/record.uri?eid=2-s2.0-85046302198&amp;doi=10.1109%2fLSC.2017.8268151&amp;partnerID=40&amp;md5=baafd1732ead18664d40f3851ca1802d</t>
  </si>
  <si>
    <t>University of Sydney, Sydney, 2006, Australia; BlackDog Institute, Sydney Australia, Australia</t>
  </si>
  <si>
    <t>Alibasa, M.J., University of Sydney, Sydney, 2006, Australia; Santos, M.R., University of Sydney, Sydney, 2006, Australia; Glozier, N., University of Sydney, Sydney, 2006, Australia; Harvey, S.B., BlackDog Institute, Sydney Australia, Australia; Calvo, R.A., University of Sydney, Sydney, 2006, Australia</t>
  </si>
  <si>
    <t>As health apps become increasingly popular, software architectures that maintain user privacy and data security are essential. We discuss a software architecture for storing and managing data collected in a mobile health apps. Identifiable and non-identifiable data are stored in separate servers and encrypted. We discuss design considerations in real case situations. Â© 2017 IEEE.</t>
  </si>
  <si>
    <t>2-s2.0-85046302198</t>
  </si>
  <si>
    <t>Meng W., Fei F., Li W., Au M.H.</t>
  </si>
  <si>
    <t>56062319900;35100250000;57189107700;57198352843;</t>
  </si>
  <si>
    <t>Evaluating challenge-based trust mechanism in medical smartphone networks: An empirical study</t>
  </si>
  <si>
    <t>2017 IEEE Global Communications Conference, GLOBECOM 2017 - Proceedings</t>
  </si>
  <si>
    <t>10.1109/GLOCOM.2017.8254002</t>
  </si>
  <si>
    <t>https://www.scopus.com/inward/record.uri?eid=2-s2.0-85046434849&amp;doi=10.1109%2fGLOCOM.2017.8254002&amp;partnerID=40&amp;md5=ce7dc6dbb406a47f83982e9b76af0e78</t>
  </si>
  <si>
    <t>Department of Applied Mathematics and Computer Science, Technical University of Denmark, Denmark; Department of Computer Science, City University of Hong Kong, Hong Kong, Hong Kong; Department of Computing, Hong Kong Polytechnic University, Hong Kong, Hong Kong</t>
  </si>
  <si>
    <t>Meng, W., Department of Applied Mathematics and Computer Science, Technical University of Denmark, Denmark; Fei, F., Department of Computer Science, City University of Hong Kong, Hong Kong, Hong Kong; Li, W., Department of Applied Mathematics and Computer Science, Technical University of Denmark, Denmark, Department of Computer Science, City University of Hong Kong, Hong Kong, Hong Kong; Au, M.H., Department of Computing, Hong Kong Polytechnic University, Hong Kong, Hong Kong</t>
  </si>
  <si>
    <t>Intrusion detection systems (IDSs) are one of the widely adopted security tools in protecting computer networks, whereas it is still a big challenge for a single IDS to identify various threats in practice. Collaborative intrusion detection networks (CIDNs) are then developed in order to enhance the detection capability of a single IDS. However, CIDNs are known to suffer from insider attacks, in which malicious nodes can perform adversary actions. To mitigate this issue, challenge-based trust mechanisms are one of the promising solutions in literature, which are robust against various common insider threats. With the popularity of mobile devices, medical smartphone networks (MSNs) have become an emerging network architecture for healthcare organizations to improve the quality of medical services. Due to the sensitivity, there is a great need to defend MSNs against insider attacks. In this work, we conduct an empirical study to investigate and evaluate the implementation of challenge-based mechanism in MSNs. Our work aims to complement current literature, through providing insights and learned lessens (i.e., whether it is suitable to deploy such a mechanism in MSNs). Â© 2017 IEEE.</t>
  </si>
  <si>
    <t>Challenge-based Mechanism; Collaborative Network; Insider Attack; Intrusion Detection; Trust Computation</t>
  </si>
  <si>
    <t>2-s2.0-85046434849</t>
  </si>
  <si>
    <t>Liang X., Shetty S., Tosh D., Bowden D., Njilla L., Kamhoua C.</t>
  </si>
  <si>
    <t>57207952654;8970891400;55220635700;57201737497;57038923900;36918490600;</t>
  </si>
  <si>
    <t>Towards blockchain empowered trusted and accountable data sharing and collaboration in mobile healthcare applications</t>
  </si>
  <si>
    <t>EAI Endorsed Transactions on Pervasive Health and Technology</t>
  </si>
  <si>
    <t xml:space="preserve"> e3</t>
  </si>
  <si>
    <t>10.4108/eai.24-7-2018.159338</t>
  </si>
  <si>
    <t>https://www.scopus.com/inward/record.uri?eid=2-s2.0-85070812835&amp;doi=10.4108%2feai.24-7-2018.159338&amp;partnerID=40&amp;md5=ac6303b7b53710f4912449753d026b69</t>
  </si>
  <si>
    <t>Virginia Modeling Analysis and Simulation Center, Old Dominion University, Norfolk, VA, United States; Department of Computer Science, University of Texas at El Paso, El Paso, TX, United States; Sentara Healthcare, Norfolk, VA, United States; Cyber Assurance Branch, Air Force Research Laboratory, Rome, NY, United States; Network Security Branch of the U.S, Army Research Laboratory, AdelphiMD, United States</t>
  </si>
  <si>
    <t>Liang, X., Virginia Modeling Analysis and Simulation Center, Old Dominion University, Norfolk, VA, United States; Shetty, S., Virginia Modeling Analysis and Simulation Center, Old Dominion University, Norfolk, VA, United States; Tosh, D., Department of Computer Science, University of Texas at El Paso, El Paso, TX, United States; Bowden, D., Sentara Healthcare, Norfolk, VA, United States; Njilla, L., Cyber Assurance Branch, Air Force Research Laboratory, Rome, NY, United States; Kamhoua, C., Network Security Branch of the U.S, Army Research Laboratory, AdelphiMD, United States</t>
  </si>
  <si>
    <t>Enabled by mobile and wearable technology, personal health data delivers immense and increasing value for healthcare, benefiting both care providers and medical research. The secure and convenient sharing of personal health data is crucial to the improvement of the interaction and collaboration of the healthcare industry. Faced with the potential privacy issues and vulnerabilities existing in current personal health data storage and sharing systems, as well as the blockchain integration concerns summarized in this paper, an innovative user-centric health data sharing solution by utilizing a decentralized but permissioned blockchain is proposed to protect privacy and enhance access management, with the help of channel formation scheme supported by the blockchain. By developing a web application for Personal Health Data Management (PHDM) systems, the individuals are capable of synchronizing sensor data from wearable devices with online account and controlling data access from any third parties. A mobile application is deployed to collect health data from personal wearable devices, manual input, and medical devices, and synchronize data to the cloud for data sharing with healthcare providers and health insurance companies. To preserve the integrity of health data, a proof of integrity and validation, is made available to each record, which is permanently retrievable from cloud database and is anchored to the blockchain network. Moreover, for scalable and performance considerations, a tree-based data processing and batching method is adopted to deal with large data sets of personal health data collected and uploaded by the mobile platform. To enable a trusted data access record, the Intel Software Extensions technology is utilized to ensure the accountability for data access and token based access control scheme is enhanced with the trusted hardware. Analysis shows that the proposed approach provides user privacy and accountability with acceptable overhead and scalability. Â© 2018 Xueping Liang et al.</t>
  </si>
  <si>
    <t>Access control; Accountability; Decentralization; EHealth; Healthcare; Integrity; Intel SGX; Mobile platform; Permissioned blockchain; Privacy; Privacy protection; Scalability; Self-sovereignty; Trusted computing; Wearable devices</t>
  </si>
  <si>
    <t>2-s2.0-85070812835</t>
  </si>
  <si>
    <t>Arfaoui A., Kribeche A., Senouci S.M., Hamdi M.</t>
  </si>
  <si>
    <t>57201884797;57188835084;6603438406;56211317600;</t>
  </si>
  <si>
    <t>Game-Based Adaptive Remote Access VPN for IoT: Application to e-Health</t>
  </si>
  <si>
    <t>2018 IEEE Global Communications Conference, GLOBECOM 2018 - Proceedings</t>
  </si>
  <si>
    <t>10.1109/GLOCOM.2018.8648064</t>
  </si>
  <si>
    <t>https://www.scopus.com/inward/record.uri?eid=2-s2.0-85063470189&amp;doi=10.1109%2fGLOCOM.2018.8648064&amp;partnerID=40&amp;md5=8a5499750c471bb93dd6fb2e3a0a9d15</t>
  </si>
  <si>
    <t>DRIVE EA1859, Univ. Bourgogne Franche ComtÃ©, France; Digital Security Unit, SupCom University of Carthage, Tunisia</t>
  </si>
  <si>
    <t>Arfaoui, A., DRIVE EA1859, Univ. Bourgogne Franche ComtÃ©, France; Kribeche, A., Digital Security Unit, SupCom University of Carthage, Tunisia; Senouci, S.M., Digital Security Unit, SupCom University of Carthage, Tunisia; Hamdi, M., DRIVE EA1859, Univ. Bourgogne Franche ComtÃ©, France</t>
  </si>
  <si>
    <t>Internet of Things (IoT) based pervasive healthcare systems have revolutionized the healthcare industry while enabling remote patient monitoring to improve patient care delivery and provide a highly reliable ubiquitous healthcare monitoring. In this context, Virtual Private Network (VPN) is a promising network layer technology that is used for a secure, reliable and remote access to patient health information. It is an overlay network that creates secure and dynamic tunnels between various devices across a public network such as the Internet. However, it is vulnerable to several attacks such as spoofing, snipping, and hacking as the data is transmitted through the Internet connection. In addition, due to the IoT device's energy constraints and the application requirements, the main purpose is to adaptively select the most appropriate encryption and authentication algorithms to secure the communication tunnel between these resource constrained devices and the remote user. Therefore, adaptive risk-aware secure tunnel negotiation is perceived as a major performance objective. In this paper, we propose a Stackelberg game for the security requirements negotiation between the communication peers in order to ensure a trade-off between security effectiveness and network performance while considering the dynamic context changes. Simulation results prove that the proposed approach can reduce the cost of security policy implementation in terms of performance degradation. For instance, the latency is improved by around 25% compared to static security policy. Â© 2018 IEEE.</t>
  </si>
  <si>
    <t>Adaptive security; Game theory; IoT; Nash Equilibrium; Negotiation; Tunnel; VPN</t>
  </si>
  <si>
    <t>2-s2.0-85063470189</t>
  </si>
  <si>
    <t>Kaky K.J.B., Mahmood R.M.</t>
  </si>
  <si>
    <t>57206661314;57206659497;</t>
  </si>
  <si>
    <t>A security conceptual on android platform for mobile health applications</t>
  </si>
  <si>
    <t>Journal of Global Pharma Technology</t>
  </si>
  <si>
    <t>https://www.scopus.com/inward/record.uri?eid=2-s2.0-85061779718&amp;partnerID=40&amp;md5=2f8d18539705913ad74391db33e3ce0d</t>
  </si>
  <si>
    <t>Karamian Preparatory School for Boys, Directorate of Education of Kirkuk, Iraqi Ministry of Education, Iraq; Information and Communication Unit, Directorate of Education of Kirkuk, Iraqi Ministry of Education, Iraq</t>
  </si>
  <si>
    <t>Kaky, K.J.B., Karamian Preparatory School for Boys, Directorate of Education of Kirkuk, Iraqi Ministry of Education, Iraq; Mahmood, R.M., Information and Communication Unit, Directorate of Education of Kirkuk, Iraqi Ministry of Education, Iraq</t>
  </si>
  <si>
    <t>Mobile Health application are readily accessible to the average uses of mobile devices, and despite the potential of mHealth applications to enhance the availability, affordability and effectiveness of delivering healthcare services, that take care of touchy medical data, or as such, have also the strength to carry enormous gambles according to the safety and privacy concerning their users. Developers on applications are commonly unknown, yet users are ignorant over what their data are animal managed and used. The proliferation of mobile phones together with built-in sensors makes large-scale sensing viable at low cost. During cellular sensing, information hourly includes user-sensitive facts certain as much its real-time location. We analyzed 40 downloaded apps beyond the Google Play save and confirmed that of run-on in accordance with health reasons, the outcomes were 100% successful, certain namely blockading traffic, revealing touchy consumer information, and affecting the heartbeat. Toughness Based on the composition comment that advised the need because the supposed protection framework, three-distinct or according to phases are presented, each concerning which is described among a resolve section. First, discussed the layout system about the preceding segment according to increase a protection frame for m Health apps to ensure the safety or privateness concerning sensitive medical data. The 2nd section is mentioned whoever in accordance with acquiring the implementation concerning a prototypic proof-of-concept version over the framework. Finally, the third segment finish mentioned the comparison procedure of terms on usefulness then efficiency for the proposed framework. Â© 2009-2018, JGPT. All Rights Reserved.</t>
  </si>
  <si>
    <t>Android Security; Health Effects; Mobile Heath</t>
  </si>
  <si>
    <t>2-s2.0-85061779718</t>
  </si>
  <si>
    <t>Rizvi S.Q.A., Wang G., Chen J.</t>
  </si>
  <si>
    <t>57205104547;56039387600;57202205672;</t>
  </si>
  <si>
    <t>A service oriented healthcare architecture (SOHA-CC) based on cloud computing</t>
  </si>
  <si>
    <t>11342 LNCS</t>
  </si>
  <si>
    <t>10.1007/978-3-030-05345-1_7</t>
  </si>
  <si>
    <t>https://www.scopus.com/inward/record.uri?eid=2-s2.0-85058569056&amp;doi=10.1007%2f978-3-030-05345-1_7&amp;partnerID=40&amp;md5=f6c846f6cf84c240812b210920c1eaef</t>
  </si>
  <si>
    <t>School of Computer Science and Technology, Guangzhou University, Guangzhou, Guangdong  510006, China</t>
  </si>
  <si>
    <t>Rizvi, S.Q.A., School of Computer Science and Technology, Guangzhou University, Guangzhou, Guangdong  510006, China; Wang, G., School of Computer Science and Technology, Guangzhou University, Guangzhou, Guangdong  510006, China; Chen, J., School of Computer Science and Technology, Guangzhou University, Guangzhou, Guangdong  510006, China</t>
  </si>
  <si>
    <t>Healthcare systems are designed to facilitate the end users in order to maintain the good health and predicting the future trends for safety measures. Most of the systems running right now are assisting the users with the number of services like m-health, e-health. Although, many of the systems are operative, but still a lot of problems are to be addressed. The data related to healthcare industry is extremely sensitive, that could not be altered or edited by any source, and likely many problems of privacy and security are still maintained in the current systems. Though, many systems are still working on the security challenges but they are struggling to resolve the related issues. To secure patients data is the biggest deal to solve. We will try to overcome the problem related to security by proposing a framework, named as Service Oriented Architecture for Health care based on cloud computing (SOHA-CC). This framework contains four layers, specifically, Application layer, Cloud application and Service layer, Network computing layer and, finally Healthcare layer. Â© Springer Nature Switzerland AG 2018.</t>
  </si>
  <si>
    <t>Architecture; Cloud computing; Healthcare; Privacy; Security</t>
  </si>
  <si>
    <t>2-s2.0-85058569056</t>
  </si>
  <si>
    <t>Enabling efficient and privacy-preserving health query over outsourced cloud</t>
  </si>
  <si>
    <t>10.1109/ACCESS.2018.2880220</t>
  </si>
  <si>
    <t>https://www.scopus.com/inward/record.uri?eid=2-s2.0-85056513069&amp;doi=10.1109%2fACCESS.2018.2880220&amp;partnerID=40&amp;md5=d0d8019a2fae5f30ad4b708ac0af49d6</t>
  </si>
  <si>
    <t>School of Electrical and Electronic Engineering, Nanyang Technological University, Singapore, 639798, Singapore; Faculty of Computer Science, University of New Brunswick, Fredericton, NB  E3B 5A3, Canada</t>
  </si>
  <si>
    <t>Wang, G., School of Electrical and Electronic Engineering, Nanyang Technological University, Singapore, 639798, Singapore; Lu, R., Faculty of Computer Science, University of New Brunswick, Fredericton, NB  E3B 5A3, Canada; Guan, Y.L., School of Electrical and Electronic Engineering, Nanyang Technological University, Singapore, 639798, Singapore</t>
  </si>
  <si>
    <t>With the pervasiveness of Body Sensor Network (BSN) and cloud computing, online health query service has attracted considerable attention and become a promising approach to improve our quality of healthcare service. However, it still faces many challenges on privacy of users' sensitive personal information, confidentiality of health service provider's diagnosis model, accuracy of the diagnosis result, and efficiency of the query result. In this paper, we propose an efficient and privacy-preserving health query scheme over outsourced cloud named HeOC. In the HeOC scheme, the authenticated users can send the encrypted physiological data to the cloud and query the specific disease level accurately on the encrypted medical data stored in the cloud. To reduce the query latency, we fist design a sensor anomaly detection technique to find the high risk disease according to the user's sensor information. Then, with the oblivious pseudorandom function protocol, the user queries the diagnosis result accurately. Detailed security analysis shows that the HeOC scheme can achieve the diagnosis without disclosing the privacy of the user's health information and confidentiality of the health service provider's diagnosis model. In addition, the extensive experiments with an android app and two python programs demonstrate its efficiency in computations and communications. Â© 2013 IEEE.</t>
  </si>
  <si>
    <t>Health query; outsourced cloud; privacy; sensor; smart phone</t>
  </si>
  <si>
    <t>2-s2.0-85056513069</t>
  </si>
  <si>
    <t>Rahman M.A., Hassanain E., Rashid M.M., Barnes S.J., Shamim Hossain M.</t>
  </si>
  <si>
    <t>8412328000;15925367200;16043952800;7202713947;57195457192;</t>
  </si>
  <si>
    <t>Spatial Blockchain-Based Secure Mass Screening Framework for Children with Dyslexia</t>
  </si>
  <si>
    <t>10.1109/ACCESS.2018.2875242</t>
  </si>
  <si>
    <t>https://www.scopus.com/inward/record.uri?eid=2-s2.0-85054679016&amp;doi=10.1109%2fACCESS.2018.2875242&amp;partnerID=40&amp;md5=c2612921f8923ee1368ab235d090d99c</t>
  </si>
  <si>
    <t>Department of Forensic Computing and Cyber Security, Faculty Computing and Cyber Sciences, University of Prince Mugrin, Madinah, 41499, Saudi Arabia; Consumer and Organizational Digital Analytics Research Centre, King's Business School, King's College London, London, WC2B 4BG, United Kingdom; Research Chair of Pervasive and Mobile Computing, College of Computer and Information Sciences, King Saud University, Riyadh, 11543, Saudi Arabia; Department of Software Engineering, College of Computer and Information Sciences, King Saud University, Riyadh, 11543, Saudi Arabia</t>
  </si>
  <si>
    <t>Rahman, M.A., Department of Forensic Computing and Cyber Security, Faculty Computing and Cyber Sciences, University of Prince Mugrin, Madinah, 41499, Saudi Arabia; Hassanain, E., Department of Forensic Computing and Cyber Security, Faculty Computing and Cyber Sciences, University of Prince Mugrin, Madinah, 41499, Saudi Arabia; Rashid, M.M., Consumer and Organizational Digital Analytics Research Centre, King's Business School, King's College London, London, WC2B 4BG, United Kingdom; Barnes, S.J., Consumer and Organizational Digital Analytics Research Centre, King's Business School, King's College London, London, WC2B 4BG, United Kingdom; Shamim Hossain, M., Research Chair of Pervasive and Mobile Computing, College of Computer and Information Sciences, King Saud University, Riyadh, 11543, Saudi Arabia, Department of Software Engineering, College of Computer and Information Sciences, King Saud University, Riyadh, 11543, Saudi Arabia</t>
  </si>
  <si>
    <t>In this paper, we present a novel method, process, and system for calculating dyslexic symptoms, generating metric data for an individual user, community, or group in general. We present a mobile multimedia Internet of Things (IoT)-based environment that can capture multimodal smartphone or tab-based user interaction data during dyslexia testing and share it via a mobile edge network, which employs auto-grading algorithms to find dyslexia symptoms. In addition to algorithm-based auto-grading, the captured mobile multimedia payload is stored in a decentralized repository that can be shared with a medical practitioner for replay and further manual analysis purposes. Since the framework is language-independent and based on Blockchain and a decentralized big data repository, dyslexic patterns and a massive amount of captured multimedia IoT test data can be shared for further clinical research, statistical analysis, and quality assurance. Notwithstanding, our proposed Blockchain and off-chain-based decentralized and secure dyslexia data storage, management, and sharing framework will allow security, anonymity, and multimodal visualization of the captured test data for mobile users. This paper presents the detailed design, implementation, and test results, which demonstrate the strong potential for wider adoption of the dyslexia mobile health management globally. Â© 2013 IEEE.</t>
  </si>
  <si>
    <t>auto-grading; Blockchain; dyslexia; mass screening; mobile multimedia health</t>
  </si>
  <si>
    <t>2-s2.0-85054679016</t>
  </si>
  <si>
    <t>Roy S., Chatterjee S., Das A.K., Chattopadhyay S., Kumari S., Jo M.</t>
  </si>
  <si>
    <t>56591063600;17433723100;55450732800;55424776200;48361454000;23479890500;</t>
  </si>
  <si>
    <t>Chaotic map-based anonymous user authentication scheme with user biometrics and fuzzy extractor for crowdsourcing internet of things</t>
  </si>
  <si>
    <t>10.1109/JIOT.2017.2714179</t>
  </si>
  <si>
    <t>https://www.scopus.com/inward/record.uri?eid=2-s2.0-85054018028&amp;doi=10.1109%2fJIOT.2017.2714179&amp;partnerID=40&amp;md5=2b8a84cab8552618f7bd11b15e0078a7</t>
  </si>
  <si>
    <t>Department of Computer Science and Engineering, Asansol Engineering College, Asansol, 713 305, India; Research Center Imarat, Defence Research and Development Organization, Hyderabad, 500 069, India; Center for Security, Theory and Algorithmic Research, International Institute of Information Technology, Hyderabad, 500 032, India; Department of Information Technology, Jadavpur University, Kolkata, 700 098, India; Department of Mathematics, Chaudhary Charan Singh University, Meerut, 250 005, India; Department of Computer Convergence Software, Korea University, Sejong, 30019, South Korea</t>
  </si>
  <si>
    <t>Roy, S., Department of Computer Science and Engineering, Asansol Engineering College, Asansol, 713 305, India; Chatterjee, S., Research Center Imarat, Defence Research and Development Organization, Hyderabad, 500 069, India; Das, A.K., Center for Security, Theory and Algorithmic Research, International Institute of Information Technology, Hyderabad, 500 032, India; Chattopadhyay, S., Department of Information Technology, Jadavpur University, Kolkata, 700 098, India; Kumari, S., Department of Mathematics, Chaudhary Charan Singh University, Meerut, 250 005, India; Jo, M., Department of Computer Convergence Software, Korea University, Sejong, 30019, South Korea</t>
  </si>
  <si>
    <t>The recent proliferation of mobile devices, such as smartphones and wearable devices has given rise to crowdsourcing Internet of Things (IoT) applications. E-healthcare service is one of the important services for the crowdsourcing IoT applications that facilitates remote access or storage of medical server data to the authorized users (for example, doctors, patients, and nurses) via wireless communication. As wireless communication is susceptible to various kinds of threats and attacks, remote user authentication is highly essential for a hazard-free use of these services. In this paper, we aim to propose a new secure three-factor user remote user authentication protocol based on the extended chaotic maps. The three factors involved in the proposed scheme are: 1) smart card; 2) password; and 3) personal biometrics. As the proposed scheme avoids computationally expensive elliptic curve point multiplication or modular exponentiation operation, it is lightweight and efficient. The formal security verification using the widely-accepted verification tool, called the ProVerif 1.93, shows that the presented scheme is secure. In addition, we present the formal security analysis using the both widely accepted real-or-random model and Burrows-Abadi-Needham logic. With the combination of high security and appreciably low communication and computational overheads, our scheme is very much practical for battery limited devices for the healthcare applications as compared to other existing related schemes. Â© 2018 IEEE.</t>
  </si>
  <si>
    <t>Biometrics; Burrows-Abadi-Needham (BAN) logic; Chaotic map; Crowdsourcing; Internet of Things (IoT); ProVerif 1.93; Security; User authentication</t>
  </si>
  <si>
    <t>2-s2.0-85054018028</t>
  </si>
  <si>
    <t>Wang C., Zheng W., Ji S., Liu Q., Wang A.</t>
  </si>
  <si>
    <t>56582853800;55966183300;55426752800;55712216100;56583060200;</t>
  </si>
  <si>
    <t>Identity-Based Fast Authentication Scheme for Smart Mobile Devices in Body Area Networks</t>
  </si>
  <si>
    <t>Wireless Communications and Mobile Computing</t>
  </si>
  <si>
    <t>10.1155/2018/4028196</t>
  </si>
  <si>
    <t>https://www.scopus.com/inward/record.uri?eid=2-s2.0-85053047339&amp;doi=10.1155%2f2018%2f4028196&amp;partnerID=40&amp;md5=169e6909ad7687436972f0a7a45e1906</t>
  </si>
  <si>
    <t>School of Computer and Software, Nanjing University of Information Science and Technology, Nanjing, 210044, China; Guangxi Key Laboratory of Cryptography and Information Security, Guilin, China; School of Applied Meteorology, Nanjing University of Information Science and Technology, Nanjing, 210044, China; Jiangsu Engineering Center of Network Monitoring, Nanjing University of Information Science and Technology, Nanjing, 210044, China</t>
  </si>
  <si>
    <t>Wang, C., School of Computer and Software, Nanjing University of Information Science and Technology, Nanjing, 210044, China, Guangxi Key Laboratory of Cryptography and Information Security, Guilin, China; Zheng, W., School of Applied Meteorology, Nanjing University of Information Science and Technology, Nanjing, 210044, China; Ji, S., Jiangsu Engineering Center of Network Monitoring, Nanjing University of Information Science and Technology, Nanjing, 210044, China; Liu, Q., Jiangsu Engineering Center of Network Monitoring, Nanjing University of Information Science and Technology, Nanjing, 210044, China; Wang, A., Jiangsu Engineering Center of Network Monitoring, Nanjing University of Information Science and Technology, Nanjing, 210044, China</t>
  </si>
  <si>
    <t>Smart mobile devices are one of the core components of the wireless body area networks (WBANs). These devices shoulder the important task of collecting, integrating, and transmitting medical data. When a personal computer collects information from these devices, it needs to authenticate the identity of them. Some effective schemes have been put forward to the device authentication in WBANs. However, few researchers have studied the WBANs device authentication in emergency situations. In this paper, we present a novel system named emergency medical system without the assistance of doctors. Based on the system, we propose an identity-based fast authentication scheme for smart mobile devices in WBANs. The scheme can shorten the time of device authentication in an emergency to achieve fast authentication. The analysis of this paper proves the security and efficiency of the proposed scheme. Â© 2018 Chen Wang et al.</t>
  </si>
  <si>
    <t>2-s2.0-85053047339</t>
  </si>
  <si>
    <t>Jiang T., Zhang K., Tang J.</t>
  </si>
  <si>
    <t>57203485378;56017583700;7404638208;</t>
  </si>
  <si>
    <t>Securing Medical Images for Mobile Health Systems Using a Combined Approach of Encryption and Steganography</t>
  </si>
  <si>
    <t>10956 LNAI</t>
  </si>
  <si>
    <t>10.1007/978-3-319-95957-3_56</t>
  </si>
  <si>
    <t>https://www.scopus.com/inward/record.uri?eid=2-s2.0-85051852284&amp;doi=10.1007%2f978-3-319-95957-3_56&amp;partnerID=40&amp;md5=35b4ee97191668a7d7a9005a5784d5fc</t>
  </si>
  <si>
    <t>College of Computer Science and Technology, Wuhan University of Science and Technology, Wuhan, 430065, China; School of Technology, Michigan Technological University, Houghton, MI  49931, United States</t>
  </si>
  <si>
    <t>Jiang, T., College of Computer Science and Technology, Wuhan University of Science and Technology, Wuhan, 430065, China; Zhang, K., College of Computer Science and Technology, Wuhan University of Science and Technology, Wuhan, 430065, China; Tang, J., School of Technology, Michigan Technological University, Houghton, MI  49931, United States</t>
  </si>
  <si>
    <t>In this paper, we propose a medical image encryption scheme which can be used in mobile health systems. The proposed scheme combines RSA algorithm, logistic chaotic encryption algorithm, and steganography technique to secure medical images. In the proposed scheme, we encrypt a medical image based on chaotic sequence and encrypt the initial value of the chaotic sequence using the RSA encryption algorithm. The encrypted information by RSA is hidden in the Image. Only legitimate users can obtain the parameter information and restore the image. In the receiver side, we apply the inverse methods to get the original image after an encrypted image is arrived. We have implemented a simple application on the Android platform and have evaluated its performance. The experimental results show that the proposed image encryption scheme is practical and feasible for mobile health systems. Â© 2018, Springer International Publishing AG, part of Springer Nature.</t>
  </si>
  <si>
    <t>Chaos; F5 steganography; Medical image encryption; Mobile phones; RSA algorithm</t>
  </si>
  <si>
    <t>2-s2.0-85051852284</t>
  </si>
  <si>
    <t>Macharia P., Gitahi-Kamau N., Muiruri P., Kumar P., Ngari B., Wanganjo P.</t>
  </si>
  <si>
    <t>55917521700;56764629900;35760474800;57173411800;57191031755;57203428494;</t>
  </si>
  <si>
    <t>A design thinking approach to implementing an android biometric unique identification system for infant treatment follow-up in a resource limited setting</t>
  </si>
  <si>
    <t>HEALTHINF 2018 - 11th International Conference on Health Informatics, Proceedings; Part of 11th International Joint Conference on Biomedical Engineering Systems and Technologies, BIOSTEC 2018</t>
  </si>
  <si>
    <t>https://www.scopus.com/inward/record.uri?eid=2-s2.0-85051735374&amp;partnerID=40&amp;md5=90ef502f1b97e9447c1d5b9254ca6992</t>
  </si>
  <si>
    <t>Computer and Information Technology Department, Africa Nazarene University, Nairobi, Kenya; Consulting in Health Informatics, Nairobi, Kenya; Kenyatta National Hospital, Nairobi, Kenya; Strathmore University, Nairobi, Kenya; University of Nairobi, Nairobi, Kenya</t>
  </si>
  <si>
    <t>Macharia, P., Computer and Information Technology Department, Africa Nazarene University, Nairobi, Kenya, Consulting in Health Informatics, Nairobi, Kenya; Gitahi-Kamau, N., Kenyatta National Hospital, Nairobi, Kenya; Muiruri, P., Kenyatta National Hospital, Nairobi, Kenya; Kumar, P., Strathmore University, Nairobi, Kenya; Ngari, B., Computer and Information Technology Department, Africa Nazarene University, Nairobi, Kenya; Wanganjo, P., University of Nairobi, Nairobi, Kenya</t>
  </si>
  <si>
    <t>Healthcare systems lack individualized follow-up mechanisms for HIV Exposed Infants (HEIs), this unfortunately leads to missed Early Infant Diagnosis (EID) opportunities delaying access to care and treatment. There is a great need for innovative approaches to address the follow-up complexities. A design thinking approach to the use of technology-based interventions offers great out of the box solutions to address healthcare challenges including patient unique identification. Due to its convenience, individuality and efficiency, fingerprint recognition has become the unique identification method of choice. A biometric-based Unique Patient Identifier (UPI) for HEIs would allow their identification and follow-up as they move between health services and facilities improving their treatment outcomes. A secure, reliable and scalable smartphone-based biometric HEI UPI system could improve the provision of HIV Prevention of Mother to Child Transmission (PMTCT) services. Copyright Â© 2018 by SCITEPRESS â€“ Science and Technology Publications, Lda. All rights reserved.</t>
  </si>
  <si>
    <t>Biometrics; Design Thinking; Healthcare Outcomes</t>
  </si>
  <si>
    <t>2-s2.0-85051735374</t>
  </si>
  <si>
    <t>The privacy management platform an enabler for device interoperability and information security in mhealth applications</t>
  </si>
  <si>
    <t>https://www.scopus.com/inward/record.uri?eid=2-s2.0-85051721936&amp;partnerID=40&amp;md5=73fba52ee544ed2f7bfaec6aee0eaa41</t>
  </si>
  <si>
    <t>Institute for Parallel and Distributed Systems, University of Stuttgart, UniversitÃ¤tsstraÃŸe 38, Stuttgart, D-70569, Germany</t>
  </si>
  <si>
    <t>Stach, C., Institute for Parallel and Distributed Systems, University of Stuttgart, UniversitÃ¤tsstraÃŸe 38, Stuttgart, D-70569, Germany; Steimle, F., Institute for Parallel and Distributed Systems, University of Stuttgart, UniversitÃ¤tsstraÃŸe 38, Stuttgart, D-70569, Germany; Mitschang, B., Institute for Parallel and Distributed Systems, University of Stuttgart, UniversitÃ¤tsstraÃŸe 38, Stuttgart, D-70569, Germany</t>
  </si>
  <si>
    <t>Chronic diseases are on the rise. Afflicted patients require persistent therapy and periodic screenings. This causes high treatment costs and overburdened physicians. Innovative approaches that enable patients to perform treatment methods on their own are badly needed. Telemedical approaches with the aid of modern Smartphones connected to medical devices (the so-called mHealth) can be the answer. However, mHealth apps face two key challenges, namely device interoperability and information security. In this paper, we describe how the Privacy Management Platform (PMP) and its extendable Resources can contribute to these challenges. Therefore, we analyze a real-world mHealth app and derive generic functional units, each realizing a certain task recurring frequently within mHealth apps, e. g., metering, data storage, or data transmission. For each functional unit we provide a PMP Resource, enabling both, device interoperability and information security. Finally, we revise the analyzed mHealth app using the Resources in order to evaluate our approach. Copyright Â© 2018 by SCITEPRESS â€“ Science and Technology Publications, Lda. All rights reserved.</t>
  </si>
  <si>
    <t>COPD; Device Interoperability; Information Security; MHealth; Privacy Management Platform</t>
  </si>
  <si>
    <t>2-s2.0-85051721936</t>
  </si>
  <si>
    <t>Karoui K., Ftima F.B.</t>
  </si>
  <si>
    <t>25960919600;26424211000;</t>
  </si>
  <si>
    <t>New Engineering Method for the Risk Assessment: Case Study Signal Jamming of the M-Health Networks</t>
  </si>
  <si>
    <t>Mobile Networks and Applications</t>
  </si>
  <si>
    <t>10.1007/s11036-018-1098-8</t>
  </si>
  <si>
    <t>https://www.scopus.com/inward/record.uri?eid=2-s2.0-85051672161&amp;doi=10.1007%2fs11036-018-1098-8&amp;partnerID=40&amp;md5=6d4be3c6f6d9b0419d5aa4508770f94f</t>
  </si>
  <si>
    <t>RIADI Laboratory, University of Manouba, Manouba, Tunisia</t>
  </si>
  <si>
    <t>Karoui, K., RIADI Laboratory, University of Manouba, Manouba, Tunisia; Ftima, F.B., RIADI Laboratory, University of Manouba, Manouba, Tunisia</t>
  </si>
  <si>
    <t>Bit Alternation; Communication system security; Health and safety; Mobile health; Onion attacks; reversible metrics; Risk analysis; Security management</t>
  </si>
  <si>
    <t>2-s2.0-85051672161</t>
  </si>
  <si>
    <t>Beierle F., Tran V.T., Allemand M., Neff P., Schlee W., Probst T., Pryss R., Zimmermann J.</t>
  </si>
  <si>
    <t>56556766400;57203354305;15062382800;56626765200;22836015100;7005044940;36142027900;53880947700;</t>
  </si>
  <si>
    <t>Context Data Categories and Privacy Model for Mobile Data Collection Apps</t>
  </si>
  <si>
    <t>Procedia Computer Science</t>
  </si>
  <si>
    <t>10.1016/j.procs.2018.07.139</t>
  </si>
  <si>
    <t>https://www.scopus.com/inward/record.uri?eid=2-s2.0-85051382377&amp;doi=10.1016%2fj.procs.2018.07.139&amp;partnerID=40&amp;md5=04949d1941d41c2e24d35058aaa6b610</t>
  </si>
  <si>
    <t>Service-centric Networking, Telekom Innovation Laboratories, Technische UniversitÃ¤t Berlin, Berlin, Germany; Department of Psychology, University of Zurich, Zurich, Switzerland; Clinic and Policlinic for Psychiatry and Psychotherapy, University of Regensburg, Regensburg, Germany; Department for Psychotherapy and Biopsychosocial Health, Danube University Krems, Krems, Austria; Institute of Databases and Information Systems, Ulm University, Ulm, Germany; Psychologische Hochschule Berlin, Berlin, Germany</t>
  </si>
  <si>
    <t>Beierle, F., Service-centric Networking, Telekom Innovation Laboratories, Technische UniversitÃ¤t Berlin, Berlin, Germany; Tran, V.T., Service-centric Networking, Telekom Innovation Laboratories, Technische UniversitÃ¤t Berlin, Berlin, Germany; Allemand, M., Department of Psychology, University of Zurich, Zurich, Switzerland; Neff, P., Clinic and Policlinic for Psychiatry and Psychotherapy, University of Regensburg, Regensburg, Germany; Schlee, W., Clinic and Policlinic for Psychiatry and Psychotherapy, University of Regensburg, Regensburg, Germany; Probst, T., Department for Psychotherapy and Biopsychosocial Health, Danube University Krems, Krems, Austria; Pryss, R., Institute of Databases and Information Systems, Ulm University, Ulm, Germany; Zimmermann, J., Psychologische Hochschule Berlin, Berlin, Germany</t>
  </si>
  <si>
    <t>Context-aware applications stemming from diverse fields like mobile health, recommender systems, and mobile commerce potentially benefit from knowing aspects of the user's personality. As filling out personality questionnaires is tedious, we propose the prediction of the user's personality from smartphone sensor and usage data. In order to collect data for researching the relationship between smartphone data and personality, we developed the Android app TYDR (Track Your Daily Routine) which tracks smart-phone data and utilizes psychometric personality questionnaires. With TYDR, we track a larger variety of smartphone data than similar existing apps, including metadata on notifications, photos taken, and music played back by the user. For the development of TYDR, we introduce a general context data model consisting of four categories that focus on the user's different types of interactions with the smartphone: physical conditions and activity, device status and usage, core functions usage, and app usage. On top of this, we develop the privacy model PM-MoDaC specifically for apps related to the collection of mobile data, consisting of nine proposed privacy measures. We present the implementation of all of those measures in TYDR. Although the utilization of the user's personality based on the usage of his or her smartphone is a challenging endeavor, it seems to be a promising approach for various types of context-aware mobile applications. Â© 2018 The Authors. Published by Elsevier Ltd.</t>
  </si>
  <si>
    <t>context-aware computing; psychometrics; sensor data; ubiquitous computing</t>
  </si>
  <si>
    <t>2-s2.0-85051382377</t>
  </si>
  <si>
    <t>Chunhua B.</t>
  </si>
  <si>
    <t>57203341921;</t>
  </si>
  <si>
    <t>Research on security control of mobile health service system based on privilege control mechanism</t>
  </si>
  <si>
    <t>Journal of Advanced Oxidation Technologies</t>
  </si>
  <si>
    <t>10.26802/jaots.2018.05187</t>
  </si>
  <si>
    <t>https://www.scopus.com/inward/record.uri?eid=2-s2.0-85051351430&amp;doi=10.26802%2fjaots.2018.05187&amp;partnerID=40&amp;md5=e4b46376fdcf53ac217318919a75659d</t>
  </si>
  <si>
    <t>Qingdao Binhai University, Qingdao, Shandong, 266555, China</t>
  </si>
  <si>
    <t>Chunhua, B., Qingdao Binhai University, Qingdao, Shandong, 266555, China</t>
  </si>
  <si>
    <t>In this paper, privilege control mechanism is proposed to fulfill the requirements for security control of mobile health service system based on privilege control mechanism. The mobile health application is developed based on Android platform and it can be divided into 6 modules from the perspective of design, these 6 modules are access control, the management of devices' access, the collection of data and the storage of data, data presentation and the analysis of data. The paper will elaborate the implementation of each module of health management system by using native interfaces provided by Android platform and the idea of Android Hybrid App development. Testing case is designed for main modules according to the demand and design of the system at the end of the paper, in order to ensure the correctness of the system. The results show each module of the health management system act correctly. Â© 2018 Walter de Gruyter GmbH. All rights reserved.</t>
  </si>
  <si>
    <t>Mobile Health Service System; Privilege Control Mechanism; Security Control</t>
  </si>
  <si>
    <t>2-s2.0-85051351430</t>
  </si>
  <si>
    <t>35186349800;56024591600;15724563800;</t>
  </si>
  <si>
    <t>BlinkComm: Initialization of IoT Devices Using Visible Light Communication</t>
  </si>
  <si>
    <t>10.1155/2018/8523078</t>
  </si>
  <si>
    <t>https://www.scopus.com/inward/record.uri?eid=2-s2.0-85049409172&amp;doi=10.1155%2f2018%2f8523078&amp;partnerID=40&amp;md5=fd4962247412cebc7f8bde11fb8f5be5</t>
  </si>
  <si>
    <t>University Department of Forensic Studies, University of Split, Croatia; University Department of Professional Studies, University of Split, Croatia; Department of Electrical Engineering, FESB, University of Split, Croatia</t>
  </si>
  <si>
    <t>PerkoviÄ‡, T., University Department of Forensic Studies, University of Split, Croatia; KovaÄeviÄ‡, T., University Department of Professional Studies, University of Split, Croatia; ÄŒagalj, M., Department of Electrical Engineering, FESB, University of Split, Croatia</t>
  </si>
  <si>
    <t>Many applications from the Internet of Things (IoT) domain used in healthcare, smart homes, and cities involve a large number of interconnected wireless devices. To ensure privacy, confidentiality, and integrity of the information, devices should be initialized prior to any communication. In this paper, we present a secure initialization method for constrained IoT devices such as wireless sensors devices and/or actuators. The solution uses visible light communication (VLC) for the initial configuration of the IoT devices. The VLC system consists of a modulated light source such as a smartphone screen and a very simple photodetector. We analyze known coding and modulation techniques used for the VLC and propose BlinkComm, a differential coding technique that achieves threefold increase in transmission speed compared to existing solutions. We showed through experiments with 32 participants that the proposed solution achieves fast completion times and low error rates as well as high user satisfaction levels. Â© 2018 Toni PerkoviÄ‡ et al.</t>
  </si>
  <si>
    <t>2-s2.0-85049409172</t>
  </si>
  <si>
    <t>Gabel A., Schiering I., MÃ¼ller S.V., Ertas F.</t>
  </si>
  <si>
    <t>57193625965;55346028100;7402825208;57202650375;</t>
  </si>
  <si>
    <t>mHealth applications for goal management training - Privacy engineering in neuropsychological studies</t>
  </si>
  <si>
    <t>10.1007/978-3-319-92925-5_22</t>
  </si>
  <si>
    <t>https://www.scopus.com/inward/record.uri?eid=2-s2.0-85048976147&amp;doi=10.1007%2f978-3-319-92925-5_22&amp;partnerID=40&amp;md5=febc030aa899d5e238684c6e6a1a0cf2</t>
  </si>
  <si>
    <t>Ostfalia University of Applied Sciences, WolfenbÃ¼ttel, Germany</t>
  </si>
  <si>
    <t>Gabel, A., Ostfalia University of Applied Sciences, WolfenbÃ¼ttel, Germany; Schiering, I., Ostfalia University of Applied Sciences, WolfenbÃ¼ttel, Germany; MÃ¼ller, S.V., Ostfalia University of Applied Sciences, WolfenbÃ¼ttel, Germany; Ertas, F., Ostfalia University of Applied Sciences, WolfenbÃ¼ttel, Germany</t>
  </si>
  <si>
    <t>The potential of digitalisation in healthcare based on mobile health, so-called mHealth applications, is considerable. On the other hand these solutions incorporate huge privacy risks. In the context of goal management training, a neuropsychological training used for the cognitive rehabilitation of executive dysfunction after a brain injury, the use of mHealth applications is considered. Privacy requirements of this scenario are modelled based on methodologies as privacy protection goals and privacy design strategies. Measures to realize the requirements are proposed and discussed in the context of a study. The focus in privacy engineering is on pseudonymity of patients, data minimization and transparency for patients. Â© IFIP International Federation for Information Processing 2018.</t>
  </si>
  <si>
    <t>Data minimization; Executive dysfunctions; Goal management training; mHealth; Privacy; Privacy design strategies; Privacy protection goals; Pseudonymity; Transparency</t>
  </si>
  <si>
    <t>2-s2.0-85048976147</t>
  </si>
  <si>
    <t>Meng W., Li W., Wang Y., Au M.H.</t>
  </si>
  <si>
    <t>56062319900;57189107700;55979180900;57198352843;</t>
  </si>
  <si>
    <t>10.1016/j.future.2018.06.007</t>
  </si>
  <si>
    <t>https://www.scopus.com/inward/record.uri?eid=2-s2.0-85048314700&amp;doi=10.1016%2fj.future.2018.06.007&amp;partnerID=40&amp;md5=0ec86fefbf19b9aaca75478dadda4367</t>
  </si>
  <si>
    <t>School of Computer Science, Guangzhou University, China; Department of Applied Mathematics and Computer Science, Technical University of Denmark, Denmark; Department of Computer Science, City University of Hong Kong, Hong Kong; Department of Computing, The Hong Kong Polytechnic University, Hong Kong</t>
  </si>
  <si>
    <t>Meng, W., School of Computer Science, Guangzhou University, China, Department of Applied Mathematics and Computer Science, Technical University of Denmark, Denmark; Li, W., Department of Computer Science, City University of Hong Kong, Hong Kong; Wang, Y., School of Computer Science, Guangzhou University, China; Au, M.H., Department of Computing, The Hong Kong Polytechnic University, Hong Kong</t>
  </si>
  <si>
    <t>Cyberâ€“physical systems (CPS) have been widely used in medical domains to provide high-quality patient treatment in complex clinical scenarios. With more medical devices being connected in industry, the security of medical cyberâ€“physical systems has received much attention. Medical smartphones are one of the widely adopted facilities in the healthcare industry aiming to improve the quality of service for both patients and healthcare personnel. These devices construct an emerging CPS network architecture, called medical smartphone networks (MSNs). Similar to other distributed networks, MSNs also suffer from insider attacks, where the intruders have authorized access to the network resources, resulting in the leakage of patient information. In this work, we focus on the detection of malicious devices in MSNs and design a trust-based intrusion detection approach based on behavioral profiling. A node's reputation can be judged by identifying the difference in Euclidean distance between two behavioral profiles. In the evaluation, we evaluate our approach in a real MSN environment by collaborating with a practical healthcare center. Experimental results demonstrate that our approach can identify malicious MSN nodes faster than other similar approaches. Â© 2018 Elsevier B.V.</t>
  </si>
  <si>
    <t>Behavioral profiling; Collaborative network; Insider attack; Intrusion detection; Medical cyberâ€“physical system; Trust management</t>
  </si>
  <si>
    <t>2-s2.0-85048314700</t>
  </si>
  <si>
    <t>Chen Y., Lei M., Ren W., Ren Y., Qu Z.</t>
  </si>
  <si>
    <t>37095433600;35849063100;57202108783;35303287700;35327773200;</t>
  </si>
  <si>
    <t>RoFa: A Robust and Flexible Fine-Grained Access Control Scheme for Mobile Cloud and IoT based Medical Monitoring</t>
  </si>
  <si>
    <t>Fundamenta Informaticae</t>
  </si>
  <si>
    <t>10.3233/FI-2018-1624</t>
  </si>
  <si>
    <t>https://www.scopus.com/inward/record.uri?eid=2-s2.0-85048116016&amp;doi=10.3233%2fFI-2018-1624&amp;partnerID=40&amp;md5=1cf0f477d811774a1086613f4d940840</t>
  </si>
  <si>
    <t>Guizhou Provincial Key Laboratory of Public Big Data, GuiZhou University, Guizhou Guiyang, China; Information Security Center, Beijing University of Post and Telecommunications, Beijing, China; School of Computer Science, China University of Geosciences, Wuhan, China; School of Computing Science, University of East Anglia, Norwich, United Kingdom; Jiangsu Engineering Center of Network Monitoring, School of Computer and Software, Nanjing University of Information Science and Technology, Nanjing, China</t>
  </si>
  <si>
    <t>Chen, Y., Guizhou Provincial Key Laboratory of Public Big Data, GuiZhou University, Guizhou Guiyang, China; Lei, M., Information Security Center, Beijing University of Post and Telecommunications, Beijing, China; Ren, W., Guizhou Provincial Key Laboratory of Public Big Data, GuiZhou University, Guizhou Guiyang, China, School of Computer Science, China University of Geosciences, Wuhan, China; Ren, Y., School of Computing Science, University of East Anglia, Norwich, United Kingdom; Qu, Z., Jiangsu Engineering Center of Network Monitoring, School of Computer and Software, Nanjing University of Information Science and Technology, Nanjing, China</t>
  </si>
  <si>
    <t>Cloud computing paradigm is becoming very popular these days. However, it does not include wireless sensors and mobile phones which are needed to enable new emerging applications such as remote home medical monitoring. Therefore, a combined Cloud-Internet of Things (IoT) paradigm provides scalable on-demand data storage and resilient computation power at the cloud side as well as anytime, anywhere health data monitoring at the IoT side. As both the privacy of personal medical data and flexible data access should be provided,attackers exploit diverse social engineering and technology attacks ways, access to personal privacy information stored in the home medical monitoring cloud, with more and more social engineering attacks.Therefore, the data in the Cloud are always encrypted and access control must be operated upon encrypted data together with being fine-grained to support diverse accessibility. Since a plain combination of encryption before access control is not robust and flexible, we propose a scheme referred to as RoFa, with tailored design. The scheme is introduced in a step-by-step manner. The basic scheme (BaS) makes use of cipher-policy attributes based encryption to empower robustness and flexibility. We further propose an advanced scheme (AdS) to improve the computation efficiency by taking the advantages of proxy-reencryption. AdS can greatly decrease the computation overhead on hospital servers due to operation migration. We finally propose an enhanced scheme (EnS) to protect integrity by using aggregate signature. RoFa describes a general framework to solve the secure requirements, and leaves the flexibility of concrete constructions intentionally. We finally compare the robustness and the flexibility of the proposed schemes by performance analysis. Â© 2018 IOS Press. All rights reserved.</t>
  </si>
  <si>
    <t>Access Control; Cloud Computing; Fine Grained; Internet of Things; Robust and Flexible Security</t>
  </si>
  <si>
    <t>2-s2.0-85048116016</t>
  </si>
  <si>
    <t>Saif S., Gupta R., Biswas S.</t>
  </si>
  <si>
    <t>57202329606;57202330826;24922680600;</t>
  </si>
  <si>
    <t>Implementation of cloud-assisted secure data transmission in WBAN for healthcare monitoring</t>
  </si>
  <si>
    <t>10.1007/978-981-10-8237-5_64</t>
  </si>
  <si>
    <t>https://www.scopus.com/inward/record.uri?eid=2-s2.0-85047916813&amp;doi=10.1007%2f978-981-10-8237-5_64&amp;partnerID=40&amp;md5=94bbedb68220ab3b7e96ba98941e7e65</t>
  </si>
  <si>
    <t>Department of Computer Science and Engineering, Maulana Abul Kalam Azad University of Technology, Salt Lake Sector-1, BF-142, Kolkata, West Bengal  700064, India</t>
  </si>
  <si>
    <t>Saif, S., Department of Computer Science and Engineering, Maulana Abul Kalam Azad University of Technology, Salt Lake Sector-1, BF-142, Kolkata, West Bengal  700064, India; Gupta, R., Department of Computer Science and Engineering, Maulana Abul Kalam Azad University of Technology, Salt Lake Sector-1, BF-142, Kolkata, West Bengal  700064, India; Biswas, S., Department of Computer Science and Engineering, Maulana Abul Kalam Azad University of Technology, Salt Lake Sector-1, BF-142, Kolkata, West Bengal  700064, India</t>
  </si>
  <si>
    <t>AES; Cloud computing; Security; WBAN</t>
  </si>
  <si>
    <t>2-s2.0-85047916813</t>
  </si>
  <si>
    <t>How can visualization affect security?</t>
  </si>
  <si>
    <t>ICEIS 2018 - Proceedings of the 20th International Conference on Enterprise Information Systems</t>
  </si>
  <si>
    <t>https://www.scopus.com/inward/record.uri?eid=2-s2.0-85047767576&amp;partnerID=40&amp;md5=fa43418369a5291e6c6e5ffc246b2646</t>
  </si>
  <si>
    <t>CINTESIS-Centre for Health Technology and Services Research, Faculty of Medicine, University of Porto, Portugal</t>
  </si>
  <si>
    <t>Muchagata, J., CINTESIS-Centre for Health Technology and Services Research, Faculty of Medicine, University of Porto, Portugal; Ferreira, A., CINTESIS-Centre for Health Technology and Services Research, Faculty of Medicine, University of Porto, Portugal</t>
  </si>
  <si>
    <t>Technology like computers and especially mobile devices have changed the way people see and interact with the world. Many of our everyday tasks are only completed using technology supported by different platforms (desktop computers, laptops, tablets and smartphones) so the visualization of content is presented differently depending on the used device and type of information requested. However, even with useradaptive systems, which can adjust interface content according to individual's needs and context, data privacy can be at risk, as these techniques do not aim to protect them or even identify the presence of vulnerabilities. The main goal of this paper is to analyse what techniques are available to adapt visualization to users' needs and context of each interaction with different devices and analyse which can be applied to improve security and privacy of visualized data. Two use-cases are presented to compare traditional access and access using visualization techniques to improve security and mitigate privacy vulnerabilities of healthcare data. More research is needed to define and validate security visualization techniques integrated into human mobile interactions, to better provide for the security and privacy of sensitive data. Â© 2018 by SCITEPRESS - Science and Technology Publications, Lda. All rights reserved.</t>
  </si>
  <si>
    <t>Electronic Health Records; Human Computer Interaction; Security of Mobile Visualization Design; User-adaptive Visualization</t>
  </si>
  <si>
    <t>2-s2.0-85047767576</t>
  </si>
  <si>
    <t>Wang C., Yuan Y., Jiang S.</t>
  </si>
  <si>
    <t>16308329300;57194603071;7404452225;</t>
  </si>
  <si>
    <t>P3ASC: Privacy-preserving pseudonym and attribute-based signcryption scheme for cloud-based mobile healthcare system</t>
  </si>
  <si>
    <t>10631 LNCS</t>
  </si>
  <si>
    <t>10.1007/978-3-319-89500-0_35</t>
  </si>
  <si>
    <t>https://www.scopus.com/inward/record.uri?eid=2-s2.0-85045999247&amp;doi=10.1007%2f978-3-319-89500-0_35&amp;partnerID=40&amp;md5=6fc4a5f1fa138e45aff841ea119361f1</t>
  </si>
  <si>
    <t>School of Information Science and Technology, Guangdong University of Foreign Studies, Guangzhou, 510006, China; Collaborative Innovation Center for 21st-Century Maritime Silk Road Studies, Guangdong University of Foreign Studies, Guangzhou, 510006, China; School of Finance, Guangdong University of Foreign Studies, Guangzhou, 510006, China</t>
  </si>
  <si>
    <t>Wang, C., School of Information Science and Technology, Guangdong University of Foreign Studies, Guangzhou, 510006, China, Collaborative Innovation Center for 21st-Century Maritime Silk Road Studies, Guangdong University of Foreign Studies, Guangzhou, 510006, China; Yuan, Y., School of Finance, Guangdong University of Foreign Studies, Guangzhou, 510006, China; Jiang, S., School of Information Science and Technology, Guangdong University of Foreign Studies, Guangzhou, 510006, China, Collaborative Innovation Center for 21st-Century Maritime Silk Road Studies, Guangdong University of Foreign Studies, Guangzhou, 510006, China</t>
  </si>
  <si>
    <t>With the development of wireless body sensor network and mobile cloud computing, cloud-based mobile healthcare, which extends the operation of healthcare provider into a pervasive environment for better health delivery and monitoring, has attracted considerable interest recently. However, how to keep data security and privacy in cloud-based mobile healthcare system is an important and challenging issue since personal health information is quite sensitive. In this paper, we introduce a new cryptographic primitive named privacy-preserving pseudonym and attribute-based signcryption (P3ASC) scheme, which can fulfill the functionality of pseudonym-based signature and key-policy attribute-based encryption in a logical step. We propose a provable secure P3ASC scheme from bilinear pairings and present a novel secure and efficient cloud-based mobile healthcare system by exploiting our proposed P3ASC scheme. The proposed system can ensure data confidentiality, integrity, source authentication and non-repudiation, but also can provide fine-grained access control and user anonymity. Â© Springer International Publishing AG, part of Springer Nature 2018.</t>
  </si>
  <si>
    <t>Cloud computing; Key-policy attribute-based encryption; Mobile healthcare; Pseudonym-based signature; Signcryption; Wireless body area network</t>
  </si>
  <si>
    <t>2-s2.0-85045999247</t>
  </si>
  <si>
    <t>56203574500;24576701500;57201252066;</t>
  </si>
  <si>
    <t>Comparative analysis between different facial authentication tools for assessing their integration in m-health mobile applications</t>
  </si>
  <si>
    <t>10.1007/978-3-319-77712-2_110</t>
  </si>
  <si>
    <t>https://www.scopus.com/inward/record.uri?eid=2-s2.0-85045317992&amp;doi=10.1007%2f978-3-319-77712-2_110&amp;partnerID=40&amp;md5=b2804d4dc90adff1eaed195a0036be9b</t>
  </si>
  <si>
    <t>Department of Research and Diagnostic Methods, Faculty of Education, Pontificia University of Salamanca, C/Henry Collet, 52-70, Salamanca, 37007, Spain; Department of Computer Science and Engineering of Systems, University of Zaragoza, Teruel, 44003, Spain; Instituto de InvestigaciÃ³n Sanitaria AragÃ³n, University of Zaragoza, Zaragoza, Spain; Department of Electronic Engineering and Communications, University of Zaragoza, Teruel, 44003, Spain</t>
  </si>
  <si>
    <t>GuillÃ©n-GÃ¡mez, F.D., Department of Research and Diagnostic Methods, Faculty of Education, Pontificia University of Salamanca, C/Henry Collet, 52-70, Salamanca, 37007, Spain; GarcÃ­a-MagariÃ±o, I., Department of Computer Science and Engineering of Systems, University of Zaragoza, Teruel, 44003, Spain, Instituto de InvestigaciÃ³n Sanitaria AragÃ³n, University of Zaragoza, Zaragoza, Spain; Palacios-Navarro, G., Department of Electronic Engineering and Communications, University of Zaragoza, Teruel, 44003, Spain</t>
  </si>
  <si>
    <t>The security and privacy in the access to mobile health applications are a challenge that any company or health organization has to take into consideration to develop reliable and robust applications. In this line, the facial authentication becomes a key piece to improve the access to users and that they do not lose their privacy of their data due to cyber-attacks or fraudulent users. The purpose of the current framework is to compare the two relevant facial-based mechanisms to select the most appropriate one for the authentication security in our under-development Framework for developing M-health APps (FAMAP). Â© Springer International Publishing AG, part of Springer Nature 2018.</t>
  </si>
  <si>
    <t>Face images; Facial authentication; m-Health; Security</t>
  </si>
  <si>
    <t>2-s2.0-85045317992</t>
  </si>
  <si>
    <t>Mabo T., Swar B., Aghili S.</t>
  </si>
  <si>
    <t>57201498803;35732527200;57156301700;</t>
  </si>
  <si>
    <t>A vulnerability study of Mhealth chronic disease management (CDM) applications (apps)</t>
  </si>
  <si>
    <t>10.1007/978-3-319-77703-0_58</t>
  </si>
  <si>
    <t>https://www.scopus.com/inward/record.uri?eid=2-s2.0-85045137991&amp;doi=10.1007%2f978-3-319-77703-0_58&amp;partnerID=40&amp;md5=7db8499a4eecb51ea285a84c56d658d8</t>
  </si>
  <si>
    <t>Concordia University of Edmonton, Edmonton, AB  T5B 4E4, Canada</t>
  </si>
  <si>
    <t>Mabo, T., Concordia University of Edmonton, Edmonton, AB  T5B 4E4, Canada; Swar, B., Concordia University of Edmonton, Edmonton, AB  T5B 4E4, Canada; Aghili, S., Concordia University of Edmonton, Edmonton, AB  T5B 4E4, Canada</t>
  </si>
  <si>
    <t>Assurance; Criteria; Mhealth CDM apps; Recommendations; Security; Vulnerability; Vulnerability scanners apps</t>
  </si>
  <si>
    <t>2-s2.0-85045137991</t>
  </si>
  <si>
    <t>Gard P., Lalanne L., Ambourg A., Rousseau D., Lesueur F., Frindel C.</t>
  </si>
  <si>
    <t>57200857748;57200856281;57200854753;8546457000;24605199300;24765930600;</t>
  </si>
  <si>
    <t>A Secured Smartphone-Based Architecture for Prolonged Monitoring of Neurological Gait</t>
  </si>
  <si>
    <t>Lecture Notes of the Institute for Computer Sciences, Social-Informatics and Telecommunications Engineering, LNICST</t>
  </si>
  <si>
    <t>10.1007/978-3-319-76213-5_1</t>
  </si>
  <si>
    <t>https://www.scopus.com/inward/record.uri?eid=2-s2.0-85042530274&amp;doi=10.1007%2f978-3-319-76213-5_1&amp;partnerID=40&amp;md5=097712baa3e54b52c90c94fc26be5911</t>
  </si>
  <si>
    <t>Univ. Lyon, INSA-Lyon, UniversitÃ© Claude Bernard Lyon 1, CNRS, Inserm, CREATIS UMR 5220, U1206, Lyon, 69621, France; Univ. Lyon, INRIA, INSA-Lyon, CITI, Lyon, 69621, France</t>
  </si>
  <si>
    <t>Gard, P., Univ. Lyon, INSA-Lyon, UniversitÃ© Claude Bernard Lyon 1, CNRS, Inserm, CREATIS UMR 5220, U1206, Lyon, 69621, France; Lalanne, L., Univ. Lyon, INSA-Lyon, UniversitÃ© Claude Bernard Lyon 1, CNRS, Inserm, CREATIS UMR 5220, U1206, Lyon, 69621, France, Univ. Lyon, INRIA, INSA-Lyon, CITI, Lyon, 69621, France; Ambourg, A., Univ. Lyon, INSA-Lyon, UniversitÃ© Claude Bernard Lyon 1, CNRS, Inserm, CREATIS UMR 5220, U1206, Lyon, 69621, France; Rousseau, D., Univ. Lyon, INSA-Lyon, UniversitÃ© Claude Bernard Lyon 1, CNRS, Inserm, CREATIS UMR 5220, U1206, Lyon, 69621, France; Lesueur, F., Univ. Lyon, INRIA, INSA-Lyon, CITI, Lyon, 69621, France; Frindel, C., Univ. Lyon, INSA-Lyon, UniversitÃ© Claude Bernard Lyon 1, CNRS, Inserm, CREATIS UMR 5220, U1206, Lyon, 69621, France</t>
  </si>
  <si>
    <t>Data collection; Gait analysis; Inertial sensors; Mobile health; Privacy; Security; Smartphone-based system; Software architecture</t>
  </si>
  <si>
    <t>2-s2.0-85042530274</t>
  </si>
  <si>
    <t>Bocu R., Costache C.</t>
  </si>
  <si>
    <t>24832909700;56368500200;</t>
  </si>
  <si>
    <t>A homomorphic encryption-based system for securely managing personal health metrics data</t>
  </si>
  <si>
    <t>IBM Journal of Research and Development</t>
  </si>
  <si>
    <t>10.1147/JRD.2017.2755524</t>
  </si>
  <si>
    <t>https://www.scopus.com/inward/record.uri?eid=2-s2.0-85041236484&amp;doi=10.1147%2fJRD.2017.2755524&amp;partnerID=40&amp;md5=25d213a8c4779a1b180289620601d745</t>
  </si>
  <si>
    <t>Department of Mathematics and Computer Science, Transilvania University of Brasov, Brasov, 500091, Romania; IBM Romania, Brasov, 500152, Romania</t>
  </si>
  <si>
    <t>Bocu, R., Department of Mathematics and Computer Science, Transilvania University of Brasov, Brasov, 500091, Romania; Costache, C., IBM Romania, Brasov, 500152, Romania</t>
  </si>
  <si>
    <t>Hardware and software solutions for the collection of personal health information continue to evolve. The reliable gathering of personal health information, previously usually possible only in dedicated medical settings, has recently become possible through wearable specialized medical devices. Among other drawbacks, these devices usually do not store the data locally and offer, at best, limited basic data processing features and few advanced processing capabilities for the collected personal health data. In this paper, we describe an integrated personal health information system that allows secure storage and processing of medical data in the cloud by using a comprehensive homomorphic encryption model to preserve data privacy. The system collects the user data through a client application module, typically installed on the user's smartphone or smartwatch, and securely transports the data to the cloud backend powered by IBM Bluemix. The data are stored by the IBM Cloudant infrastructure, while the homomorphic processing of the encrypted data is performed using the Apache Spark service, which is also made available by the IBM Bluemix platform. The event-based handlers are triggered by the IBM OpenWhisk programming service. The initial prototype has been tested using a real-world use case, which is described. Â© 1957-2012 IBM.</t>
  </si>
  <si>
    <t>2-s2.0-85041236484</t>
  </si>
  <si>
    <t>Gbadamosi S.O., Eze C., Olawepo J.O., Iwelunmor J., Sarpong D.F., Ogidi A.G., Patel D., Oko J.O., Onoka C., Ezeanolue E.E.</t>
  </si>
  <si>
    <t>57190286373;57200377459;57200382878;57209013786;35574668500;56829515500;56828639600;55346091800;24071590900;8954080200;</t>
  </si>
  <si>
    <t>A patient-held smartcard with a unique identifier and an mhealth platform to improve the availability of prenatal test results in rural Nigeria: Demonstration study</t>
  </si>
  <si>
    <t xml:space="preserve"> e18</t>
  </si>
  <si>
    <t>10.2196/jmir.8716</t>
  </si>
  <si>
    <t>https://www.scopus.com/inward/record.uri?eid=2-s2.0-85041079795&amp;doi=10.2196%2fjmir.8716&amp;partnerID=40&amp;md5=c297d7b384dc4fdf792e8b6352aea356</t>
  </si>
  <si>
    <t>Global Health Initiative, School of Community Health Sciences, University of Nevada, 4505 S. Maryland Parkway, Las Vegas, NV  89154-1026, United States; Vitira Health, Arlington, VA, United States; Caritas Nigeria, Abuja, Nigeria; Department of Behavioral Science and Health Education, St Louis University, St Louis, MO, United States; Center for Minority Health and Health Disparities Research and Education, Xavier University, New Orleans, LA, United States; University of Nigeria, Nsukka, Nigeria</t>
  </si>
  <si>
    <t>Gbadamosi, S.O., Global Health Initiative, School of Community Health Sciences, University of Nevada, 4505 S. Maryland Parkway, Las Vegas, NV  89154-1026, United States; Eze, C., Vitira Health, Arlington, VA, United States; Olawepo, J.O., Caritas Nigeria, Abuja, Nigeria; Iwelunmor, J., Department of Behavioral Science and Health Education, St Louis University, St Louis, MO, United States; Sarpong, D.F., Center for Minority Health and Health Disparities Research and Education, Xavier University, New Orleans, LA, United States; Ogidi, A.G., University of Nigeria, Nsukka, Nigeria; Patel, D., Global Health Initiative, School of Community Health Sciences, University of Nevada, 4505 S. Maryland Parkway, Las Vegas, NV  89154-1026, United States; Oko, J.O., Caritas Nigeria, Abuja, Nigeria; Onoka, C., University of Nigeria, Nsukka, Nigeria; Ezeanolue, E.E., Global Health Initiative, School of Community Health Sciences, University of Nevada, 4505 S. Maryland Parkway, Las Vegas, NV  89154-1026, United States</t>
  </si>
  <si>
    <t>Background: Community-based strategies to test for HIV, hepatitis B virus (HBV), and sickle cell disease (SCD) have expanded opportunities to increase the proportion of pregnant women who are aware of their diagnosis. In order to use this information to implement evidence-based interventions, these results have to be available to skilled health providers at the point of delivery. Most electronic health platforms are dependent on the availability of reliable Internet connectivity and, thus, have limited use in many rural and resource-limited settings. Objective: Here we describe our work on the development and deployment of an integrated mHealth platform that is able to capture medical information, including test results, and encrypt it into a patient-held smartcard that can be read at the point of delivery without the need for an Internet connection. Methods: We engaged a team of implementation scientists, public health experts, and information technology specialists in a requirement-gathering process to inform the design of a prototype for a platform that uses smartcard technology, database deployment, and mobile phone app development. Key design decisions focused on usability, scalability, and security. Results: We successfully designed an integrated mHealth platform and deployed it in 4 health facilities across Benue State, Nigeria. We developed the Vitira Health platform to store test results of HIV, HBV, and SCD in a database, and securely encrypt the results on a Quick Response code embedded on a smartcard. We used a mobile app to read the contents on the smartcard without the need for Internet connectivity. Conclusions: Our findings indicate that it is possible to develop a patient-held smartcard and an mHealth platform that contains vital health information that can be read at the point of delivery using a mobile phone-based app without an Internet connection.</t>
  </si>
  <si>
    <t>Hepatitis B; HIV; Infectious disease transmission; mHealth; Nigeria; Prenatal diagnosis; Prenatal screening; Sickle cell disease; Telemedicine; Vertical</t>
  </si>
  <si>
    <t>2-s2.0-85041079795</t>
  </si>
  <si>
    <t>Grindrod K., Khan H., Hengartner U., Ong S., Logan A.G., Vogel D., Gebotys R., Yang J.</t>
  </si>
  <si>
    <t>6508080606;56150241200;6601967697;57197107598;7103210814;8435582600;6602360268;57192897192;</t>
  </si>
  <si>
    <t>Evaluating authentication options for mobile health applications in younger and older adults</t>
  </si>
  <si>
    <t>PLoS ONE</t>
  </si>
  <si>
    <t xml:space="preserve"> e0189048</t>
  </si>
  <si>
    <t>10.1371/journal.pone.0189048</t>
  </si>
  <si>
    <t>https://www.scopus.com/inward/record.uri?eid=2-s2.0-85040092580&amp;doi=10.1371%2fjournal.pone.0189048&amp;partnerID=40&amp;md5=a94aaf6d8f88104fdd557fef0cfcbec2</t>
  </si>
  <si>
    <t>School of Pharmacy, University of Waterloo, Ontario, Canada; Cheriton School of Computer Science, University of Waterloo, Ontario, Canada; University Health Network, Toronto, ON, Canada; Department of Psychology, Wilfrid Laurier University, Waterloo, ON, Canada</t>
  </si>
  <si>
    <t>Grindrod, K., School of Pharmacy, University of Waterloo, Ontario, Canada; Khan, H., Cheriton School of Computer Science, University of Waterloo, Ontario, Canada; Hengartner, U., Cheriton School of Computer Science, University of Waterloo, Ontario, Canada; Ong, S., University Health Network, Toronto, ON, Canada; Logan, A.G., University Health Network, Toronto, ON, Canada; Vogel, D., Cheriton School of Computer Science, University of Waterloo, Ontario, Canada; Gebotys, R., Department of Psychology, Wilfrid Laurier University, Waterloo, ON, Canada; Yang, J., School of Pharmacy, University of Waterloo, Ontario, Canada</t>
  </si>
  <si>
    <t>Objective Apps promoting patient self-management may improve health outcomes. However, methods to secure stored information on mobile devices may adversely affect usability. We tested the reliability and usability of common user authentication techniques in younger and older adults. Methodology Usability testing was conducted in two age groups, 18 to 30 years and 50 years and older. After completing a demographic questionnaire, each participant tested four authentication options in random order: four-digit personal identification number (PIN), graphical password (GRAPHICAL), Android pattern-lock (PATTERN), and a swipe-style Android fingerprint scanner (FINGERPRINT). Participants rated each option using the Systems Usability Scale (SUS). Results A total of 59 older and 43 younger participants completed the study. Overall, PATTERN was the fastest option (3.44s), and PIN had the fewest errors per attempt (0.02). Participants were able to login using PIN, PATTERN, and GRAPHICAL at least 98% of the time. FINGERPRINT was the slowest (26.97s), had an average of 1.46 errors per attempt, and had a successful login rate of 85%. Overall, PIN and PATTERN had higher SUS scores than FINGERPRINT and GRAPHICAL. Compared to younger participants, older participants were also less likely to find PATTERN to be tiring, annoying or time consuming and less likely to consider PIN to be time consuming. Younger participants were more likely to rate GRAPHICAL as annoying, time consuming and tiring than older participants. Conclusions On mobile devices, PIN and pattern-lock outperformed graphical passwords and swipe-style fingerprints. All participants took longer to authenticate using the swipe-style fingerprint compared to other options. Older participants also took two to three seconds longer to authenticate using the PIN, pattern and graphical passwords though this did not appear to affect perceived usability. Â© 2018 Grindrod et al. This is an open access article distributed under the terms of the Creative Commons Attribution License, which permits unrestricted use, distribution, and reproduction in any medium, provided the original author and source are credited.</t>
  </si>
  <si>
    <t>2-s2.0-85040092580</t>
  </si>
  <si>
    <t>Lu Y., Wang X., Hu C., Li H., Huo Y.</t>
  </si>
  <si>
    <t>55506516100;57199330730;55224734400;57060874300;15750734000;</t>
  </si>
  <si>
    <t>A traceable threshold attribute-based signcryption for mHealthcare social network</t>
  </si>
  <si>
    <t>International Journal of Sensor Networks</t>
  </si>
  <si>
    <t>10.1504/IJSNET.2018.088384</t>
  </si>
  <si>
    <t>https://www.scopus.com/inward/record.uri?eid=2-s2.0-85037824062&amp;doi=10.1504%2fIJSNET.2018.088384&amp;partnerID=40&amp;md5=2049c018870b7b871813d82b417ffbdf</t>
  </si>
  <si>
    <t>School of Electronics and Information Engineering, Beijing Jiaotong University, Beijing, 100044, China; School of Software Engineering, Chongqing University, Chongqing, 00044, China</t>
  </si>
  <si>
    <t>Lu, Y., School of Electronics and Information Engineering, Beijing Jiaotong University, Beijing, 100044, China; Wang, X., School of Electronics and Information Engineering, Beijing Jiaotong University, Beijing, 100044, China; Hu, C., School of Software Engineering, Chongqing University, Chongqing, 00044, China; Li, H., School of Electronics and Information Engineering, Beijing Jiaotong University, Beijing, 100044, China; Huo, Y., School of Electronics and Information Engineering, Beijing Jiaotong University, Beijing, 100044, China</t>
  </si>
  <si>
    <t>With the rapid development of wireless sensor technologies, mobile healthcare social network (MHSN) built upon wireless body sensor network (WBSN), has evolved into an innovative next-generation healthcare system in our aging society. Nevertheless, it is vital to focus on the security issues and the tradeoff between privacy preserving and traceability. A novel security mechanism named as the traceable threshold attribute-based signcryption (TTABSC) can permits patients to be friends and make a proper tradeoff between privacy and traceability. The proposed scheme leverages a four-party model to prevent the leak of a patient's sensitive information, including symptom information, identity and patient's health information (PHI). Combining the digital signatures and encryption, we provide a series of performance analysis, including correctness, unforgeability, traceability and privacy. Compared with previous works, our most efficient scheme generates a constant signcryption size. Â© Copyright 2018 Inderscience Enterprises Ltd.</t>
  </si>
  <si>
    <t>Attribute-based signcryption; MHSN; Mobile healthcare social network; Symptoms-matching.; Traceability; TTABSC</t>
  </si>
  <si>
    <t>2-s2.0-85037824062</t>
  </si>
  <si>
    <t>Zaragoza M.G., Kim H.-K., Lee R.Y.</t>
  </si>
  <si>
    <t>57190767620;8835787400;7408200070;</t>
  </si>
  <si>
    <t>Big Data and IoT for U-healthcare security</t>
  </si>
  <si>
    <t>Studies in Computational Intelligence</t>
  </si>
  <si>
    <t>10.1007/978-3-319-60170-0_1</t>
  </si>
  <si>
    <t>https://www.scopus.com/inward/record.uri?eid=2-s2.0-85020480024&amp;doi=10.1007%2f978-3-319-60170-0_1&amp;partnerID=40&amp;md5=764d786a1bb945aaf66b1adc32a2d053</t>
  </si>
  <si>
    <t>Catholic University of Daegu, Gyeongsan, South Korea; Central Michigan University, Mount Pleasant, United States</t>
  </si>
  <si>
    <t>Zaragoza, M.G., Catholic University of Daegu, Gyeongsan, South Korea; Kim, H.-K., Catholic University of Daegu, Gyeongsan, South Korea; Lee, R.Y., Central Michigan University, Mount Pleasant, United States</t>
  </si>
  <si>
    <t>Big Data is a latest topic of interest by many researchers because of its big potential applied in many areas of science and technology. Big Data is by far captivating strong roots in the healthcare ecosystem, but this healthcare data are becoming more complex, which are challenging to solve using common database management tools or simply the traditional data processing application along with the security systems. On the other hand, IoT remainds you to track your health like fitness devices, calorie meters, heart rate monitors, to name a few up to your fridge reminding you that it is basically running out of water.â€ Big Data and IoT are built on networks and cloud computing of gathering data using sensors but challenges using both especially the security for health care is very vital. IoT and Big Data have the potential to transform the way healthcare providers use sophisticated technologies from their clinical and other data repositories and make informed decisions, but without the right security and encryption solution, Big Data and IoT can mean big problems, especially on healthcare security systems. In this study, we discuss the use and application of IoT and Big Data for u-health care. We have presented this architecture to address the mentioned challenges in this study. Data privacy of patient and user data is a critical requirement. The architecture will access controls to medical device data. The patient should be in control of what is being viewed by whom and will allow him/her to view and set the access control policies, maintaining anonymity and masking of data wherever possible. Â© Springer International Publishing AG 2018.</t>
  </si>
  <si>
    <t>Big Data; IoT; Security systems; U-health care</t>
  </si>
  <si>
    <t>2-s2.0-85020480024</t>
  </si>
  <si>
    <t>Ma M., He D., Khan M.K., Chen J.</t>
  </si>
  <si>
    <t>57194382666;35603655700;8942252200;35995223900;</t>
  </si>
  <si>
    <t>Certificateless searchable public key encryption scheme for mobile healthcare system</t>
  </si>
  <si>
    <t>Computers and Electrical Engineering</t>
  </si>
  <si>
    <t>10.1016/j.compeleceng.2017.05.014</t>
  </si>
  <si>
    <t>https://www.scopus.com/inward/record.uri?eid=2-s2.0-85019894525&amp;doi=10.1016%2fj.compeleceng.2017.05.014&amp;partnerID=40&amp;md5=1676c3585c1173b8b219da4d17b53ddf</t>
  </si>
  <si>
    <t>School of Mathematics and Statistics, Wuhan University, Wuhan, China; State Key Lab of Software Engineering, Computer School, Wuhan University, Wuhan, China; Co-Innovation Center for Information Supply and Assurance Technology, Anhui University, Hefei, China; Center of Excellence in Information Assurance (CoEIA), King Saud University, Saudi Arabia</t>
  </si>
  <si>
    <t>Ma, M., School of Mathematics and Statistics, Wuhan University, Wuhan, China; He, D., State Key Lab of Software Engineering, Computer School, Wuhan University, Wuhan, China, Co-Innovation Center for Information Supply and Assurance Technology, Anhui University, Hefei, China; Khan, M.K., Center of Excellence in Information Assurance (CoEIA), King Saud University, Saudi Arabia; Chen, J., School of Mathematics and Statistics, Wuhan University, Wuhan, China</t>
  </si>
  <si>
    <t>Certificateless public key encryption; Keyword search; Mobile healthcare system; Semantically security</t>
  </si>
  <si>
    <t>2-s2.0-85019894525</t>
  </si>
  <si>
    <t>Rahmani A.M., Gia T.N., Negash B., Anzanpour A., Azimi I., Jiang M., Liljeberg P.</t>
  </si>
  <si>
    <t>24473367400;56405504900;56780200000;57190123720;57193309114;57188925334;6602330719;</t>
  </si>
  <si>
    <t>Exploiting smart e-Health gateways at the edge of healthcare Internet-of-Things: A fog computing approach</t>
  </si>
  <si>
    <t>10.1016/j.future.2017.02.014</t>
  </si>
  <si>
    <t>https://www.scopus.com/inward/record.uri?eid=2-s2.0-85012875280&amp;doi=10.1016%2fj.future.2017.02.014&amp;partnerID=40&amp;md5=db88c41aaa12560ca3777c5d7a46a66b</t>
  </si>
  <si>
    <t>Department of Computer Science, University of California Irvine, United States; Institute of Computer Technology, TU Wien, Vienna, Austria; Department of Information Technology, University of Turku, Turku, Finland</t>
  </si>
  <si>
    <t>Rahmani, A.M., Department of Computer Science, University of California Irvine, United States, Institute of Computer Technology, TU Wien, Vienna, Austria; Gia, T.N., Department of Information Technology, University of Turku, Turku, Finland; Negash, B., Department of Information Technology, University of Turku, Turku, Finland; Anzanpour, A., Department of Information Technology, University of Turku, Turku, Finland; Azimi, I., Department of Information Technology, University of Turku, Turku, Finland; Jiang, M., Department of Information Technology, University of Turku, Turku, Finland; Liljeberg, P., Department of Information Technology, University of Turku, Turku, Finland</t>
  </si>
  <si>
    <t>Current developments in ICTs such as in Internet-of-Things (IoT) and Cyberâ€“Physical Systems (CPS) allow us to develop healthcare solutions with more intelligent and prediction capabilities both for daily life (home/office) and in-hospitals. In most of IoT-based healthcare systems, especially at smart homes or hospitals, a bridging point (i.e., gateway) is needed between sensor infrastructure network and the Internet. The gateway at the edge of the network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at the edge of the network to offer several higher-level services such as local storage, real-time local data processing, embedded data mining, etc., presenting thus a Smart e-Health Gateway. We then propose to exploit the concept of Fog Computing in Healthcare IoT systems by forming a Geo-distributed intermediary layer of intelligence between sensor nodes and Cloud. By taking responsibility for handling some burdens of the sensor network and a remote healthcare center, our Fog-assisted system architecture can cope with many challenges in ubiquitous healthcare systems such as mobility, energy efficiency, scalability, and reliability issues. A successful implementation of Smart e-Health Gateways can enable massive deployment of ubiquitous health monitoring systems especially in clinical environments. We also present a prototype of a Smart e-Health Gateway called UT-GATE where some of the discussed higher-level features have been implemented. We also implement an IoT-based Early Warning Score (EWS) health monitoring to practically show the efficiency and relevance of our system on addressing a medical case study. Our proof-of-concept design demonstrates an IoT-based health monitoring system with enhanced overall system intelligence, energy efficiency, mobility, performance, interoperability, security, and reliability. Â© 2017 Elsevier B.V.</t>
  </si>
  <si>
    <t>Edge/Fog computing; Healthcare; Home care; Internet of Things; Mobility; Sensor network; Smart gateway; Smart hospital</t>
  </si>
  <si>
    <t>2-s2.0-85012875280</t>
  </si>
  <si>
    <t>Vijayakumar P., Ganesh S.M., Deborah L.J., Rawal B.S.</t>
  </si>
  <si>
    <t>57189497709;57192708636;42961263300;37020493300;</t>
  </si>
  <si>
    <t>A new SmartSMS protocol for secure SMS communication in m-health environment</t>
  </si>
  <si>
    <t>10.1016/j.compeleceng.2016.11.016</t>
  </si>
  <si>
    <t>https://www.scopus.com/inward/record.uri?eid=2-s2.0-85007572166&amp;doi=10.1016%2fj.compeleceng.2016.11.016&amp;partnerID=40&amp;md5=6ce727942eb6cf1d433319d3baeb7a5b</t>
  </si>
  <si>
    <t>University College of Engineering Tindivanam, Melpakkam, Tamil Nadu 604 001, Tindivanam, India; Department of Information Sciences and Technology, Penn State Abington, Abington, PA  19001, United States</t>
  </si>
  <si>
    <t>Vijayakumar, P., University College of Engineering Tindivanam, Melpakkam, Tamil Nadu 604 001, Tindivanam, India; Ganesh, S.M., University College of Engineering Tindivanam, Melpakkam, Tamil Nadu 604 001, Tindivanam, India; Deborah, L.J., University College of Engineering Tindivanam, Melpakkam, Tamil Nadu 604 001, Tindivanam, India; Rawal, B.S., Department of Information Sciences and Technology, Penn State Abington, Abington, PA  19001, United States</t>
  </si>
  <si>
    <t>In the present m-health scenario, a patient and a doctor may engage in an SMS conversation regarding the sensitive medical information about the body of a patient and the corresponding treatment for it. Hence, designing a secure protocol for SMS communication for this context of m-health has become mandatory. Though a number of protocols have been defined in the literature, each protocol exposes some drawbacks which makes it unsuitable for the secure SMS communication. Protocols proposed earlier such as SMSSec, PK-SIM have more computation and communication overheads. Despite being secure, EasySMS protocol suffers from Denial of Service (DoS) attacks and Distributed Denial of Service (DDoS) attacks. Thus, an efficient protocol called SmartSMS to ensure the end-to-end secure SMS communication in m-health environment while being resistant to attacks has been proposed in this work. The main contribution of this proposed SmartSMS protocol is to minimize the computational complexity of the Mobile Station (MS) and the Authentication Server (AS). In addition, the proposed work also minimizes the communication complexity involved in secure SMS communications. Through extensive simulations, it has been proved that the proposed protocol shows lower computational and communication overheads compared to other protocols in the literature and shows promising results. Â© 2016 Elsevier Ltd</t>
  </si>
  <si>
    <t>Authentication; Confidentiality; End-to-end security; m-health; SmartSMS</t>
  </si>
  <si>
    <t>2-s2.0-85007572166</t>
  </si>
  <si>
    <t>Baihan M.S., Demurjian S.A.</t>
  </si>
  <si>
    <t>56705584800;6603876241;</t>
  </si>
  <si>
    <t>An access control framework for secure and interoperable cloud computing applied to the healthcare domain</t>
  </si>
  <si>
    <t>Research Advances in Cloud Computing</t>
  </si>
  <si>
    <t>10.1007/978-981-10-5026-8_16</t>
  </si>
  <si>
    <t>https://www.scopus.com/inward/record.uri?eid=2-s2.0-85043513116&amp;doi=10.1007%2f978-981-10-5026-8_16&amp;partnerID=40&amp;md5=95d096b23159b358a88ed36a5712d72d</t>
  </si>
  <si>
    <t>Department of Computer Science and Engineering, University of Connecticut, 371 Fairfield Way, Storrs, CT  06269-4155, United States</t>
  </si>
  <si>
    <t>Baihan, M.S., Department of Computer Science and Engineering, University of Connecticut, 371 Fairfield Way, Storrs, CT  06269-4155, United States; Demurjian, S.A., Department of Computer Science and Engineering, University of Connecticut, 371 Fairfield Way, Storrs, CT  06269-4155, United States</t>
  </si>
  <si>
    <t>The healthcare domain is an emergent application for cloud computing, in which the Meaningful Use Stage 3 guidelines recommend health information technology (HIT) systems to provide cloud services that enable health-related data owners to access, modify, and exchange data. This requiresmobile and desktop applications for patients and medical providers to obtain healthcare data from multiple HITs, which may be operating with different paradigms (e.g., cloud services, programming services, web services), use different cloud service providers, and employ different security/access control techniques. To address these issues, this chapter introduces and discusses an Access Control Framework for Secure and Interoperable Cloud Computing (FSICC) that provides a mechanism for multiple HITs to register cloud, programming, and web services and security requirements for use by applications. FSICC supports a global security policy and enforcement mechanism for cloud services with role-based (RBAC), discretionary (DAC), and mandatory (MAC) access controls. The Fast Healthcare Interoperability Resources (FHIR) standard models healthcare data using a set of 93 resources to track a patient's clinical findings, problems, etc. For each resource, an FHIR Application Program Interface (API) is defined to share data in a common format for each HIT that can be accessed by mobile applications. Thus, there is a need to support with a heterogeneous set of information sources and differing security protocols (i.e., RBAC, DAC, and MAC). To demonstrate the realization of FSICC, we apply the framework to the integration of the Connecticut Concussion Tracker (CT2) mHealth application with the OpenEMR electronic medical record utilizing FHIR. Â© Springer Nature Singapore Pte Ltd. 2017.</t>
  </si>
  <si>
    <t>2-s2.0-85043513116</t>
  </si>
  <si>
    <t>2017-December</t>
  </si>
  <si>
    <t>De La Torre-Diez I., Trinchet B.O., Rodrigues J.J.P.C., Lopez-Coronado M.</t>
  </si>
  <si>
    <t>55665183400;57202501975;25930566300;57190706218;</t>
  </si>
  <si>
    <t>Security analysis of a mHealth app in Android: Problems and solutions</t>
  </si>
  <si>
    <t>2017 IEEE 19th International Conference on e-Health Networking, Applications and Services, Healthcom 2017</t>
  </si>
  <si>
    <t>10.1109/HealthCom.2017.8210757</t>
  </si>
  <si>
    <t>https://www.scopus.com/inward/record.uri?eid=2-s2.0-85048535852&amp;doi=10.1109%2fHealthCom.2017.8210757&amp;partnerID=40&amp;md5=5c8d2fab46bb4c8cf380d4405b6572b2</t>
  </si>
  <si>
    <t>Department of Signal Theory and Communications, Telematics Engineering, University of Valladolid, Valladolid, Spain; National Institute of Telecommunications (Inatel), Santa Rita do Sapuca, MG, Brazil; Instituto de Telecomunicacoes, Covilha, Portugal; University of Fortaleza (UNIFOR), Fortaleza, CE, Brazil; University ITMO, St. Petersburg, Russian Federation</t>
  </si>
  <si>
    <t>De La Torre-Diez, I., Department of Signal Theory and Communications, Telematics Engineering, University of Valladolid, Valladolid, Spain; Trinchet, B.O., Department of Signal Theory and Communications, Telematics Engineering, University of Valladolid, Valladolid, Spain; Rodrigues, J.J.P.C., National Institute of Telecommunications (Inatel), Santa Rita do Sapuca, MG, Brazil, Instituto de Telecomunicacoes, Covilha, Portugal, University of Fortaleza (UNIFOR), Fortaleza, CE, Brazil, University ITMO, St. Petersburg, Russian Federation; Lopez-Coronado, M., Department of Signal Theory and Communications, Telematics Engineering, University of Valladolid, Valladolid, Spain</t>
  </si>
  <si>
    <t>In recent years, medicine has seen how technology was going day by day more present to become necessary. At the same time, security became a critical aspect, since private patient medical data are handled. In this field in which gather mobile technologies with medicine, security has great importance. Therefore, it is essential to conduct security audits to mobile applications which deal with private information and confidential patient data. The main objective of this paper is to carry out an audit of security of an mHealth Android application. Taking HeartKeeper application to self-manage cardiac patients, a series of tests and modifications are conducted to check its strengths and weaknesses. The methodology consists in attempting to decompile the application HeartKeeper. Applying to the source code techniques of reverse engineering, we will try to perform an analysis that allows us to carry out the security check of the Android application HeartKeeper. It can be applied to audit security on any other Android application. In this way, it provides developers a tool that allows them to check the security of any Android app. Among these vulnerabilities found, the most relevant is that which allows us to inject code to steal some private information. This information should only be accessible from the application itself and only once the user is authenticated. As solutions, we propose different protections. These are: protection against decompilation, against code analysis, and against modified applications. It is very important to carry out a comprehensive review of the mobile applications' strength, since they are increasingly present in our lives and they manage sensitive and protected data. It is highly recommended to install applications from trusty sources, as they are the official app stores like Google Play Store in Android and iOS App Store. Â© 2017 IEEE.</t>
  </si>
  <si>
    <t>Android; app; audit; mhealth; security</t>
  </si>
  <si>
    <t>2-s2.0-85048535852</t>
  </si>
  <si>
    <t>Li Q., Zhu H.</t>
  </si>
  <si>
    <t>56209249800;8882010600;</t>
  </si>
  <si>
    <t>Multi-authority attribute-based access control scheme in mHealth cloud with unbounded attribute universe and decryption outsourcing</t>
  </si>
  <si>
    <t>2017 9th International Conference on Wireless Communications and Signal Processing, WCSP 2017 - Proceedings</t>
  </si>
  <si>
    <t>2017-January</t>
  </si>
  <si>
    <t>10.1109/WCSP.2017.8171106</t>
  </si>
  <si>
    <t>https://www.scopus.com/inward/record.uri?eid=2-s2.0-85046395528&amp;doi=10.1109%2fWCSP.2017.8171106&amp;partnerID=40&amp;md5=9eb4bb959f5b7f84749cd2660e80e88a</t>
  </si>
  <si>
    <t>School of Computer Science, Nanjing University of Posts and Telecommunications Nanjing, Nanjing, China; Jiangsu Innovative Coordination Center of Internet of Things, Nanjing University of Posts and Telecommunications, China; Jiangsu Key Laboratory of Wireless Communications, Nanjing University of Posts and Telecommunications, China; College of Telecommunications and Information Engineering, Nanjing University of Posts and Telecommunications, Nanjing, China</t>
  </si>
  <si>
    <t>Li, Q., School of Computer Science, Nanjing University of Posts and Telecommunications Nanjing, Nanjing, China, Jiangsu Innovative Coordination Center of Internet of Things, Nanjing University of Posts and Telecommunications, China, Jiangsu Key Laboratory of Wireless Communications, Nanjing University of Posts and Telecommunications, China; Zhu, H., Jiangsu Innovative Coordination Center of Internet of Things, Nanjing University of Posts and Telecommunications, China, Jiangsu Key Laboratory of Wireless Communications, Nanjing University of Posts and Telecommunications, China, College of Telecommunications and Information Engineering, Nanjing University of Posts and Telecommunications, Nanjing, China</t>
  </si>
  <si>
    <t>Multi-Authority Attribute-Based Encryption (MA-ABE) is a practical cryptographic primitive for enforcing fine-grained attribute-based access control of personal health information (PHI) in mobile healthcare (mHealth) cloud. Existing schemes are either limited to restricted attribute universe or lack of efficient decryption algorithm for users. In this paper, we propose an efficient and secure multi-authority attribute-based access control scheme for PHI in mHealth cloud. The proposed scheme simultaneously supports unbounded attribute universe and offers efficient decryption outsourcing approach without leaking the PHI privacy. It enables the PHI owner to define access policy in the form of any monotonic access structures. We prove the security in the standard model. Compared with relevant schemes, our scheme can reduce the user's decryption cost from increasing linearly with the number of attributes to constant. Â© 2017 IEEE.</t>
  </si>
  <si>
    <t>decryption outsourcing; MA-ABE; mHealth cloud; PHI; unbounded</t>
  </si>
  <si>
    <t>2-s2.0-85046395528</t>
  </si>
  <si>
    <t>Moura P., Fazendeiro P., Marques P., Ferreira A.</t>
  </si>
  <si>
    <t>57201988084;19640174600;37079361600;56213849200;</t>
  </si>
  <si>
    <t>SoTRAACE - Socio-technical risk-adaptable access control model</t>
  </si>
  <si>
    <t>10.1109/CCST.2017.8167835</t>
  </si>
  <si>
    <t>https://www.scopus.com/inward/record.uri?eid=2-s2.0-85042316589&amp;doi=10.1109%2fCCST.2017.8167835&amp;partnerID=40&amp;md5=042950ff658afaaaf5b6a2a616ac5259</t>
  </si>
  <si>
    <t>CINTESIS - Center for Health Technologies and Services Research, Faculty of Medicine, University of Porto, Portugal; Department of Computer Engineering, University of Beira Interior, Portugal</t>
  </si>
  <si>
    <t>Moura, P., CINTESIS - Center for Health Technologies and Services Research, Faculty of Medicine, University of Porto, Portugal, Department of Computer Engineering, University of Beira Interior, Portugal; Fazendeiro, P., Department of Computer Engineering, University of Beira Interior, Portugal; Marques, P., CINTESIS - Center for Health Technologies and Services Research, Faculty of Medicine, University of Porto, Portugal; Ferreira, A., CINTESIS - Center for Health Technologies and Services Research, Faculty of Medicine, University of Porto, Portugal</t>
  </si>
  <si>
    <t>Within the necessary security requirements, access control measures are essential to provide adequate means to protect data from unauthorized accesses. However, current and traditional solutions are commonly based on predefined access policies and roles and are therefore inflexible by assuming uniform access control decisions through people's different type of devices, environments and situational conditions, and across enterprises, location and time. We live in an age of the mobile paradigm of anytime/anywhere access as the smartphone is the most ubiquitous device that people now hold. In this new age, access control models need to determine adaptable access decisions based on multiple factors aggregated at the moment of request and not just perform a predefined comparison of attributes. This paper presents a new access control model: SoTRAACE - Socio-Technical Risk-Adaptable Access Control Model. This model aggregates attributes from various domains to help performing a risk assessment that is balanced against the operational needs at the moment of each request, so to provide the most accurate and secure access decision. As a proof of concept, SoTRAACE is used to model and compare two different use case scenarios in the healthcare sector. Â© 2017 IEEE.</t>
  </si>
  <si>
    <t>Health Data privacy; Risk Adaptable Access; Socio-technical Systems; Ubiquitous Mobile Access</t>
  </si>
  <si>
    <t>2-s2.0-85042316589</t>
  </si>
  <si>
    <t>Jusob F.R., George C., Mapp G.</t>
  </si>
  <si>
    <t>57192165516;15520522500;15022766600;</t>
  </si>
  <si>
    <t>Exploring the need for a suitable privacy framework for mHealth when managing chronic diseases</t>
  </si>
  <si>
    <t>10.1007/s40860-017-0049-7</t>
  </si>
  <si>
    <t>https://www.scopus.com/inward/record.uri?eid=2-s2.0-85055468822&amp;doi=10.1007%2fs40860-017-0049-7&amp;partnerID=40&amp;md5=5898182e98e00e6ae29cefdd9c8ff3b9</t>
  </si>
  <si>
    <t>School of Science and Technology, Middlesex University, London, United Kingdom</t>
  </si>
  <si>
    <t>Jusob, F.R., School of Science and Technology, Middlesex University, London, United Kingdom; George, C., School of Science and Technology, Middlesex University, London, United Kingdom; Mapp, G., School of Science and Technology, Middlesex University, London, United Kingdom</t>
  </si>
  <si>
    <t>The widespread rises in chronic illnesses (e.g., diabetes and high blood pressure) have resulted in the need to find more efficient ways of managing patients with these conditions. One such way is by the use of mobile health (mHealth) technologies that can gather real-time data from patients and monitor them from a distance, removing the need to be at a medical facility. These technologies can be an integral part of intelligent healthcare environments (e.g., smart homes to monitor and assist elderly patients) which are essential to reducing healthcare costs and improving efficiency. The use of mHealth, however, brings various privacy concerns and challenges. This paper reviews and examines the challenges of preserving user privacy in the context of using mHealth to manage chronic diseases. The paper first discusses mHealth, its importance in managing chronic diseases, and the associated privacy concerns. Second, the paper compares the existing privacy frameworks applicable to mHealth. Third, the key principles gathered from the frameworks are analysed in the context of their suitability for enabling adequate privacy when using mHealth for managing chronic diseases. Finally, the paper argues that a new privacy framework is needed for mHealth in the context of managing chronic diseases. Â© 2017, Springer International Publishing AG.</t>
  </si>
  <si>
    <t>Chronic Diseases; Intelligent Environments; mHealth; Privacy; Self-management</t>
  </si>
  <si>
    <t>2-s2.0-85055468822</t>
  </si>
  <si>
    <t>New watermarking/encryption method for medical images full protection in m-Health</t>
  </si>
  <si>
    <t>International Journal of Electrical and Computer Engineering</t>
  </si>
  <si>
    <t>10.11591/ijece.v7i6.pp3385-3394</t>
  </si>
  <si>
    <t>https://www.scopus.com/inward/record.uri?eid=2-s2.0-85032197745&amp;doi=10.11591%2fijece.v7i6.pp3385-3394&amp;partnerID=40&amp;md5=7f54cd30ed17f24e64fe62d5677c6c7c</t>
  </si>
  <si>
    <t>Department of Physics, Faculty of Sciences of Tunis, Farhat Hached University, El Manar, PB 2092 Belvedere, Tunisia</t>
  </si>
  <si>
    <t>Boussif, M., Department of Physics, Faculty of Sciences of Tunis, Farhat Hached University, El Manar, PB 2092 Belvedere, Tunisia; Aloui, N., Department of Physics, Faculty of Sciences of Tunis, Farhat Hached University, El Manar, PB 2092 Belvedere, Tunisia; Cherif, A., Department of Physics, Faculty of Sciences of Tunis, Farhat Hached University, El Manar, PB 2092 Belvedere, Tunisia</t>
  </si>
  <si>
    <t>In this paper, we present a new method for medical images security dedicated to m-Health based on a combination between a novel semi reversible watermarking approach robust to JPEG compression, a new proposed fragile watermarking and a new proposed encryption algorithm. The purpose of the combination of these three proposed algorithms (encryption, robust and fragile watermarking) is to ensure the full protection of medical image, its information and its report in terms of confidentiality and reliability (authentication and integrity). A hardware implementation to evaluate our system is done using the Texas instrument C6416 DSK card by converting m-files to C/C++ using MATLAB coder. Our m-health security system is then run on the android platform. Experimental results show that the proposed algorithm can achieve high security with good performance. Copyright Â© 2017 Institute of Advanced Engineering and Science. All rights reserved.</t>
  </si>
  <si>
    <t>Embedded systems; Encryption; M-Health; Medical images; Security; Watermarking</t>
  </si>
  <si>
    <t>2-s2.0-85032197745</t>
  </si>
  <si>
    <t>Thamilarasu G., Lakin C.</t>
  </si>
  <si>
    <t>22636037300;57202129497;</t>
  </si>
  <si>
    <t>A security framework for mobile health applications</t>
  </si>
  <si>
    <t>Proceedings - 2017 5th International Conference on Future Internet of Things and Cloud Workshops, W-FiCloud 2017</t>
  </si>
  <si>
    <t>10.1109/FiCloudW.2017.96</t>
  </si>
  <si>
    <t>https://www.scopus.com/inward/record.uri?eid=2-s2.0-85047245456&amp;doi=10.1109%2fFiCloudW.2017.96&amp;partnerID=40&amp;md5=4693c43ee071dc15ebe78e53d51d07fc</t>
  </si>
  <si>
    <t>Computing and Software Systems, University of Washington - Bothell, Bothell, WA, United States</t>
  </si>
  <si>
    <t>Thamilarasu, G., Computing and Software Systems, University of Washington - Bothell, Bothell, WA, United States; Lakin, C., Computing and Software Systems, University of Washington - Bothell, Bothell, WA, United States</t>
  </si>
  <si>
    <t>Recent trends indicate a steady rise in cyber attacks targeting the healthcare industry and patient data. Security is one of the most vital requirements for any device that utilizes medical data. Mobile applications within healthcare are becoming increasingly popular, and users presume these applications are secure. However, a lack of security cognizance among developers and a rush to market have introduced a plethora of security vulnerabilities in mobile health applications. Our initial research showed that health-related mobile applications contain numerous vulnerabilities for attackers to potentially obtain medical data. In this paper, we propose a security framework for mobile applications in healthcare to address common security vulnerabilities that appear during the application development process. Our goal is to maintain an expected level of user functionality and ensure personal health information is secure when using a mobile application. Â© 2017 IEEE.</t>
  </si>
  <si>
    <t>mHealth; Mobile Health; Mobile Security; Secure health</t>
  </si>
  <si>
    <t>2-s2.0-85047245456</t>
  </si>
  <si>
    <t>El Zouka H.A.</t>
  </si>
  <si>
    <t>24314669500;</t>
  </si>
  <si>
    <t>An authentication scheme for wireless healthcare monitoring sensor network</t>
  </si>
  <si>
    <t>2017 14th International Conference on Smart Cities: Improving Quality of Life Using ICT and IoT, HONET-ICT 2017</t>
  </si>
  <si>
    <t>10.1109/HONET.2017.8102205</t>
  </si>
  <si>
    <t>https://www.scopus.com/inward/record.uri?eid=2-s2.0-85043458468&amp;doi=10.1109%2fHONET.2017.8102205&amp;partnerID=40&amp;md5=79fd33438ac55648cca680821ed56397</t>
  </si>
  <si>
    <t>Dept. of Computer Engineering, Arab Academy for Science, Technology and Maritime Transport Alexandria, Egypt</t>
  </si>
  <si>
    <t>El Zouka, H.A., Dept. of Computer Engineering, Arab Academy for Science, Technology and Maritime Transport Alexandria, Egypt</t>
  </si>
  <si>
    <t>In this paper, a user-authentication scheme that is designed to ensure privacy and security of health-information exchange in cloud computing is proposed. The proposed system will allow health care centers and doctors to securely and efficiently monitor patients' health at their homes using secure integration of medical devices and healthcare systems such as: body sensor networks, wearable devices, and the Internet of Things. The incremental patient data will be captured in real time and sent to the cloud/data center asynchronously to be analyzed and stored. Cloud based medical advice, then, can be provided to ensure accessibility of patient's data from anywhere and via almost any computing devices. The system will also be able to follow the progress of patient's recovery and determine if further care is necessary. In this system, the mobile communication is authenticated and stored in an encrypted database that is isolated from the Internet. The information security service will be provided by highly trusted cloud network that allows exchanging and sharing sensitive medical information. Â© 2017 IEEE.</t>
  </si>
  <si>
    <t>Authentication; Cloud computing; Key management; Mobile health; Patient monitoring; Security; Wireless medical sensor network</t>
  </si>
  <si>
    <t>2-s2.0-85043458468</t>
  </si>
  <si>
    <t>Weiss M., Botha A., Herselman M., Loots G.</t>
  </si>
  <si>
    <t>57201058884;57197011578;15071685500;55245884900;</t>
  </si>
  <si>
    <t>Blockchain as an enabler for public mHealth solutions in South Africa</t>
  </si>
  <si>
    <t>2017 IST-Africa Week Conference, IST-Africa 2017</t>
  </si>
  <si>
    <t>10.23919/ISTAFRICA.2017.8102404</t>
  </si>
  <si>
    <t>https://www.scopus.com/inward/record.uri?eid=2-s2.0-85043226948&amp;doi=10.23919%2fISTAFRICA.2017.8102404&amp;partnerID=40&amp;md5=38f52d304a360258ffb4ab38efff3cb9</t>
  </si>
  <si>
    <t>South African Medical Research Council, P.O. Box 19070, Cape Town, 7505, South Africa; Jembi Health Systems NPC, 382 Main Rd, Tokai, Cape Town, South Africa; CSIR Meraka, P.O. Box 395, Pretoria, 0001, South Africa; School of Computing, Unisa, Florida, 0001, South Africa; Department of Science and Technology, Private Bag X894, Pretoria, 0001, South Africa</t>
  </si>
  <si>
    <t>Weiss, M., South African Medical Research Council, P.O. Box 19070, Cape Town, 7505, South Africa, Jembi Health Systems NPC, 382 Main Rd, Tokai, Cape Town, South Africa; Botha, A., CSIR Meraka, P.O. Box 395, Pretoria, 0001, South Africa, School of Computing, Unisa, Florida, 0001, South Africa; Herselman, M., CSIR Meraka, P.O. Box 395, Pretoria, 0001, South Africa, School of Computing, Unisa, Florida, 0001, South Africa; Loots, G., Department of Science and Technology, Private Bag X894, Pretoria, 0001, South Africa</t>
  </si>
  <si>
    <t>Blockchain technology underpins a radical rethink of information privacy, confidentiality, security and integrity. As a decentralised ledger of transactions across a peer-to-peer network, the need for a central third party intermediate verification authority is disrupted. To unlock the potential for mHealth, the need for authentication and verified access to often sensitive data, specialised services and transfer of value need to be realised. This paper interrogates current processes and aims to make a case for Blockchain technology as an improved security model that has the potential to lower the cost of trust and an alternative to managing the burden of proof. This is particularly relevant for mHealth that, by its nature, is often a distributed endeavour involving the goal-orientated collaboration of a number of stakeholders. Â© 2017 IIMC / IST-Africa.</t>
  </si>
  <si>
    <t>Blockchain; MHealth; Security infrastructure</t>
  </si>
  <si>
    <t>2-s2.0-85043226948</t>
  </si>
  <si>
    <t>Smartphone application for medical images secured exchange based on encryption using the matrix product and the exclusive addition</t>
  </si>
  <si>
    <t>IET Image Processing</t>
  </si>
  <si>
    <t>10.1049/iet-ipr.2017.0229</t>
  </si>
  <si>
    <t>https://www.scopus.com/inward/record.uri?eid=2-s2.0-85034607870&amp;doi=10.1049%2fiet-ipr.2017.0229&amp;partnerID=40&amp;md5=34f323324194519ac65520f9cc2a6508</t>
  </si>
  <si>
    <t>Sciences Faculty of Tunis, Laboratory of analysis and processing of electrical and energy Systems, University of Tunis El-Manar, PB 2092, El Manar, Tunisia; Centre for Research on Microelectronics and Nanotechnology, Sousse Technology Park, Tunisia</t>
  </si>
  <si>
    <t>Boussif, M., Sciences Faculty of Tunis, Laboratory of analysis and processing of electrical and energy Systems, University of Tunis El-Manar, PB 2092, El Manar, Tunisia; Aloui, N., Centre for Research on Microelectronics and Nanotechnology, Sousse Technology Park, Tunisia; Cherif, A., Sciences Faculty of Tunis, Laboratory of analysis and processing of electrical and energy Systems, University of Tunis El-Manar, PB 2092, El Manar, Tunisia</t>
  </si>
  <si>
    <t>In this study, the authors present a secured transfer method for medical images, using smartphone, based on a proposed images encryption algorithm using the matrix product and the exclusive addition. The novelty of this study is to propose a low-complexity encryption algorithm running in real time on embedded system. Experimental results demonstrate that the proposed encryption method can achieve high security with a good performance. Â© The Institution of Engineering and Technology.</t>
  </si>
  <si>
    <t>2-s2.0-85034607870</t>
  </si>
  <si>
    <t>Leigh S., Ouyang J., Mimnagh C.</t>
  </si>
  <si>
    <t>56190590600;57196223424;57196220615;</t>
  </si>
  <si>
    <t>Effective? Engaging? secure? applying the orcha-24 framework to evaluate apps for chronic insomnia disorder</t>
  </si>
  <si>
    <t>Evidence-Based Mental Health</t>
  </si>
  <si>
    <t xml:space="preserve"> e20</t>
  </si>
  <si>
    <t>10.1136/eb-2017-102751</t>
  </si>
  <si>
    <t>https://www.scopus.com/inward/record.uri?eid=2-s2.0-85032275054&amp;doi=10.1136%2feb-2017-102751&amp;partnerID=40&amp;md5=56d2dc4d11b50cee8245733622d7657d</t>
  </si>
  <si>
    <t>2-s2.0-85032275054</t>
  </si>
  <si>
    <t>Yoo H., Kim J.-C., Kim K.-W., Park R.C.</t>
  </si>
  <si>
    <t>56072166700;56691999100;57194588503;55681405300;</t>
  </si>
  <si>
    <t>Context aware based user customized light therapy service using security framework</t>
  </si>
  <si>
    <t>Journal of Computer Virology and Hacking Techniques</t>
  </si>
  <si>
    <t>10.1007/s11416-017-0298-2</t>
  </si>
  <si>
    <t>https://www.scopus.com/inward/record.uri?eid=2-s2.0-85021048782&amp;doi=10.1007%2fs11416-017-0298-2&amp;partnerID=40&amp;md5=a8bf33da32a72f2d4a2cfbd24f8cfc6d</t>
  </si>
  <si>
    <t>Department of Computer Information Engineering, Sangji University, 83, Sangjidae-gil, Wonju-si, Gangwon-do  220-702, South Korea; Division of Computer Engineering, Dongseo University, 47, Jurye-ro, Sasang-gu, Busan, 617-716, South Korea</t>
  </si>
  <si>
    <t>Yoo, H., Department of Computer Information Engineering, Sangji University, 83, Sangjidae-gil, Wonju-si, Gangwon-do  220-702, South Korea; Kim, J.-C., Department of Computer Information Engineering, Sangji University, 83, Sangjidae-gil, Wonju-si, Gangwon-do  220-702, South Korea; Kim, K.-W., Division of Computer Engineering, Dongseo University, 47, Jurye-ro, Sasang-gu, Busan, 617-716, South Korea; Park, R.C., Division of Computer Engineering, Dongseo University, 47, Jurye-ro, Sasang-gu, Busan, 617-716, South Korea</t>
  </si>
  <si>
    <t>Context-aware; Light therapy; Mobile health service; PHR platform; Security framework</t>
  </si>
  <si>
    <t>2-s2.0-85021048782</t>
  </si>
  <si>
    <t>Benssalah M., Djeddou M., Drouiche K.</t>
  </si>
  <si>
    <t>35147548100;35147613200;56426178700;</t>
  </si>
  <si>
    <t>A provably secure RFID authentication protocol based on elliptic curve signature with message recovery suitable for m-Health environments</t>
  </si>
  <si>
    <t xml:space="preserve"> e3166</t>
  </si>
  <si>
    <t>10.1002/ett.3166</t>
  </si>
  <si>
    <t>https://www.scopus.com/inward/record.uri?eid=2-s2.0-85014550416&amp;doi=10.1002%2fett.3166&amp;partnerID=40&amp;md5=3c3b0f98db75d242a551436de31e8ae6</t>
  </si>
  <si>
    <t>Communication System Laboratory, Ã‰cole Militaire Polytechnique, BP 17 Bordj El Bahri, Algiers, 16111, Algeria; Cergy Pontoise University, LIK Neuville Sur Oise, Cergy-Pontoise CEDEX, France</t>
  </si>
  <si>
    <t>Benssalah, M., Communication System Laboratory, Ã‰cole Militaire Polytechnique, BP 17 Bordj El Bahri, Algiers, 16111, Algeria; Djeddou, M., Communication System Laboratory, Ã‰cole Militaire Polytechnique, BP 17 Bordj El Bahri, Algiers, 16111, Algeria; Drouiche, K., Cergy Pontoise University, LIK Neuville Sur Oise, Cergy-Pontoise CEDEX, France</t>
  </si>
  <si>
    <t>Radio frequency identification (RFID) is a promising wireless emerging technology for automatic objects identification. This technology is widely deployed in numerous applications and is becoming popular in health-care environments. Many health-care services, such as patient monitoring, drug administration systems, and telecare medicine information systems, are automated and powered by the RFID technology. This rigorous redeployment is done to improve the quality and effectiveness of patient care and many other aspects. Henceforth, the confidentiality and privacy of the personal electronic health-care information become progressively challenging. In this context, with more and more significant and rigorous security requirements, elliptic curve cryptography has been intensively suggested to design efficient RFID authentication protocols. In this paper, we propose a secure mobile RFID authentication protocol to increase the safety of the patient data records and the work efficiency of medical staff. Our proposal uses the elliptic curve signature with message recovery. To the best of our knowledge, it is the first time the elliptic curve signature with message recovery signature is introduced for RFID medical applications. The proposed protocol is validated using field programmable gate arrays) technology. In addition, via formal and informal security analysis, we show that our proposal could solve security weaknesses of some previously proposed protocols, provide mobility, privacy, scalability, and can be adapted for multiserver environment. Copyright Â© 2017 John Wiley &amp; Sons, Ltd.</t>
  </si>
  <si>
    <t>2-s2.0-85014550416</t>
  </si>
  <si>
    <t>Sukanya M., Sindhu K.V., Gowri G., Guna Nandhini S.</t>
  </si>
  <si>
    <t>57192092022;57200142250;57195979879;57200139038;</t>
  </si>
  <si>
    <t>Trustworthy access control for wireless body area networks</t>
  </si>
  <si>
    <t>2017 International Conference on Information Communication and Embedded Systems, ICICES 2017</t>
  </si>
  <si>
    <t>10.1109/ICICES.2017.8070744</t>
  </si>
  <si>
    <t>https://www.scopus.com/inward/record.uri?eid=2-s2.0-85039909935&amp;doi=10.1109%2fICICES.2017.8070744&amp;partnerID=40&amp;md5=79de28407c0f8daa75db7802a6766230</t>
  </si>
  <si>
    <t>MIT, Chrompet, India; Anna University, India; S.A Engineering College, India</t>
  </si>
  <si>
    <t>Sukanya, M., MIT, Chrompet, India; Sindhu, K.V., Anna University, India; Gowri, G., S.A Engineering College, India; Guna Nandhini, S., S.A Engineering College, India</t>
  </si>
  <si>
    <t>Wireless body area networks (WBANs) are expected to play an important role in monitoring the health information and creating a smart, reliable, and ubiquitous healthcare system. Only authorized users can access the network since the collected data by the WBANs are used to diagnosed and treated. However, the lack of a clear in-depth defense line in such a new networking paradigm would make its potential users worry about the leakage of their private information, especially to those unauthenticated or even malicious adversaries. Here proposed a novel certificateless signcryption scheme, and then, design a cost-effective and reliable access control scheme for the WBANs using the novel signcryption. The proposed access control scheme achieves anonymity, confidentiality, authentication, integrity, and non-repudiation. Â© 2017 IEEE.</t>
  </si>
  <si>
    <t>access control; access control; Anonymous authentication; certificateless signature; secure communications; security; signcryption; Wireless body area networks</t>
  </si>
  <si>
    <t>2-s2.0-85039909935</t>
  </si>
  <si>
    <t>Mahmood Z., Ning H., Ullah A., Yao X.</t>
  </si>
  <si>
    <t>57202644352;9232973200;57196119758;23502335800;</t>
  </si>
  <si>
    <t>Secure authentication and Prescription Safety Protocol for telecare health services using ubiquitous IoT</t>
  </si>
  <si>
    <t>Applied Sciences (Switzerland)</t>
  </si>
  <si>
    <t>10.3390/app7101069</t>
  </si>
  <si>
    <t>https://www.scopus.com/inward/record.uri?eid=2-s2.0-85031912360&amp;doi=10.3390%2fapp7101069&amp;partnerID=40&amp;md5=bf22a3893ef5b98573bf0cf016cddbe3</t>
  </si>
  <si>
    <t>School of Computer and Communication Engineering, University of Science and Technology Beijing (USTB), Beijing, 10008, China; Department of Computer Science, National University of Modern Languages, Islamabad, 44000, Pakistan</t>
  </si>
  <si>
    <t>Mahmood, Z., School of Computer and Communication Engineering, University of Science and Technology Beijing (USTB), Beijing, 10008, China; Ning, H., School of Computer and Communication Engineering, University of Science and Technology Beijing (USTB), Beijing, 10008, China; Ullah, A., Department of Computer Science, National University of Modern Languages, Islamabad, 44000, Pakistan; Yao, X., School of Computer and Communication Engineering, University of Science and Technology Beijing (USTB), Beijing, 10008, China</t>
  </si>
  <si>
    <t>Internet-of-Things (IoT) include a large number of devices that can communicate across different networks. Cyber-Physical Systems (CPS) also includes a number of devices connected to the internet where wearable devices are also included. Both systems enable researchers to develop healthcare systems with additional intelligence as well as prediction capabilities both for lifestyle and in hospitals. It offers as much persistence as a platform to ubiquitous healthcare by using wearable sensors to transfer the information over servers, smartphones, and other smart devices in the Telecare Medical Information System (TMIS). Security is a challenging issue in TMIS, and resourceful access to health care services requires user verification and confidentiality. Existing schemes lack in ensuring reliable prescription safety along with authentication. This research presents a Secure Authentication and Prescription Safety (SAPS) protocol to ensure secure communication between the patient, doctor/nurse, and the trusted server. The proposed procedure relies upon the efficient elliptic curve cryptosystem which can generate a symmetric secure key to ensure secure data exchange between patients and physicians after successful authentication of participants individually. A trusted server is involved for mutual authentication between parties and then generates a common key after completing the validation process. Moreover, the scheme is verified by doing formal modeling using Rubin Logic and validated using simulations in NS-2.35. We have analyzed the SAPS against security attacks, and then performance analysis is elucidated. Results prove the dominance of SAPS over preliminaries regarding mutual authentication, message integrity, freshness, and session key management and attack prevention. Â© 2017 by the authors.</t>
  </si>
  <si>
    <t>Anonymity; Authentication; Key agreement; Telecare medical information system; Un-traceability</t>
  </si>
  <si>
    <t>2-s2.0-85031912360</t>
  </si>
  <si>
    <t>Orsini M., Pacchioni M., Malagoli A., Guaraldi G.</t>
  </si>
  <si>
    <t>22635295300;57197792931;56797981500;35419288400;</t>
  </si>
  <si>
    <t>My smart age with HIV: An innovative mobile and IoMT framework for patient's empowerment</t>
  </si>
  <si>
    <t>RTSI 2017 - IEEE 3rd International Forum on Research and Technologies for Society and Industry, Conference Proceedings</t>
  </si>
  <si>
    <t>10.1109/RTSI.2017.8065914</t>
  </si>
  <si>
    <t>https://www.scopus.com/inward/record.uri?eid=2-s2.0-85034824895&amp;doi=10.1109%2fRTSI.2017.8065914&amp;partnerID=40&amp;md5=de9a068c474af4024ce4b2f3f1e2fd03</t>
  </si>
  <si>
    <t>DataRiver Srl Modena, Italy; Modena HIV Metabolic Clinic, University of Modena and Reggio, Emilia, Modena, Italy</t>
  </si>
  <si>
    <t>Orsini, M., DataRiver Srl Modena, Italy; Pacchioni, M., DataRiver Srl Modena, Italy; Malagoli, A., Modena HIV Metabolic Clinic, University of Modena and Reggio, Emilia, Modena, Italy; Guaraldi, G., Modena HIV Metabolic Clinic, University of Modena and Reggio, Emilia, Modena, Italy</t>
  </si>
  <si>
    <t>In the My Smart Age with HIV (MySAwH) project1, an innovative mobile and IoMT framework has been developed to empower patients via health promotion, assessing reduction in health deficit and improvement in quality of life. The MySAwH IoMT framework has been designed to expand the traditional healthcare infrastructure providing patient monitoring and support outside the hospitals. It allows the collection of patient's data from smartphone and wearable devices, the integration and analysis of the collected data, and provide real-time insights of patient's health status. Health coaches can monitor the patient's care path and establish a direct communication channel through an integrated secure chat system. This paper describes the MySAwH IoMT framework features and demonstrate how the IoMT, mobile and wearable technologies have been successfully exploited to provide: i) physicians with a continuous patient monitoring to measure the response to illness and the life quality improvement; ii) patients with an up to date insight of health conditions and a constant support via a direct communication with the health coaches. Â© 2017 IEEE.</t>
  </si>
  <si>
    <t>2-s2.0-85034824895</t>
  </si>
  <si>
    <t>Revadigar G., Javali C., Xu W., Vasilakos A.V., Hu W., Jha S.</t>
  </si>
  <si>
    <t>55581255300;55581443100;57188754808;22954842600;8658349500;55658382400;</t>
  </si>
  <si>
    <t>Accelerometer and Fuzzy Vault-Based Secure Group Key Generation and Sharing Protocol for Smart Wearables</t>
  </si>
  <si>
    <t>10.1109/TIFS.2017.2708690</t>
  </si>
  <si>
    <t>https://www.scopus.com/inward/record.uri?eid=2-s2.0-85029209678&amp;doi=10.1109%2fTIFS.2017.2708690&amp;partnerID=40&amp;md5=decd138265e068cc6f42fc81923705fb</t>
  </si>
  <si>
    <t>School of Computer Science and Engineering, UNSW Australia, Sydney, NSW  2052, Australia; Data61, CSIRO, Sydney, NSW  2015, Australia; School of Information Technology and Electrical Engineering, University of Queensland, Brisbane, QLD  4072, Australia; LuleÃ¥ University of Technology, LuleÃ¥, 97187, Sweden</t>
  </si>
  <si>
    <t>Revadigar, G., School of Computer Science and Engineering, UNSW Australia, Sydney, NSW  2052, Australia, Data61, CSIRO, Sydney, NSW  2015, Australia; Javali, C., School of Computer Science and Engineering, UNSW Australia, Sydney, NSW  2052, Australia, Data61, CSIRO, Sydney, NSW  2015, Australia; Xu, W., School of Information Technology and Electrical Engineering, University of Queensland, Brisbane, QLD  4072, Australia; Vasilakos, A.V., LuleÃ¥ University of Technology, LuleÃ¥, 97187, Sweden; Hu, W., School of Computer Science and Engineering, UNSW Australia, Sydney, NSW  2052, Australia; Jha, S., School of Computer Science and Engineering, UNSW Australia, Sydney, NSW  2052, Australia</t>
  </si>
  <si>
    <t>The increased usage of smart wearables in various applications, specifically in health-care, emphasizes the need for secure communication to transmit sensitive health-data. In a practical scenario, where multiple devices are carried by a person, a common secret key is essential for secure group communication. Group key generation and sharing among wearables have received very little attention in the literature due to the underlying challenges: 1) difficulty in obtaining a good source of randomness to generate strong cryptographic keys, and 2) finding a common feature among all the devices to share the key. In this paper, we present a novel solution to generate and distribute group secret keys by exploiting on-board accelerometer sensor and the unique walking style of the user, i.e., gait. We propose a method to identify the suitable samples of accelerometer data during all routine activities of a subject to generate the keys with high entropy. In our scheme, the smartphone placed on waist employs fuzzy vault, a cryptographic construct, and utilizes the acceleration due to gait, a common characteristic extracted on all wearable devices to share the secret key. We implement our solution on commercially available off-the-shelf smart wearables, measure the system performance, and conduct experiments with multiple subjects. Our results demonstrate that the proposed solution has a bit rate of 750 b/s, low system overhead, distributes the key securely and quickly to all legitimate devices, and is suitable for practical applications. Â© 2017 IEEE.</t>
  </si>
  <si>
    <t>fuzzy vault; gait; group key; key sharing; Smart wearable devices</t>
  </si>
  <si>
    <t>2-s2.0-85029209678</t>
  </si>
  <si>
    <t>Zhang Y., Li J., Zheng D., Chen X., Li H.</t>
  </si>
  <si>
    <t>36562811500;55868178400;7202567251;35721744700;56127229700;</t>
  </si>
  <si>
    <t>Towards privacy protection and malicious behavior traceability in smart health</t>
  </si>
  <si>
    <t>Personal and Ubiquitous Computing</t>
  </si>
  <si>
    <t>10.1007/s00779-017-1047-8</t>
  </si>
  <si>
    <t>https://www.scopus.com/inward/record.uri?eid=2-s2.0-85025165940&amp;doi=10.1007%2fs00779-017-1047-8&amp;partnerID=40&amp;md5=9c45658b47127e9ab7e061a8af1e8f45</t>
  </si>
  <si>
    <t>Attribute-based encryption; Health cloud; Privacy; Smart city; Traceability</t>
  </si>
  <si>
    <t>2-s2.0-85025165940</t>
  </si>
  <si>
    <t>Sun X., Zhang P., Sookhak M., Yu J., Xie W.</t>
  </si>
  <si>
    <t>57126521000;55547109812;56929703100;55682152900;7401940431;</t>
  </si>
  <si>
    <t>Utilizing fully homomorphic encryption to implement secure medical computation in smart cities</t>
  </si>
  <si>
    <t>10.1007/s00779-017-1056-7</t>
  </si>
  <si>
    <t>https://www.scopus.com/inward/record.uri?eid=2-s2.0-85021718786&amp;doi=10.1007%2fs00779-017-1056-7&amp;partnerID=40&amp;md5=4bc54fc141cfbed18919a9f0acd15e18</t>
  </si>
  <si>
    <t>ATR Key Laboratory of National Defense Technology, College of Information Engineering, Shenzhen University, Shenzhen, China; Department of Systems and Computer Engineering, Carleton University, Ottawa, Canada</t>
  </si>
  <si>
    <t>Sun, X., ATR Key Laboratory of National Defense Technology, College of Information Engineering, Shenzhen University, Shenzhen, China; Zhang, P., ATR Key Laboratory of National Defense Technology, College of Information Engineering, Shenzhen University, Shenzhen, China; Sookhak, M., Department of Systems and Computer Engineering, Carleton University, Ottawa, Canada; Yu, J., ATR Key Laboratory of National Defense Technology, College of Information Engineering, Shenzhen University, Shenzhen, China; Xie, W., ATR Key Laboratory of National Defense Technology, College of Information Engineering, Shenzhen University, Shenzhen, China</t>
  </si>
  <si>
    <t>Fully homomorphic encryption; Mobile healthcare network; Secure medical computation; Smart cities</t>
  </si>
  <si>
    <t>2-s2.0-85021718786</t>
  </si>
  <si>
    <t>57194611304;55937383000;12808508300;55855872400;</t>
  </si>
  <si>
    <t>10.1007/s12243-017-0582-7</t>
  </si>
  <si>
    <t>https://www.scopus.com/inward/record.uri?eid=2-s2.0-85021245486&amp;doi=10.1007%2fs12243-017-0582-7&amp;partnerID=40&amp;md5=2c6ab12cb5fa8a5f86b417c01dd5673a</t>
  </si>
  <si>
    <t>Departamento de IngenierÃ­a de la InformaciÃ³n y las Comunicaciones, University of Murcia, Murcia, 30071, Spain; Departamento de IngenierÃ­a y TecnologÃ­a de Computadores, University of Murcia, Murcia, 30071, Spain</t>
  </si>
  <si>
    <t>Huertas CeldrÃ¡n, A., Departamento de IngenierÃ­a de la InformaciÃ³n y las Comunicaciones, University of Murcia, Murcia, 30071, Spain; Gil PÃ©rez, M., Departamento de IngenierÃ­a de la InformaciÃ³n y las Comunicaciones, University of Murcia, Murcia, 30071, Spain; GarcÃ­a Clemente, F.J., Departamento de IngenierÃ­a y TecnologÃ­a de Computadores, University of Murcia, Murcia, 30071, Spain; MartÃ­nez PÃ©rez, G., Departamento de IngenierÃ­a de la InformaciÃ³n y las Comunicaciones, University of Murcia, Murcia, 30071, Spain</t>
  </si>
  <si>
    <t>Context-awareness; eHealth; Location; Policy; Privacy-preserving</t>
  </si>
  <si>
    <t>2-s2.0-85021245486</t>
  </si>
  <si>
    <t>Vijayakumar P., Pandiaraja P., Karuppiah M., Jegatha Deborah L.</t>
  </si>
  <si>
    <t>57189497709;35080974400;57190179294;54393340000;</t>
  </si>
  <si>
    <t>An efficient secure communication for healthcare system using wearable devices</t>
  </si>
  <si>
    <t>10.1016/j.compeleceng.2017.04.014</t>
  </si>
  <si>
    <t>https://www.scopus.com/inward/record.uri?eid=2-s2.0-85018936731&amp;doi=10.1016%2fj.compeleceng.2017.04.014&amp;partnerID=40&amp;md5=cd45a09305e1cc05088beba356ba5206</t>
  </si>
  <si>
    <t>University College of Engineering Tindivanam, Melpakkam, Tindivanam, Tamil Nadu  604 001, India; Arunai Engineering College, Mathur, Tiruvannamalai, Tamil Nadu  606 603, India; School of Computing Science and Engineering, VIT University, Vellore, 632 014, India</t>
  </si>
  <si>
    <t>Vijayakumar, P., University College of Engineering Tindivanam, Melpakkam, Tindivanam, Tamil Nadu  604 001, India; Pandiaraja, P., Arunai Engineering College, Mathur, Tiruvannamalai, Tamil Nadu  606 603, India; Karuppiah, M., School of Computing Science and Engineering, VIT University, Vellore, 632 014, India; Jegatha Deborah, L., University College of Engineering Tindivanam, Melpakkam, Tindivanam, Tamil Nadu  604 001, India</t>
  </si>
  <si>
    <t>In the present healthcare scenario, mobile phones play a vital role in performing secure text communications between different entities such as doctors, patients, hospitals, ambulances and other healthcare systems. Therefore, an efficient alert system for sending the private and confidential SMS messages has been proposed in this research work to send SMS alerts to healthcare entities from a heart patient. Very few research works have been proposed for multicast communication in SMS and each research work exposes some drawbacks as well. Since the proposed approach needs only one mod operation, the computational overhead of the proposed protocol is very low. Thus, the main advantage of this proposed work is that the messages are sent in a computationally efficient way and the experimental results confirm that the proposed work ensures end-to-end security with lower computational and communication overheads than the recent works in the literature. Â© 2017 Elsevier Ltd</t>
  </si>
  <si>
    <t>Authentication; Cloud; Confidentiality; e-healthcare; Wearable device</t>
  </si>
  <si>
    <t>2-s2.0-85018936731</t>
  </si>
  <si>
    <t>Jiang Q., Ma J., Yang C., Ma X., Shen J., Chaudhry S.A.</t>
  </si>
  <si>
    <t>36619628100;25621725700;56654483500;55991759600;55964982500;55270209500;</t>
  </si>
  <si>
    <t>Efficient end-to-end authentication protocol for wearable health monitoring systems</t>
  </si>
  <si>
    <t>10.1016/j.compeleceng.2017.03.016</t>
  </si>
  <si>
    <t>https://www.scopus.com/inward/record.uri?eid=2-s2.0-85017097913&amp;doi=10.1016%2fj.compeleceng.2017.03.016&amp;partnerID=40&amp;md5=f824adf6b6781e869e3fa7047793a8fa</t>
  </si>
  <si>
    <t>School of Cyber Engineering, Xidian University, Xi'an, China; School of Computer and Software, Nanjing University of Information Science and Technology, Nanjing, China; Department of Computer Science and Software Engineering, International Islamic University, Islamabad, Pakistan</t>
  </si>
  <si>
    <t>Jiang, Q., School of Cyber Engineering, Xidian University, Xi'an, China; Ma, J., School of Cyber Engineering, Xidian University, Xi'an, China; Yang, C., School of Cyber Engineering, Xidian University, Xi'an, China; Ma, X., School of Cyber Engineering, Xidian University, Xi'an, China; Shen, J., School of Computer and Software, Nanjing University of Information Science and Technology, Nanjing, China; Chaudhry, S.A., Department of Computer Science and Software Engineering, International Islamic University, Islamabad, Pakistan</t>
  </si>
  <si>
    <t>Authentication; Key agreement; Privacy; Quadratic residues; Smart card; Wearable health monitoring systems</t>
  </si>
  <si>
    <t>2-s2.0-85017097913</t>
  </si>
  <si>
    <t>Guillen-Gamez F.D., Garcia-Magarino I., Bravo-Agapito J., Lacuesta R., Lloret J.</t>
  </si>
  <si>
    <t>56203574500;24576701500;57193609879;35092517700;23389476400;</t>
  </si>
  <si>
    <t>A proposal to improve the authentication process in m-health environments</t>
  </si>
  <si>
    <t>10.1109/ACCESS.2017.2752176</t>
  </si>
  <si>
    <t>https://www.scopus.com/inward/record.uri?eid=2-s2.0-85030651017&amp;doi=10.1109%2fACCESS.2017.2752176&amp;partnerID=40&amp;md5=88eba1d7a92363b60070afcf290d76cc</t>
  </si>
  <si>
    <t>Department of Research and Diagnostic Methods, Faculty of Education, Pontificia University of Salamanca, Salamanca, 37007, Spain; Department of Computer Science and Engineering of Systems, University of Zaragoza, Escuela Universitaria PolitÃ©cnica de Teruel, Teruel, 44001, Spain; Instituto de InvestigaciÃ³n Sanitaria AragÃ³n, University of Zaragoza, Zaragoza, 50009, Spain; Department of Computer Science, Madrid Open University, Madrid, 28400, Spain; Integrated Management Coastal Research Institute, Universitat PolitÃ¨cnica de ValÃ¨ncia, ValÃ¨ncia, 46022, Spain</t>
  </si>
  <si>
    <t>Guillen-Gamez, F.D., Department of Research and Diagnostic Methods, Faculty of Education, Pontificia University of Salamanca, Salamanca, 37007, Spain; Garcia-Magarino, I., Department of Computer Science and Engineering of Systems, University of Zaragoza, Escuela Universitaria PolitÃ©cnica de Teruel, Teruel, 44001, Spain, Instituto de InvestigaciÃ³n Sanitaria AragÃ³n, University of Zaragoza, Zaragoza, 50009, Spain; Bravo-Agapito, J., Department of Computer Science, Madrid Open University, Madrid, 28400, Spain; Lacuesta, R., Department of Computer Science and Engineering of Systems, University of Zaragoza, Escuela Universitaria PolitÃ©cnica de Teruel, Teruel, 44001, Spain, Instituto de InvestigaciÃ³n Sanitaria AragÃ³n, University of Zaragoza, Zaragoza, 50009, Spain; Lloret, J., Integrated Management Coastal Research Institute, Universitat PolitÃ¨cnica de ValÃ¨ncia, ValÃ¨ncia, 46022, Spain</t>
  </si>
  <si>
    <t>One of the challenges of mobile health is to provide a way of maintaining privacy in the access to the data. Especially, when using ICT for providing access to health services and information. In these scenarios, it is essential to determine and verify the identity of users to ensure the security of the network. A way of authenticating the identity of each patient, doctor or any stakeholder involved in the process is to use a software application that analyzes the face of them through the cams integrated in their devices. The selection of an appropriate facial authentication software application requires a fair comparison between alternatives through a common database of face images. Users usually carry out authentication with variations in their aspects while accessing to health services. This paper presents both 1) a database of facial images that combines the most common variations that can happen in the participants and 2) an algorithm that establishes different levels of access to the data based on data sensitivity levels and the accuracy of the authentication. Â© 2013 IEEE.</t>
  </si>
  <si>
    <t>database; face images; facial authentication; m-health; Security</t>
  </si>
  <si>
    <t>2-s2.0-85030651017</t>
  </si>
  <si>
    <t>Le T., Salles-Loustau G., Xie P., Lin Z., Najafizadeh L., Javanmard M., Zonouz S.</t>
  </si>
  <si>
    <t>57188867529;55053583900;56975877000;56975697000;14033357800;23985076700;16481767100;</t>
  </si>
  <si>
    <t>Trusted sensor signal protection for confidential point-of-care medical diagnostic</t>
  </si>
  <si>
    <t>IEEE Sensors Journal</t>
  </si>
  <si>
    <t>10.1109/JSEN.2017.2732026</t>
  </si>
  <si>
    <t>https://www.scopus.com/inward/record.uri?eid=2-s2.0-85028923675&amp;doi=10.1109%2fJSEN.2017.2732026&amp;partnerID=40&amp;md5=0ed4d943503b4446ea1142053761fdf8</t>
  </si>
  <si>
    <t>Department of Electrical and Computer Engineering, Rutgers University, New Brunswick, NJ  08854, United States</t>
  </si>
  <si>
    <t>Le, T., Department of Electrical and Computer Engineering, Rutgers University, New Brunswick, NJ  08854, United States; Salles-Loustau, G., Department of Electrical and Computer Engineering, Rutgers University, New Brunswick, NJ  08854, United States; Xie, P., Department of Electrical and Computer Engineering, Rutgers University, New Brunswick, NJ  08854, United States; Lin, Z., Department of Electrical and Computer Engineering, Rutgers University, New Brunswick, NJ  08854, United States; Najafizadeh, L., Department of Electrical and Computer Engineering, Rutgers University, New Brunswick, NJ  08854, United States; Javanmard, M., Department of Electrical and Computer Engineering, Rutgers University, New Brunswick, NJ  08854, United States; Zonouz, S., Department of Electrical and Computer Engineering, Rutgers University, New Brunswick, NJ  08854, United States</t>
  </si>
  <si>
    <t>Trustworthy and usable healthcare requires not only effective disease diagnostic procedures to ensure delivery of rapid and accurate outcomes, but also maintaining the confidentiality of patient's medical test results. This paper presents a diagnostic data protection scheme for cytometry-based point-of-care systems. Our solution consists in a biomarker detection sensor integrated with a smartphone to provide users with easy-to-use real-time diagnostic capabilities, thereby, reducing the need for in-person clinical visits. The proposed hardware-level trusted sensing framework obfuscates the measured analog signals that relate to patient's blood cell counts. The diagnostic outcome, based on the cell counts, is protected through an encryption scheme, before sending out the data through the smartphone to the cloud for analysis. The outcome of the analysis is then sent back to the device for decryption and user notifications. The proposed data protection scheme is realized for a prototype consisting of a biosensor connected to a smartphone. A smartphone app and cloud-based service that perform the analysis have also been implemented. This design guarantees the user's privacy by considering the smartphone and the cloud server possibly untrusted: the proposed setup assumes a curious but honest security model. The proposed encryption scheme infringes no overhead while the decryption and diagnostic calculations are &lt;1 s in average. An evaluation of the strength of the signal obfuscation mechanism via a general case study is also presented. This design provides a domain specific encryption scheme for analog measurements with a small trusted computing base and provides an alternative to digital ciphers. Â© 2001-2012 IEEE.</t>
  </si>
  <si>
    <t>Biosensors; Cybercare; encryption</t>
  </si>
  <si>
    <t>2-s2.0-85028923675</t>
  </si>
  <si>
    <t>Woo S., Ha J., Byun J., Kwon K., Tolcha Y., Kang D., Nguyen H.M., Kim M., Kim D.</t>
  </si>
  <si>
    <t>57188676580;57196221585;56457566000;37077481700;57192513813;57196247563;57158113000;8209273300;56242386500;</t>
  </si>
  <si>
    <t>Secure-EPCIS: Addressing Security Issues in EPCIS for IoT Applications</t>
  </si>
  <si>
    <t>Proceedings - 2017 IEEE 13th World Congress on Services, SERVICES 2017</t>
  </si>
  <si>
    <t>10.1109/SERVICES.2017.16</t>
  </si>
  <si>
    <t>https://www.scopus.com/inward/record.uri?eid=2-s2.0-85032334352&amp;doi=10.1109%2fSERVICES.2017.16&amp;partnerID=40&amp;md5=5e33f70ab446e0fefed48e68c8d8ca38</t>
  </si>
  <si>
    <t>Auto-ID Labs, School of Computing, Korea Advanced Institute of Science and Technology, Daejeon, South Korea</t>
  </si>
  <si>
    <t>Woo, S., Auto-ID Labs, School of Computing, Korea Advanced Institute of Science and Technology, Daejeon, South Korea; Ha, J., Auto-ID Labs, School of Computing, Korea Advanced Institute of Science and Technology, Daejeon, South Korea; Byun, J., Auto-ID Labs, School of Computing, Korea Advanced Institute of Science and Technology, Daejeon, South Korea; Kwon, K., Auto-ID Labs, School of Computing, Korea Advanced Institute of Science and Technology, Daejeon, South Korea; Tolcha, Y., Auto-ID Labs, School of Computing, Korea Advanced Institute of Science and Technology, Daejeon, South Korea; Kang, D., Auto-ID Labs, School of Computing, Korea Advanced Institute of Science and Technology, Daejeon, South Korea; Nguyen, H.M., Auto-ID Labs, School of Computing, Korea Advanced Institute of Science and Technology, Daejeon, South Korea; Kim, M., Auto-ID Labs, School of Computing, Korea Advanced Institute of Science and Technology, Daejeon, South Korea; Kim, D., Auto-ID Labs, School of Computing, Korea Advanced Institute of Science and Technology, Daejeon, South Korea</t>
  </si>
  <si>
    <t>In the EPCglobal standards for RFID architecture frameworks and interfaces, the Electronic Product Code Information System (EPCIS) acts as a standard repository storing event and master data that are well suited to Supply Chain Management (SCM) applications. Oliot-EPCIS broadens its scope to a wider range of IoT applications in a scalable and flexible way to store a large amount of heterogeneous data from a variety of sources. However, this expansion poses data security challenge for IoT applications including patients' ownership of events generated in mobile healthcare services. Thus, in this paper we propose Secure-EPCIS to deal with security issues of EPCIS for IoT applications. We have analyzed the requirements for Secure-EPCIS based on real-world scenarios and designed access control model accordingly. Moreover, we have conducted extensive performance comparisons between EPCIS and Secure-EPCIS in terms of response time and throughput, and provide the solution for performance degradation problem in Secure-EPCIS. Â© 2017 IEEE.</t>
  </si>
  <si>
    <t>Access-control; EPCglobal Network; EPCIS; RFID</t>
  </si>
  <si>
    <t>2-s2.0-85032334352</t>
  </si>
  <si>
    <t>Akrivopoulos O., Chatzigiannakis I., Tselios C., Antoniou A.</t>
  </si>
  <si>
    <t>57196041387;6602645904;45861615300;35948159800;</t>
  </si>
  <si>
    <t>On the Deployment of Healthcare Applications over Fog Computing Infrastructure</t>
  </si>
  <si>
    <t>10.1109/COMPSAC.2017.178</t>
  </si>
  <si>
    <t>https://www.scopus.com/inward/record.uri?eid=2-s2.0-85032877731&amp;doi=10.1109%2fCOMPSAC.2017.178&amp;partnerID=40&amp;md5=fdd1c723d4d8c14f4d4fea31d25a2d11</t>
  </si>
  <si>
    <t>SparkWorks ITC Ltd, United Kingdom; Univesity of Patras, Greece; Sapienza University of Rome, Italy</t>
  </si>
  <si>
    <t>Akrivopoulos, O., SparkWorks ITC Ltd, United Kingdom; Chatzigiannakis, I., Sapienza University of Rome, Italy; Tselios, C., Univesity of Patras, Greece; Antoniou, A., SparkWorks ITC Ltd, United Kingdom</t>
  </si>
  <si>
    <t>Fog computing is considered as the most promising enhancement of the traditional cloud computing paradigm in order to handle potential issues introduced by the emerging Interned of Things (IoT) framework at the network edge. The heterogeneous nature, the extensive distribution and the hefty number of deployed IoT nodes will disrupt existing functional models, creating confusion. However, IoT will facilitate the rise of new applications, with automated healthcare monitoring platforms being amongst them. This paper presents the pillars of design for such applications, along with the evaluation of a working prototype that collects ECG traces from a tailor-made device and utilizes the patient's smartphone as a Fog gateway for securely sharing them to other authorized entities. This prototype will allow patients to share information to their physicians, monitor their health status independently and notify the authorities rapidly in emergency situations. Historical data will also be available for further analysis, towards identifying patterns that may improve medical diagnoses in the foreseeable future. Â© 2017 IEEE.</t>
  </si>
  <si>
    <t>5G; ECG; Fog Computing; Healthcare; IoT; Prototype; Real-world Evaluation; Wearable Device</t>
  </si>
  <si>
    <t>2-s2.0-85032877731</t>
  </si>
  <si>
    <t>Langone M., Setola R., Lopez J.</t>
  </si>
  <si>
    <t>57196403810;6603445785;57010550300;</t>
  </si>
  <si>
    <t>Cybersecurity of Wearable Devices: An Experimental Analysis and a Vulnerability Assessment Method</t>
  </si>
  <si>
    <t>10.1109/COMPSAC.2017.96</t>
  </si>
  <si>
    <t>https://www.scopus.com/inward/record.uri?eid=2-s2.0-85032874263&amp;doi=10.1109%2fCOMPSAC.2017.96&amp;partnerID=40&amp;md5=4d96177fd8983d6e0d7ea030b8d33db2</t>
  </si>
  <si>
    <t>University Campus Bio-Medico of Rome, Via Alvaro del Portillo, 21, Rome, Italy; University of Malaga, Campus de Teatinos s/n, Malaga, 29071, Spain</t>
  </si>
  <si>
    <t>Langone, M., University Campus Bio-Medico of Rome, Via Alvaro del Portillo, 21, Rome, Italy; Setola, R., University Campus Bio-Medico of Rome, Via Alvaro del Portillo, 21, Rome, Italy; Lopez, J., University of Malaga, Campus de Teatinos s/n, Malaga, 29071, Spain</t>
  </si>
  <si>
    <t>The widespread diffusion of the Internet of Things (IoT) is introducing a huge number of Internet-connected devices in our daily life. Mainly, wearable devices are going to have a large impact on our lifestyle, especially in a healthcare scenario. In this framework, it is fundamental to secure exchanged information between these devices. Among other factors, it is important to take into account the link between a wearable device and a smart unit (e.g., smartphone). This connection is generally obtained via specific wireless protocols such as Bluetooth Low Energy (BLE): the main topic of this work is to analyse the security of this communication link. In this paper we expose, via an experimental campaign, a methodology to perform a vulnerability assessment (VA) on wearable devices communicating with a smartphone. In this way, we identify several security issues in a set of commercial wearable devices. Â© 2017 IEEE.</t>
  </si>
  <si>
    <t>cybersecurity; Internet of Things (IoT); wearable devices</t>
  </si>
  <si>
    <t>2-s2.0-85032874263</t>
  </si>
  <si>
    <t>Zhang P., Zhang X., Sun X., Liu J.K., Yu J., Jiang Z.L.</t>
  </si>
  <si>
    <t>55547109812;57196246410;57126521000;8842403500;55682152900;24344329800;</t>
  </si>
  <si>
    <t>Anonymous anti-sybil attack protocol for mobile healthcare networks analytics</t>
  </si>
  <si>
    <t>Proceedings - 16th IEEE International Conference on Trust, Security and Privacy in Computing and Communications, 11th IEEE International Conference on Big Data Science and Engineering and 14th IEEE International Conference on Embedded Software and Systems, Trustcom/BigDataSE/ICESS 2017</t>
  </si>
  <si>
    <t>10.1109/Trustcom/BigDataSE/ICESS.2017.298</t>
  </si>
  <si>
    <t>https://www.scopus.com/inward/record.uri?eid=2-s2.0-85032332253&amp;doi=10.1109%2fTrustcom%2fBigDataSE%2fICESS.2017.298&amp;partnerID=40&amp;md5=dca12c122da23e2b2eb98ec4ca3b50b2</t>
  </si>
  <si>
    <t>ATR Key Laboratory of National Defense Technology, College of Information Engineering, Shenzhen University, Shenzhen, China; College of Information Engineering, Shenzhen University, Shenzhen, China; Faculty of Information Technology, Monash University, Melbourne, Australia; Harbin Insititute of Technology, Shenzhen Graduate School, Shenzhen, China</t>
  </si>
  <si>
    <t>Zhang, P., ATR Key Laboratory of National Defense Technology, College of Information Engineering, Shenzhen University, Shenzhen, China; Zhang, X., College of Information Engineering, Shenzhen University, Shenzhen, China; Sun, X., ATR Key Laboratory of National Defense Technology, College of Information Engineering, Shenzhen University, Shenzhen, China; Liu, J.K., Faculty of Information Technology, Monash University, Melbourne, Australia; Yu, J., ATR Key Laboratory of National Defense Technology, College of Information Engineering, Shenzhen University, Shenzhen, China; Jiang, Z.L., Harbin Insititute of Technology, Shenzhen Graduate School, Shenzhen, China</t>
  </si>
  <si>
    <t>2-s2.0-85032332253</t>
  </si>
  <si>
    <t>Advanced Science Letters</t>
  </si>
  <si>
    <t>Cai Z., Yan H., Li P., Huang Z.-A., Gao C.</t>
  </si>
  <si>
    <t>56666504800;56528690300;57112844300;55598718500;13907988700;</t>
  </si>
  <si>
    <t>Towards secure and flexible EHR sharing in mobile health cloud under static assumptions</t>
  </si>
  <si>
    <t>10.1007/s10586-017-0796-5</t>
  </si>
  <si>
    <t>https://www.scopus.com/inward/record.uri?eid=2-s2.0-85014003297&amp;doi=10.1007%2fs10586-017-0796-5&amp;partnerID=40&amp;md5=fa1e0522f715736272a643e1e85101b0</t>
  </si>
  <si>
    <t>Huizhou University, Huizhou, China; Nankai University, Tianjin, China; Guangzhou University, Guangzhou, China</t>
  </si>
  <si>
    <t>Cai, Z., Huizhou University, Huizhou, China; Yan, H., Nankai University, Tianjin, China; Li, P., Guangzhou University, Guangzhou, China; Huang, Z.-A., Guangzhou University, Guangzhou, China; Gao, C., Guangzhou University, Guangzhou, China</t>
  </si>
  <si>
    <t>Attribute-based encryption; Mobile health; Offline encryption; Outsourcing; Privacy</t>
  </si>
  <si>
    <t>2-s2.0-85014003297</t>
  </si>
  <si>
    <t>57192109991;57192113450;36166745600;56975564100;</t>
  </si>
  <si>
    <t>Efficient and Privacy-Preserving Voice-Based Search over mHealth Data</t>
  </si>
  <si>
    <t>Proceedings - 2017 IEEE 2nd International Conference on Connected Health: Applications, Systems and Engineering Technologies, CHASE 2017</t>
  </si>
  <si>
    <t>10.1109/CHASE.2017.66</t>
  </si>
  <si>
    <t>https://www.scopus.com/inward/record.uri?eid=2-s2.0-85029395021&amp;doi=10.1109%2fCHASE.2017.66&amp;partnerID=40&amp;md5=41768d0fbd4e49c1cb6381f4103c1bff</t>
  </si>
  <si>
    <t>Department of Computer Science, University of Massachusetts, Boston, MA, United States; School of Computer and Information Engineering, Xiamen University of Technology, China</t>
  </si>
  <si>
    <t>Hadian, M., Department of Computer Science, University of Massachusetts, Boston, MA, United States; Altuwaiyan, T., Department of Computer Science, University of Massachusetts, Boston, MA, United States; Liang, X., Department of Computer Science, University of Massachusetts, Boston, MA, United States; Li, W., School of Computer and Information Engineering, Xiamen University of Technology, China</t>
  </si>
  <si>
    <t>In-home IoT devices play a major role in healthcare systems as smart personal assistants. They usually come with a voice-enabled feature to add an extra level of usability and convenience to elderly, disabled people, and patients. In this paper, we propose an efficient and privacy-preserving voice-based search scheme to enhance the efficiency and the privacy of in-home healthcare applications. We consider an application scenario where patients use the devices to record and upload their voice to servers and the caregivers search the interested voices of their patient's based on the voice content, mood, tone and background sound. Our scheme preserves the richness and privacy of voice data and enables accurate and efficient voice-based search, while in current systems that use speech recognition the richness and privacy of voice data are compromised. Specifically, our scheme achieves the privacy by employing a homomorphic encryption, only encrypted voice data is uploaded to the server who is unable to access the original voice data. In addition, our scheme enables the server to selectively and accurately respond to caregiver's queries on the voice data based on voice's feature similarity. We evaluate our scheme through real experiments and show that our scheme even with privacy preservation can successfully match similar voice data at an average accuracy of 80.8%. Â© 2017 IEEE.</t>
  </si>
  <si>
    <t>2-s2.0-85029395021</t>
  </si>
  <si>
    <t>Thiyagaraja S.R., Dantu R., Shrestha P.L., Thompson M.A., Smith C.</t>
  </si>
  <si>
    <t>55627050500;6602410612;57195625324;57195626687;57201951736;</t>
  </si>
  <si>
    <t>Optimized and Secured Transmission and Retrieval of Vital Signs from Remote Devices</t>
  </si>
  <si>
    <t>10.1109/CHASE.2017.55</t>
  </si>
  <si>
    <t>https://www.scopus.com/inward/record.uri?eid=2-s2.0-85029369513&amp;doi=10.1109%2fCHASE.2017.55&amp;partnerID=40&amp;md5=eeb3f8fd93793379f5f0b0d08fe38587</t>
  </si>
  <si>
    <t>Department of Computer Science and Engineering, University of North Texas, 3940 N. Elm St, Denton, TX  76207-7102, United States</t>
  </si>
  <si>
    <t>Thiyagaraja, S.R., Department of Computer Science and Engineering, University of North Texas, 3940 N. Elm St, Denton, TX  76207-7102, United States; Dantu, R., Department of Computer Science and Engineering, University of North Texas, 3940 N. Elm St, Denton, TX  76207-7102, United States; Shrestha, P.L., Department of Computer Science and Engineering, University of North Texas, 3940 N. Elm St, Denton, TX  76207-7102, United States; Thompson, M.A., Department of Computer Science and Engineering, University of North Texas, 3940 N. Elm St, Denton, TX  76207-7102, United States; Smith, C., Department of Computer Science and Engineering, University of North Texas, 3940 N. Elm St, Denton, TX  76207-7102, United States</t>
  </si>
  <si>
    <t>Smartphones and other mobile platforms provide a low cost and easily accessible method of monitoring patient health, and aid healthcare professionals in early detection of disease. Immediate access to the gathered data is an essential factor in effective patient care. But the current processes used for patients' vital data collection is slow and error prone. This undermines the advantages of remote monitoring that mobile platforms for health monitoring provide. In this paper, we propose to upload the patient health information to the Cloud. We investigate three different models to transfer data from the smartphone to the Cloud-perform all computations in the smartphone, perform all computations in the Cloud, and divide the computations between the smartphone and the Cloud. The second approach was found to be infeasible due to very high latency in data transfer with a delay of 2.84 seconds at an upload speed of 2500 KBytes per second. In order to protect the privacy of patients, it is required by law that the data gathered from remote monitoring by using mobile platforms must be kept private, and be secured before uploading to the Cloud. This paper explores the use of prominent public key encryption algorithms and their performance on a mobile device to securely transmit confidential electronic personal health information to the Cloud. We analyze performance of three common public key encryption schemes-RSA, Diffie-Hellman, and ECC. It is shown that 160 bit key size in ECC scheme provides the same level of security that a 1024 bit key size does in RSA and Diffie-Hellman. Further, the encryption and decryption time required by ECC is three times less than the other two schemes. Hence, ECC not only requires a smaller key size to provide the same level of security, but also faster encryption and decryption times as compared to the other two schemes. This makes ECC algorithms suitable to be implemented in resource constrained mobile platforms. We also compared ECC curves from three different standards-NIST, SECG, and Brainpool-to determine the optimum ECC curve, and key size to encrypt data in the mobile phone platform. It is shown that the Brainpool curve performed better than the other two standards when the key size is less than 521 bits. We also measured the latency of uploading encrypted data in a wide variety of WiFi and mobile networks. Â© 2017 IEEE.</t>
  </si>
  <si>
    <t>Cloud Computing; Mobile Health; Performance Evaluation; Security</t>
  </si>
  <si>
    <t>2-s2.0-85029369513</t>
  </si>
  <si>
    <t>Asaddok N., Ghazali M.</t>
  </si>
  <si>
    <t>57195905405;24070212800;</t>
  </si>
  <si>
    <t>Exploring the usability, security and privacy taxonomy for mobile health applications</t>
  </si>
  <si>
    <t>International Conference on Research and Innovation in Information Systems, ICRIIS</t>
  </si>
  <si>
    <t>10.1109/ICRIIS.2017.8002472</t>
  </si>
  <si>
    <t>https://www.scopus.com/inward/record.uri?eid=2-s2.0-85029940851&amp;doi=10.1109%2fICRIIS.2017.8002472&amp;partnerID=40&amp;md5=64c43c67956ab1f02b96893f915c220c</t>
  </si>
  <si>
    <t>ViCubeLab Research Group, Faculty Computing, Universiti Teknologi Malaysia, Johor, Malaysia</t>
  </si>
  <si>
    <t>Asaddok, N., ViCubeLab Research Group, Faculty Computing, Universiti Teknologi Malaysia, Johor, Malaysia; Ghazali, M., ViCubeLab Research Group, Faculty Computing, Universiti Teknologi Malaysia, Johor, Malaysia</t>
  </si>
  <si>
    <t>The increase use of smartphones in healthcare industry leads to situations of users sharing their personal healthcare information in several types of applications. The massive number of mobile health (mHealth) applications becomes a serious problem for users, as they are unaware of how to manage and use their data. In this study, usability, security and privacy in mobile health applications are explored and identified by studying and evaluating mHealth applications available in the market. We design and propose a taxonomy intended to assist the developers in developing healthcare applications with usability, security and privacy dimensions in mind. This paper describes an on-going work for developing the taxonomy and describes how we plan to measure the proposed taxonomy. Â© 2017 IEEE.</t>
  </si>
  <si>
    <t>MHealth; Mobile health applications; Privacy; Security; Taxonomy; Usability</t>
  </si>
  <si>
    <t>2-s2.0-85029940851</t>
  </si>
  <si>
    <t>Hosseini A., Buonocore C.M., Hashemzadeh S., Hojaiji H., Kalantarian H., Sideris C., Bui A.A.T., King C.E., Sarrafzadeh M.</t>
  </si>
  <si>
    <t>57190842702;57190838943;57190846843;57190844526;55820889400;54413209700;7005377593;36773271400;35596897200;</t>
  </si>
  <si>
    <t>Feasibility of a secure wireless sensing smartwatch application for the self-management of pediatric asthma</t>
  </si>
  <si>
    <t>10.3390/s17081780</t>
  </si>
  <si>
    <t>https://www.scopus.com/inward/record.uri?eid=2-s2.0-85026822270&amp;doi=10.3390%2fs17081780&amp;partnerID=40&amp;md5=5a8b69d5d46b6fe139b92f97f90a4732</t>
  </si>
  <si>
    <t>Department of Computer Science, University of California Los Angeles, 4732 Boelter Hall, Los Angeles, CA  90095, United States; Department of Electrical Engineering, University of California Los Angeles, 56-125B Engineering IV Building, 420 Westwood Plaza, Los Angeles, CA  90095, United States; Department of Radiological Sciences, University of California Los Angeles, 924 Westwood Blvd., Suite 420, Los Angeles, CA  90024, United States</t>
  </si>
  <si>
    <t>Hosseini, A., Department of Computer Science, University of California Los Angeles, 4732 Boelter Hall, Los Angeles, CA  90095, United States; Buonocore, C.M., Department of Computer Science, University of California Los Angeles, 4732 Boelter Hall, Los Angeles, CA  90095, United States; Hashemzadeh, S., Department of Computer Science, University of California Los Angeles, 4732 Boelter Hall, Los Angeles, CA  90095, United States; Hojaiji, H., Department of Electrical Engineering, University of California Los Angeles, 56-125B Engineering IV Building, 420 Westwood Plaza, Los Angeles, CA  90095, United States; Kalantarian, H., Department of Computer Science, University of California Los Angeles, 4732 Boelter Hall, Los Angeles, CA  90095, United States; Sideris, C., Department of Computer Science, University of California Los Angeles, 4732 Boelter Hall, Los Angeles, CA  90095, United States; Bui, A.A.T., Department of Radiological Sciences, University of California Los Angeles, 924 Westwood Blvd., Suite 420, Los Angeles, CA  90024, United States; King, C.E., Department of Computer Science, University of California Los Angeles, 4732 Boelter Hall, Los Angeles, CA  90095, United States; Sarrafzadeh, M., Department of Computer Science, University of California Los Angeles, 4732 Boelter Hall, Los Angeles, CA  90095, United States</t>
  </si>
  <si>
    <t>To address the need for asthma self-management in pediatrics, the authors present the feasibility of a mobile health (mHealth) platform built on their prior work in an asthmatic adult and child. Real-time asthma attack risk was assessed through physiological and environmental sensors. Data were sent to a cloud via a smartwatch application (app) using Health Insurance Portability and Accountability Act (HIPAA)-compliant cryptography and combined with online source data. A risk level (high, medium or low) was determined using a random forest classifier and then sent to the app to be visualized as animated dragon graphics for easy interpretation by children. The feasibility of the system was first tested on an adult with moderate asthma, then usability was examined on a child with mild asthma over several weeks. It was found during feasibility testing that the system is able to assess asthma risk with 80.10 Â± 14.13% accuracy. During usability testing, it was able to continuously collect sensor data, and the child was able to wear, easily understand and enjoy the use of the system. If tested in more individuals, this system may lead to an effective self-management program that can reduce hospitalization in those who suffer from asthma. Â© 2017 by the authors. Licensee MDPI, Basel, Switzerland.</t>
  </si>
  <si>
    <t>HIPAA compliant security; Mobile health; Pediatric asthma; Smartwatch; Wireless health systems</t>
  </si>
  <si>
    <t>2-s2.0-85026822270</t>
  </si>
  <si>
    <t>Kiruthika M., Premalatha J.</t>
  </si>
  <si>
    <t>57200671120;35800239900;</t>
  </si>
  <si>
    <t>Protection against wormhole attack using smart protocol in MANET</t>
  </si>
  <si>
    <t>Research Journal of Biotechnology</t>
  </si>
  <si>
    <t>Special Issue 2</t>
  </si>
  <si>
    <t>https://www.scopus.com/inward/record.uri?eid=2-s2.0-85042161124&amp;partnerID=40&amp;md5=8b4c832966f071c9165e647cad26b707</t>
  </si>
  <si>
    <t>Department of Computer Science and Engineering, Jansons Institute of Technology, Coimbatore, Tamilnadu, 641 659, India; Department of Information Technology, Kongu Engineering College, Perundurai, Erode, Tamilnadu, 638 052, India</t>
  </si>
  <si>
    <t>Kiruthika, M., Department of Computer Science and Engineering, Jansons Institute of Technology, Coimbatore, Tamilnadu, 641 659, India; Premalatha, J., Department of Information Technology, Kongu Engineering College, Perundurai, Erode, Tamilnadu, 638 052, India</t>
  </si>
  <si>
    <t>Wormhole attack forms one among the much crucial attack in MANET. In this attack, the malicious node attracts data traffic from the Source node, pretending to have a shortest route to the destination. The compromised nodes form a tunnel between them and when data packets start to flow between the tunnels, the packets are dropped or modified. Patient monitoring through mobile healthcare using wearable devices provides flexible care at any time and anywhere. The main challenges faced by healthcare providers is to secure the personal information of patients and maintain privacy concerns. In this paper, a novel technique using Smart Monitoring Agents for Reliable Transmission (SMART) protocol is proposed to detect the malicious nodes involved in wormhole attack. Trust value is assigned to all nodes within the range of the Smart Monitoring Agents. Route in-between the Source and the Destination is established on the basis of Trust value, Hop Count and Sequence Number. The Route Reply packet of AODV protocol is modified to include Trust value. The implementation is done using Network Simulator 2 (NS2) and the network performance in particular to wormhole attack is analysed under fluctuating number of malicious nodes. The results prove that the presented algorithm is good compared to other standard AODV protocols. Â© 2017 Research Journal of BioTechnology. All Rights Reserved.</t>
  </si>
  <si>
    <t>AODV; Mobile ad hoc networks; Packet Drop; Reliable; Wormhole Detection</t>
  </si>
  <si>
    <t>2-s2.0-85042161124</t>
  </si>
  <si>
    <t>Tsamis G., Grammatikakis M.D., Papagrigoriou A., Petrakis P., Piperaki V., Mouzakitis A., Coppola M.</t>
  </si>
  <si>
    <t>51764446100;6602582469;55961041000;55960684200;57195513497;57195511863;7006029640;</t>
  </si>
  <si>
    <t>Soft real-time smartphone ECG processing</t>
  </si>
  <si>
    <t>2017 12th IEEE International Symposium on Industrial Embedded Systems, SIES 2017 - Proceedings</t>
  </si>
  <si>
    <t>10.1109/SIES.2017.7993395</t>
  </si>
  <si>
    <t>https://www.scopus.com/inward/record.uri?eid=2-s2.0-85028549902&amp;doi=10.1109%2fSIES.2017.7993395&amp;partnerID=40&amp;md5=f324826255750c3e1c79f64512b7a173</t>
  </si>
  <si>
    <t>TEI of Crete, Greece; Virtual Open Systems, Grenoble, France; STMicroelectronics, Grenoble, France</t>
  </si>
  <si>
    <t>Tsamis, G., TEI of Crete, Greece; Grammatikakis, M.D., TEI of Crete, Greece; Papagrigoriou, A., TEI of Crete, Greece; Petrakis, P., TEI of Crete, Greece; Piperaki, V., TEI of Crete, Greece; Mouzakitis, A., Virtual Open Systems, Grenoble, France; Coppola, M., STMicroelectronics, Grenoble, France</t>
  </si>
  <si>
    <t>Mobile health monitoring technology has the potential to bring a doctor's office to the patient's smartphone. In this context, we consider an end-to-end soft real-time out-ofhospital use-case that concerns transmission of patient ECG data from ST BodyGateway pulse sensor via an Android device (Patient App) to a Cloud server for ECG analysis and annotation and then to another Android device (Doctor App) for visualization. Using a prototype featuring ARMv7 technology (two Odroid-XU4s for Patient and Doctor App and one Zedboard FPGA board for server), we evaluate real-time performance and security overheads for supporting confidentiality, integrity and patient anonymity. Â© 2017 IEEE.</t>
  </si>
  <si>
    <t>Android; ECG processing; mobile health; real-time</t>
  </si>
  <si>
    <t>2-s2.0-85028549902</t>
  </si>
  <si>
    <t>Yang Y., Liu X., H. Deng R., Li Y.</t>
  </si>
  <si>
    <t>56427647300;55755272500;57203710994;8365610600;</t>
  </si>
  <si>
    <t>Lightweight Sharable and Traceable Secure Mobile Health System</t>
  </si>
  <si>
    <t>10.1109/TDSC.2017.2729556</t>
  </si>
  <si>
    <t>https://www.scopus.com/inward/record.uri?eid=2-s2.0-85028880417&amp;doi=10.1109%2fTDSC.2017.2729556&amp;partnerID=40&amp;md5=d29670a76592ea4eab1f9a851bff0790</t>
  </si>
  <si>
    <t>College of Mathematics and Computer Science, Fuzhou University, Fuzhou, Fujian Province China (e-mail: yang.yang.research@gmail.com); SCHOOL OF INFORMATION SYSTEMS, Singapore Management University, Singapore, Singapore Singapore (e-mail: snbnix@gmail.com), Singapore; School of Information Systems, Singapore Management University, Singapore, Singapore Singapore (e-mail: robertdeng@smu.edu.sg), Singapore; School of Information Systems, Singapore Management University, Singapore, Singapore Singapore 178902 (e-mail: yjli@smu.edu.sg)</t>
  </si>
  <si>
    <t>Yang, Y., College of Mathematics and Computer Science, Fuzhou University, Fuzhou, Fujian Province China (e-mail: yang.yang.research@gmail.com); Liu, X., SCHOOL OF INFORMATION SYSTEMS, Singapore Management University, Singapore, Singapore Singapore (e-mail: snbnix@gmail.com), Singapore; H. Deng, R., School of Information Systems, Singapore Management University, Singapore, Singapore Singapore (e-mail: robertdeng@smu.edu.sg), Singapore; Li, Y., School of Information Systems, Singapore Management University, Singapore, Singapore Singapore 178902 (e-mail: yjli@smu.edu.sg)</t>
  </si>
  <si>
    <t>Access control; access control; Cloud computing; Encryption; Medical services; Mobile handsets; mobile health system; searchable encryption; traceability; user revocation</t>
  </si>
  <si>
    <t>2-s2.0-85028880417</t>
  </si>
  <si>
    <t>Yavari A., Panah A.S., Georgakopoulos D., Jayaraman P.P., Schyndel R.V.</t>
  </si>
  <si>
    <t>57191954527;27467723600;7003391364;24824284200;57195339389;</t>
  </si>
  <si>
    <t>Scalable Role-Based Data Disclosure Control for the Internet of Things</t>
  </si>
  <si>
    <t>Proceedings - International Conference on Distributed Computing Systems</t>
  </si>
  <si>
    <t>10.1109/ICDCS.2017.307</t>
  </si>
  <si>
    <t>https://www.scopus.com/inward/record.uri?eid=2-s2.0-85027244739&amp;doi=10.1109%2fICDCS.2017.307&amp;partnerID=40&amp;md5=903cfe12318d5eafc2aaca092a84d1ed</t>
  </si>
  <si>
    <t>RMIT University, Melbourne, Australia; Swinburne University of Technology, Melbourne, Australia</t>
  </si>
  <si>
    <t>Yavari, A., RMIT University, Melbourne, Australia, Swinburne University of Technology, Melbourne, Australia; Panah, A.S., RMIT University, Melbourne, Australia; Georgakopoulos, D., Swinburne University of Technology, Melbourne, Australia; Jayaraman, P.P., Swinburne University of Technology, Melbourne, Australia; Schyndel, R.V., RMIT University, Melbourne, Australia</t>
  </si>
  <si>
    <t>The Internet of Things (IoT) is the latest Internet evolution that interconnects billions of devices, such as cameras, sensors, RFIDs, smart phones, wearable devices, ODBII dongles, etc. Federations of such IoT devices (or things) provides the information needed to solve many important problems that have been too difficult to harness before. Despite these great benefits, privacy in IoT remains a great concern, in particular when the number of things increases. This presses the need for the development of highly scalable and computationally efficient mechanisms to prevent unauthorised access and disclosure of sensitive information generated by things. In this paper, we address this need by proposing a lightweight, yet highly scalable, data obfuscation technique. For this purpose, a digital watermarking technique is used to control perturbation of sensitive data that enables legitimate users to de-obfuscate perturbed data. To enhance the scalability of our solution, we also introduce a contextualisation service that achieve real-time aggregation and filtering of IoT data for large number of designated users. We, then, assess the effectiveness of the proposed technique by considering a health-care scenario that involves data streamed from various wearable and stationary sensors capturing health data, such as heart-rate and blood pressure. An analysis of the experimental results that illustrate the unconstrained scalability of our technique concludes the paper. Â© 2017 IEEE.</t>
  </si>
  <si>
    <t>Big Data; Contextualization; Disclosure Control; Internet of Things; Privacy; Scalability; Security</t>
  </si>
  <si>
    <t>2-s2.0-85027244739</t>
  </si>
  <si>
    <t>Kreitmair K.V., Cho M.K., Magnus D.C.</t>
  </si>
  <si>
    <t>57188703155;7401727667;7003975651;</t>
  </si>
  <si>
    <t>Consent and engagement, security, and authentic living using wearable and mobile health technology</t>
  </si>
  <si>
    <t>Nature Biotechnology</t>
  </si>
  <si>
    <t>10.1038/nbt.3887</t>
  </si>
  <si>
    <t>https://www.scopus.com/inward/record.uri?eid=2-s2.0-85024374734&amp;doi=10.1038%2fnbt.3887&amp;partnerID=40&amp;md5=f3ce659afa1fa22e43667e143e83557c</t>
  </si>
  <si>
    <t>Stanford Center for Biomedical Ethics, Stanford, CA, United States; Stanford Center for Biomedical Ethics, Department of Pediatrics, Stanford University, Stanford, CA, United States; Stanford Center for Biomedical Ethics, Department of Medicine, Stanford University, Stanford, CA, United States</t>
  </si>
  <si>
    <t>Kreitmair, K.V., Stanford Center for Biomedical Ethics, Stanford, CA, United States; Cho, M.K., Stanford Center for Biomedical Ethics, Department of Pediatrics, Stanford University, Stanford, CA, United States; Magnus, D.C., Stanford Center for Biomedical Ethics, Department of Medicine, Stanford University, Stanford, CA, United States</t>
  </si>
  <si>
    <t>[No abstract available]</t>
  </si>
  <si>
    <t>Letter</t>
  </si>
  <si>
    <t>2-s2.0-85024374734</t>
  </si>
  <si>
    <t>Vithanwattana N., Mapp G., George C.</t>
  </si>
  <si>
    <t>57192155155;15022766600;15520522500;</t>
  </si>
  <si>
    <t>Developing a comprehensive information security framework for mHealth: a detailed analysis</t>
  </si>
  <si>
    <t>10.1007/s40860-017-0038-x</t>
  </si>
  <si>
    <t>https://www.scopus.com/inward/record.uri?eid=2-s2.0-85048818611&amp;doi=10.1007%2fs40860-017-0038-x&amp;partnerID=40&amp;md5=46084ea28ed223b7bbe0bdbae4fba564</t>
  </si>
  <si>
    <t>School of Science and Technology, Middlesex University, Hendon, London, NW4 4BT, United Kingdom</t>
  </si>
  <si>
    <t>Vithanwattana, N., School of Science and Technology, Middlesex University, Hendon, London, NW4 4BT, United Kingdom; Mapp, G., School of Science and Technology, Middlesex University, Hendon, London, NW4 4BT, United Kingdom; George, C., School of Science and Technology, Middlesex University, Hendon, London, NW4 4BT, United Kingdom</t>
  </si>
  <si>
    <t>It has been clearly shown that mHealth solutions, which is the use of mobile devices and other wireless technology to provide healthcare services, deliver more patient-focused healthcare, and improve the overall efficiency of healthcare systems. In addition, these solutions can potentially reduce the cost of providing healthcare in the context of the increasing demands of the aging populations in advanced economies. These solutions can also play an important part in intelligent environments, facilitating real-time data collection and input to enable various functionalities. However, there are several challenges regarding the development of mHealth solutions: the most important of these being privacy and data security. Furthermore, the use of cloud computing is becoming an option for the healthcare sector to store healthcare data; but storing data in the cloud raises serious concerns. This paper investigates how data are managed both on mHealth devices as well as in the cloud. Firstly, a detailed analysis of the entire mHealth domain is undertaken to determine domain-specific features and a taxonomy for mHealth, from which a set of security requirements are identified in order to develop a new information security framework. It then examines individual information security frameworks for mHealth devices and the cloud, noting similarities and differences. Furthermore, key mechanisms to implement the new framework are discussed and the new framework is then presented. Finally, the paper presents how the new framework could be implemented in order to develop an Advanced Digital Medical Platform. Â© 2017, Springer International Publishing Switzerland.</t>
  </si>
  <si>
    <t>Cloud computing; Information security; mHealth; Security framework; Security requirements; Wearable devices</t>
  </si>
  <si>
    <t>2-s2.0-85048818611</t>
  </si>
  <si>
    <t>Kammuller F., Augusto J.C., Jones S.</t>
  </si>
  <si>
    <t>23018402100;6701481410;56446068500;</t>
  </si>
  <si>
    <t>Security and privacy requirements engineering for human centric IoT systems using eFRIEND and Isabelle</t>
  </si>
  <si>
    <t>Proceedings - 2017 15th IEEE/ACIS International Conference on Software Engineering Research, Management and Applications, SERA 2017</t>
  </si>
  <si>
    <t>10.1109/SERA.2017.7965758</t>
  </si>
  <si>
    <t>https://www.scopus.com/inward/record.uri?eid=2-s2.0-85026665556&amp;doi=10.1109%2fSERA.2017.7965758&amp;partnerID=40&amp;md5=9fa552c3432ec9fc9ca8485422ff9555</t>
  </si>
  <si>
    <t>Department of Computer Science, Middlesex University, United Kingdom</t>
  </si>
  <si>
    <t>Kammuller, F., Department of Computer Science, Middlesex University, United Kingdom; Augusto, J.C., Department of Computer Science, Middlesex University, United Kingdom; Jones, S., Department of Computer Science, Middlesex University, United Kingdom</t>
  </si>
  <si>
    <t>In this paper, we combine a framework for ethical requirement elicitation eFRIEND with automated reasoning. To provide trustworthy and secure IoT for vulnerable users in healthcare scenarios, we need to apply ethics to arrive at suitable system requirements. In order to map those to technical system requirements, we employ high level logical modeling using dedicated Isabelle frameworks for (1) infrastructures with human actors and security policies, (2) attack tree analysis, and (3) security protocol analysis. Following this outline, we apply these frameworks to a case study for supporting Security and Privacy when diagnosing Alzheimer's patients with smartphone and sensor technology. Â© 2017 IEEE.</t>
  </si>
  <si>
    <t>2-s2.0-85026665556</t>
  </si>
  <si>
    <t>Chanyaswad T., Chang J.M., Kung S.Y.</t>
  </si>
  <si>
    <t>55639444900;35087265700;7102989364;</t>
  </si>
  <si>
    <t>A compressive multi-kernel method for privacy-preserving machine learning</t>
  </si>
  <si>
    <t>Proceedings of the International Joint Conference on Neural Networks</t>
  </si>
  <si>
    <t>2017-May</t>
  </si>
  <si>
    <t>10.1109/IJCNN.2017.7966371</t>
  </si>
  <si>
    <t>https://www.scopus.com/inward/record.uri?eid=2-s2.0-85025165385&amp;doi=10.1109%2fIJCNN.2017.7966371&amp;partnerID=40&amp;md5=029757656bc2d324b8d93342fa971d8d</t>
  </si>
  <si>
    <t>Department of Electrical Engineeering, Princeton University, Princeton, NJ  08540, United States; Department of Electrical Engineeering, University of South Florida Tampa, Florida, 33647, United States</t>
  </si>
  <si>
    <t>Chanyaswad, T., Department of Electrical Engineeering, Princeton University, Princeton, NJ  08540, United States; Chang, J.M., Department of Electrical Engineeering, Princeton University, Princeton, NJ  08540, United States; Kung, S.Y., Department of Electrical Engineeering, University of South Florida Tampa, Florida, 33647, United States</t>
  </si>
  <si>
    <t>As the analytic tools become more powerful, and more data are generated on a daily basis, the issue of data privacy arises. This leads to the study of the design of privacy-preserving machine learning algorithms. Given two objectives, namely, utility maximization and privacy-loss minimization, this work is based on two previously non-intersecting regimes - Compressive Privacy and multi-kernel method. Compressive Privacy is a privacy framework that employs utility-preserving lossy-encoding scheme to protect the privacy of the data, while multi-kernel method is a kernel-based machine learning regime that explores the idea of using multiple kernels for building better predictors. In relation to the neural-network architecture, multi-kernel method can be described as a two-hidden-layered network with its width proportional to the number of kernels. The compressive multi-kernel method proposed consists of two stages - the compression stage and the multi-kernel stage. The compression stage follows the Compressive Privacy paradigm to provide the desired privacy protection. Each kernel matrix is compressed with a lossy projection matrix derived from the Discriminant Component Analysis (DCA). The multikernel stage uses the signal-to-noise ratio (SNR) score of each kernel to non-uniformly combine multiple compressive kernels. The proposed method is evaluated on two mobile-sensing datasets - MHEALTH and HAR - where activity recognition is defined as utility and person identification is defined as privacy. The results show that the compression regime is successful in privacy preservation as the privacy classification accuracies are almost at the random-guess level in all experiments. On the other hand, the novel SNR-based multi-kernel shows utility classification accuracy improvement upon the state-of-the-art in both datasets. These results indicate a promising direction for research in privacy-preserving machine learning. Â© 2017 IEEE.</t>
  </si>
  <si>
    <t>2-s2.0-85025165385</t>
  </si>
  <si>
    <t>Sanchez Y.K.R., Demurjian S.A., Baihan M.S.</t>
  </si>
  <si>
    <t>55915923900;6603876241;56705584800;</t>
  </si>
  <si>
    <t>Achieving RBAC on RESTful APIs for Mobile Apps Using FHIR</t>
  </si>
  <si>
    <t>Proceedings - 5th IEEE International Conference on Mobile Cloud Computing, Services, and Engineering, MobileCloud 2017</t>
  </si>
  <si>
    <t>10.1109/MobileCloud.2017.22</t>
  </si>
  <si>
    <t>https://www.scopus.com/inward/record.uri?eid=2-s2.0-85022078552&amp;doi=10.1109%2fMobileCloud.2017.22&amp;partnerID=40&amp;md5=d23e9fcf8b58f9c0d9e4c9c7aff589dd</t>
  </si>
  <si>
    <t>Department of Computer Science and Engineering, University of Connecticut, Storrs, CT, United States</t>
  </si>
  <si>
    <t>Sanchez, Y.K.R., Department of Computer Science and Engineering, University of Connecticut, Storrs, CT, United States; Demurjian, S.A., Department of Computer Science and Engineering, University of Connecticut, Storrs, CT, United States; Baihan, M.S., Department of Computer Science and Engineering, University of Connecticut, Storrs, CT, United States</t>
  </si>
  <si>
    <t>Health Information Exchange (HIE) provides a morecomplete health record of an individual that improves patientcare with relevant data gathered from multiple healthinformation technology (HIT) systems. In support of HIE, theHealth Level Seven (HL7) XML standard was developed tomanage, exchange, integrate, and retrieve electronic healthinformation. In 2011, HL7 began drafting a next-generationstandard, Fast Healthcare Interoperable Resources (FHIR), tofacilitate the development and interaction of mobile health(mHealth) apps, HIT data sharing, and common format forinformation modeling. FHIR is based on RESTful APIs andsupported by a FHIR server infrastructure that facilitates theexchange in a cloud computing setting. FHIR while possessing asecurity specification, has yet to define and identify actualsecurity mechanisms for secure data exchange via RESTful APIcalls. In this paper, we incorporate role-based access control(RBAC) into FHIR to support the ability to control access ofwho can call which services of FHIR RESTful APIs that managesensitive healthcare data. The work is demonstrated utilizing amHealth application that communicates with the OpenEMRelectronic health record via the HAPI FHIR server. Â© 2017 IEEE.</t>
  </si>
  <si>
    <t>Access control; Data management; Fast Interoperable Healthcare Resources (FHIR); Healthcare systems; Interoperability; Mobile applications; Role-based access control (RBAC)</t>
  </si>
  <si>
    <t>2-s2.0-85022078552</t>
  </si>
  <si>
    <t>Ray I., Alangot B., Nair S., Achuthan K.</t>
  </si>
  <si>
    <t>7004434675;57190340878;57194697205;35483077800;</t>
  </si>
  <si>
    <t>Using Attribute-Based Access Control for Remote Healthcare Monitoring</t>
  </si>
  <si>
    <t>2017 4th International Conference on Software Defined Systems, SDS 2017</t>
  </si>
  <si>
    <t>10.1109/SDS.2017.7939154</t>
  </si>
  <si>
    <t>https://www.scopus.com/inward/record.uri?eid=2-s2.0-85021750984&amp;doi=10.1109%2fSDS.2017.7939154&amp;partnerID=40&amp;md5=1b4f080b264b98c8dfe17c67b63804d8</t>
  </si>
  <si>
    <t>Computer Science Department, Colorado State University, Fort Collins, CO  80523-1873, United States; Amrita Center for Cybersecurity Systems and Networks, Amrita School of Engineering, Amritapuri Amrita Vishwa Vidyapeetham, Amrita University, India</t>
  </si>
  <si>
    <t>Ray, I., Computer Science Department, Colorado State University, Fort Collins, CO  80523-1873, United States; Alangot, B., Amrita Center for Cybersecurity Systems and Networks, Amrita School of Engineering, Amritapuri Amrita Vishwa Vidyapeetham, Amrita University, India; Nair, S., Amrita Center for Cybersecurity Systems and Networks, Amrita School of Engineering, Amritapuri Amrita Vishwa Vidyapeetham, Amrita University, India; Achuthan, K., Amrita Center for Cybersecurity Systems and Networks, Amrita School of Engineering, Amritapuri Amrita Vishwa Vidyapeetham, Amrita University, India</t>
  </si>
  <si>
    <t>Remote Healthcare Monitoring (RHM) IoT infrastructure uses sensors and smartphones to collect vital parameters from patients. These parameters pertaining to medical records are shared with healthcare professionals at geographically distant locations to provide timely medical care. RHM applications deployed on IoT infrastructure must address the issues of security and privacy in a constrained environment. We present our H-Plane framework for RHM and propose the use of the NIST Next Generation Access Control (NGAC) framework for specifying and enforcing access control policies. Â© 2017 IEEE.</t>
  </si>
  <si>
    <t>2-s2.0-85021750984</t>
  </si>
  <si>
    <t>Huang H., Gong T., Ye N., Wang R., Dou Y.</t>
  </si>
  <si>
    <t>57207104610;56720130700;57202684877;55507341000;51160982200;</t>
  </si>
  <si>
    <t>Private and Secured Medical Data Transmission and Analysis for Wireless Sensing Healthcare System</t>
  </si>
  <si>
    <t>IEEE Transactions on Industrial Informatics</t>
  </si>
  <si>
    <t>10.1109/TII.2017.2687618</t>
  </si>
  <si>
    <t>https://www.scopus.com/inward/record.uri?eid=2-s2.0-85020689130&amp;doi=10.1109%2fTII.2017.2687618&amp;partnerID=40&amp;md5=429a86bc2eb3a7f7beb6795018296d3a</t>
  </si>
  <si>
    <t>School of Computer Science and Technology, Nanjing University of Posts and Telecommunications, Nanjing, 210003, China; Department of Computing, Hong Kong PolyTechnic University, Kowloon, Hong Kong</t>
  </si>
  <si>
    <t>Huang, H., School of Computer Science and Technology, Nanjing University of Posts and Telecommunications, Nanjing, 210003, China; Gong, T., School of Computer Science and Technology, Nanjing University of Posts and Telecommunications, Nanjing, 210003, China; Ye, N., School of Computer Science and Technology, Nanjing University of Posts and Telecommunications, Nanjing, 210003, China; Wang, R., School of Computer Science and Technology, Nanjing University of Posts and Telecommunications, Nanjing, 210003, China; Dou, Y., Department of Computing, Hong Kong PolyTechnic University, Kowloon, Hong Kong</t>
  </si>
  <si>
    <t>The convergence of Internet of Things, cloud computing, and wireless body-area networks (WBANs) has greatly promoted the industrialization of electronic-/mobile-healthcare (e-/m-healthcare). However, the further flourishing of e-/m-healthcare still faces many challenges including information security and privacy preservation. To address these problems, a healthcare system (HES) framework is designed that collects medical data from WBANs, transmits them through an extensive wireless sensor network infrastructure, and finally, publishes them into wireless personal-area networks via a gateway. Furthermore, HES involves the groups of send-receive model scheme to realize key distribution and secure data transmission, the homomorphic encryption based on matrix scheme to ensure privacy, and an expert system able to analyze the scrambled medical data and feedback the results automatically. Theoretical and experimental evaluations are conducted to demonstrate the security, privacy, and improved performance of HES compared with current systems or schemes. Finally, the prototype implementation of HES is explored to verify its feasibility. Â© 2017 IEEE.</t>
  </si>
  <si>
    <t>Healthcare system (HES); Internet of Things; key distribution; privacy protection; security; wireless sensor network</t>
  </si>
  <si>
    <t>2-s2.0-85020689130</t>
  </si>
  <si>
    <t>Al-Dhafian B., Ahmad I., Al-Ghamdi A.</t>
  </si>
  <si>
    <t>56122397500;8558290900;57194420312;</t>
  </si>
  <si>
    <t>Intrusion detection for mobile healthcare information systems</t>
  </si>
  <si>
    <t>Journal of Medical Imaging and Health Informatics</t>
  </si>
  <si>
    <t>10.1166/jmihi.2017.2039</t>
  </si>
  <si>
    <t>https://www.scopus.com/inward/record.uri?eid=2-s2.0-85020029631&amp;doi=10.1166%2fjmihi.2017.2039&amp;partnerID=40&amp;md5=5bb220269c872c3311b5fb35f43d8925</t>
  </si>
  <si>
    <t>Department of Software Engineering, College of Computer and Information Sciences, King Saud University, Riyadh, P.O. Box 51178, Riyadh, 11543, Saudi Arabia</t>
  </si>
  <si>
    <t>Al-Dhafian, B., Department of Software Engineering, College of Computer and Information Sciences, King Saud University, Riyadh, P.O. Box 51178, Riyadh, 11543, Saudi Arabia; Ahmad, I., Department of Software Engineering, College of Computer and Information Sciences, King Saud University, Riyadh, P.O. Box 51178, Riyadh, 11543, Saudi Arabia; Al-Ghamdi, A., Department of Software Engineering, College of Computer and Information Sciences, King Saud University, Riyadh, P.O. Box 51178, Riyadh, 11543, Saudi Arabia</t>
  </si>
  <si>
    <t>At present, network security is the most important subject matter because with the rapid use of internet technology to exchange the data, which becoming intolerable to protect the data from vulnerable attacks. Therefore, intrusion detection systems (IDS) appeared as the key solution for detecting these attacks so that the network remains reliable. Several IDSs are available but the main issue is their performance, which can be enhanced by increasing the detection rates (DR) and reducing false alarm rates (FAR). In this research work, a new approach is presented in order to solve performance issue in healthcare information systems. For classification purpose, Recurrent Neural Network (RNN) is proposed in order to enhance performance issue. NSL-KDD Dataset is used for evaluation and assessment. Moreover, Principle Component Analysis (PCA) is applied in this work in order to project features space to principal feature space and choose features corresponding to the highest eigenvalues. Our approach is capable of enhancing performance by increased DR and decreased FAR. Copyright Â© 2017 American Scientific Publishers All rights reserved.</t>
  </si>
  <si>
    <t>Detection rate (DR); Healthcare information systems; Intrusion detection (ID); Principle component analysis (PCA); Recurrent neural network (RNN)</t>
  </si>
  <si>
    <t>2-s2.0-85020029631</t>
  </si>
  <si>
    <t>Liabsuetrakul T., Prappre T., Pairot P., Oumudee N., Islam M.</t>
  </si>
  <si>
    <t>55917610700;36447714900;57194326506;41661802900;23993774500;</t>
  </si>
  <si>
    <t>Development of a web-based epidemiological surveillance system with health system response for improving maternal and newborn health: Field-testing in Thailand</t>
  </si>
  <si>
    <t>10.1177/1460458216628312</t>
  </si>
  <si>
    <t>https://www.scopus.com/inward/record.uri?eid=2-s2.0-85019678867&amp;doi=10.1177%2f1460458216628312&amp;partnerID=40&amp;md5=2218e848aed83d7577ab0c676aef7eac</t>
  </si>
  <si>
    <t>Epidemiology Unit, Faculty of Medicine, Prince of Songkla University, Hat Yai, Songkhla, 90110, Thailand; Songkhla Rajabhat University, Thailand; World Health Organization Country Office in Namibia, Namibia</t>
  </si>
  <si>
    <t>Liabsuetrakul, T., Epidemiology Unit, Faculty of Medicine, Prince of Songkla University, Hat Yai, Songkhla, 90110, Thailand; Prappre, T., Epidemiology Unit, Faculty of Medicine, Prince of Songkla University, Hat Yai, Songkhla, 90110, Thailand; Pairot, P., Songkhla Rajabhat University, Thailand; Oumudee, N., Epidemiology Unit, Faculty of Medicine, Prince of Songkla University, Hat Yai, Songkhla, 90110, Thailand; Islam, M., World Health Organization Country Office in Namibia, Namibia</t>
  </si>
  <si>
    <t>Surveillance systems are yet to be integrated with health information systems for improving the health of pregnant mothers and their newborns, particularly in developing countries. This study aimed to develop a web-based epidemiological surveillance system for maternal and newborn health with integration of action-oriented responses and automatic data analysis with results presentations and to assess the system acceptance by nurses and doctors involved in various hospitals in southern Thailand. Freeware software and scripting languages were used. The system can be run on different platforms, and it is accessible via various electronic devices. Automatic data analysis with results presentations in the forms of graphs, tables and maps was part of the system. A multi-level security system was incorporated into the program. Most doctors and nurses involved in the study felt the system was easy to use and useful. This system can be integrated into country routine reporting system for monitoring maternal and newborn health and survival. Â© SAGE Publications.</t>
  </si>
  <si>
    <t>electronic and mobile health; electronic health records; maternal and newborn health; surveillance system; web-based information service</t>
  </si>
  <si>
    <t>2-s2.0-85019678867</t>
  </si>
  <si>
    <t>Health Policy and Technology</t>
  </si>
  <si>
    <t>Yu W.D., Gottumukkala A., Senthailselvi D.A., Maniraj P., Khonde T.</t>
  </si>
  <si>
    <t>7403913265;57194659550;57193061942;57209872507;57193060815;</t>
  </si>
  <si>
    <t>Distributed Big Data Analytics in Service Computing</t>
  </si>
  <si>
    <t>Proceedings - 2017 IEEE 13th International Symposium on Autonomous Decentralized Systems, ISADS 2017</t>
  </si>
  <si>
    <t>10.1109/ISADS.2017.17</t>
  </si>
  <si>
    <t>https://www.scopus.com/inward/record.uri?eid=2-s2.0-85021433027&amp;doi=10.1109%2fISADS.2017.17&amp;partnerID=40&amp;md5=45f2d2fcbd50bb9da07d89e9f4835223</t>
  </si>
  <si>
    <t>Computer Engineering Department, San Jose State Univeristy, One Washington Square, San Jose(Silicon Valley), CA  95192-0180, United States</t>
  </si>
  <si>
    <t>Yu, W.D., Computer Engineering Department, San Jose State Univeristy, One Washington Square, San Jose(Silicon Valley), CA  95192-0180, United States; Gottumukkala, A., Computer Engineering Department, San Jose State Univeristy, One Washington Square, San Jose(Silicon Valley), CA  95192-0180, United States; Senthailselvi, D.A., Computer Engineering Department, San Jose State Univeristy, One Washington Square, San Jose(Silicon Valley), CA  95192-0180, United States; Maniraj, P., Computer Engineering Department, San Jose State Univeristy, One Washington Square, San Jose(Silicon Valley), CA  95192-0180, United States; Khonde, T., Computer Engineering Department, San Jose State Univeristy, One Washington Square, San Jose(Silicon Valley), CA  95192-0180, United States</t>
  </si>
  <si>
    <t>Service computing has become very popular nowadays in providing big data analytics. The proposed system deals with how to implement software as a service product for a healthcare domain. Healthcare data has its sources mainly from Electronic health records (EHR), Mobile health applications, wireless medical devices and also wearable devices that can track patient activity. This huge volume of data needs to be processed and manipulated in a more useful manner. There are many challenges in implementing a cloud-based product for healthcare, first and foremost, the problem is security on the critical and confidential data stored in a cloud. This paper will focus on the technologies and concepts that support the implementation of cloud-based software application to store, analyze and visualize healthcare data on the cloud. Â© 2017 IEEE.</t>
  </si>
  <si>
    <t>big data analytics; cloud technology; healthcare; service computing</t>
  </si>
  <si>
    <t>2-s2.0-85021433027</t>
  </si>
  <si>
    <t>Al-Taee M.A., Al-Nuaimy W., Muhsin Z.J., Al-Ataby A., Al-Taee A.M.</t>
  </si>
  <si>
    <t>6506776582;35612714500;23005602000;36175613100;55843361800;</t>
  </si>
  <si>
    <t>Mapping Security Requirements of Mobile Health Systems into Software Development Lifecycle</t>
  </si>
  <si>
    <t>Proceedings - 2016 9th International Conference on Developments in eSystems Engineering, DeSE 2016</t>
  </si>
  <si>
    <t>10.1109/DeSE.2016.16</t>
  </si>
  <si>
    <t>https://www.scopus.com/inward/record.uri?eid=2-s2.0-85019035712&amp;doi=10.1109%2fDeSE.2016.16&amp;partnerID=40&amp;md5=1c3c8ec820b9f9d9bc11a4bf9f527d29</t>
  </si>
  <si>
    <t>Department of Electrical Engineering and Electronics, University of Liverpool, Liverpool, United Kingdom; School of Medicine, Saint Louis University, United States</t>
  </si>
  <si>
    <t>Al-Taee, M.A., Department of Electrical Engineering and Electronics, University of Liverpool, Liverpool, United Kingdom; Al-Nuaimy, W., Department of Electrical Engineering and Electronics, University of Liverpool, Liverpool, United Kingdom; Muhsin, Z.J., Department of Electrical Engineering and Electronics, University of Liverpool, Liverpool, United Kingdom; Al-Ataby, A., Department of Electrical Engineering and Electronics, University of Liverpool, Liverpool, United Kingdom; Al-Taee, A.M., School of Medicine, Saint Louis University, United States</t>
  </si>
  <si>
    <t>The shift to delivering mobile healthcare services is inevitable. However, finding effective ways to protect personal health information handled by these systems is still a challenging task even with the utilization of advanced technology and trained professionals. This is mainly due to the fact that the peripheral defense on the Internet and web-based applications do not handle the root causes of the application's vulnerabilities. This paper proposes a solution for enhancing security and personal privacy in mobile health (mHealth) systems through embedding security schemes into Software-Development Lifecycle (SDLC). The proposed solution, which encompasses various healthcare-specific security needs in mobile health systems, aims at ensuring a balance between personal privacy through making sure that patients have control over their own information from one side and information sharing that is necessary for integrated service delivery from the other side. This balance is achieved through handling security and privacy challenges through careful design and implementation of data protection mechanisms, cryptography, access control, and auditory that give patients and their health care professionals the right to control disclosures of identifiable health data. Â© 2016 IEEE.</t>
  </si>
  <si>
    <t>diabetes self-management; mobile health; platform-as-aservice; security requirements; software security</t>
  </si>
  <si>
    <t>2-s2.0-85019035712</t>
  </si>
  <si>
    <t>Els F., Cilliers L.</t>
  </si>
  <si>
    <t>57194419683;56381524000;</t>
  </si>
  <si>
    <t>Improving the information security of personal electronic health records to protect a patient's health information</t>
  </si>
  <si>
    <t>2017 Conference on Information Communication Technology and Society, ICTAS 2017 - Proceedings</t>
  </si>
  <si>
    <t>10.1109/ICTAS.2017.7920658</t>
  </si>
  <si>
    <t>https://www.scopus.com/inward/record.uri?eid=2-s2.0-85020026030&amp;doi=10.1109%2fICTAS.2017.7920658&amp;partnerID=40&amp;md5=66c342c1ea9ad66438eb48839c6f5d55</t>
  </si>
  <si>
    <t>Information Systems, University of Fort Hare, East London, South Africa</t>
  </si>
  <si>
    <t>Els, F., Information Systems, University of Fort Hare, East London, South Africa; Cilliers, L., Information Systems, University of Fort Hare, East London, South Africa</t>
  </si>
  <si>
    <t>The electronic collection of patient information is a common practice across healthcare organisations in South Africa. Patients are encouraged to manage and control their own health data and information through the use of personal electronic health records (PEHRs). However, as this is a new type of electronic health record, there are concerns that must be addressed before patients make use of the technology. One of these concerns relate to using mobile devices to manage PEHRs, as patients fear that their health data may be breached due to the mobility and security concerns of these devices. The purpose of this paper is to investigate the information security controls that health care providers must put in place to protect PEHRs accessed from a mobile device. An inductive research approach was used which included an extensive literature review, while a thematic analysis of the data was used in identifying, analysing and reporting patterns within the data. The conceptual m-Health privacy framework was used to identify the 10 privacy principles for the mobile health platform and compared with the three distinct information security threats for the mobile platform. The study found that the data in transit was not as well protected by the framework, while the individual and database of the health care organisation was better regulated. The recommendation of the study is to improve the framework through the inclusion of specific information security controls to protect a patient's privacy whilst in transit when using PEHRs. Â© 2017 IEEE.</t>
  </si>
  <si>
    <t>conceptual m-health privacy framework; information security; mobile devices; personal electronic health records; privacy</t>
  </si>
  <si>
    <t>2-s2.0-85020026030</t>
  </si>
  <si>
    <t>Pawar A.B., Ghumbre S.</t>
  </si>
  <si>
    <t>57201539520;36994312800;</t>
  </si>
  <si>
    <t>A survey on IoT applications, security challenges and counter measures</t>
  </si>
  <si>
    <t>International Conference on Computing, Analytics and Security Trends, CAST 2016</t>
  </si>
  <si>
    <t>10.1109/CAST.2016.7914983</t>
  </si>
  <si>
    <t>https://www.scopus.com/inward/record.uri?eid=2-s2.0-85019858229&amp;doi=10.1109%2fCAST.2016.7914983&amp;partnerID=40&amp;md5=cf06ba8ce49538e6802cb566c6837acc</t>
  </si>
  <si>
    <t>Department of Computer Engineering, Dilkap Research Institute of Engg. and Mang. Studies, Neral, India; Department of Computer Engineering, College of Engineering, Pune, India</t>
  </si>
  <si>
    <t>Pawar, A.B., Department of Computer Engineering, Dilkap Research Institute of Engg. and Mang. Studies, Neral, India; Ghumbre, S., Department of Computer Engineering, College of Engineering, Pune, India</t>
  </si>
  <si>
    <t>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 Â© 2016 IEEE.</t>
  </si>
  <si>
    <t>Advanced Encryption Standard (AES); Data Encryption Standard (DES); Internet of Things (IoT); medical applications; medical services; Rivest-Shamir-Adleman (RSA); security threats</t>
  </si>
  <si>
    <t>2-s2.0-85019858229</t>
  </si>
  <si>
    <t>Alshamsi A.Z., Barka E.S.</t>
  </si>
  <si>
    <t>57193950091;19336759600;</t>
  </si>
  <si>
    <t>Implementation of energy efficient/lightweight encryption algorithm for wireless body area networks</t>
  </si>
  <si>
    <t>2017 International Conference on Informatics, Health and Technology, ICIHT 2017</t>
  </si>
  <si>
    <t>10.1109/ICIHT.2017.7899139</t>
  </si>
  <si>
    <t>https://www.scopus.com/inward/record.uri?eid=2-s2.0-85019255249&amp;doi=10.1109%2fICIHT.2017.7899139&amp;partnerID=40&amp;md5=041877436911f11f414216c0b6868532</t>
  </si>
  <si>
    <t>College of Information Technology, United Arab Emirates University, Al Ain, United Arab Emirates</t>
  </si>
  <si>
    <t>Alshamsi, A.Z., College of Information Technology, United Arab Emirates University, Al Ain, United Arab Emirates; Barka, E.S., College of Information Technology, United Arab Emirates University, Al Ain, United Arab Emirates</t>
  </si>
  <si>
    <t>Nowadays, statistics show an increase in the diseases of the circulatory system in United Arab Emirates, which makes it the first leading cause of death. This prompted a high demand for adopting an emerging technology of e- Health monitoring systems using Wireless Body Area Network (WBAN), which collects patient's data and communicates it effectively to the relevant healthcare providers for continues monitoring of patient's health conditions. Since patient's data is private, securing the WBAN becomes very essential. In this paper, we propose and implement an energy efficient and lightweight encryption algorithm to secure the communication between a WBAN sensor and a mobile device in e-Health monitoring system. More specifically, our proposed solution adds a layer of encryption to the three-tier architecture used by the WABN to encrypt the patient's vital signs (pulse rate, temperature, respiration rate, and blood pressure) captured by the sensor and sent to a mobile device that a patient carries. Our implementation results show that our Lightweight Encryption Algorithm (LEA) is the more suitable for WBAN environment, where the devices used (sensors and mobile devices) have limited memory space and small processing power are very small, than those of conventional encryption algorithms. Â© 2017 IEEE.</t>
  </si>
  <si>
    <t>e-Health; Encryption; LEA; lightweight encryption algorithm; Low-Energy; Privacy; Security; WBAN; Wireless Body Area Network</t>
  </si>
  <si>
    <t>2-s2.0-85019255249</t>
  </si>
  <si>
    <t>Prasad D., Chiplunkar N.N., Nayak K.P.</t>
  </si>
  <si>
    <t>7103271677;35172554300;57207084529;</t>
  </si>
  <si>
    <t>A trusted ubiquitous healthcare monitoring system for hospital environment</t>
  </si>
  <si>
    <t>International Journal of Mobile Computing and Multimedia Communications</t>
  </si>
  <si>
    <t>10.4018/IJMCMC.2017040102</t>
  </si>
  <si>
    <t>https://www.scopus.com/inward/record.uri?eid=2-s2.0-85028720733&amp;doi=10.4018%2fIJMCMC.2017040102&amp;partnerID=40&amp;md5=286db25cfe5c0c5a56a1d2895e799189</t>
  </si>
  <si>
    <t>NMAM Institute of Technology, Department of Computer Science and Engineering, Nitte, India; Manipal Institute of Technology, Department of Electronics and Communication, Manipal, India</t>
  </si>
  <si>
    <t>Prasad, D., NMAM Institute of Technology, Department of Computer Science and Engineering, Nitte, India; Chiplunkar, N.N., NMAM Institute of Technology, Department of Computer Science and Engineering, Nitte, India; Nayak, K.P., Manipal Institute of Technology, Department of Electronics and Communication, Manipal, India</t>
  </si>
  <si>
    <t>Wireless Body Sensor Network with wearable and implantable body sensors have been grabbing lot of interests among the researchers and healthcare service providers. These sensors forward physiological data to the personnel at the hospital, doctor or caretaker anytime, anywhere; hence the name of the network is Ubiquitous health monitoring system. The technology has brought Internet of Things into this system making it to get connected to the cloud based internet. This has made the retrieval of information to the expert and thus improving the happiness of elderly people and patients suffering from chronic diseases. This paper focuses on creating an android based application for monitoring patients in hospital environment. The necessity of sharing hospital data to the experts around the globe has brought the necessity of trust in Health care systems. The data sharing in the IOT environment is secured. The environment is tested in real-time cloud environment. The proposed android application serves to be better architecture for hospital monitoring. Copyright Â© 2017, IGI Global.</t>
  </si>
  <si>
    <t>Internet of Things; Trust; Wireless Body Sensor Network (WBSN); ZigBee</t>
  </si>
  <si>
    <t>2-s2.0-85028720733</t>
  </si>
  <si>
    <t>56204372700;56204528100;12807315000;8881576700;56837857800;</t>
  </si>
  <si>
    <t>10.3390/s17040733</t>
  </si>
  <si>
    <t>https://www.scopus.com/inward/record.uri?eid=2-s2.0-85017010869&amp;doi=10.3390%2fs17040733&amp;partnerID=40&amp;md5=0f18dfa66d5b866fd4551b55bf69ac48</t>
  </si>
  <si>
    <t>Department of Computer Engineering and Systems, University of La Laguna, Tenerife, 38206, Spain; Computer Science Department, Snapchat and Columbia University, New York, NY  10027, United States</t>
  </si>
  <si>
    <t>Rivero-GarcÃ­a, A., Department of Computer Engineering and Systems, University of La Laguna, Tenerife, 38206, Spain; Santos-GonzÃ¡lez, I., Department of Computer Engineering and Systems, University of La Laguna, Tenerife, 38206, Spain; HernÃ¡ndez-Goya, C., Department of Computer Engineering and Systems, University of La Laguna, Tenerife, 38206, Spain; Caballero-Gil, P., Department of Computer Engineering and Systems, University of La Laguna, Tenerife, 38206, Spain; Yung, M., Computer Science Department, Snapchat and Columbia University, New York, NY  10027, United States</t>
  </si>
  <si>
    <t>Android; Identity-based authentication and key exchange; Identity-based cryptosystem; Keyed-hash message authentication code; MHealth; NFC</t>
  </si>
  <si>
    <t>2-s2.0-85017010869</t>
  </si>
  <si>
    <t>Hu C., Huo Y.</t>
  </si>
  <si>
    <t>55224734400;15750734000;</t>
  </si>
  <si>
    <t>Efficient privacy-preserving dot-product computation for mobile big data</t>
  </si>
  <si>
    <t>IET Communications</t>
  </si>
  <si>
    <t>10.1049/iet-com.2016.0782</t>
  </si>
  <si>
    <t>https://www.scopus.com/inward/record.uri?eid=2-s2.0-85018646556&amp;doi=10.1049%2fiet-com.2016.0782&amp;partnerID=40&amp;md5=2180c8321f07ecf13c59b1f52d3b24d6</t>
  </si>
  <si>
    <t>Key Laboratory of Dependable Service Computing in Cyber Physical Society, Ministry of Education, Chongqing University, Chongqing, China; School of Software Engineering, Chongqing University, Chongqing, China; School of Electronics and Information Engineering, Beijing Jiaotong University, Beijing, 100044, China</t>
  </si>
  <si>
    <t>Hu, C., Key Laboratory of Dependable Service Computing in Cyber Physical Society, Ministry of Education, Chongqing University, Chongqing, China, School of Software Engineering, Chongqing University, Chongqing, China; Huo, Y., School of Electronics and Information Engineering, Beijing Jiaotong University, Beijing, 100044, China</t>
  </si>
  <si>
    <t>Many mobile big data applications require the computation of dot-product of two vectors. For examples, the dot-product of an individual's genome data collected by a body area network and the gene biomarkers of a health centre can help detect diseases in m-Health, and that of the interests of two persons can facilitate profile matching in mobile social networks. Nevertheless, mobile big data typically contain sensitive personal information and are more accessible to the general public as they are collected by mobile devices carried by human beings. Therefore exposing the inputs of dot-product computation discloses sensitive information about the two participants, leading to severe privacy violations. The authors tackle the problem of private dot-product computation targeting mobile big data applications in which secure channels are hardly established, and the computational efficiency is highly desirable. We first propose two basic schemes and then present the corresponding advanced versions to improve computational efficiency and enhance the privacy-protection strength. Furthermore, we theoretically prove that our proposed schemes can simultaneously achieve privacy-preservation, non-repudiation, and accountability. Our numerical results verify the performance of the proposed schemes in terms of communication and computational overheads. Â© The Institution of Engineering and Technology.</t>
  </si>
  <si>
    <t>2-s2.0-85018646556</t>
  </si>
  <si>
    <t>Liu M., Jiang H., Chen J., Badokhon A., Wei X., Huang M.-C.</t>
  </si>
  <si>
    <t>57188575703;57193363050;57193363111;57193877777;57054531600;55632921200;</t>
  </si>
  <si>
    <t>A collaborative privacy-preserving deep learning system in distributed mobile environment</t>
  </si>
  <si>
    <t>Proceedings - 2016 International Conference on Computational Science and Computational Intelligence, CSCI 2016</t>
  </si>
  <si>
    <t>10.1109/CSCI.2016.0043</t>
  </si>
  <si>
    <t>https://www.scopus.com/inward/record.uri?eid=2-s2.0-85017322789&amp;doi=10.1109%2fCSCI.2016.0043&amp;partnerID=40&amp;md5=429542cb5eeba2656bf9cd2284e8a9f6</t>
  </si>
  <si>
    <t>EECS Department, Case Western Reserve University, Cleveland, OH  44106, United States; SoIT, EECS Department, University of Cincinnati, Cincinnati, OH  45220, United States</t>
  </si>
  <si>
    <t>Liu, M., EECS Department, Case Western Reserve University, Cleveland, OH  44106, United States; Jiang, H., EECS Department, Case Western Reserve University, Cleveland, OH  44106, United States; Chen, J., EECS Department, Case Western Reserve University, Cleveland, OH  44106, United States; Badokhon, A., EECS Department, Case Western Reserve University, Cleveland, OH  44106, United States; Wei, X., SoIT, EECS Department, University of Cincinnati, Cincinnati, OH  45220, United States; Huang, M.-C., EECS Department, Case Western Reserve University, Cleveland, OH  44106, United States</t>
  </si>
  <si>
    <t>In the last couple years, deep learning gained great popularity in health and medical science. For analyzing personal health data, privacy of patients and their data is one of the biggest concerns. Traditional methods have the possibility of leaking data because of transferring raw data and storing all data in centralized houseware. Therefore, we proposed a collaborative privacy-preserving learning system based on deep neural network, which does not share local raw data. The system is implemented on an XMPP server and several mobile devices. In the experiments, reconstructed rate is proposed to evaluate the performance of distributed system compared with centralized training. The rate is over 90% in different scenarios. Furthermore, the network traffic while collaborative learning is also measured. Â© 2016 IEEE.</t>
  </si>
  <si>
    <t>Collaborative Deep Learning; Distributed System; Mobile Computing; Parameter Selection; Privacy Preserving</t>
  </si>
  <si>
    <t>2-s2.0-85017322789</t>
  </si>
  <si>
    <t>Majeed A.</t>
  </si>
  <si>
    <t>56496418900;</t>
  </si>
  <si>
    <t>Developing countries and Internet-of-Everything (IoE)</t>
  </si>
  <si>
    <t>2017 IEEE 7th Annual Computing and Communication Workshop and Conference, CCWC 2017</t>
  </si>
  <si>
    <t>10.1109/CCWC.2017.7868459</t>
  </si>
  <si>
    <t>https://www.scopus.com/inward/record.uri?eid=2-s2.0-85016754261&amp;doi=10.1109%2fCCWC.2017.7868459&amp;partnerID=40&amp;md5=6bb9d3a2273a9491d8ef86ba98b05ee7</t>
  </si>
  <si>
    <t>QA Higher Education, United Kingdom</t>
  </si>
  <si>
    <t>Majeed, A., QA Higher Education, United Kingdom</t>
  </si>
  <si>
    <t>Various global development opportunities have been escalated through the Internet of Everything (IoE) with the potential of progressing Sustainable Development goals - dramatically accelerating and improving lives of millions. The emerging economies of developing countries with minimal investments have crafted a huge array of (IoE) technologies strongly demanding interoperability and interconnectivity that are affordable, scalable and available, significantly improving people's quality of life. Growing number of devices requiring interconnectivity referring to the concept of (IoE) headed beyond sensors, chips, computers and smartphones. The modern replete technology has enabled both synchronous and asynchronous communication without human interaction in many industrial processes, fleet management, stock exchanges, inventory systems and environment monitoring regardless of their extensive deployment. Information Communication Technology (ICT) is a fast evolving industry in developing countries, offering (IoE)'s huge potential of transformation and disruption. The global development challenges have emphasised the need for communication and due to (IoE) advancements, long-standing issues (health care, stock, management, cross-border, technology diffusion etc.) would be surmounted in an affordable and quick manner. The developing countries would turn-around with the help of a long-awaited (IoE) technology aiming at improving their economies and lives of millions of people. The key to increased usage is the interconnectedness of diverse range of devices which formerly were incompatible with each other. The interoperability between devices has rendered (IoE) both practical and possible and in accordance with the international communication standards. Research and industrial organisations have stipulated the formation of a hyper-connected society where tens of billions daily life objects and devices would communicate, forming a global network of smart devices. The successful provision of intelligent and smart devices through (IoE) services leads to challenging security concerns especially in developing countries where communication and devices are cheap but there is a lack of secure (IoE) infrastructures. The current paper would envisage a secure architecture for diversely connected objects within developing countries. A secure configuration methodology of the bootstrapping scheme is proposed as a solution in this paper. The bootstrapping scheme is activated as soon as a new object get connected to an operational network. This method is feasible to secure the devices and avoid data exploitation within developing countries where communication across devices is still lacking protected infrastructures. A review of the Internet of Everything (IoE) is represented beneath, along with a brief portrayal of the applications and difficulties confronted by the (IoE). Â© 2017 IEEE.</t>
  </si>
  <si>
    <t>Architecture; Communication; Countries; Developing; Everything; Internet; Secure</t>
  </si>
  <si>
    <t>2-s2.0-85016754261</t>
  </si>
  <si>
    <t>Zhang A., Wang L., Ye X., Lin X.</t>
  </si>
  <si>
    <t>55504182200;57027489800;54796206200;17435253300;</t>
  </si>
  <si>
    <t>Light-Weight and Robust Security-Aware D2D-Assist Data Transmission Protocol for Mobile-Health Systems</t>
  </si>
  <si>
    <t>10.1109/TIFS.2016.2631950</t>
  </si>
  <si>
    <t>https://www.scopus.com/inward/record.uri?eid=2-s2.0-85014849876&amp;doi=10.1109%2fTIFS.2016.2631950&amp;partnerID=40&amp;md5=54424ba7f09c5dc7fd685b790b5b83f4</t>
  </si>
  <si>
    <t>Anhui Normal University, Wuhu, 241002, China; Nanjing University of Posts and Telecommunications, Nanjing, 210023, China; Key Laboratory of Broadband Wireless Communication and Sensor Network Technology, Ministry of Education, Nanjing University of Posts and Telecommunications, Nanjing, 210023, China; Faulty of Business and Information Technology, University of Ontario Institute of Technology, Oshawa, ON  L1H 7K4, Canada</t>
  </si>
  <si>
    <t>Zhang, A., Anhui Normal University, Wuhu, 241002, China, Nanjing University of Posts and Telecommunications, Nanjing, 210023, China; Wang, L., Key Laboratory of Broadband Wireless Communication and Sensor Network Technology, Ministry of Education, Nanjing University of Posts and Telecommunications, Nanjing, 210023, China; Ye, X., Anhui Normal University, Wuhu, 241002, China; Lin, X., Faulty of Business and Information Technology, University of Ontario Institute of Technology, Oshawa, ON  L1H 7K4, Canada</t>
  </si>
  <si>
    <t>With the rapid advancement of technology, healthcare systems have been quickly transformed into a pervasive environment, where both challenges and opportunities abound. On the one hand, the proliferation of smart phones and advances in medical sensors and devices have driven the emergence of wireless body area networks for remote patient monitoring, also known as mobile-health (M-health), thereby providing a reliable and cost effective way to improving efficiency and quality of health care. On the other hand, the advances of M-health systems also generate extensive medical data, which could crowd today's cellular networks. Device-to-device (D2D) communications have been proposed to address this challenge, but unfortunately, security threats are also emerging because of the open nature of D2D communications between medical sensors and highly privacy-sensitive nature of medical data. Even, more disconcerting is healthcare systems that have many characteristics that make them more vulnerable to privacy attacks than in other applications. In this paper, we propose a light-weight and robust security-aware D2D-assist data transmission protocol for M-health systems by using a certificateless generalized signcryption (CLGSC) technique. Specifically, we first propose a new efficient CLGSC scheme, which can adaptively work as one of the three cryptographic primitives: signcryption, signature, or encryption, but within one single algorithm. The scheme is proved to be secure, simultaneously achieving confidentiality and unforgeability. Based on the proposed CLGSC algorithm, we further design a D2D-assist data transmission protocol for M-health systems with security properties, including data confidentiality and integrity, mutual authentication, contextual privacy, anonymity, unlinkability, and forward security. Performance analysis demonstrates that the proposed protocol can achieve the design objectives and outperform existing schemes in terms of computational and communication overhead. Â© 2005-2012 IEEE.</t>
  </si>
  <si>
    <t>certificateless signcryption; D2D communications; mobile-health systems; security</t>
  </si>
  <si>
    <t>2-s2.0-85014849876</t>
  </si>
  <si>
    <t>Yu W., Liu Z., Chen C., Yang B., Guan X.</t>
  </si>
  <si>
    <t>55473232300;23019012600;10040511200;57111142500;7201463266;</t>
  </si>
  <si>
    <t>Privacy-preserving design for emergency response scheduling system in medical social networks</t>
  </si>
  <si>
    <t>Peer-to-Peer Networking and Applications</t>
  </si>
  <si>
    <t>10.1007/s12083-016-0429-4</t>
  </si>
  <si>
    <t>https://www.scopus.com/inward/record.uri?eid=2-s2.0-84955291685&amp;doi=10.1007%2fs12083-016-0429-4&amp;partnerID=40&amp;md5=db70b750f23436bb206e6210984eec62</t>
  </si>
  <si>
    <t>Department of Automation, Shanghai Jiao Tong University, Shanghai, China</t>
  </si>
  <si>
    <t>Yu, W., Department of Automation, Shanghai Jiao Tong University, Shanghai, China; Liu, Z., Department of Automation, Shanghai Jiao Tong University, Shanghai, China; Chen, C., Department of Automation, Shanghai Jiao Tong University, Shanghai, China; Yang, B., Department of Automation, Shanghai Jiao Tong University, Shanghai, China; Guan, X., Department of Automation, Shanghai Jiao Tong University, Shanghai, China</t>
  </si>
  <si>
    <t>Bilinear Pairing; Homomorphic encryption; Multi-Dimensional Range Queries; Privacy-preserving</t>
  </si>
  <si>
    <t>2-s2.0-84955291685</t>
  </si>
  <si>
    <t>54421279100;53980358700;42262474300;</t>
  </si>
  <si>
    <t>A multimodal biometric identification method for mobile applications security</t>
  </si>
  <si>
    <t>Proceedings of the 8th International Conference on Electronics, Computers and Artificial Intelligence, ECAI 2016</t>
  </si>
  <si>
    <t>10.1109/ECAI.2016.7861102</t>
  </si>
  <si>
    <t>https://www.scopus.com/inward/record.uri?eid=2-s2.0-85016223274&amp;doi=10.1109%2fECAI.2016.7861102&amp;partnerID=40&amp;md5=3cc964a694005dae6b2e4366fc91e231</t>
  </si>
  <si>
    <t>Communications Terminals and Telematics Department, I.N.S.C.C. (Communications Studies and Research Institute), Bucharest, Romania</t>
  </si>
  <si>
    <t>Soviany, S., Communications Terminals and Telematics Department, I.N.S.C.C. (Communications Studies and Research Institute), Bucharest, Romania; SÇŽndulescu, V., Communications Terminals and Telematics Department, I.N.S.C.C. (Communications Studies and Research Institute), Bucharest, Romania; PuÅŸcoci, S., Communications Terminals and Telematics Department, I.N.S.C.C. (Communications Studies and Research Institute), Bucharest, Romania</t>
  </si>
  <si>
    <t>This paper presents a design approach of a reliable authentication system for mobile applications (such as those within m-Health or m-Banking areas). This means that the biometric data processing should optimize the security performance vs. the computational complexity. The security is given by the combination of fingerprint, iris and voice features that define the multimodal pattern of an individual. The complexity reduction is supported by a reduced feature space, especially for the fingerprint and iris recognition components of the overall system. Â© 2016 IEEE.</t>
  </si>
  <si>
    <t>Biometrics; Data fusion; Identification; Multimodal</t>
  </si>
  <si>
    <t>2-s2.0-85016223274</t>
  </si>
  <si>
    <t>Tan R., Perkowski M.</t>
  </si>
  <si>
    <t>57191617520;7005231359;</t>
  </si>
  <si>
    <t>Toward improving electrocardiogram (ECG) biometric verification using mobile sensors: A two-stage classifier approach</t>
  </si>
  <si>
    <t>10.3390/s17020410</t>
  </si>
  <si>
    <t>https://www.scopus.com/inward/record.uri?eid=2-s2.0-85020856841&amp;doi=10.3390%2fs17020410&amp;partnerID=40&amp;md5=3b87d8a0b4f7e88e2a6332b60110b103</t>
  </si>
  <si>
    <t>Department of Electrical and Computer Engineering, Portland State University, Portland, OR  97201, United States</t>
  </si>
  <si>
    <t>Tan, R., Department of Electrical and Computer Engineering, Portland State University, Portland, OR  97201, United States; Perkowski, M., Department of Electrical and Computer Engineering, Portland State University, Portland, OR  97201, United States</t>
  </si>
  <si>
    <t>Electrocardiogram (ECG) signals sensed from mobile devices pertain the potential for biometric identity recognition applicable in remote access control systems where enhanced data security is demanding. In this study, we propose a new algorithm that consists of a two-stage classifier combining random forest and wavelet distance measure through a probabilistic threshold schema, to improve the effectiveness and robustness of a biometric recognition system using ECG data acquired from a biosensor integrated into mobile devices. The proposed algorithm is evaluated using a mixed dataset from 184 subjects under different health conditions. The proposed two-stage classifier achieves a total of 99.52% subject verification accuracy, better than the 98.33% accuracy from random forest alone and 96.31% accuracy from wavelet distance measure algorithm alone. These results demonstrate the superiority of the proposed algorithm for biometric identification, hence supporting its practicality in areas such as cloud data security, cyber-security or remote healthcare systems. Â© 2017 by the authors; licensee MDPI, Basel, Switzerland.</t>
  </si>
  <si>
    <t>Biometric recognition; Data security; Electrocardiogram (ECG); Random forest; Wavelet distance measure</t>
  </si>
  <si>
    <t>2-s2.0-85020856841</t>
  </si>
  <si>
    <t>Khattak A.M., Iqbal F., Hung P.C.K., Sun J.-S., Pan G.-P., Lin J.-J.</t>
  </si>
  <si>
    <t>26031517700;35788088300;25926392700;7410368148;55605139800;57193713058;</t>
  </si>
  <si>
    <t>Privacy Requirements for mobile e-Service in the Health Authority-Abu Dhabi (HAAD)</t>
  </si>
  <si>
    <t>2016 11th International Conference for Internet Technology and Secured Transactions, ICITST 2016</t>
  </si>
  <si>
    <t>10.1109/ICITST.2016.7856697</t>
  </si>
  <si>
    <t>https://www.scopus.com/inward/record.uri?eid=2-s2.0-85016056125&amp;doi=10.1109%2fICITST.2016.7856697&amp;partnerID=40&amp;md5=33601271a37d91e2e8bed196bdcbafaa</t>
  </si>
  <si>
    <t>College of Technological Innovation, Zayed University, United Arab Emirates; Faculty of Business and Information Technology, University of Ontario Institute of Technology, Canada; Department of Electronic Engineering, National Taipei University of Technology, Taiwan</t>
  </si>
  <si>
    <t>Khattak, A.M., College of Technological Innovation, Zayed University, United Arab Emirates; Iqbal, F., College of Technological Innovation, Zayed University, United Arab Emirates, Faculty of Business and Information Technology, University of Ontario Institute of Technology, Canada; Hung, P.C.K., Faculty of Business and Information Technology, University of Ontario Institute of Technology, Canada, Department of Electronic Engineering, National Taipei University of Technology, Taiwan; Sun, J.-S., Department of Electronic Engineering, National Taipei University of Technology, Taiwan; Pan, G.-P., Department of Electronic Engineering, National Taipei University of Technology, Taiwan; Lin, J.-J., Department of Electronic Engineering, National Taipei University of Technology, Taiwan</t>
  </si>
  <si>
    <t>The Health Authority-Abu Dhabi (HAAD) mobile e-Service is a smartphone or smart device installed with the HAAD mobile app. This connects to one or more e-services at the HAAD Cloud to facilitate healthcare services for the residents at the Emirate of Abu Dhabi in the United Arab Emirates (UAE). A mobile device in this context can be effectively considered Internet of Things (IoT), which can provide advanced online services to both healthcare provider and requestor under the control and monitor of the HAAD. Health information is among the most sensitive information of an individual that can be collected and shared. The information that needs to be protected in the healthcare sector is often referred to as Protected Health Information (PHI). Service providers with a good reputation for privacy protection will find it easier to build a trusted relationship with their users. The Health Insurance Portability and Accountability Act of 1996 (HIPAA) defines a set of security and privacy rules to be followed by healthcare providers in the United States of America. The HIPAA standards are designed for protecting health information. This paper discusses related privacy requirements for Mobile e-Service at the HAAD in accordance with the HIPAA privacy requirements. Â© 2016 Infonomics Society.</t>
  </si>
  <si>
    <t>HAAD; HIPAA; Mobile Device; Privacy; Protected Health Information; s-Service; Security</t>
  </si>
  <si>
    <t>2-s2.0-85016056125</t>
  </si>
  <si>
    <t>Hosseini H.G., Baig M.M., Mirza F., Luo D.</t>
  </si>
  <si>
    <t>57193612252;54583090100;52664014200;23767118100;</t>
  </si>
  <si>
    <t>Smartphone-based continuous blood pressure monitoring application-robust security and privacy framework</t>
  </si>
  <si>
    <t>IEEE Region 10 Annual International Conference, Proceedings/TENCON</t>
  </si>
  <si>
    <t>10.1109/TENCON.2016.7848583</t>
  </si>
  <si>
    <t>https://www.scopus.com/inward/record.uri?eid=2-s2.0-85015427112&amp;doi=10.1109%2fTENCON.2016.7848583&amp;partnerID=40&amp;md5=8f453cd49d4619ec69c83e5c1f0c5c12</t>
  </si>
  <si>
    <t>School of Engineering Computer and Mathematical Sciences, Auckland University of Fechnology, Auckland, New Zealand; School of Information Engineering, Guangdong University of Fechnology, Guangzhou, China</t>
  </si>
  <si>
    <t>Hosseini, H.G., School of Engineering Computer and Mathematical Sciences, Auckland University of Fechnology, Auckland, New Zealand; Baig, M.M., School of Engineering Computer and Mathematical Sciences, Auckland University of Fechnology, Auckland, New Zealand; Mirza, F., School of Engineering Computer and Mathematical Sciences, Auckland University of Fechnology, Auckland, New Zealand; Luo, D., School of Information Engineering, Guangdong University of Fechnology, Guangzhou, China</t>
  </si>
  <si>
    <t>Smartphone-based applications have developed over time with remarkable sophistication and user attraction. At the same time, a need for remote storage and user management becomes obvious and important among other challenges of the mHealth domain. The main purpose of this research is to facilitate continuous monitoring of vital signs and blood pressure without the use of a blood pressure cuff. We selected an Android platform and connected a pulse oximeter (Oxygen Saturation), and a 2-lead Electrocardiogram (ECG) device to the application. An algorithm involving pulse transit time and QRS detection was developed to continuously measure blood pressure and some other vital signs. Three key highlights of the proposed application are: security and privacy framework; using cloud for storing recorded data and history information or, more specifically, a back end as a service; and cuff less continuous blood pressure measurement. A successful application was developed for continuous blood pressure monitoring with reasonable accuracy and standard security framework. Â© 2016 IEEE.</t>
  </si>
  <si>
    <t>2-s2.0-85015427112</t>
  </si>
  <si>
    <t>Steimle F., Wieland M., Mitschang B., Wagner S., Leymann F.</t>
  </si>
  <si>
    <t>56404427300;24529299100;6603701448;7402233007;6603379902;</t>
  </si>
  <si>
    <t>Extended provisioning, security and analysis techniques for the ECHO health data management system</t>
  </si>
  <si>
    <t>Computing</t>
  </si>
  <si>
    <t>10.1007/s00607-016-0523-8</t>
  </si>
  <si>
    <t>https://www.scopus.com/inward/record.uri?eid=2-s2.0-84991758367&amp;doi=10.1007%2fs00607-016-0523-8&amp;partnerID=40&amp;md5=28d577e64ca9e09473a4197e887ec03b</t>
  </si>
  <si>
    <t>Institute of Parallel and Distributed Systems, University of Stuttgart, UniversitÃ¤tsstraÃŸe 38, Stuttgart, 70569, Germany; Institue of Architecture of Application Systems, University of Stuttgart, UniversitÃ¤tsstraÃŸe 38, Stuttgart, 70569, Germany</t>
  </si>
  <si>
    <t>Steimle, F., Institute of Parallel and Distributed Systems, University of Stuttgart, UniversitÃ¤tsstraÃŸe 38, Stuttgart, 70569, Germany; Wieland, M., Institute of Parallel and Distributed Systems, University of Stuttgart, UniversitÃ¤tsstraÃŸe 38, Stuttgart, 70569, Germany; Mitschang, B., Institute of Parallel and Distributed Systems, University of Stuttgart, UniversitÃ¤tsstraÃŸe 38, Stuttgart, 70569, Germany; Wagner, S., Institue of Architecture of Application Systems, University of Stuttgart, UniversitÃ¤tsstraÃŸe 38, Stuttgart, 70569, Germany; Leymann, F., Institue of Architecture of Application Systems, University of Stuttgart, UniversitÃ¤tsstraÃŸe 38, Stuttgart, 70569, Germany</t>
  </si>
  <si>
    <t>eHealth gains more and more interest since a lot of end-user devices supporting health data capturing are available. The captured data has to be managed and securely stored, in order to access it from different devices and share it with other users such as physicians. The aim of the german-greek research project ECHO is to support the treatment of patients, who suffer from chronic obstructive pulmonary disease, a chronic respiratory disease. Usually the patients need to be examined by their physicians on a regular basis due to their chronic condition. Since this is very time consuming and expensive we developed an eHealth system which allows the physician to monitor patients condition remotely, e.g., via smart phones. This article is an extension of previous work, where we introduced a health data model and an associated platform-architecture for the management and analysis of the data provided by the patients. There we have also shown how the security of the data is ensured and we explained how the platform can be provided in a cloud-based environment using the OASIS standard TOSCA, which enables a self-contained management of cloud-services. In this article we provide a more detailed description about the health data analysis, provisioning and security aspects of the eHealth system. Â© 2016, Springer-Verlag Wien.</t>
  </si>
  <si>
    <t>Cloud data; Data analysis; eHealth; mHealth; Security</t>
  </si>
  <si>
    <t>2-s2.0-84991758367</t>
  </si>
  <si>
    <t>ECG biometric identification using wavelet analysis coupled with probabilistic random forest</t>
  </si>
  <si>
    <t>Proceedings - 2016 15th IEEE International Conference on Machine Learning and Applications, ICMLA 2016</t>
  </si>
  <si>
    <t>10.1109/ICMLA.2016.84</t>
  </si>
  <si>
    <t>https://www.scopus.com/inward/record.uri?eid=2-s2.0-85015387355&amp;doi=10.1109%2fICMLA.2016.84&amp;partnerID=40&amp;md5=3ac2cc24979acb4a970edcd74e5b2ed1</t>
  </si>
  <si>
    <t>Department of Electrical and Computer Engineering, Portland State University, Portland, OR, United States</t>
  </si>
  <si>
    <t>Tan, R., Department of Electrical and Computer Engineering, Portland State University, Portland, OR, United States; Perkowski, M., Department of Electrical and Computer Engineering, Portland State University, Portland, OR, United States</t>
  </si>
  <si>
    <t>A novel algorithm is proposed in this study for improving the accuracy and robustness of human biometric identification using electrocardiograms (ECG) from mobile devices. The algorithm combines the advantages of both fiducial and non-fiducial ECG features and implements a fully automated, two-stage cascaded classification system using wavelet analysis coupled with probabilistic random forest machine learning. The proposed algorithm achieves a high identification accuracy of 99.43% for the MIT-BIH Arrhythmia database, 99.98% for the MIT-BIH Normal Sinus Rhythm database, 100% for the ECG data acquired from an ECG sensor integrated into a mobile phone, and 98.79% for the PhysioNet Human-ID database acquired from multiple tests within a 6-month span. These results demonstrate the effectiveness and robustness of the proposed algorithm for biometric identification, hence supporting its practicality in applications such as remote healthcare and cloud data security. Â© 2016 IEEE.</t>
  </si>
  <si>
    <t>Biometric recognition; Cloud data security; ECG; Random forest; Remote health care; Wavelet analysis; Wavelet coefficients</t>
  </si>
  <si>
    <t>2-s2.0-85015387355</t>
  </si>
  <si>
    <t>Htat K.K., Williams P.A.H., McCauley V.</t>
  </si>
  <si>
    <t>57024139800;7404954997;55327032200;</t>
  </si>
  <si>
    <t>Security of ePrescriptions: Data in transit comparison using existing and mobile device services</t>
  </si>
  <si>
    <t xml:space="preserve"> a56</t>
  </si>
  <si>
    <t>10.1145/3014812.3014870</t>
  </si>
  <si>
    <t>https://www.scopus.com/inward/record.uri?eid=2-s2.0-85014960448&amp;doi=10.1145%2f3014812.3014870&amp;partnerID=40&amp;md5=1c15e75437c2eb58fcc517c4850795e0</t>
  </si>
  <si>
    <t>Edith Cowan University, Joondalup, WA, Australia; Flinders University, Adelaide, Australia; McCauley Software, Sydney, Australia</t>
  </si>
  <si>
    <t>Htat, K.K., Edith Cowan University, Joondalup, WA, Australia; Williams, P.A.H., Flinders University, Adelaide, Australia; McCauley, V., McCauley Software, Sydney, Australia</t>
  </si>
  <si>
    <t>The push for improved access to health information using digital health and electronic technologies has seen Australia at the forefront of developing foundational services such as medication management. The current national solution for the electronic transfer of prescriptions is based on a centralised exchange model which is an expensive solution over the long term. Further, it does not include access by the patient to their electronic prescription information. In an environment where it is increasingly beneficial for patient engagement in their own information and subsequent care, alternative and cheaper solutions should be considered. One such solution has been the focus of doctoral research into the transfer of electronic prescriptions using mobile phone technology. A constituent part of any such solution in the security of the data at rest and in transit. The potential candidate transfer mechanisms for the security of data in transit were investigated, including near field communication (NFC) and Bluetooth for Health. The issues in using NFC as a potential solution lie with platform related software development and its impact on seamless interoperability, making this a less reliable and less viable solution for electronic prescription transfer on mobile devices. The investigation of Bluetooth revealed that it is more amenable to multiple platforms and interoperability with significant support from both vendors and the software development community. The impact of these research findings lie in the proof of concept using mobile devices to improve the ability of the patient to be an active participant in their own healthcare and the important aspect of medication management. Â© 2017 ACM.</t>
  </si>
  <si>
    <t>Electronic transfer of prescrptions; ePrescription security; ePrescription transfer; eTP; Mobile transfer of ePrescription; Security of data-in-transit</t>
  </si>
  <si>
    <t>2-s2.0-85014960448</t>
  </si>
  <si>
    <t>Miramontes R., Aquino R., Flores A., RodrÃ­guez G., Anguiano R., RÃ­os A., Edwards A.</t>
  </si>
  <si>
    <t>57193067713;24469821500;57193059027;57193060788;57193058777;57193067428;8417569100;</t>
  </si>
  <si>
    <t>PlaIMoS: A remote mobile healthcare platform to monitor cardiovascular and respiratory variables</t>
  </si>
  <si>
    <t>10.3390/s17010176</t>
  </si>
  <si>
    <t>https://www.scopus.com/inward/record.uri?eid=2-s2.0-85010383596&amp;doi=10.3390%2fs17010176&amp;partnerID=40&amp;md5=a076f303a8effb2d83c643c802869ca7</t>
  </si>
  <si>
    <t>Department of Innovation and Technological Development, Rasoft S.A. de C.V., 111 Canario Street, Col., Colima, C.P. 28017, Mexico; College of Telematics, University of Colima, 333 University Avenue, Col., Colima, C.P. 28045, Mexico</t>
  </si>
  <si>
    <t>Miramontes, R., Department of Innovation and Technological Development, Rasoft S.A. de C.V., 111 Canario Street, Col., Colima, C.P. 28017, Mexico; Aquino, R., College of Telematics, University of Colima, 333 University Avenue, Col., Colima, C.P. 28045, Mexico; Flores, A., Department of Innovation and Technological Development, Rasoft S.A. de C.V., 111 Canario Street, Col., Colima, C.P. 28017, Mexico; RodrÃ­guez, G., Department of Innovation and Technological Development, Rasoft S.A. de C.V., 111 Canario Street, Col., Colima, C.P. 28017, Mexico; Anguiano, R., Department of Innovation and Technological Development, Rasoft S.A. de C.V., 111 Canario Street, Col., Colima, C.P. 28017, Mexico; RÃ­os, A., Department of Innovation and Technological Development, Rasoft S.A. de C.V., 111 Canario Street, Col., Colima, C.P. 28017, Mexico; Edwards, A., College of Telematics, University of Colima, 333 University Avenue, Col., Colima, C.P. 28045, Mexico</t>
  </si>
  <si>
    <t>The number of elderly and chronically ill patients has grown significantly over the past few decades as life expectancy has increased worldwide, leading to increased demands on the health care system and significantly taxing traditional health care practices. Consequently, there is an urgent need to use technology to innovate and more constantly and intensely monitor, report and analyze critical patient physiological parameters beyond conventional clinical settings in a more efficient and cost effective manner. This paper presents a technological platform called PlaIMoS which consists of wearable sensors, a fixed measurement station, a network infrastructure that employs IEEE 802.15.4 and IEEE 802.11 to transmit data with security mechanisms, a server to analyze all information collected and apps for iOS, Android and Windows 10 mobile operating systems to provide real-time measurements. The developed architecture, designed primarily to record and report electrocardiogram and heart rate data, also monitors parameters associated with chronic respiratory illnesses, including patient blood oxygen saturation and respiration rate, body temperature, fall detection and galvanic resistance. Â© 2017 by the authors; licensee MDPI, Basel, Switzerland.</t>
  </si>
  <si>
    <t>E-health; Health devices; Technological platform</t>
  </si>
  <si>
    <t>2-s2.0-85010383596</t>
  </si>
  <si>
    <t>Nugroho H.A., Priyana Y., Prihatmanto A.S., Rhee K.H.</t>
  </si>
  <si>
    <t>57193578302;25925273000;8057050300;13907944200;</t>
  </si>
  <si>
    <t>Pseudonym-based privacy protection for Steppy application</t>
  </si>
  <si>
    <t>Proceedings - 2016 6th International Annual Engineering Seminar, InAES 2016</t>
  </si>
  <si>
    <t>10.1109/INAES.2016.7821922</t>
  </si>
  <si>
    <t>https://www.scopus.com/inward/record.uri?eid=2-s2.0-85014990756&amp;doi=10.1109%2fINAES.2016.7821922&amp;partnerID=40&amp;md5=88eb718522b492e63b1e009487ca3bd3</t>
  </si>
  <si>
    <t>School of Electrical Engineering and Informatics, Bandung Institute of Technology, Indonesia; Centre of ICT Research, Bandung Institute of Technology, Indonesia; Dept. of IT Convergence and Application Engineering, Pukyong National University, South Korea</t>
  </si>
  <si>
    <t>Nugroho, H.A., School of Electrical Engineering and Informatics, Bandung Institute of Technology, Indonesia, Dept. of IT Convergence and Application Engineering, Pukyong National University, South Korea; Priyana, Y., School of Electrical Engineering and Informatics, Bandung Institute of Technology, Indonesia; Prihatmanto, A.S., School of Electrical Engineering and Informatics, Bandung Institute of Technology, Indonesia, Centre of ICT Research, Bandung Institute of Technology, Indonesia; Rhee, K.H., Dept. of IT Convergence and Application Engineering, Pukyong National University, South Korea</t>
  </si>
  <si>
    <t>Steppy is an Android-based application which is used for calculating the number of footsteps. The Steppy data is stored in the database and is shown on the Shesop website. When Personal Health Record (PHR) features on the website, privacy becomes vulnerable to various attacks so it needs reliable and effective technique for privacy preserving. In order to improve the security of data which are displayed on the Shesop website, anyone who access the site should not tamper without permission. In this paper, we adopt pseudonym technique and apply it to the Shesop website to construct secure application. We review the existing system and make some recommendations to preserve the privacy of user and we design pseudonym technique using time based one-Time password (TOTP). Furthermore, we present an approach to address the security needs and pseudonym algorithms to tackle the security requirements. In addition, the proposed scheme can overcome the leaked information, the real identity of patients is never disclosed to anyone. Analysis result shows that the proposed scheme can enhance the user privacy against the adversary contained in the mobile healthcare networks (MHNs), which can be regarded as one of the most vulnerable conditions for patient's data. Â© 2016 IEEE.</t>
  </si>
  <si>
    <t>MHNs; PHR; Privacy; Pseudonym; Shesop; Steppy; TOTP</t>
  </si>
  <si>
    <t>2-s2.0-85014990756</t>
  </si>
  <si>
    <t>Ferebee D., Shandilya V., Wu C., Ricks J., Agular D., Cole K., Ray B., Franklin A., Titon C., Wang Z.</t>
  </si>
  <si>
    <t>27367745700;36006775400;8594551300;36465749100;57193384743;57193381627;57193389135;57193391307;57193391239;35812755600;</t>
  </si>
  <si>
    <t>A secure framework for mHealth data analytics with visualization</t>
  </si>
  <si>
    <t>2016 IEEE 35th International Performance Computing and Communications Conference, IPCCC 2016</t>
  </si>
  <si>
    <t>10.1109/PCCC.2016.7820602</t>
  </si>
  <si>
    <t>https://www.scopus.com/inward/record.uri?eid=2-s2.0-85013499975&amp;doi=10.1109%2fPCCC.2016.7820602&amp;partnerID=40&amp;md5=695c9c7173cba91d558a6bd5864bc960</t>
  </si>
  <si>
    <t>Natural and Mathematical Sciences, LeMoyne-Owen College, Memphis, TN  38126, United States; Dept. of Computer Science, Jacksonville University, Jacksonville, FL  32211, United States; Dept of Computer Science, New Jersey Institute of Technology, Newark, NJ  07102, United States; Family Medicine, University of Mississippi Medical Center, Jackson, MS  39216, United States; Henan Key Lab on Information Network, Zhengzhou University, Zhengzhou, Henan, 450052, China</t>
  </si>
  <si>
    <t>Ferebee, D., Natural and Mathematical Sciences, LeMoyne-Owen College, Memphis, TN  38126, United States; Shandilya, V., Dept. of Computer Science, Jacksonville University, Jacksonville, FL  32211, United States; Wu, C., Dept of Computer Science, New Jersey Institute of Technology, Newark, NJ  07102, United States; Ricks, J., Family Medicine, University of Mississippi Medical Center, Jackson, MS  39216, United States; Agular, D., Natural and Mathematical Sciences, LeMoyne-Owen College, Memphis, TN  38126, United States; Cole, K., Natural and Mathematical Sciences, LeMoyne-Owen College, Memphis, TN  38126, United States; Ray, B., Natural and Mathematical Sciences, LeMoyne-Owen College, Memphis, TN  38126, United States; Franklin, A., Natural and Mathematical Sciences, LeMoyne-Owen College, Memphis, TN  38126, United States; Titon, C., Natural and Mathematical Sciences, LeMoyne-Owen College, Memphis, TN  38126, United States; Wang, Z., Henan Key Lab on Information Network, Zhengzhou University, Zhengzhou, Henan, 450052, China</t>
  </si>
  <si>
    <t>Mobile technology is changing the data collection and analytics in traditional healthcare practice. The distributed and real time nature of the operation brings security challenges in the gathering, processing, and analysis of personal biometrics data gathered by various wearable health monitoring devices. We present a security framework which identifies the anomalies not only based on the range of bio-metric parameters but also the history and the context. The values of the bio-metric parameters are used to construct the matrices to define the events. The matrices are de-noised using Random Matrix Theory. The correlation between different parameters is captured by the Pearson correlation. A canonical database, populated over time, of the vital signs of the patient and the values of the related bio-metric parameters through correlation network provide the history and context to detect anomalies. The security of the data collected in real time is very critical in establishing if an event is an anomaly. Our security framework ensures user authentication, confidentiality using encryption, confirms source device identity and packet level data validation. We provide a fully functional centralized visualization system to keep track of both patient and the doctors involved during any event of interest/ concern. Â© 2016 IEEE.</t>
  </si>
  <si>
    <t>Arduino; biometrics; correlation; cyber security; heart rhythm</t>
  </si>
  <si>
    <t>2-s2.0-85013499975</t>
  </si>
  <si>
    <t>Meng D., Luo E., Wang G.</t>
  </si>
  <si>
    <t>57191863739;57023357400;56039387600;</t>
  </si>
  <si>
    <t>A Privacy-Preserving Multi-Authority Attribute-Based Encryption Approach for Mobile Healthcare</t>
  </si>
  <si>
    <t>Proceedings - 2016 IEEE 13th International Conference on Mobile Ad Hoc and Sensor Systems, MASS 2016</t>
  </si>
  <si>
    <t>10.1109/MASS.2016.045</t>
  </si>
  <si>
    <t>https://www.scopus.com/inward/record.uri?eid=2-s2.0-85013301615&amp;doi=10.1109%2fMASS.2016.045&amp;partnerID=40&amp;md5=e47a45445560dc972dd8ad83f11e9290</t>
  </si>
  <si>
    <t>School of Information Science and Engineering, Central South University, Changsha, 410082, China; School of Computer Science and Educational Software, Guangzhou University, Guangzhou, 510006, China</t>
  </si>
  <si>
    <t>Meng, D., School of Information Science and Engineering, Central South University, Changsha, 410082, China; Luo, E., School of Information Science and Engineering, Central South University, Changsha, 410082, China; Wang, G., School of Information Science and Engineering, Central South University, Changsha, 410082, China, School of Computer Science and Educational Software, Guangzhou University, Guangzhou, 510006, China</t>
  </si>
  <si>
    <t>With the development and popularization of smart phones and wireless network of body sensor, mobile healthcare has aroused widespread concern. In the mobile healthcare, smart phone is a bridge between wireless body sensor and medical center, and bears the function of medical information transmission. Confidentiality and efficiency in the process of data transmission need to be considered. However, smartphone users are not always available, so we must have to consider medical service interruption in mobile healthcare. In this paper, we propose a privacy preserving protocol for personal health information based on multi-authority, which can effectively and safely transmits health information. When smart phones are not available, the protocol can find qualified helper to transmit information through temporary authorization, so that users can get uninterrupted medical service to guarantee the life safety. Â© 2016 IEEE.</t>
  </si>
  <si>
    <t>Attributebased Encryption; Mobile Healthcare; Multi-authority; Privacy Preserving</t>
  </si>
  <si>
    <t>2-s2.0-85013301615</t>
  </si>
  <si>
    <t>Talebi N., Hallam C., Zanella G.</t>
  </si>
  <si>
    <t>57193733510;24922768000;57078337800;</t>
  </si>
  <si>
    <t>The new wave of privacy concerns in the wearable devices era</t>
  </si>
  <si>
    <t>PICMET 2016 - Portland International Conference on Management of Engineering and Technology: Technology Management For Social Innovation, Proceedings</t>
  </si>
  <si>
    <t>10.1109/PICMET.2016.7806826</t>
  </si>
  <si>
    <t>https://www.scopus.com/inward/record.uri?eid=2-s2.0-85016213259&amp;doi=10.1109%2fPICMET.2016.7806826&amp;partnerID=40&amp;md5=127b93dd727519fc203896d5ef959094</t>
  </si>
  <si>
    <t>University of Texas at San Antonio, San Antonio, TX, United States</t>
  </si>
  <si>
    <t>Talebi, N., University of Texas at San Antonio, San Antonio, TX, United States; Hallam, C., University of Texas at San Antonio, San Antonio, TX, United States; Zanella, G., University of Texas at San Antonio, San Antonio, TX, United States</t>
  </si>
  <si>
    <t>The pervasiveness of mobile devices such as smart phones, apps, remote monitoring devices, and wearable sensors is enabling growth of Patient Generated Health Data (PGHD) through which people are capturing their vital signs outside the clinical settings. Tracking fitness, helping with personal health issues, tracking diet and nutrition, tracking sleeping conditions, along with managing stress and mental health are touted as potential benefits of using wearable device services. However, following the trend of growth in electronic data breaches over the last few years, information privacy intrusion has become a major potential threat associated with collecting, tracking, storing, and sharing personal information. Drawing upon literature concerning privacy conceptualization, operationalization, and perception, we aim to explain the antecedents and outcomes of privacy concerns in the context of wearables to gain more insight about users' decisions on disclosing their personal health information. We may be on the crux of a golden age for personalized collaborative care through PGHD, yet we need to consider if we are doing so by trading-off privacy. Â© 2016 Portland International Conference on Management of Engineering and Technology, Inc.</t>
  </si>
  <si>
    <t>2-s2.0-85016213259</t>
  </si>
  <si>
    <t>Xu B., Xu L., Cai H., Jiang L., Luo Y., Gu Y.</t>
  </si>
  <si>
    <t>7404588422;13408889400;8947292100;35790172300;57072075600;56473103000;</t>
  </si>
  <si>
    <t>The design of an m-Health monitoring system based on a cloud computing platform</t>
  </si>
  <si>
    <t>Enterprise Information Systems</t>
  </si>
  <si>
    <t>10.1080/17517575.2015.1053416</t>
  </si>
  <si>
    <t>https://www.scopus.com/inward/record.uri?eid=2-s2.0-84930988745&amp;doi=10.1080%2f17517575.2015.1053416&amp;partnerID=40&amp;md5=c105794f7187601224d579c3966eaed0</t>
  </si>
  <si>
    <t>College of Economics &amp; Management, Shanghai Jiao Tong University, Shanghai, China; School of Software, Shanghai Jiao Tong University, Shanghai, China</t>
  </si>
  <si>
    <t>Xu, B., College of Economics &amp; Management, Shanghai Jiao Tong University, Shanghai, China; Xu, L., College of Economics &amp; Management, Shanghai Jiao Tong University, Shanghai, China; Cai, H., School of Software, Shanghai Jiao Tong University, Shanghai, China; Jiang, L., School of Software, Shanghai Jiao Tong University, Shanghai, China; Luo, Y., School of Software, Shanghai Jiao Tong University, Shanghai, China; Gu, Y., School of Software, Shanghai Jiao Tong University, Shanghai, China</t>
  </si>
  <si>
    <t>Compared to traditional medical services provided within hospitals, m-Health monitoring systems (MHMSs) face more challenges in personalised health data processing. To achieve personalised and high-quality health monitoring by means of new technologies, such as mobile network and cloud computing, in this paper, a framework of an m-Health monitoring system based on a cloud computing platform (Cloud-MHMS) is designed to implement pervasive health monitoring. Furthermore, the modules of the framework, which are Cloud Storage and Multiple Tenants Access Control Layer, Healthcare Data Annotation Layer, and Healthcare Data Analysis Layer, are discussed. In the data storage layer, a multiple tenant access method is designed to protect patient privacy. In the data annotation layer, linked open data are adopted to augment health data interoperability semantically. In the data analysis layer, the process mining algorithm and similarity calculating method are implemented to support personalised treatment plan selection. These three modules cooperate to implement the core functions in the process of health monitoring, which are data storage, data processing, and data analysis. Finally, we study the application of our architecture in the monitoring of antimicrobial drug usage to demonstrate the usability of our method in personal healthcare analysis. Â© 2015 Informa UK Limited, trading as Taylor &amp; Francis Group.</t>
  </si>
  <si>
    <t>clinical decision support; cloud computing; hospital information system; interoperability; linked data; m-Health monitoring system</t>
  </si>
  <si>
    <t>2-s2.0-84930988745</t>
  </si>
  <si>
    <t>Somasundaram R., Thirugnanam M.</t>
  </si>
  <si>
    <t>57203455705;56085532500;</t>
  </si>
  <si>
    <t>Review on communication security issues in iot medical devices</t>
  </si>
  <si>
    <t>Internet of Things (IoT): Technologies, Applications, Challenges and Solutions</t>
  </si>
  <si>
    <t>10.1201/9781315269849</t>
  </si>
  <si>
    <t>https://www.scopus.com/inward/record.uri?eid=2-s2.0-85051758433&amp;doi=10.1201%2f9781315269849&amp;partnerID=40&amp;md5=ff428365e1e241216a108cdd80c99dc0</t>
  </si>
  <si>
    <t>VIT University, Vellore, India</t>
  </si>
  <si>
    <t>Somasundaram, R., VIT University, Vellore, India; Thirugnanam, M., VIT University, Vellore, India</t>
  </si>
  <si>
    <t>2-s2.0-85051758433</t>
  </si>
  <si>
    <t>Huang C., Yan K., Wei S., Lee D.H.</t>
  </si>
  <si>
    <t>49863347100;57191990746;57189048773;55460760500;</t>
  </si>
  <si>
    <t>A privacy-preserving data sharing solution for mobile healthcare</t>
  </si>
  <si>
    <t>Proceedings of 2017 International Conference on Progress in Informatics and Computing, PIC 2017</t>
  </si>
  <si>
    <t>10.1109/PIC.2017.8359554</t>
  </si>
  <si>
    <t>https://www.scopus.com/inward/record.uri?eid=2-s2.0-85048153687&amp;doi=10.1109%2fPIC.2017.8359554&amp;partnerID=40&amp;md5=ffd44c0400a98c5033a860eca991a6ec</t>
  </si>
  <si>
    <t>School of Computer Science and Engineering, Nanjing University of Science and Technology, Nanjing, 210094, China; Key Lab. of Intelligent Percept. and Syst. for High-Dimensional Information of Ministry of Education, Nanjing University of Science Technology, Nanjing, 210094, China; Graduate School of Information Security, Korea University, Seoul, 02841, South Korea</t>
  </si>
  <si>
    <t>Huang, C., School of Computer Science and Engineering, Nanjing University of Science and Technology, Nanjing, 210094, China, Key Lab. of Intelligent Percept. and Syst. for High-Dimensional Information of Ministry of Education, Nanjing University of Science Technology, Nanjing, 210094, China; Yan, K., School of Computer Science and Engineering, Nanjing University of Science and Technology, Nanjing, 210094, China; Wei, S., School of Computer Science and Engineering, Nanjing University of Science and Technology, Nanjing, 210094, China; Lee, D.H., Graduate School of Information Security, Korea University, Seoul, 02841, South Korea</t>
  </si>
  <si>
    <t>Personal Health Records (PHR) is patient-centric healthcare system, which allows patients to control who can get access to their health records and which section of the record can be accessed. Hot issues such as access control, patients control degree, and privacy protection, etc. are still the challenging concerns while designing a secure PHR system. In this paper, we propose dsPPS, a secure integrated PHR framework(from health data collection to health data sharing) that meets patients' full control of their PHR and sufficient privacy preservation. Specifically, dsPPS provides two schemes: Biometric-Based secure health data Collection (BBC) scheme and Attribute-Based health record Accessing (ABA) scheme. While BBC scheme enables patients to collect their scattered health data from multiple typical health systems securely and efficiently, the ABA scheme allows users (health systems) access to the PHR server with their sensitive attributes being protected. Comprehensive analysis is conducted to show the security of dsPPS against typical attacks. In addition, experiments in both smart phone and PC (Intel) platforms demonstrate that dsPPS produces reasonable performance in terms of storage, communication and computational overheads. Â© 2017 IEEE.</t>
  </si>
  <si>
    <t>Attribute; Biometric; Mobile health; Privacy-preserving; Security</t>
  </si>
  <si>
    <t>2-s2.0-85048153687</t>
  </si>
  <si>
    <t>Huang Q., Wang L., Yang Y.</t>
  </si>
  <si>
    <t>55273666300;55876882200;56969151000;</t>
  </si>
  <si>
    <t>Secure and Privacy-Preserving Data Sharing and Collaboration in Mobile Healthcare Social Networks of Smart Cities</t>
  </si>
  <si>
    <t>10.1155/2017/6426495</t>
  </si>
  <si>
    <t>https://www.scopus.com/inward/record.uri?eid=2-s2.0-85042702246&amp;doi=10.1155%2f2017%2f6426495&amp;partnerID=40&amp;md5=5d4b4d818908a3cda078f728bf1a71f2</t>
  </si>
  <si>
    <t>Information Security Center, State Key Laboratory of Networking and Switching Technology, Beijing University of Posts and Telecommunications, Beijing, 100876, China; National Engineering Laboratory for Disaster Backup and Recovery, Beijing University of Posts and Telecommunications, Beijing, 100876, China</t>
  </si>
  <si>
    <t>Huang, Q., Information Security Center, State Key Laboratory of Networking and Switching Technology, Beijing University of Posts and Telecommunications, Beijing, 100876, China, National Engineering Laboratory for Disaster Backup and Recovery, Beijing University of Posts and Telecommunications, Beijing, 100876, China; Wang, L., Information Security Center, State Key Laboratory of Networking and Switching Technology, Beijing University of Posts and Telecommunications, Beijing, 100876, China, National Engineering Laboratory for Disaster Backup and Recovery, Beijing University of Posts and Telecommunications, Beijing, 100876, China; Yang, Y., Information Security Center, State Key Laboratory of Networking and Switching Technology, Beijing University of Posts and Telecommunications, Beijing, 100876, China, National Engineering Laboratory for Disaster Backup and Recovery, Beijing University of Posts and Telecommunications, Beijing, 100876, China</t>
  </si>
  <si>
    <t>Mobile healthcare social networks (MHSN) integrated with connected medical sensors and cloud-based health data storage provide preventive and curative health services in smart cities. The fusion of social data together with real-time health data facilitates a novel paradigm of healthcare big data analysis. However, the collaboration of healthcare and social network service providers may pose a series of security and privacy issues. In this paper, we propose a secure health and social data sharing and collaboration scheme in MHSN. To preserve the data privacy, we realize secure and fine-grained health data and social data sharing with attribute-based encryption and identity-based broadcast encryption techniques, respectively, which allows patients to share their private personal data securely. In order to achieve enhanced data collaboration, we allow the healthcare analyzers to access both the reencrypted health data and the social data with authorization from the data owner based on proxy reencryption. Specifically, most of the health data encryption and decryption computations are outsourced from resource-constrained mobile devices to a health cloud, and the decryption of the healthcare analyzer incurs a low cost. The security and performance analysis results show the security and efficiency of our scheme. Â© 2017 Qinlong Huang et al.</t>
  </si>
  <si>
    <t>2-s2.0-85042702246</t>
  </si>
  <si>
    <t>The t2rol access control model for mobile health systems in developing countries</t>
  </si>
  <si>
    <t>Proceedings of the International Conference on E-Health, EH 2017 - Part of the Multi Conference on Computer Science and Information Systems 2017</t>
  </si>
  <si>
    <t>https://www.scopus.com/inward/record.uri?eid=2-s2.0-85040103782&amp;partnerID=40&amp;md5=ba47b771dfc7e6a35b9ea2a183cc342e</t>
  </si>
  <si>
    <t>Department of Computer Science, Humboldt UniversitÃ¤t zu Berlin, Unter den Linden 6, Berlin, 10099, Germany; Department of Computer Science, Mbarara University of Science and Technology, P.O.Box 1410, Mbarara, Uganda</t>
  </si>
  <si>
    <t>Katusiime, J., Department of Computer Science, Humboldt UniversitÃ¤t zu Berlin, Unter den Linden 6, Berlin, 10099, Germany, Department of Computer Science, Mbarara University of Science and Technology, P.O.Box 1410, Mbarara, Uganda; Pinkwart, N., Department of Computer Science, Humboldt UniversitÃ¤t zu Berlin, Unter den Linden 6, Berlin, 10099, Germany</t>
  </si>
  <si>
    <t>In resource constrained settings faced with scarcity of health practitioners and poor infrastructure, coupled with the high penetration of mobile technology, use of mobile technology seems to be a feasible way of improving health care service delivery especially in developing countries. However, mHealth systems are faced with security and privacy challenges such as third party attacks and eavesdropping among others. Much as the available security models such as RBAC, TMAC and TBAC have been successfully used in mHealth systems, security and privacy issues still persist. In addition, these models may not be applied in some contexts in developing countries such as in situations where mobile devices are shared and where some users are illiterate among others. This paper presents a hybrid model based on role-based, team-based and task-based models specifically tailored to the context of mobile health in developing countries. In this paper we discuss the formal description of the model and give an application example.</t>
  </si>
  <si>
    <t>Access Control; Developing Countries; Mhealth Systems; Mobile Phones; Security Models</t>
  </si>
  <si>
    <t>2-s2.0-85040103782</t>
  </si>
  <si>
    <t>Detecting malicious nodes in medical smartphone networks through euclidean distance-based behavioral profiling</t>
  </si>
  <si>
    <t>10581 LNCS</t>
  </si>
  <si>
    <t>10.1007/978-3-319-69471-9_12</t>
  </si>
  <si>
    <t>https://www.scopus.com/inward/record.uri?eid=2-s2.0-85034247540&amp;doi=10.1007%2f978-3-319-69471-9_12&amp;partnerID=40&amp;md5=9d08eb849f2bc1d713492f152b4c6ca0</t>
  </si>
  <si>
    <t>School of Computer Science, Guangzhou University, Guangzhou, China; Department of Applied Mathematics and Computer Science, Technical University of Denmark, Kongens Lyngby, Denmark; Department of Computer Science, City University of Hong Kong, Kowloon Tong, Hong Kong; Department of Computing, The Hong Kong Polytechnic University, Kowloon Tong, Hong Kong</t>
  </si>
  <si>
    <t>Meng, W., School of Computer Science, Guangzhou University, Guangzhou, China, Department of Applied Mathematics and Computer Science, Technical University of Denmark, Kongens Lyngby, Denmark; Li, W., Department of Applied Mathematics and Computer Science, Technical University of Denmark, Kongens Lyngby, Denmark, Department of Computer Science, City University of Hong Kong, Kowloon Tong, Hong Kong; Wang, Y., School of Computer Science, Guangzhou University, Guangzhou, China; Au, M.H., Department of Computing, The Hong Kong Polytechnic University, Kowloon Tong, Hong Kong</t>
  </si>
  <si>
    <t>With the increasing digitization of the healthcare industry, a wide range of medical devices are Internet- and inter-connected. Mobile devices (e.g., smartphones) are one common facility used in the healthcare industry to improve the quality of service and experience for both patients and healthcare personnel. The underlying network architecture to support such devices is also referred to as medical smartphone networks (MSNs). Similar to other networks, MSNs also suffer from various attacks like insider attacks (e.g., leakage of sensitive patient information by a malicious insider). In this work, we focus on MSNs and design a trust-based intrusion detection approach through Euclidean distance-based behavioral profiling to detect malicious devices (or called nodes). In the evaluation, we collaborate with healthcare organizations and implement our approach in a real simulated MSN environment. Experimental results demonstrate that our approach is promising in effectively identifying malicious MSN nodes. Â© 2017, Springer International Publishing AG.</t>
  </si>
  <si>
    <t>Collaborative network; Insider attack; Intrusion detection; Malicious node; Medical Smartphone Network; Trust computation and management</t>
  </si>
  <si>
    <t>2-s2.0-85034247540</t>
  </si>
  <si>
    <t>Kamarudin N.H., Yussoff Y.M., Hashim H.</t>
  </si>
  <si>
    <t>57136584900;35093577700;16021805400;</t>
  </si>
  <si>
    <t>Lightweight trusted authentication protocol for Wireless Sensor Network in e-Health</t>
  </si>
  <si>
    <t>Journal of Telecommunication, Electronic and Computer Engineering</t>
  </si>
  <si>
    <t>https://www.scopus.com/inward/record.uri?eid=2-s2.0-85032987165&amp;partnerID=40&amp;md5=3350caaf654d44741b2bc6041d1e113a</t>
  </si>
  <si>
    <t>Department of Computer Engineering, Faculty of Electrical Engineering, University Technology MARA, Shah Alam, Malaysia</t>
  </si>
  <si>
    <t>Kamarudin, N.H., Department of Computer Engineering, Faculty of Electrical Engineering, University Technology MARA, Shah Alam, Malaysia; Yussoff, Y.M., Department of Computer Engineering, Faculty of Electrical Engineering, University Technology MARA, Shah Alam, Malaysia; Hashim, H., Department of Computer Engineering, Faculty of Electrical Engineering, University Technology MARA, Shah Alam, Malaysia</t>
  </si>
  <si>
    <t>Wireless Sensor Network is a network consisting of tiny and limited power sensor nodes communicate wirelessly and being deployed at any random places. The unique feature of Wireless Sensor Networks that enable continuous data collection and monitoring has accelerate the development of sensor network related applications ranging from non-sensitive to highly sensitive data applications such as in e-Health application. However, due to its ability to work without human intervention, the sensor nodes are susceptible to clone nodes types of attacks. These will then lead to worst consequence which is a false message. Therefore, secure communication is no more enough in e-health environment. This paper presents a rigorous research work in the development of a lightweight trusted authentication protocol for wireless embedded devices in the e-Health environment. The term trust in this research work is based on Trusted Computing Group definition and therefore the development is started from the sensor node itself. Based on that, an IBETRUST e-health authentication protocol is presented and analyzed. Conceding the energy constraint of the e-health environment, analysis on the power and energy consumption is conducted to ensure its practicality. This proposed authentication protocol will protect the e-health communication system from node cloning attack and replay attack. By integrating the trusted authentication protocol in mobile health monitoring system, it suggests a great assistance in patient-doctor interaction and protects the security of the e-health data network. Â© 2011 Trusted Computing Group www.trustedcomputinggroup.org. All Rights Reserved.</t>
  </si>
  <si>
    <t>Authentication; IBE; Trust; Wireless Sensor Network</t>
  </si>
  <si>
    <t>2-s2.0-85032987165</t>
  </si>
  <si>
    <t>Zhang L., Chen Z., Zhang D.</t>
  </si>
  <si>
    <t>57196277632;56984606000;57201567461;</t>
  </si>
  <si>
    <t>DFP: A data fragment protection scheme for mhealth in wireless network</t>
  </si>
  <si>
    <t>10.1007/978-981-10-6893-5_5</t>
  </si>
  <si>
    <t>https://www.scopus.com/inward/record.uri?eid=2-s2.0-85032478974&amp;doi=10.1007%2f978-981-10-6893-5_5&amp;partnerID=40&amp;md5=b46e5b7996c3946dac739be70f3d1c38</t>
  </si>
  <si>
    <t>School of Software, Central South University, Changsha, China; Mobile Health Ministry of Education China Mobile Joint Laboratory, Changsha, China</t>
  </si>
  <si>
    <t>Zhang, L., School of Software, Central South University, Changsha, China, Mobile Health Ministry of Education China Mobile Joint Laboratory, Changsha, China; Chen, Z., School of Software, Central South University, Changsha, China, Mobile Health Ministry of Education China Mobile Joint Laboratory, Changsha, China; Zhang, D., School of Software, Central South University, Changsha, China, Mobile Health Ministry of Education China Mobile Joint Laboratory, Changsha, China</t>
  </si>
  <si>
    <t>The mHealth system gradually become widely promoted, the user data privacy issues by the community a strong concern in the complex wireless network environment. In this paper, we propose a data fragment protection scheme, named DFP. The proposed DFP scheme according to the characteristics of the medical environment to system preprocessing, let the wearable equipment or implantation equipment to collect the patient information classified as patient personal privacy data and general medical data, the two types of data on the degree of privacy of different treatment. And according to the data connectivity design reliable transmission scheme. Our framework can not only more reasonable protection of medical data privacy and security, but also to reduce communication consumption and reduce the average time delay. Extensive performance analysis and experimental results proves its effectiveness and reliability. Â© 2017, Springer Nature Singapore Pte Ltd.</t>
  </si>
  <si>
    <t>Data fragment; Mobile health; Privacy protection; Security</t>
  </si>
  <si>
    <t>2-s2.0-85032478974</t>
  </si>
  <si>
    <t>56204372700;12807315000;56204528100;8881576700;</t>
  </si>
  <si>
    <t>Secure system communication to emergencies for victims management through identity based signcryption scheme</t>
  </si>
  <si>
    <t>10586 LNCS</t>
  </si>
  <si>
    <t>10.1007/978-3-319-67585-5_10</t>
  </si>
  <si>
    <t>https://www.scopus.com/inward/record.uri?eid=2-s2.0-85031424996&amp;doi=10.1007%2f978-3-319-67585-5_10&amp;partnerID=40&amp;md5=49d907b8f856e91512bfd884bceee692</t>
  </si>
  <si>
    <t>Departamento de IngenierÃ­a InformÃ¡tica y de Sistemas, Universidad de La Laguna, Tenerife, Spain</t>
  </si>
  <si>
    <t>Rivero-GarcÃ­a, A., Departamento de IngenierÃ­a InformÃ¡tica y de Sistemas, Universidad de La Laguna, Tenerife, Spain; HernÃ¡ndez-Goya, C., Departamento de IngenierÃ­a InformÃ¡tica y de Sistemas, Universidad de La Laguna, Tenerife, Spain; Santos-GonzÃ¡lez, I., Departamento de IngenierÃ­a InformÃ¡tica y de Sistemas, Universidad de La Laguna, Tenerife, Spain; Caballero-Gil, P., Departamento de IngenierÃ­a InformÃ¡tica y de Sistemas, Universidad de La Laguna, Tenerife, Spain</t>
  </si>
  <si>
    <t>In this proposal an optimized system designed to help the greatest number of injured people in emergency situations is described, using the shortest possible time and cost. It is composed of a mobile application (assigned to medical staff and helpers), a web service and Near Field Communication wristbands assigned to victims. The mobile application is devoted to providing medical staff with the geolocation of victims as well as with an assistant indicating the best route to follow in order to take care of them based on the severity of their conditions and based on a triage method. Resolution of the routes is solved based on a classical problem, a Travelling Salesman Problem, using a k-partition algorithm to divide the huge number of victims in different clusters. Thus, each doctor has a specific area to assist victims. Besides, doctors can use a functionality of the application to contact their peers through a chat when additional help is needed. An IDentity-Based Signcryption is used for communication confidentiality, authenticity and integrity, both among peers, and between server and medical staff. Â© 2017, Springer International Publishing AG.</t>
  </si>
  <si>
    <t>Android; ID-Based Signcryption; mHealth; NFC</t>
  </si>
  <si>
    <t>2-s2.0-85031424996</t>
  </si>
  <si>
    <t>Detjen H., Hoffmann S., Bumiller G., Geisler S., Jansen M., Markard M.</t>
  </si>
  <si>
    <t>57195471706;55560180900;55897905100;7004512061;57189244074;55916773000;</t>
  </si>
  <si>
    <t>Anonymity-preserving methods for client-side filtering in position-based collaboration approaches</t>
  </si>
  <si>
    <t>10397 LNCS</t>
  </si>
  <si>
    <t>10.1007/978-3-319-63088-5_1</t>
  </si>
  <si>
    <t>https://www.scopus.com/inward/record.uri?eid=2-s2.0-85028317101&amp;doi=10.1007%2f978-3-319-63088-5_1&amp;partnerID=40&amp;md5=6d22b1acad9033b305b525869205c56d</t>
  </si>
  <si>
    <t>Computer Science Institute, University of Applied Sciences Ruhr West, Bottrop, Germany</t>
  </si>
  <si>
    <t>Detjen, H., Computer Science Institute, University of Applied Sciences Ruhr West, Bottrop, Germany; Hoffmann, S., Computer Science Institute, University of Applied Sciences Ruhr West, Bottrop, Germany; Bumiller, G., Computer Science Institute, University of Applied Sciences Ruhr West, Bottrop, Germany; Geisler, S., Computer Science Institute, University of Applied Sciences Ruhr West, Bottrop, Germany; Jansen, M., Computer Science Institute, University of Applied Sciences Ruhr West, Bottrop, Germany; Markard, M., Computer Science Institute, University of Applied Sciences Ruhr West, Bottrop, Germany</t>
  </si>
  <si>
    <t>This paper describes and evaluates three methods for anonymizing location data in the context of an example of practical relevance. These anonymization methods are designed for a smartphone-based system to integrate voluntary helpers into professional rescue processes, especially in case of time-critical medical emergencies, but can also be used for other collaboration approaches. We analyze the methods with a focus on anonymity of the operation site, precision and filtering. Â© Springer International Publishing AG 2017.</t>
  </si>
  <si>
    <t>Anonymity; Localization; Mobile service; Privacy</t>
  </si>
  <si>
    <t>2-s2.0-85028317101</t>
  </si>
  <si>
    <t>Seepers R.M., Strydis C., Sourdis I., De Zeeuw C.I.</t>
  </si>
  <si>
    <t>55584996700;25655465100;16310404100;35444285700;</t>
  </si>
  <si>
    <t>Enhancing Heart-Beat-Based Security for mHealth Applications</t>
  </si>
  <si>
    <t>10.1109/JBHI.2015.2496151</t>
  </si>
  <si>
    <t>https://www.scopus.com/inward/record.uri?eid=2-s2.0-85027013404&amp;doi=10.1109%2fJBHI.2015.2496151&amp;partnerID=40&amp;md5=8366a35e1b046b338c109c25541273d7</t>
  </si>
  <si>
    <t>Department of Neuroscience, Erasmus Medical Center, Rotterdam, 3015, CE, Netherlands; Department of Computer Science and Engineering, Chalmers University of Technology, Gothenburg, 412 58, Sweden</t>
  </si>
  <si>
    <t>Seepers, R.M., Department of Neuroscience, Erasmus Medical Center, Rotterdam, 3015, CE, Netherlands; Strydis, C., Department of Neuroscience, Erasmus Medical Center, Rotterdam, 3015, CE, Netherlands; Sourdis, I., Department of Computer Science and Engineering, Chalmers University of Technology, Gothenburg, 412 58, Sweden; De Zeeuw, C.I., Department of Neuroscience, Erasmus Medical Center, Rotterdam, 3015, CE, Netherlands</t>
  </si>
  <si>
    <t>In heart-beat-based security, a security key is derived from the time difference between consecutive heart beats (the inter-pulse interval, IPI), which may, subsequently, be used to enable secure communication. While heart-beat-based security holds promise in mobile health (mHealth) applications, there currently exists no work that provides a detailed characterization of the delivered security in a real system. In this paper, we evaluate the strength of IPI-based security keys in the context of entity authentication. We investigate several aspects that should be considered in practice, including subjects with reduced heart-rate variability (HRV), different sensor-sampling frequencies, intersensor variability (i.e., how accurate each entity may measure heart beats) as well as average and worst-case-authentication time. Contrary to the current state of the art, our evaluation demonstrates that authentication using multiple, less-entropic keys may actually increase the key strength by reducing the effects of intersensor variability. Moreover, we find that the maximal key strength of a 60-bit key varies between 29.2 bits and only 5.7 bits, depending on the subject's HRV. To improve security, we introduce the inter-multi-pulse interval (ImPI), a novel method of extracting entropy from the heart by considering the time difference between nonconsecutive heart beats. Given the same authentication time, using the ImPI for key generation increases key strength by up to 3.4Ã— (+19.2 bits) for subjects with limited HRV, at the cost of an extended key-generation time of 4.8Ã— (+45 s). Â© 2015 IEEE.</t>
  </si>
  <si>
    <t>Authentication; Biometrics; Body area networks; Telemedicine</t>
  </si>
  <si>
    <t>2-s2.0-85027013404</t>
  </si>
  <si>
    <t>Yasini M., Beranger J., Desmarais P., Perez L., Marchand G.</t>
  </si>
  <si>
    <t>26028725000;55188488700;56430984200;57194629689;56727909700;</t>
  </si>
  <si>
    <t>10.3233/978-1-61499-678-1-205</t>
  </si>
  <si>
    <t>https://www.scopus.com/inward/record.uri?eid=2-s2.0-85021308606&amp;doi=10.3233%2f978-1-61499-678-1-205&amp;partnerID=40&amp;md5=24fe6bcce0e8b180e357856ac42a64e1</t>
  </si>
  <si>
    <t>DMD SantÃ©, 53-55 rue la BoÃ©tie, Paris, 75008, France; Scientifical, Ethical and Medical departement, KEOSYS, Saint-Herblain, Paris, France; Desmarais Avocats, Paris, France</t>
  </si>
  <si>
    <t>Yasini, M., DMD SantÃ©, 53-55 rue la BoÃ©tie, Paris, 75008, France; Beranger, J., Scientifical, Ethical and Medical departement, KEOSYS, Saint-Herblain, Paris, France; Desmarais, P., Desmarais Avocats, Paris, France; Perez, L., DMD SantÃ©, 53-55 rue la BoÃ©tie, Paris, 75008, France; Marchand, G., DMD SantÃ©, 53-55 rue la BoÃ©tie, Paris, 75008, France</t>
  </si>
  <si>
    <t>A large number of mobile health applications (apps) are currently available with a variety of functionalities. The user ratings in the app stores seem not to be reliable to determine the quality of the apps. The traditional methods of evaluation are not suitable for fast paced nature of mobile technology. In this study, we propose a collaborative multidimensional scale to assess the quality of mHealth apps. During our process, the app quality is assessed in various aspects including medical reliability, legal consistency, ethical consistency, usability aspects, personal data privacy and IT security. A hypothetico-deductive approach was used in various working groups to define the audit criteria based on the various use cases that an app could provide. These criteria were then implemented into a web based self-administered questionnaires and the generation of automatic reports were considered. This method is on the one hand specific to each app because it allows to assess each health app according to its offered functionalities. On the other hand, this method is automatic, transferable to all apps and adapted to the dynamic nature of mobile technology. Â© 2016 European Federation for Medical Informatics (EFMI) and IOS Press.</t>
  </si>
  <si>
    <t>Assessment; Certification; Health apps; Mobile health; Smart phones</t>
  </si>
  <si>
    <t>2-s2.0-85021308606</t>
  </si>
  <si>
    <t>Meng W., Au M.H.</t>
  </si>
  <si>
    <t>56062319900;13611295300;</t>
  </si>
  <si>
    <t>Towards statistical trust computation for medical smartphone networks based on behavioral profiling</t>
  </si>
  <si>
    <t>10.1007/978-3-319-59171-1_12</t>
  </si>
  <si>
    <t>https://www.scopus.com/inward/record.uri?eid=2-s2.0-85020525397&amp;doi=10.1007%2f978-3-319-59171-1_12&amp;partnerID=40&amp;md5=23c95bbc8f96f92bf1cef274d9b24008</t>
  </si>
  <si>
    <t>Department of Applied Mathematics and Computer Science, Technical University of Denmark, Kongens Lyngby, Denmark; Department of Computing, The Hong Kong Polytechnic University, Hong Kong</t>
  </si>
  <si>
    <t>Meng, W., Department of Applied Mathematics and Computer Science, Technical University of Denmark, Kongens Lyngby, Denmark; Au, M.H., Department of Computing, The Hong Kong Polytechnic University, Hong Kong</t>
  </si>
  <si>
    <t>Emerging network; Insider attack; Intrusion Detection; Medical smartphone network; Statistical trust computation</t>
  </si>
  <si>
    <t>2-s2.0-85020525397</t>
  </si>
  <si>
    <t>Zhao Y., Fan P., Cai H., Qin Z., Xiong H.</t>
  </si>
  <si>
    <t>56118956900;57194509229;57194492760;7202822723;14059276900;</t>
  </si>
  <si>
    <t>Attribute-based encryption with non-monotonic access structures supporting fine-grained attribute revocation in m-healthcare</t>
  </si>
  <si>
    <t>International Journal of Network Security</t>
  </si>
  <si>
    <t>10.6633/IJNS.201711.19(6).21</t>
  </si>
  <si>
    <t>https://www.scopus.com/inward/record.uri?eid=2-s2.0-85020411496&amp;doi=10.6633%2fIJNS.201711.19%286%29.21&amp;partnerID=40&amp;md5=4950be40ce733734906c14a1985180d8</t>
  </si>
  <si>
    <t>School of Information and Software Engineering, University of Electronic Science and Technology of China, No. 4, North Jianshe Road, Chenghua District, chengdu, Sichuan, 610054, China</t>
  </si>
  <si>
    <t>Zhao, Y., School of Information and Software Engineering, University of Electronic Science and Technology of China, No. 4, North Jianshe Road, Chenghua District, chengdu, Sichuan, 610054, China; Fan, P., School of Information and Software Engineering, University of Electronic Science and Technology of China, No. 4, North Jianshe Road, Chenghua District, chengdu, Sichuan, 610054, China; Cai, H., School of Information and Software Engineering, University of Electronic Science and Technology of China, No. 4, North Jianshe Road, Chenghua District, chengdu, Sichuan, 610054, China; Qin, Z., School of Information and Software Engineering, University of Electronic Science and Technology of China, No. 4, North Jianshe Road, Chenghua District, chengdu, Sichuan, 610054, China; Xiong, H., School of Information and Software Engineering, University of Electronic Science and Technology of China, No. 4, North Jianshe Road, Chenghua District, chengdu, Sichuan, 610054, China</t>
  </si>
  <si>
    <t>By sharing the personal health information (PHI) in the healthcare provider (HP) which is equipped with cloud servers, mobile-healthcare (m-healthcare) significantly promotes a huge revolution of medical consultation. Nonetheless there is a series of challenges such as PHI confidentiality and the attribute revocation. To deal with these problems, we propose a scheme based on the attribute-based encryption. The scheme which supports non-monotonic access structures and fine-grained attribute revocation is established over the composite order bilinear groups. By utilizing this scheme, we can well protect PHI and achieve the goal of revocation. Furthermore, the security analysis and comparison show that our scheme is more expressive despite of the lower efficiency.</t>
  </si>
  <si>
    <t>Attribute revocation; Attribute-based encryption; M-healthcare system; Non-monotonic access structures</t>
  </si>
  <si>
    <t>2-s2.0-85020411496</t>
  </si>
  <si>
    <t>Ehrler F., Blondon K., Baillon-Bigotte D., Lovis C.</t>
  </si>
  <si>
    <t>22634033200;24483102300;57194243181;55046580400;</t>
  </si>
  <si>
    <t>Smartphones to access to patient data in hospital settings: Authentication solutions for shared devices</t>
  </si>
  <si>
    <t>10.3233/978-1-61499-761-0-73</t>
  </si>
  <si>
    <t>https://www.scopus.com/inward/record.uri?eid=2-s2.0-85019484819&amp;doi=10.3233%2f978-1-61499-761-0-73&amp;partnerID=40&amp;md5=de673c020ac73f78c90fc4c903a99f55</t>
  </si>
  <si>
    <t>Division of Medical Information Science, University Hospitals of Geneva, Geneva, Switzerland; University Hospitals of Geneva, Geneva, Switzerland</t>
  </si>
  <si>
    <t>Ehrler, F., Division of Medical Information Science, University Hospitals of Geneva, Geneva, Switzerland; Blondon, K., University Hospitals of Geneva, Geneva, Switzerland; Baillon-Bigotte, D., Division of Medical Information Science, University Hospitals of Geneva, Geneva, Switzerland; Lovis, C., Division of Medical Information Science, University Hospitals of Geneva, Geneva, Switzerland</t>
  </si>
  <si>
    <t>Although mobile devices become more and more common in clinicians' hands, transforming them into an institutional tool to access electronic health record information at the patient's bedside still raises many questions. One of these questions is the provenance of mobile devices when these are deployed at an institutional level. Some advocate the use of personal devices, known as BYOD, for its lower cost, others favor the use of institutional devices which allow a standardization of the development, deployment and support processes. The financial disadvantage of institutional devices could be reduced by sharing devices between several care-providers. The problem with this solution is the authentication management. Indeed, smartphones are defined for individual use and do not efficiently manage multiple identities on a single device. In this article we present the outcome of a Delphi study aiming at identifying an authentication strategy that combines security and acceptable usability in order to share a pool of devices in a medical ward. Â© 2017 The authors and IOS Press.</t>
  </si>
  <si>
    <t>Cybersecurity; Electronic health records; MHealth; RFID</t>
  </si>
  <si>
    <t>2-s2.0-85019484819</t>
  </si>
  <si>
    <t>Samarah S., Al Zamil M.G., Aleroud A.F., Rawashdeh M., Alhamid M.F., Alamri A.</t>
  </si>
  <si>
    <t>17435507700;36197895100;55053484000;35311823500;35172607500;35432733300;</t>
  </si>
  <si>
    <t>An Efficient Activity Recognition Framework: Toward Privacy-Sensitive Health Data Sensing</t>
  </si>
  <si>
    <t>10.1109/ACCESS.2017.2685531</t>
  </si>
  <si>
    <t>https://www.scopus.com/inward/record.uri?eid=2-s2.0-85019132314&amp;doi=10.1109%2fACCESS.2017.2685531&amp;partnerID=40&amp;md5=6542726d755f8b67b72fd2c7bb083082</t>
  </si>
  <si>
    <t>Department of Computer Information Systems, Yarmouk University, Irbid, 21163, Jordan; Department of Management Information System, Princess Sumaya University for Technology, Amman, 11941, Jordan; Department of Software Engineering, College of Computer and Information Sciences, King Saud University, Riyadh, 11543, Saudi Arabia; Research Department of Pervasive and Mobile Computing, King Saud University, Riyadh, 11543, Saudi Arabia</t>
  </si>
  <si>
    <t>Samarah, S., Department of Computer Information Systems, Yarmouk University, Irbid, 21163, Jordan; Al Zamil, M.G., Department of Computer Information Systems, Yarmouk University, Irbid, 21163, Jordan; Aleroud, A.F., Department of Computer Information Systems, Yarmouk University, Irbid, 21163, Jordan; Rawashdeh, M., Department of Management Information System, Princess Sumaya University for Technology, Amman, 11941, Jordan; Alhamid, M.F., Department of Software Engineering, College of Computer and Information Sciences, King Saud University, Riyadh, 11543, Saudi Arabia; Alamri, A., Department of Software Engineering, College of Computer and Information Sciences, King Saud University, Riyadh, 11543, Saudi Arabia, Research Department of Pervasive and Mobile Computing, King Saud University, Riyadh, 11543, Saudi Arabia</t>
  </si>
  <si>
    <t>Recent advances in wireless sensor networks for ubiquitous health and activity monitoring systems have triggered the possibility of addressing human needs in smart environments through recognizing human real-time activities. While the nature of streams in such networks requires efficient recognition techniques, it is also subject to suspicious inference-based privacy attacks. In this paper, we propose a framework that efficiently recognizes human activities in smart homes based on spatiotemporal mining technique. In addition, we propose a technique to enhance the privacy of the collected human sensed activities using a modified version of micro-aggregation approach. An extensive validation of our framework has been performed on benchmark data sets yielding quite promising results in terms of accuracy and privacy-utility tradeoff. Â© 2017 IEEE.</t>
  </si>
  <si>
    <t>data mining; data privacy; healthcare; Internet of Things; smart home</t>
  </si>
  <si>
    <t>2-s2.0-85019132314</t>
  </si>
  <si>
    <t>Alsalamah S.</t>
  </si>
  <si>
    <t>56018005400;</t>
  </si>
  <si>
    <t>Information classification scheme for next generation access control models in mobile patient-centered care systems</t>
  </si>
  <si>
    <t>Proceedings of the 12th International Conference on Cyber Warfare and Security, ICCWS 2017</t>
  </si>
  <si>
    <t>https://www.scopus.com/inward/record.uri?eid=2-s2.0-85018949824&amp;partnerID=40&amp;md5=c879785b9a7e3bee748829338ae0b441</t>
  </si>
  <si>
    <t>College of Computer and Information Sciences, King Saud University, Saudi Arabia Centre of Excellence in Information Assurance, Saudi Arabia</t>
  </si>
  <si>
    <t>Alsalamah, S., College of Computer and Information Sciences, King Saud University, Saudi Arabia Centre of Excellence in Information Assurance, Saudi Arabia</t>
  </si>
  <si>
    <t>MHealth (i.e. mobile healthcare) refurbishes healthcare systems to facilitate information exchange among healthcare providers to seamlessly access remote patient-centred information of less-mobile co-morbid ageing population. Access to such information must be controlled to make the right information available to the right person at the right point of care to facilitate informed-decisions while preserving privacy. However, most Electronic Health Record (EHR) systems used for in-patient care concentrate on painting the full picture with time-consuming, lengthy free-text records on immobile devices, which is unaffordable when time is crucial. Moreover, these systems deploy off-the-shelf alert systems designed to meet traditional doctor-centred healthcare delivery approach. This paper introduces a classification scheme for access control models that balances the fine line between information availability in a speedy manner and its confidentiality in mobile solutions that fully support mHealth. This should lay sound foundation for next generation access control models for mHealth solutions suitable for various patients care contexts: inpatient care, intensive care unit, and outpatient care.</t>
  </si>
  <si>
    <t>Access control model; Authorization; Electronic Health Record; Information classification scheme; Information security; Mobile health; Modern healthcare</t>
  </si>
  <si>
    <t>2-s2.0-85018949824</t>
  </si>
  <si>
    <t>Sareen S., Sood S.K., Gupta S.K.</t>
  </si>
  <si>
    <t>57114866900;35173770300;57113952600;</t>
  </si>
  <si>
    <t>Secure internet of things-based cloud framework to control zika virus outbreak</t>
  </si>
  <si>
    <t>10.1017/S0266462317000113</t>
  </si>
  <si>
    <t>https://www.scopus.com/inward/record.uri?eid=2-s2.0-85018808755&amp;doi=10.1017%2fS0266462317000113&amp;partnerID=40&amp;md5=8ad83681be26337896b9f5817dfde23e</t>
  </si>
  <si>
    <t>Computer Section, Guru Nanak Dev University I. K. Gujral Punjab Technical University, India; Department of Computer Science and Engineering, Guru Nanak Dev University, India; Department of Computer Science and Engineering, Beant College of Engineering and Technology, India</t>
  </si>
  <si>
    <t>Sareen, S., Computer Section, Guru Nanak Dev University I. K. Gujral Punjab Technical University, India; Sood, S.K., Department of Computer Science and Engineering, Guru Nanak Dev University, India; Gupta, S.K., Department of Computer Science and Engineering, Beant College of Engineering and Technology, India</t>
  </si>
  <si>
    <t>Objectives: Zika virus (ZikaV) is currently one of the most important emerging viruses in the world which has caused outbreaks and epidemics and has also been associated with severe clinical manifestations and congenital malformations. Traditional approaches to combat the ZikaV outbreak are not effective for detection and control. The aim of this study is to propose a cloud-based system to prevent and control the spread of Zika virus disease using integration of mobile phones and Internet of Things (IoT). Methods: A Naive Bayesian Network (NBN) is used to diagnose the possibly infected users, and Google Maps Web service is used to provide the geographic positioning system (GPS)-based risk assessment to prevent the outbreak. It is used to represent each ZikaV infected user, mosquito-dense sites, and breeding sites on the Google map that helps the government healthcare authorities to control such risk-prone areas effectively and efficiently. Results: The performance and accuracy of the proposed system are evaluated using dataset for 2 million users. Our system provides high accuracy for initial diagnosis of different users according to their symptoms and appropriate GPS-based risk assessment. Conclusions: The cloud-based proposed system contributed to the accurate NBN-based classification of infected users and accurate identification of risk-prone areas using Google Maps. Â© Cambridge University Press 2017.</t>
  </si>
  <si>
    <t>Cloud computing; Google map; IoT; Mosquito; Naive Bayesian Network; Zika virus</t>
  </si>
  <si>
    <t>2-s2.0-85018808755</t>
  </si>
  <si>
    <t>Chen C.W., Osman M.A., Zaaba Z.F., Talib A.Z.</t>
  </si>
  <si>
    <t>57192961198;7201930410;56565420900;35570816900;</t>
  </si>
  <si>
    <t>Managing secure personal mobile health information</t>
  </si>
  <si>
    <t>538 AISC</t>
  </si>
  <si>
    <t>10.1007/978-3-319-49073-1_38</t>
  </si>
  <si>
    <t>https://www.scopus.com/inward/record.uri?eid=2-s2.0-85009476837&amp;doi=10.1007%2f978-3-319-49073-1_38&amp;partnerID=40&amp;md5=5b0d2e04e322096f00b428c714d9a4d1</t>
  </si>
  <si>
    <t>School of Computer Sciences, Universiti Sains MalaysiaPulau Pinang  11800, Malaysia</t>
  </si>
  <si>
    <t>Chen, C.W., School of Computer Sciences, Universiti Sains MalaysiaPulau Pinang  11800, Malaysia; Osman, M.A., School of Computer Sciences, Universiti Sains MalaysiaPulau Pinang  11800, Malaysia; Zaaba, Z.F., School of Computer Sciences, Universiti Sains MalaysiaPulau Pinang  11800, Malaysia; Talib, A.Z., School of Computer Sciences, Universiti Sains MalaysiaPulau Pinang  11800, Malaysia</t>
  </si>
  <si>
    <t>2-s2.0-85009476837</t>
  </si>
  <si>
    <t>Liu J., Ma J., Wu W., Chen X., Huang X., Xu L.</t>
  </si>
  <si>
    <t>56895438500;56895364900;56562081200;35721744700;55814453300;55986773300;</t>
  </si>
  <si>
    <t>Protecting mobile health records in cloud computing: A secure, efficient, and anonymous design</t>
  </si>
  <si>
    <t>ACM Transactions on Embedded Computing Systems</t>
  </si>
  <si>
    <t>10.1145/2983625</t>
  </si>
  <si>
    <t>https://www.scopus.com/inward/record.uri?eid=2-s2.0-85008970464&amp;doi=10.1145%2f2983625&amp;partnerID=40&amp;md5=8f3296c06aab2deae97717fa1196b8dd</t>
  </si>
  <si>
    <t>Fujian Provincial Key Laboratory of Network Security and Cryptology, School of Mathematics and Computer Science, Fujian Normal University, Fuzhou, China; State Key Laboratory of Integrated Service Networks (ISN), Xidian University, China</t>
  </si>
  <si>
    <t>Liu, J., Fujian Provincial Key Laboratory of Network Security and Cryptology, School of Mathematics and Computer Science, Fujian Normal University, Fuzhou, China; Ma, J., Fujian Provincial Key Laboratory of Network Security and Cryptology, School of Mathematics and Computer Science, Fujian Normal University, Fuzhou, China; Wu, W., Fujian Provincial Key Laboratory of Network Security and Cryptology, School of Mathematics and Computer Science, Fujian Normal University, Fuzhou, China; Chen, X., State Key Laboratory of Integrated Service Networks (ISN), Xidian University, China; Huang, X., Fujian Provincial Key Laboratory of Network Security and Cryptology, School of Mathematics and Computer Science, Fujian Normal University, Fuzhou, China; Xu, L., Fujian Provincial Key Laboratory of Network Security and Cryptology, School of Mathematics and Computer Science, Fujian Normal University, Fuzhou, China</t>
  </si>
  <si>
    <t>Electronic healthcare (eHealth) systems have replaced traditional paper-based medical systems due to attractive features such as universal accessibility, high accuracy, and low cost. As a major constituent part of eHealth systems, mobile healthcare (mHealth) applies Mobile Internet Devices (MIDs) and Embedded Devices (EDs), such as tablets, smartphones, and other devices embedded in the bodies of individuals, to improve the quality of life and provide more convenient healthcare services for patients. Unfortunately, MIDs and EDs have only limited computational capacity, storage space, and power supply. By taking this into account, we present a new design to guarantee the integrity of eHealth records and the anonymity of the data owner in a more efficient and flexible way. The essence of our design is a general method which can convert any secure Attribute-Based Signature (ABS) scheme into a highly efficient and secure Online/Offline Attribute-Based Signature (OOABS) scheme. We prove the security and analyze the efficiency improvement of the new design. Additionally, we illustrate the proposed generic construction by applying it to a specific ABS scheme. Â© 2017 ACM.</t>
  </si>
  <si>
    <t>Cloud computing; Embedded devices (EDs); Mobile health records (MHRs); Online/offline attribute-based signature</t>
  </si>
  <si>
    <t>2-s2.0-85008970464</t>
  </si>
  <si>
    <t>Sethia D., Singh S., Singhal V.</t>
  </si>
  <si>
    <t>35520212900;57208157490;57192080648;</t>
  </si>
  <si>
    <t>ABE based raspberry pi secure health sensor (SHS)</t>
  </si>
  <si>
    <t>10.1007/978-981-10-1627-1_47</t>
  </si>
  <si>
    <t>https://www.scopus.com/inward/record.uri?eid=2-s2.0-84996844627&amp;doi=10.1007%2f978-981-10-1627-1_47&amp;partnerID=40&amp;md5=156a19a8c3a6b3f839ead1f64b7db9d1</t>
  </si>
  <si>
    <t>Department of Computer Science &amp; Engineering, Delhi Technological University, Main Bawana Road, Delhi, India</t>
  </si>
  <si>
    <t>Sethia, D., Department of Computer Science &amp; Engineering, Delhi Technological University, Main Bawana Road, Delhi, India; Singh, S., Department of Computer Science &amp; Engineering, Delhi Technological University, Main Bawana Road, Delhi, India; Singhal, V., Department of Computer Science &amp; Engineering, Delhi Technological University, Main Bawana Road, Delhi, India</t>
  </si>
  <si>
    <t>Electronic health data collected from bio-medical sensors is having a profound and increasing impact on mobile health services. When transferred over the air this data should be accessible only to legitimate users such as doctors, nurses etc. In this paper, we propose a unique Secure Health Sensor (SHS) node which provides fine access control mechanism such that only legitimate users can access sensitive medical data. Medical data security is achieved through ensuring a secure communication by encrypting sensor data, preventing loss of sensor data by using wired connection between Raspberry Pi and sensors and using Ciphertext Policy Based Attribute Based Encryption (CP-ABE) to provide access control in multi-user enviroment. We propose storage of cyrptogrphic credentials on Raspbery Pi on hardware tamper resistant area such as Secure Element on form factors such as Go Trust microSD card. It comprises of java card applets used to store credentials and can be accessed by special securely compiled applications on the Raspbery Pi. Â© Springer Science+Business Media Singapore 2017.</t>
  </si>
  <si>
    <t>Bio-medical sensors; CP-ABE; Health services; Secure element</t>
  </si>
  <si>
    <t>2-s2.0-84996844627</t>
  </si>
  <si>
    <t>Yu W.D., Avinash A., Gottumukkala C., Senthailselvi D.A., Maniraj P., Khonde T.</t>
  </si>
  <si>
    <t>7403913265;57193066630;57193068572;57193061942;57209872507;57193060815;</t>
  </si>
  <si>
    <t>Big data analytics in service computing: HealthCare - Software as a service</t>
  </si>
  <si>
    <t>Proceedings - 2016 IEEE International Conference on Mobile Services, MS 2016</t>
  </si>
  <si>
    <t>10.1109/MobServ.2016.45</t>
  </si>
  <si>
    <t>https://www.scopus.com/inward/record.uri?eid=2-s2.0-85010379841&amp;doi=10.1109%2fMobServ.2016.45&amp;partnerID=40&amp;md5=59a52d41c64a1643685622b5154e6c25</t>
  </si>
  <si>
    <t>Department of Software Engineering, San Jose State Univeristy, One Washington Square, San Jose, CA, United States</t>
  </si>
  <si>
    <t>Yu, W.D., Department of Software Engineering, San Jose State Univeristy, One Washington Square, San Jose, CA, United States; Avinash, A., Department of Software Engineering, San Jose State Univeristy, One Washington Square, San Jose, CA, United States; Gottumukkala, C., Department of Software Engineering, San Jose State Univeristy, One Washington Square, San Jose, CA, United States; Senthailselvi, D.A., Department of Software Engineering, San Jose State Univeristy, One Washington Square, San Jose, CA, United States; Maniraj, P., Department of Software Engineering, San Jose State Univeristy, One Washington Square, San Jose, CA, United States; Khonde, T., Department of Software Engineering, San Jose State Univeristy, One Washington Square, San Jose, CA, United States</t>
  </si>
  <si>
    <t>Service computing has become very popular nowadays in providing big data analytics. The proposed system deals with how to implement software as a service product for a healthcare domain. Healthcare data has its sources mainly from Electronic health records (EHR), Mobile health applications, wireless medical devices and also wearable devices that can track patient activity. These huge volume of data needs to be processed and manipulated in a more useful manner. There are many challenges in implementing a cloud based product for healthcare; first and foremost, problem is security on the critical and confidential data stored in cloud. This paper will focus on the technologies and concepts that support implementation of cloud based software application to store, analyze and visualize healthcare data on cloud. Â© 2016 IEEE.</t>
  </si>
  <si>
    <t>Big data analytics; Cloud technology.; Healthcare; Service computing</t>
  </si>
  <si>
    <t>2-s2.0-85010379841</t>
  </si>
  <si>
    <t>Lotfy K., Hale M.L.</t>
  </si>
  <si>
    <t>57193067339;41561182300;</t>
  </si>
  <si>
    <t>Assessing pairing and data exchange mechanism security in the wearable internet of things</t>
  </si>
  <si>
    <t>10.1109/MobServ.2016.15</t>
  </si>
  <si>
    <t>https://www.scopus.com/inward/record.uri?eid=2-s2.0-85010301225&amp;doi=10.1109%2fMobServ.2016.15&amp;partnerID=40&amp;md5=7cac1a9aa33e06d5cba026930ca8d52e</t>
  </si>
  <si>
    <t>School of Interdisciplinary Informatics, Nebraska University Center for Information Assurance, University of Nebraska at Omaha, Omaha, NE, United States</t>
  </si>
  <si>
    <t>Lotfy, K., School of Interdisciplinary Informatics, Nebraska University Center for Information Assurance, University of Nebraska at Omaha, Omaha, NE, United States; Hale, M.L., School of Interdisciplinary Informatics, Nebraska University Center for Information Assurance, University of Nebraska at Omaha, Omaha, NE, United States</t>
  </si>
  <si>
    <t>The consumer wearable economy is a rapidly growing sector with an ever increasingly number of use cases mostly focused on the quantified self. Whether used for fitness tracking, mobile health monitoring, or as remote controllers for connected smartphone apps, wearables typically come equipped with a wide variety of different sensors such as accelerometers, pulsometors, and thermometers to capture data such as, respectively, the user's movements, heart-rate, and temperature. Once data is captured it is then typically wirelessly transmitted, using Bluetooth LE (low energy) to an awaiting smartphone. Since the data may be sensitive and/or personally identifiable, it is critical that this exchange and the pairing mechanisms used to set up the connection remain secure and resilient to eavesdropping attacks. This paper empirically evaluates the data exchange mechanisms of a variety of major commercial wearable products to determine if, and how well, the products live up to this security constraint. As part of this effort, the work also investigates the three different types of Bluetooth LE pairing strategies at a packet and protocol level. The results show presumably secure pairing strategies have glaring security vulnerabilities that affect all of the devices examined. In addition to this publication, efforts are underway to report these vulnerabilities to US-CERT. Â© 2016 IEEE.</t>
  </si>
  <si>
    <t>Bluetooth; Internet of things; Man-in-the-middle attacks; Pairing; Security; Vulernability discovery; Wearables</t>
  </si>
  <si>
    <t>2-s2.0-85010301225</t>
  </si>
  <si>
    <t>Ruotsalainen P.S.</t>
  </si>
  <si>
    <t>56225377700;</t>
  </si>
  <si>
    <t>Privacy, Trust and Security in Two-Sided Markets</t>
  </si>
  <si>
    <t>E-Health Two-Sided Markets: Implementation and Business Models</t>
  </si>
  <si>
    <t>10.1016/B978-0-12-805250-1.00005-8</t>
  </si>
  <si>
    <t>https://www.scopus.com/inward/record.uri?eid=2-s2.0-85019498511&amp;doi=10.1016%2fB978-0-12-805250-1.00005-8&amp;partnerID=40&amp;md5=4dc88a7840270a4890a9a6afe5c98687</t>
  </si>
  <si>
    <t>University of Tampere, Tampere, Finland</t>
  </si>
  <si>
    <t>Ruotsalainen, P.S., University of Tampere, Tampere, Finland</t>
  </si>
  <si>
    <t>Ongoing paradigmatic change in healthcare together with intensive use of possibilities of new ICT technology changes the way healthcare services are provided. It also enables new ways to manage personal health. Future healthcare services are increasingly cross-organizational, cross-border, and even global. New service models such as e-health, digital health, and ubiquitous health take place in distributed, cross-jurisdictional, and insecure information space. In this new landscape a customer or patient has online availability of a wide spectrum of services. To be successful, e-health requires collection and processing of personal health information that exceeds the amount of health-related data collected and used in current regulated healthcare. E-health requires new, dynamic, and customer-centric service architecture such as ecosystems or multisided platforms. The unsecure, cross-jurisdictional, and networked e-health approach generates many privacy and security threats that do not exist in current healthcare. In this chapter, security, privacy, and trust challenges of the multisided e-health market are analyzed, and a conceptual framework model for the market is developed. Using the developed model and detailed security, privacy, and trust analysis, updated ethical principles and new trust, privacy, and security requirements for a multisided e-health platform are proposed. Finally, a set of practical and implementable security and privacy safeguards, tools, and standards are proposed for the developers of e-health platforms. Â© 2017 Elsevier Inc. All rights reserved.</t>
  </si>
  <si>
    <t>Privacy; Security; Two-sided e-health markets</t>
  </si>
  <si>
    <t>2-s2.0-85019498511</t>
  </si>
  <si>
    <t>Devi B.P., Chitra S., Madhusudhanan B.</t>
  </si>
  <si>
    <t>56862316900;56358212500;26423830300;</t>
  </si>
  <si>
    <t>Improving security in portable medical devices and mobile health care system using trust</t>
  </si>
  <si>
    <t>10.1166/jmihi.2016.1956</t>
  </si>
  <si>
    <t>https://www.scopus.com/inward/record.uri?eid=2-s2.0-84999292420&amp;doi=10.1166%2fjmihi.2016.1956&amp;partnerID=40&amp;md5=13f7658eea0bf15bcb44c6c9689d8019</t>
  </si>
  <si>
    <t>Department of Computer Science and Engineering, M. Kumarasamy College of Engineering, Karur, Tamil Nadu, 639117, India; Department of Computer Science and Engineering, Er Perumal Manimekalai College of Engineering, Hosur, Tamil Nadu, 635117, India</t>
  </si>
  <si>
    <t>Devi, B.P., Department of Computer Science and Engineering, M. Kumarasamy College of Engineering, Karur, Tamil Nadu, 639117, India; Chitra, S., Department of Computer Science and Engineering, Er Perumal Manimekalai College of Engineering, Hosur, Tamil Nadu, 635117, India; Madhusudhanan, B., Department of Computer Science and Engineering, Er Perumal Manimekalai College of Engineering, Hosur, Tamil Nadu, 635117, India</t>
  </si>
  <si>
    <t>Mobile gadgets and tools are now present everywhere even within the healthcare as well as informatics domain, with several medical tools gaining portability. With incremental utilization of wireless devices, these are efficiently utilized to generate ad hoc networks. To generate networks, gadgets collaborate with one another resulting in lapse of security occasionally. The current work focuses on certain mechanisms for improving information delivery rates. Pathraters based on malicious node identification technique is included while trust is assessed not merely on the basis of maliciousness of systems but also on the basis of the gadget's features as well as capacities. Multi-path routing with partial information encryption is suggested for obviating information reconstructions by attacking nodes. The suggested trust system is tested through exhaustive simulations. Â© Copyright 2016 American Scientific Publishers.</t>
  </si>
  <si>
    <t>Ad hoc on demand distance vector (AODV); Health care system; Malicious node; Mobile ad hoc network (MANET); Multipath routing; Security; Trust model</t>
  </si>
  <si>
    <t>2-s2.0-84999292420</t>
  </si>
  <si>
    <t>Esfahani A., Mantas G., Silva H., Rodriguez J., Neves J.C.</t>
  </si>
  <si>
    <t>56118829500;6506030571;37017358200;16025343100;57193273730;</t>
  </si>
  <si>
    <t>An efficient MAC-based scheme against pollution attacks in XOR network coding-enabled WBANs for remote patient monitoring systems</t>
  </si>
  <si>
    <t>Eurasip Journal on Wireless Communications and Networking</t>
  </si>
  <si>
    <t>10.1186/s13638-016-0601-9</t>
  </si>
  <si>
    <t>https://www.scopus.com/inward/record.uri?eid=2-s2.0-84964304854&amp;doi=10.1186%2fs13638-016-0601-9&amp;partnerID=40&amp;md5=87b2ace89d641c4c17693bf8d809f98a</t>
  </si>
  <si>
    <t>Instituto de TelecomunicaÃ§Ãµes, Aveiro, 3810-193, Portugal</t>
  </si>
  <si>
    <t>Esfahani, A., Instituto de TelecomunicaÃ§Ãµes, Aveiro, 3810-193, Portugal; Mantas, G., Instituto de TelecomunicaÃ§Ãµes, Aveiro, 3810-193, Portugal; Silva, H., Instituto de TelecomunicaÃ§Ãµes, Aveiro, 3810-193, Portugal; Rodriguez, J., Instituto de TelecomunicaÃ§Ãµes, Aveiro, 3810-193, Portugal; Neves, J.C., Instituto de TelecomunicaÃ§Ãµes, Aveiro, 3810-193, Portugal</t>
  </si>
  <si>
    <t>Wireless Body Area Networks (WBANs) play a pivotal role to remote patient monitoring which is one of the main applications of m-Health. However, WBANs comprise a subset of wireless sensor networks (WSNs), and thus, they inherit the limitations of WSNs in terms of communication bandwidth, reliability, and power consumption that should be addressed so that WBANs can reach their full potential. Towards this direction, XOR network coding (NC) is a promising solution for WBANs. Nevertheless, XOR NC is vulnerable to pollution attacks, where adversaries (i.e., compromised intermediate nodes) inject into the network corrupted packets that prevent the destination nodes from decoding correctly. This has as a result not only network resource waste but also energy waste at the intermediate nodes. In this sense, pollution attacks comprise a serious threat against WBANs (i.e., resource-constrained wireless networks) that should be addressed so that WBANs can reap the benefits of XOR NC. Therefore, in this paper, we propose an efficient message authentication code (MAC)-based scheme that provides resistance against pollution attacks in XOR NC-enabled WBANs for remote patient monitoring systems. Our proposed scheme makes use of a number of MACs which are appended to the end of each native packet. Our results show that the proposed MAC-based scheme is more efficient compared to other competitive schemes for securing XOR NC against pollution attacks in resource-constrained wireless networks, in terms of communication bandwidth and computational complexity. Â© 2016, Esfahani et al.</t>
  </si>
  <si>
    <t>Key management; m-Health; MAC-based scheme; Pollution attacks; Remote patient monitoring; Secure XOR network coding; WBANs</t>
  </si>
  <si>
    <t>2-s2.0-84964304854</t>
  </si>
  <si>
    <t>8226900800;57193574946;57189340033;57189342514;57189341418;</t>
  </si>
  <si>
    <t>Open source based privacy-proxy to restrain connectivity of mobile apps</t>
  </si>
  <si>
    <t>10.1145/3007120.3007163</t>
  </si>
  <si>
    <t>https://www.scopus.com/inward/record.uri?eid=2-s2.0-85015032582&amp;doi=10.1145%2f3007120.3007163&amp;partnerID=40&amp;md5=9b291f540dcaa88e0c16ff46111b9263</t>
  </si>
  <si>
    <t>University of Applied Sciences Technikum Wien, Vienna, Austria</t>
  </si>
  <si>
    <t>Mense, A., University of Applied Sciences Technikum Wien, Vienna, Austria; Jukic-Sunaric, D., University of Applied Sciences Technikum Wien, Vienna, Austria; MÃ©szÃ¡ros, A., University of Applied Sciences Technikum Wien, Vienna, Austria; Steger, S., University of Applied Sciences Technikum Wien, Vienna, Austria; Sulek, M., University of Applied Sciences Technikum Wien, Vienna, Austria</t>
  </si>
  <si>
    <t>Mobile Devices are part of our lives and we store a lot of private information on it as well as use services that handle sensitive information (e.g. mobile health apps). Whenever users install an application on their smartphones they have to decide whether to trust the applications and share private and sensitive data with at least the developer-owned services. But almost all modern apps not only transmit data to the developer owned servers but also send information to advertising-, analyzing and tracking partners. This paper presents an approach for a "privacy- proxy" which enables to filter unwanted data traffic to third party services without installing additional applications on the smartphone. It is based on a firewall using a black list of tracking- and analyzing networks which is automatically updated on a daily basis. The proof of concept has been implemented with open source components on a Raspberry Pi. Â© 2016 ACM.</t>
  </si>
  <si>
    <t>Mobile apps; Privacy; Proxy; Security; Sensitive information</t>
  </si>
  <si>
    <t>2-s2.0-85015032582</t>
  </si>
  <si>
    <t>Neisse R., Geneiatakis D., Steri G., Kambourakis G., Fovino I.N., Satta R.</t>
  </si>
  <si>
    <t>8443870100;16039136000;35318931700;7801430584;55986930000;50861763400;</t>
  </si>
  <si>
    <t>Dealing with user privacy in mobile apps: Issues and mitigation</t>
  </si>
  <si>
    <t>Protecting Mobile Networks and Devices: Challenges and Solutions</t>
  </si>
  <si>
    <t>10.1201/9781315369648</t>
  </si>
  <si>
    <t>https://www.scopus.com/inward/record.uri?eid=2-s2.0-85052629233&amp;doi=10.1201%2f9781315369648&amp;partnerID=40&amp;md5=dc3d83aad21d52499f74ef0ec18cc686</t>
  </si>
  <si>
    <t>Institute for the Protection and Security of the Citizen, European Commission, Joint Research Centre, Ispra, Italy; Department of Electrical and Computer Engineering, Aristotle University of Thessaloniki, Thessaloniki, Greece; Department of Information and Communication Systems Engineering, University of the Aegean Karlovassi, Karlovassi, Greece</t>
  </si>
  <si>
    <t>Neisse, R., Institute for the Protection and Security of the Citizen, European Commission, Joint Research Centre, Ispra, Italy; Geneiatakis, D., Department of Electrical and Computer Engineering, Aristotle University of Thessaloniki, Thessaloniki, Greece; Steri, G., Institute for the Protection and Security of the Citizen, European Commission, Joint Research Centre, Ispra, Italy; Kambourakis, G., Department of Information and Communication Systems Engineering, University of the Aegean Karlovassi, Karlovassi, Greece; Fovino, I.N., Institute for the Protection and Security of the Citizen, European Commission, Joint Research Centre, Ispra, Italy; Satta, R., Institute for the Protection and Security of the Citizen, European Commission, Joint Research Centre, Ispra, Italy</t>
  </si>
  <si>
    <t>Mobile platforms, such as Android, iOS, and Windows, are gaining more and more relevance within end users' applications, thanks to their usability, flexibility, and low cost. As a result, mobile Internet traffic is about to overwhelm landline traffic. Mobile platforms do not only provide end users with services similar to legacy computers but also extend their experiences exploiting the additional hardware features (e.g., sensors) incorporated in the mobile device, without the need of supplementary devices. Moreover, mobile devices are becoming the sources and repositories of sensitive information, from running performances to positioning data, from travel information to friendship preferences, from personal photos to financial data, and so on. Data loss, modification, or exposure that a mobile device might face, on one hand, could directly impact end users' safety and privacy, but, on the other hand, they could seriously damage the trust in the rising mobile economy. A typical example of these threats could be the case in which a mobile application that monitors some end user's body parameters is exploited by an adversary to gain access to sensitive data and infer the end user's health status. The possible damages caused by this data breach can impact both the psychological and physical spheres of an end user. Although these problems and flaws already existed in the traditional information and communication technologies (ICT) systems, their magnitude increased exponentially in the case of mobile devices due to their stronger link with the owner. Indeed, as already mentioned, mobile devices embed several sensors and functionalities capable of collecting a huge amount of sensitive information. As a consequence, any vulnerability in the host platform can have a high impact on end user's privacy and security. In this chapter, we analyze the different characteristics of the Android platform that can be manipulated and exploited by a malicious app to gain access to an end users' private data. Android, the dominant operating system (OS) in the mobile world, is indeed taken as a use case to illustrate threats, which, in the reality, affect the majority of mobile OSs. Moreover, by elaborating on these security flaws and misconfigurations, we describe different threat examples that influence end users' privacy and anonymity in a risk assessment fashion. Furthermore, this chapter reviews the different existing solutions that can be employed to mitigate the described threats and to empower end users in regaining control on their sensitive information and on the behavior of the mobile applications installed in their mobile devices Â© 2017 by Taylor &amp; Francis Group, LLC.</t>
  </si>
  <si>
    <t>2-s2.0-85052629233</t>
  </si>
  <si>
    <t>Toorani M.</t>
  </si>
  <si>
    <t>6602606147;</t>
  </si>
  <si>
    <t>Security analysis of the IEEE 802.15.6 standard</t>
  </si>
  <si>
    <t>10.1002/dac.3120</t>
  </si>
  <si>
    <t>https://www.scopus.com/inward/record.uri?eid=2-s2.0-84958787335&amp;doi=10.1002%2fdac.3120&amp;partnerID=40&amp;md5=6a1661425a84831e29d0360a89ba54a0</t>
  </si>
  <si>
    <t>Department of Informatics, University of Bergen, Norway</t>
  </si>
  <si>
    <t>Toorani, M., Department of Informatics, University of Bergen, Norway</t>
  </si>
  <si>
    <t>A wireless body area network (WBAN) consists of low-power devices that are capable of sensing, processing, and wireless communication. WBANs can be used in many applications such as military, ubiquitous health care, entertainment, and sport. The IEEE Std 802.15.6-2012 is the latest international standard for WBAN. In this paper, we scrutinize the security structure of the IEEE 802.15.6-2012 standard and perform a security analysis on the cryptographic protocols in the standard. We show that some protocols have subtle security problems and are vulnerable to different attacks. Such vulnerabilities neutralize the security provisions in the standard specifically for medical applications that deal with sensitive information and security problems can be life-threatening. Copyright Â© 2016 John Wiley &amp; Sons, Ltd. Copyright Â© 2016 John Wiley &amp; Sons, Ltd.</t>
  </si>
  <si>
    <t>authenticated key exchange; cryptographic protocols; elliptic curves; WBAN; wireless body area networks</t>
  </si>
  <si>
    <t>2-s2.0-84958787335</t>
  </si>
  <si>
    <t>Nurain N., Al Islam A.B.M.A.</t>
  </si>
  <si>
    <t>55758309400;35730845700;</t>
  </si>
  <si>
    <t>Power attack: An emerging threat in health-care applications using medical body area networks</t>
  </si>
  <si>
    <t>Proceedings of the 7th Annual Symposium on Computing for Development, ACM DEV-7 2016</t>
  </si>
  <si>
    <t xml:space="preserve"> a33</t>
  </si>
  <si>
    <t>10.1145/3001913.3006642</t>
  </si>
  <si>
    <t>https://www.scopus.com/inward/record.uri?eid=2-s2.0-85013223495&amp;doi=10.1145%2f3001913.3006642&amp;partnerID=40&amp;md5=a9d26679187b779a51a12fd0b8f82652</t>
  </si>
  <si>
    <t>Department of CSE, United International University, Dhaka, Bangladesh; Department of CSE, Bangladesh University of Engineering and Technology, Dhaka, Bangladesh</t>
  </si>
  <si>
    <t>Nurain, N., Department of CSE, United International University, Dhaka, Bangladesh; Al Islam, A.B.M.A., Department of CSE, Bangladesh University of Engineering and Technology, Dhaka, Bangladesh</t>
  </si>
  <si>
    <t>Recent rise in aged population and chronic diseases, is placing increasing pressure on health care expenditure. Ubiquitous health care is regarded as a potential driver in reducing such health expenditure. Advancement in wireless communication and sensor technologies permits real-time acquisition, transmission, and processing of critical medical information for ubiquitous health-care applications. Hence, medical body area networks (MBANs) emerge as a key technology to facilitate ubiquitous health-care services. However, energy restriction of micro-battery of a sensor device holds back the development of MBANs and also makes MBANs vulnerable to different malicious attacks. In this paper, we introduce a new attack entitled Power Attack exploiting power constraint of the sensor devices. Power attack forces a sensor to die off due to lack of power supply. Besides, we also propose countermeasure for the presented power attack. Finally, we exhibit efficacy of our proposed countermeasure using experimental evaluation. Â© 2016 Copyright held by the owner/author(s).</t>
  </si>
  <si>
    <t>Medical body area networks; Power attack; Security threat</t>
  </si>
  <si>
    <t>2-s2.0-85013223495</t>
  </si>
  <si>
    <t>2016 IEEE 18th International Conference on e-Health Networking, Applications and Services, Healthcom 2016</t>
  </si>
  <si>
    <t>Zeb K., Saleem K., Al Muhtadi J., Thuemmler C.</t>
  </si>
  <si>
    <t>56436780900;24766676700;6602495413;16744834500;</t>
  </si>
  <si>
    <t>U-prove based security framework for mobile device authentication in eHealth networks</t>
  </si>
  <si>
    <t>10.1109/HealthCom.2016.7749518</t>
  </si>
  <si>
    <t>https://www.scopus.com/inward/record.uri?eid=2-s2.0-85006423721&amp;doi=10.1109%2fHealthCom.2016.7749518&amp;partnerID=40&amp;md5=7355bf00fe767a9412cb9231759c9cfc</t>
  </si>
  <si>
    <t>Center of Excellence in Information Assurance (CoEIA), King Saud University, Riyadh, 12372, Saudi Arabia; School of Computing, Edinburgh Napier University, Edinburgh, United Kingdom</t>
  </si>
  <si>
    <t>Zeb, K., Center of Excellence in Information Assurance (CoEIA), King Saud University, Riyadh, 12372, Saudi Arabia; Saleem, K., Center of Excellence in Information Assurance (CoEIA), King Saud University, Riyadh, 12372, Saudi Arabia; Al Muhtadi, J., Center of Excellence in Information Assurance (CoEIA), King Saud University, Riyadh, 12372, Saudi Arabia; Thuemmler, C., School of Computing, Edinburgh Napier University, Edinburgh, United Kingdom</t>
  </si>
  <si>
    <t>Cybersecurity in the health care domain is one of the most important and critical issues of this era. In fact, it was reported in 2014 that on the black market medical records are worth 10 times more than credit card details [1]. Datasets experience a particularly high risk when shifted to a different domain for the documentation of therapeutic or diagnostic procedures. U-Prove is a token based security concept whereby a user may disclose safely and securely a limited amount of information for authentication and verification purposes. In this paper, a U-Prove based security mechanism is proposed for mobile device authentication and authorization in the eHealthcare environment. The complete architecture of the proposed security mechanism and its detailed methodology with process flow is presented. In addition, a generic security analysis is performed to show the strength of the proposed security mechanism. Â© 2016 IEEE.</t>
  </si>
  <si>
    <t>client; cyber-physical systems; cybersecurity; eHealthcare; encryption; Health 4.0; mHealth; mobile application; server; U-Prove</t>
  </si>
  <si>
    <t>2-s2.0-85006423721</t>
  </si>
  <si>
    <t>Fan C.-I., Wang J.-S., Huang J.-J., Tseng Y.-F., Juang W.-S., Kikuchi H.</t>
  </si>
  <si>
    <t>7402656917;57192418674;55887576900;55948650000;7004911200;36696114500;</t>
  </si>
  <si>
    <t>Flexible authentication protocol with key reconstruction in WBAN environments</t>
  </si>
  <si>
    <t>2016 6th International Conference on IT Convergence and Security, ICITCS 2016</t>
  </si>
  <si>
    <t>10.1109/ICITCS.2016.7740335</t>
  </si>
  <si>
    <t>https://www.scopus.com/inward/record.uri?eid=2-s2.0-85006284995&amp;doi=10.1109%2fICITCS.2016.7740335&amp;partnerID=40&amp;md5=b09c17a06b56d5e797097c39fdfb0f55</t>
  </si>
  <si>
    <t>Department of Computer Science and Engineering, National Sun Yat-sen University, Kaohsiung, Taiwan; Department of Information Management, National Kaohsiung First University of Science and Technology, Kaohsiung, Taiwan; Department of Frontier Media Science Meiji University, Tokyo, Japan</t>
  </si>
  <si>
    <t>Fan, C.-I., Department of Computer Science and Engineering, National Sun Yat-sen University, Kaohsiung, Taiwan; Wang, J.-S., Department of Computer Science and Engineering, National Sun Yat-sen University, Kaohsiung, Taiwan; Huang, J.-J., Department of Computer Science and Engineering, National Sun Yat-sen University, Kaohsiung, Taiwan; Tseng, Y.-F., Department of Computer Science and Engineering, National Sun Yat-sen University, Kaohsiung, Taiwan; Juang, W.-S., Department of Information Management, National Kaohsiung First University of Science and Technology, Kaohsiung, Taiwan; Kikuchi, H., Department of Frontier Media Science Meiji University, Tokyo, Japan</t>
  </si>
  <si>
    <t>Wireless body area network (WBAN) plays an important part in mobile healthcare. WBAN can be imagined as a small wireless local area network around our body. In WBAN, there exist three roles: sensors, gateway, and healthcare center. However, the communication distance between sensors and gateway is only 1-2 meters. If the gateway is lost or leaves the range of WBAN consisting of the sensors, the sensed data will not be aggregated and forwarded. Furthermore, the original gateway holds the long-term key shared with the healthcare center, but the user's devices which may serve as the backup gateway do not hold the long-term key. In order to deal with the problems, we propose a key reconstruction protocol for WBAN. In the proposed protocol, the original gateway enables the backup gateway to reconstruct a temporary token, and the backup gateway will use the temporary token to establish a secure channel with the healthcare center without using the long-term key of the original gateway. Â© 2016 IEEE.</t>
  </si>
  <si>
    <t>2-s2.0-85006284995</t>
  </si>
  <si>
    <t>Jiang Q., Lian X., Yang C., Ma J., Tian Y., Yang Y.</t>
  </si>
  <si>
    <t>36619628100;57191256766;56654483500;25621725700;55480173200;36549636800;</t>
  </si>
  <si>
    <t>A bilinear pairing based anonymous authentication scheme in wireless body area networks for mHealth</t>
  </si>
  <si>
    <t>10.1007/s10916-016-0587-1</t>
  </si>
  <si>
    <t>https://www.scopus.com/inward/record.uri?eid=2-s2.0-84988384096&amp;doi=10.1007%2fs10916-016-0587-1&amp;partnerID=40&amp;md5=f2eba0e2ec7e6456ae5b48810fec4184</t>
  </si>
  <si>
    <t>Anonymity; Authentication; m-Health; Privacy; Wireless body area network (WBAN)</t>
  </si>
  <si>
    <t>2-s2.0-84988384096</t>
  </si>
  <si>
    <t>Wazid M., Zeadally S., Das A.K., Odelu V.</t>
  </si>
  <si>
    <t>55480987400;7003472739;55450732800;55418632300;</t>
  </si>
  <si>
    <t>Analysis of Security Protocols for Mobile Healthcare</t>
  </si>
  <si>
    <t>10.1007/s10916-016-0596-0</t>
  </si>
  <si>
    <t>https://www.scopus.com/inward/record.uri?eid=2-s2.0-84987978099&amp;doi=10.1007%2fs10916-016-0596-0&amp;partnerID=40&amp;md5=0f9d740e2f46d733e96bf1b4d33c0197</t>
  </si>
  <si>
    <t>Center for Security, Theory and Algorithmic Research, International Institute of Information Technology, Hyderabad, 500 032, India; College of Communication and Information, University of Kentucky, Lexington, KY  405 06, United States; Department of Computer Science and Engineering, Indian Institute of Information Technology, Sri City, Andhra Pradesh  Chittoor 517 588, India</t>
  </si>
  <si>
    <t>Wazid, M., Center for Security, Theory and Algorithmic Research, International Institute of Information Technology, Hyderabad, 500 032, India; Zeadally, S., College of Communication and Information, University of Kentucky, Lexington, KY  405 06, United States; Das, A.K., Center for Security, Theory and Algorithmic Research, International Institute of Information Technology, Hyderabad, 500 032, India; Odelu, V., Department of Computer Science and Engineering, Indian Institute of Information Technology, Sri City, Andhra Pradesh  Chittoor 517 588, India</t>
  </si>
  <si>
    <t>Attack; Communication cost; Computation cost; Mobile device; Mobile healthcare; Protocol; Security; Threat</t>
  </si>
  <si>
    <t>2-s2.0-84987978099</t>
  </si>
  <si>
    <t>mHealth - Investigating an information security framework for mHealth data: Challenges and possible solutions</t>
  </si>
  <si>
    <t>Proceedings - 12th International Conference on Intelligent Environments, IE 2016</t>
  </si>
  <si>
    <t>10.1109/IE.2016.59</t>
  </si>
  <si>
    <t>https://www.scopus.com/inward/record.uri?eid=2-s2.0-84998631494&amp;doi=10.1109%2fIE.2016.59&amp;partnerID=40&amp;md5=a220ac13b5c895c5328326097494eb22</t>
  </si>
  <si>
    <t>School of Science and Technology, Middlesex University, Hendon, London, NW4 4BT, United Kingdom; School of Science and Technology, Middlesex University, London, United Kingdom</t>
  </si>
  <si>
    <t>Vithanwattana, N., School of Science and Technology, Middlesex University, Hendon, London, NW4 4BT, United Kingdom; Mapp, G., School of Science and Technology, Middlesex University, London, United Kingdom; George, C., School of Science and Technology, Middlesex University, London, United Kingdom</t>
  </si>
  <si>
    <t>It has been clearly shown that mHealth solutions deliver more patient-focused healthcare and improve the overall efficiency of healthcare systems. In addition, these solutions can potentially reduce the cost of providing healthcare in the context of the increasing demands of the ageing populations in advanced economies. These solutions can also play an important part in intelligent environments, facilitating real-time data collection and input to enable various functionalities. However, there are various challenges regarding the development of mHealth solutions: the most important of these being privacy and data security. Furthermore, the use of Cloud Computing is becoming an option for the healthcare sector to store healthcare data, but storing data in the Cloud raises serious concerns. This paper discusses issues related to managing mHealth data in this new context including challenges, security frameworks and requirements, and possible solutions. Â© 2016 IEEE.</t>
  </si>
  <si>
    <t>Cloud Computing; mHealth; Security Framework; Security Requirements; wearable</t>
  </si>
  <si>
    <t>2-s2.0-84998631494</t>
  </si>
  <si>
    <t>Shao X., Demurjian S.A., Agresta T.P.</t>
  </si>
  <si>
    <t>57193605806;6603876241;12806542300;</t>
  </si>
  <si>
    <t>A spatio-situation-based access control model for dynamic permission on mobile applications</t>
  </si>
  <si>
    <t>Mobile Application Development, Usability, and Security</t>
  </si>
  <si>
    <t>10.4018/978-1-5225-0945-5.ch007</t>
  </si>
  <si>
    <t>https://www.scopus.com/inward/record.uri?eid=2-s2.0-85015160596&amp;doi=10.4018%2f978-1-5225-0945-5.ch007&amp;partnerID=40&amp;md5=1ca154f1515d90e72fd9008cc9e5e89d</t>
  </si>
  <si>
    <t>University of Connecticut, United States; University of Connecticut Health Center, United States</t>
  </si>
  <si>
    <t>Shao, X., University of Connecticut, United States; Demurjian, S.A., University of Connecticut, United States; Agresta, T.P., University of Connecticut Health Center, United States</t>
  </si>
  <si>
    <t>As users are now able to take their mobile devices from location to location, there has been a transition from a static program running on a PC/laptop to a dynamic application that can adapt based on a variety of conditions and criteria. This highlights an emerging need to support dynamic permissions of mobile applications as a user moves from location to location based and perform different actions in particular situation. This chapter presents a Spatio-Situation-Based Access Control model that extends role-based access control to secure sensitive data for mobile applications with the ability to make dynamic authorization decisions according to the time/location and the particular situation being encountered by a user. To demonstrate the feasibility of the work, a realistic healthcare scenario examines the complex workflow of treating a patient by a physician utilizing a mobile health (mHealth) app to access patient data, as she/he moves among multiple locations at different times throughout the day/week requiring access to different patient data repositories at different times. Â© 2017 by IGI Global. All rights reserved.</t>
  </si>
  <si>
    <t>2-s2.0-85015160596</t>
  </si>
  <si>
    <t>Almotiri S.H., Khan M.A., Alghamdi M.A.</t>
  </si>
  <si>
    <t>57127332000;7410318323;57210683319;</t>
  </si>
  <si>
    <t>Mobile health (m-Health) system in the context of IoT</t>
  </si>
  <si>
    <t>Proceedings - 2016 4th International Conference on Future Internet of Things and Cloud Workshops, W-FiCloud 2016</t>
  </si>
  <si>
    <t>10.1109/W-FiCloud.2016.24</t>
  </si>
  <si>
    <t>https://www.scopus.com/inward/record.uri?eid=2-s2.0-85009819004&amp;doi=10.1109%2fW-FiCloud.2016.24&amp;partnerID=40&amp;md5=33db83211aa130c3050bfe97b2f80b0e</t>
  </si>
  <si>
    <t>Department of Computer Science, Umm Al-Qura University, Saudi Arabia</t>
  </si>
  <si>
    <t>Almotiri, S.H., Department of Computer Science, Umm Al-Qura University, Saudi Arabia; Khan, M.A., Department of Computer Science, Umm Al-Qura University, Saudi Arabia; Alghamdi, M.A., Department of Computer Science, Umm Al-Qura University, Saudi Arabia</t>
  </si>
  <si>
    <t>In this paper we describe the mobile health (m-health) system in the context of Internet of Things (IoT). We describe the fundamental characteristics of m-health devices such as compactness, IP connectivity, low-power consumption and security. We discuss acquisition of mobile health data via medical gadgets and wearables and application of this data in monitoring various health conditions such as blood sugar level, ECG, blood-pressure, asthma, etc. Security is very critical for IoT based m-health system. We address the issues of confidentiality, privacy, and security in the context of secure m-health system. We listed several measures to protect the information of patients and m-health system. The m-health system will benefit the patients in many ways such as quick diagnosis, remote monitoring and home rehabilitation. Overall m-health system will significantly reduces healthcare cost and unnecessary hospitalizations. Â© 2016 IEEE.</t>
  </si>
  <si>
    <t>Internet of Things (IoT); Mobile health (m-health)</t>
  </si>
  <si>
    <t>2-s2.0-85009819004</t>
  </si>
  <si>
    <t>Capon H., Hall W., Fry C., Carter A.</t>
  </si>
  <si>
    <t>57190225106;7402629359;7102479784;35320939900;</t>
  </si>
  <si>
    <t>Realising the technological promise of smartphones in addiction research and treatment: An ethical review</t>
  </si>
  <si>
    <t>International Journal of Drug Policy</t>
  </si>
  <si>
    <t>10.1016/j.drugpo.2016.05.013</t>
  </si>
  <si>
    <t>https://www.scopus.com/inward/record.uri?eid=2-s2.0-84989937495&amp;doi=10.1016%2fj.drugpo.2016.05.013&amp;partnerID=40&amp;md5=78b6b7a0f8ffc11e25cb2790adf31524</t>
  </si>
  <si>
    <t>School of Psychological Sciences, Monash Institute of Cognitive and Clinical Neurosciences, Monash University, 18 Innovation Walk, Clayton Campus, Wellington Road, VIC 3800, Australia; Centre for Youth Substance Abuse Research, University of Queensland, CYSAR â€“ K Floor Mental Health Centre, Royal Brisbane and Women's Hospital Site, Herston, QLD  4029, Australia; UQ Centre for Clinical Research, University of Queensland, UQCCR â€“ Level 2, Building 71/918, Herston Campus, Brisbane, QLD  4029, Australia; Centre for Cultural Diversity and Wellbeing, Victoria University, PO Box 14428, Melbourne, VIC  8001, Australia</t>
  </si>
  <si>
    <t>Capon, H., School of Psychological Sciences, Monash Institute of Cognitive and Clinical Neurosciences, Monash University, 18 Innovation Walk, Clayton Campus, Wellington Road, VIC 3800, Australia; Hall, W., Centre for Youth Substance Abuse Research, University of Queensland, CYSAR â€“ K Floor Mental Health Centre, Royal Brisbane and Women's Hospital Site, Herston, QLD  4029, Australia, UQ Centre for Clinical Research, University of Queensland, UQCCR â€“ Level 2, Building 71/918, Herston Campus, Brisbane, QLD  4029, Australia; Fry, C., Centre for Cultural Diversity and Wellbeing, Victoria University, PO Box 14428, Melbourne, VIC  8001, Australia; Carter, A., School of Psychological Sciences, Monash Institute of Cognitive and Clinical Neurosciences, Monash University, 18 Innovation Walk, Clayton Campus, Wellington Road, VIC 3800, Australia, UQ Centre for Clinical Research, University of Queensland, UQCCR â€“ Level 2, Building 71/918, Herston Campus, Brisbane, QLD  4029, Australia</t>
  </si>
  <si>
    <t>Background Smartphone technologies and mHealth applications (or apps) promise unprecedented scope for data collection, treatment intervention, and relapse prevention when used in the field of substance abuse and addiction. This potential also raises new ethical challenges that researchers, clinicians, and software developers must address. Aims This paper aims to identify ethical issues in the current uses of smartphones in addiction research and treatment. Methods A search of three databases (PubMed, Web of Science and PsycInfo) identified 33 studies involving smartphones or mHealth applications for use in the research and treatment of substance abuse and addiction. A content analysis was conducted to identify how smartphones are being used in these fields and to highlight the ethical issues raised by these studies. Results Smartphones are being used to collect large amounts of sensitive information, including personal information, geo-location, physiological activity, self-reports of mood and cravings, and the consumption of illicit drugs, alcohol and nicotine. Given that detailed information is being collected about potentially illegal behaviour, we identified the following ethical considerations: protecting user privacy, maximising equity in access, ensuring informed consent, providing participants with adequate clinical resources, communicating clinically relevant results to individuals, and the urgent need to demonstrate evidence of safety and efficacy of the technologies. Conclusions mHealth technology offers the possibility to collect large amounts of valuable personal information that may enhance research and treatment of substance abuse and addiction. To realise this potential researchers, clinicians and app-developers must address these ethical concerns to maximise the benefits and minimise risks of harm to users. Â© 2016 Elsevier B.V.</t>
  </si>
  <si>
    <t>Addiction; Ethics; mHealth; Research; Smartphones; Substance abuse; Treatment</t>
  </si>
  <si>
    <t>2-s2.0-84989937495</t>
  </si>
  <si>
    <t>Sa J.H.G., Rebelo M.S., Brentani A., Grisi S.J.F.E., Iwaya L.H., Simplicio M.A., Jr., Carvalho T.C.M.B., Gutierrez M.A.</t>
  </si>
  <si>
    <t>57190276672;7006671507;43261045000;35548550800;55584463800;29167480300;7005958557;35581214400;</t>
  </si>
  <si>
    <t>Georeferenced and secure mobile health system for large scale data collection in primary care</t>
  </si>
  <si>
    <t>International Journal of Medical Informatics</t>
  </si>
  <si>
    <t>10.1016/j.ijmedinf.2016.06.013</t>
  </si>
  <si>
    <t>https://www.scopus.com/inward/record.uri?eid=2-s2.0-84978863344&amp;doi=10.1016%2fj.ijmedinf.2016.06.013&amp;partnerID=40&amp;md5=d356eed76a21e62a603cc8cbc2479bef</t>
  </si>
  <si>
    <t>University of Sao Paulo Medical School, Sao Paulo, SP, Brazil; Graduate Program in Economics and Health Informatics, Federal University of Sao Paulo, Sao Paulo, SP, Brazil; Department of Computer Science, Karlstad University, Sweden; Department of Computer and Digital Systems Engineering, University of Sao Paulo, Sao Paulo, SP, Brazil</t>
  </si>
  <si>
    <t>Sa, J.H.G., University of Sao Paulo Medical School, Sao Paulo, SP, Brazil, Graduate Program in Economics and Health Informatics, Federal University of Sao Paulo, Sao Paulo, SP, Brazil; Rebelo, M.S., University of Sao Paulo Medical School, Sao Paulo, SP, Brazil; Brentani, A., University of Sao Paulo Medical School, Sao Paulo, SP, Brazil; Grisi, S.J.F.E., University of Sao Paulo Medical School, Sao Paulo, SP, Brazil; Iwaya, L.H., Department of Computer Science, Karlstad University, Sweden; Simplicio, M.A., Jr., Department of Computer and Digital Systems Engineering, University of Sao Paulo, Sao Paulo, SP, Brazil; Carvalho, T.C.M.B., Department of Computer and Digital Systems Engineering, University of Sao Paulo, Sao Paulo, SP, Brazil; Gutierrez, M.A., University of Sao Paulo Medical School, Sao Paulo, SP, Brazil, Graduate Program in Economics and Health Informatics, Federal University of Sao Paulo, Sao Paulo, SP, Brazil</t>
  </si>
  <si>
    <t>Introduction Mobile health consists in applying mobile devices and communication capabilities for expanding the coverage and improving the effectiveness of health care programs. The technology is particularly promising for developing countries, in which health authorities can take advantage of the flourishing mobile market to provide adequate health care to underprivileged communities, especially primary care. In Brazil, the Primary Care Information System (SIAB) receives primary health care data from all regions of the country, creating a rich database for health-related action planning. Family Health Teams (FHTs) collect this data in periodic visits to families enrolled in governmental programs, following an acquisition procedure that involves filling in paper forms. This procedure compromises the quality of the data provided to health care authorities and slows down the decision-making process. Objectives To develop a mobile system (GeoHealth) that should address and overcome the aforementioned problems and deploy the proposed solution in a wide underprivileged metropolitan area of a major city in Brazil. Methods The proposed solution comprises three main components: (a) an Application Server, with a database containing family health conditions; and two clients, (b) a Web Browser running visualization tools for management tasks, and (c) a data-gathering device (smartphone) to register and to georeference the family health data. A data security framework was designed to ensure the security of data, which was stored locally and transmitted over public networks. Results The system was successfully deployed at six primary care units in the city of Sao Paulo, where a total of 28,324 families/96,061 inhabitants are regularly followed up by government health policies. The health conditions observed from the population covered were: diabetes in 3.40%, hypertension (age &gt;40) in 23.87% and tuberculosis in 0.06%. This estimated prevalence has enabled FHTs to set clinical appointments proactively, with the aim of confirming or detecting cases of non-communicable diseases more efficiently, based on real-time information. Conclusion The proposed system has the potential to improve the efficiency of primary care data collection and analysis. In terms of direct costs, it can be considered a low-cost solution, with an estimated additional monthly cost of U$ 0.040 per inhabitant of the region covered, or approximately U$ 0.106 per person, considering only those currently enrolled in the system. Â© 2016 Elsevier Ireland Ltd</t>
  </si>
  <si>
    <t>Data collection; Data quality; Georeference; Mobile health; Primary care; Security</t>
  </si>
  <si>
    <t>2-s2.0-84978863344</t>
  </si>
  <si>
    <t>Zhang H., Wang Z., Scherb C., Marxer C., Burke J., Zhang L.</t>
  </si>
  <si>
    <t>56021996500;56870944400;56871206800;57191837062;9042957400;8376915500;</t>
  </si>
  <si>
    <t>Sharing mHealth data via named data networking</t>
  </si>
  <si>
    <t>ACM-ICN 2016 - Proceedings of the 2016 3rd ACM Conference on Information-Centric Networking</t>
  </si>
  <si>
    <t>10.1145/2984356.2984379</t>
  </si>
  <si>
    <t>https://www.scopus.com/inward/record.uri?eid=2-s2.0-84994121132&amp;doi=10.1145%2f2984356.2984379&amp;partnerID=40&amp;md5=95140fee99f8b2dc4ac9b2090323960b</t>
  </si>
  <si>
    <t>UCLA, United States; University of Basel, Switzerland</t>
  </si>
  <si>
    <t>Zhang, H., UCLA, United States; Wang, Z., UCLA, United States; Scherb, C., University of Basel, Switzerland; Marxer, C., University of Basel, Switzerland; Burke, J., UCLA, United States; Zhang, L., UCLA, United States</t>
  </si>
  <si>
    <t>This paper introduces NDNFit, a distributed mobile health (mHealth) application built to use the newly proposed Named Data Networking (NDN) architecture instead of TCP/IP. The design is inspired by the Open mHealth ecosystem. Open mHealth uses a traditional cloud-enabled mobile architecture, but aspires to provide users with direct control of how their personal health data is used by applications and shared with other users within the ecosystem. NDNFit names and secures users' health data directly using NDN network primitives, a more effective building block towards the ideal of user control than IP-based solutions. Its design illustrates that NDN's data-centric approach to networking can be a better fit than current networking approaches for mobile health applications, especially those that foreground individuals' control over their own data and, at the same time, target interoperability. This paper discusses the de sign and initial implementation of an NDNFit prototype, which offers end-users a mobile fitness tracking application. The paper identifies important differences between NDN and TCP/IP for mHealth, concluding with a discussion of future work and research opportunities. Â© 2016 ACM.</t>
  </si>
  <si>
    <t>MHealth; Named data networking; Security</t>
  </si>
  <si>
    <t>2-s2.0-84994121132</t>
  </si>
  <si>
    <t>Saleheen N., Chakrabortyr S., Ali N., Rahman M.M., Hossain S.M., Bari R., Buder E., Srivastavay M., Kumar S.</t>
  </si>
  <si>
    <t>56113082500;35770343500;49860962200;56874943300;55777220800;56404374800;7003352267;57191543708;57202477406;</t>
  </si>
  <si>
    <t>mSieve: Differential behavioral privacy in time series of mobile sensor data</t>
  </si>
  <si>
    <t>UbiComp 2016 - Proceedings of the 2016 ACM International Joint Conference on Pervasive and Ubiquitous Computing</t>
  </si>
  <si>
    <t>10.1145/2971648.2971753</t>
  </si>
  <si>
    <t>https://www.scopus.com/inward/record.uri?eid=2-s2.0-84991490361&amp;doi=10.1145%2f2971648.2971753&amp;partnerID=40&amp;md5=157e5dd34c41de706f718cb6cf9cb1df</t>
  </si>
  <si>
    <t>University of Memphis, Los Angeles, United States; IBM T. J. Watson Research Centerr, Los Angeles, United States; Nokia Research, Los Angeles, United States; University of California, Los Angeles, United States</t>
  </si>
  <si>
    <t>Saleheen, N., University of Memphis, Los Angeles, United States; Chakrabortyr, S., IBM T. J. Watson Research Centerr, Los Angeles, United States; Ali, N., University of Memphis, Los Angeles, United States; Rahman, M.M., Nokia Research, Los Angeles, United States; Hossain, S.M., University of Memphis, Los Angeles, United States; Bari, R., University of Memphis, Los Angeles, United States; Buder, E., University of Memphis, Los Angeles, United States; Srivastavay, M., University of California, Los Angeles, United States; Kumar, S., University of Memphis, Los Angeles, United States</t>
  </si>
  <si>
    <t>Differential privacy concepts have been successfully used to protect anonymity of individuals in population-scale analysis. Sharing of mobile sensor data, especially physiological data, raise different privacy challenges, that of protecting private behaviors that can be revealed from time series of sensor data. Existing privacy mechanisms rely on noise addition and data perturbation. But the accuracy requirement on inferences drawn from physiological data, together with well-established limits within which these data values occur, render traditional privacy mechanisms inapplicable. In this work, we define a new behavioral privacy metric based on differential privacy and propose a novel data substitution mechanism to protect behavioral privacy. We evaluate the efficacy of our scheme using 660 hours of ECG, respiration, and activity data collected from 43 participants and demonstrate that it is possible to retain meaningful utility, in terms of inference accuracy (90%), while simultaneously preserving the privacy of sensitive behaviors.</t>
  </si>
  <si>
    <t>Behavioral privacy; Differential privacy; Mobile health</t>
  </si>
  <si>
    <t>2-s2.0-84991490361</t>
  </si>
  <si>
    <t>Ban V., Kim J.E., Joo S.C., Jeong C.W., Yoon K.-H.</t>
  </si>
  <si>
    <t>56707117200;57189299429;56216510500;23397375500;24752307600;</t>
  </si>
  <si>
    <t>Patient monitoring system for cardiovascular disease based on smart mobile healthcare environments</t>
  </si>
  <si>
    <t>10.1166/asl.2016.7792</t>
  </si>
  <si>
    <t>https://www.scopus.com/inward/record.uri?eid=2-s2.0-85019990674&amp;doi=10.1166%2fasl.2016.7792&amp;partnerID=40&amp;md5=4a0e67448e69a8f55e8a665ca951da86</t>
  </si>
  <si>
    <t>Department of Computer Engineering, Wonkwang University, 460 Iksandeaero, Iksan, Jeonbuk, South Korea; Imaging Science Based Lung and Bone Disease Research Center, Wonkwang University, 460 Iksandeaero, Iksan, Jeonbuk, South Korea; Department of Radiology, Wonkwang University School of Medicine and Hospital, 460 Iksandeaero, Iksan, Jeonbuk  570-749, South Korea</t>
  </si>
  <si>
    <t>Ban, V., Department of Computer Engineering, Wonkwang University, 460 Iksandeaero, Iksan, Jeonbuk, South Korea; Kim, J.E., Department of Computer Engineering, Wonkwang University, 460 Iksandeaero, Iksan, Jeonbuk, South Korea; Joo, S.C., Department of Computer Engineering, Wonkwang University, 460 Iksandeaero, Iksan, Jeonbuk, South Korea; Jeong, C.W., Imaging Science Based Lung and Bone Disease Research Center, Wonkwang University, 460 Iksandeaero, Iksan, Jeonbuk, South Korea; Yoon, K.-H., Department of Radiology, Wonkwang University School of Medicine and Hospital, 460 Iksandeaero, Iksan, Jeonbuk  570-749, South Korea</t>
  </si>
  <si>
    <t>In this paper, we proposed a patient monitoring system for cardiovascular disease based on smart mobile healthcare environments. The advancement in smart healthcare development technologies and the integration with physiological sensor design that are connected with the smart devices have been widely used for public health care. Hence, the goal of our study is to develop a new physiological marker for preventing cardiovascular disease. Therefore, we presented the design and the development of aggregation, processing, and retrieving for body sensor data. In particular, we also considered the security method for sensor information by implementing Advance Encryption Standard (AES) method. Resultantly, we can ensure the security and the reliability of the data for monitoring the personal biological information in smart mobile healthcare environments. Â© 2016 American Scientific Publishers. All rights reserved.</t>
  </si>
  <si>
    <t>Biological information; Cardiovascular disease; Patient monitoring system; Smart mobile healthcare</t>
  </si>
  <si>
    <t>2-s2.0-85019990674</t>
  </si>
  <si>
    <t>Lloret J., Sendra S., Jimenez J.M., Parra L.</t>
  </si>
  <si>
    <t>23389476400;35189596800;57199672753;55588357300;</t>
  </si>
  <si>
    <t>Providing security and fault tolerance in P2P connections between clouds for mHealth services</t>
  </si>
  <si>
    <t>10.1007/s12083-015-0378-3</t>
  </si>
  <si>
    <t>https://www.scopus.com/inward/record.uri?eid=2-s2.0-84933054818&amp;doi=10.1007%2fs12083-015-0378-3&amp;partnerID=40&amp;md5=cbc528b1df639b0a51cb54ad55a5055d</t>
  </si>
  <si>
    <t>Instituto de InvestigaciÃ³n Para la Gestion Integrada de Zonas Costeras, Universidad PolitÃ©cnica de Valencia, Valencia, Spain</t>
  </si>
  <si>
    <t>Lloret, J., Instituto de InvestigaciÃ³n Para la Gestion Integrada de Zonas Costeras, Universidad PolitÃ©cnica de Valencia, Valencia, Spain; Sendra, S., Instituto de InvestigaciÃ³n Para la Gestion Integrada de Zonas Costeras, Universidad PolitÃ©cnica de Valencia, Valencia, Spain; Jimenez, J.M., Instituto de InvestigaciÃ³n Para la Gestion Integrada de Zonas Costeras, Universidad PolitÃ©cnica de Valencia, Valencia, Spain; Parra, L., Instituto de InvestigaciÃ³n Para la Gestion Integrada de Zonas Costeras, Universidad PolitÃ©cnica de Valencia, Valencia, Spain</t>
  </si>
  <si>
    <t>The mobile health (mHealth) and electronic health (eHealth) systems are useful to maintain a correct administration of health information and services. However, it is mandatory to ensure a secure data transmission and in case of a node failure, the system should not fall down. This fact is important because several vital systems could depend on this infrastructure. On the other hand, a cloud does not have infinite computational and storage resources in its infrastructure or would not provide all type of services. For this reason, it is important to establish an interrelation between clouds using communication protocols in order to provide scalability, efficiency, higher service availability and flexibility which allow the use of services, computing and storage resources of other clouds. In this paper, we propose the architecture and its secure protocol that allows exchanging information, data, services, computing and storage resources between all interconnected mHealth clouds. The system is based on a hierarchic architecture of two layers composed by nodes with different roles. The routing algorithm used to establish the connectivity between the nodes is the shortest path first (SPF), but it can be easily changed by any other one. Our architecture is highly scalable and allows adding new nodes and mHealth clouds easily, while it tries to maintain the load of the cloud balanced. Our protocol design includes node discovery, authentication and fault tolerance. We show the protocol operation and the secure system design. Finally we provide the performance results in a controlled test bench. Â© 2015, Springer Science+Business Media New York.</t>
  </si>
  <si>
    <t>Architecture; Communication between clouds; eHealth; Fault tolerance; mHealth; Protocol; Security between clouds</t>
  </si>
  <si>
    <t>2-s2.0-84933054818</t>
  </si>
  <si>
    <t>Ren Y., Shen J., Zheng Y., Wang J., Chao H.-C.</t>
  </si>
  <si>
    <t>23467593700;55964982500;55576235500;55904663300;7202973858;</t>
  </si>
  <si>
    <t>Efficient data integrity auditing for storage security in mobile health cloud</t>
  </si>
  <si>
    <t>10.1007/s12083-015-0346-y</t>
  </si>
  <si>
    <t>https://www.scopus.com/inward/record.uri?eid=2-s2.0-84928677388&amp;doi=10.1007%2fs12083-015-0346-y&amp;partnerID=40&amp;md5=95f9b88e63c3b0845fccea4b4db46500</t>
  </si>
  <si>
    <t>Jiangsu Engineering Center of Network Monitoring, School of Computer and Software, Nanjing University of Information Science and Technology, Nanjing, China; Department of Electronic Engineering, National Ilan University, I-Lan, Taiwan</t>
  </si>
  <si>
    <t>Ren, Y., Jiangsu Engineering Center of Network Monitoring, School of Computer and Software, Nanjing University of Information Science and Technology, Nanjing, China; Shen, J., Jiangsu Engineering Center of Network Monitoring, School of Computer and Software, Nanjing University of Information Science and Technology, Nanjing, China; Zheng, Y., Jiangsu Engineering Center of Network Monitoring, School of Computer and Software, Nanjing University of Information Science and Technology, Nanjing, China; Wang, J., Jiangsu Engineering Center of Network Monitoring, School of Computer and Software, Nanjing University of Information Science and Technology, Nanjing, China; Chao, H.-C., Department of Electronic Engineering, National Ilan University, I-Lan, Taiwan</t>
  </si>
  <si>
    <t>Cloud storage services can enable data owners to eliminate the need for the initial investment of expensive infrastructure setup and also minimize development and maintenance costs. Outsourcing the health data to e-health cloud storage server is very beneficial. Nonetheless, storing the health data on cloud servers also brings serious security challenges. In this paper, we propose a highly efficient data integrity auditing scheme for cloud storage for mobile health applications. The authentication tag for each data block generated by biosensor nodes is minimal in our scheme due to the use of hash operation. Moreover, in data integrity checking phase, message-locked encryption scheme is utilized to encrypt and transport the auditing information of the checked data blocks, which significantly reduces the required amount of calculation and communication resources. Compared with the conventional third party auditing schemes, the presented scheme speeds up the tag generation and tag checking process by more than one thousand times. Â© 2015, Springer Science+Business Media New York.</t>
  </si>
  <si>
    <t>Cloud storage; Data storage auditing; e-Health cloud; Mobile health</t>
  </si>
  <si>
    <t>2-s2.0-84928677388</t>
  </si>
  <si>
    <t>Kumar N., Kaur K., Misra S.C., Iqbal R.</t>
  </si>
  <si>
    <t>35191951000;56524077100;7401768596;23397490200;</t>
  </si>
  <si>
    <t>An intelligent RFID-enabled authentication scheme for healthcare applications in vehicular mobile cloud</t>
  </si>
  <si>
    <t>10.1007/s12083-015-0332-4</t>
  </si>
  <si>
    <t>https://www.scopus.com/inward/record.uri?eid=2-s2.0-84923247456&amp;doi=10.1007%2fs12083-015-0332-4&amp;partnerID=40&amp;md5=43e5794c22d0b8a0d3e3694264b4eff3</t>
  </si>
  <si>
    <t>Department of Computer Science and Engineering, Thapar University, Patiala, Punjab, India; Department of Industrial and Management Engineering, Indian Institute of Technology, Kanpur, U.P., India; Department of Computing and Digital Environment, Coventry University, Coventry, United Kingdom</t>
  </si>
  <si>
    <t>Kumar, N., Department of Computer Science and Engineering, Thapar University, Patiala, Punjab, India; Kaur, K., Department of Computer Science and Engineering, Thapar University, Patiala, Punjab, India; Misra, S.C., Department of Industrial and Management Engineering, Indian Institute of Technology, Kanpur, U.P., India; Iqbal, R., Department of Computing and Digital Environment, Coventry University, Coventry, United Kingdom</t>
  </si>
  <si>
    <t>Recently, vehicular cloud computing (VCC) has emerged as the one of the fast growing technologies with an aim to provide uninterrupted services to the moving clients even on-the-fly. One of the services provided by VCC is the mobile healthcare in which patient can be provided diagonosis from anywhere during their mobility. This paper proposes an intelligent RFID-enabled authentication scheme for healthcare applications in VCC environment. In the proposed scheme, a Petri Nets-based authentication model is used for authentication of tags, and readers. Both server, and tag authentications are protected by strong elliptical curve cryptography (ECC)-based key generation mechanism. The proposed scheme is found to be secure with respect to mutual authentication of servers and tags, replay attack, tracking attack, users anonymity, eavesdropping, and cloning with forward secrecy. To evaluate the effectiveness of the proposed scheme, it is evaluated with respect to the overhead generated, computation complexity, and % service delivery, where its performance is found better than the case where it is not applied. Â© 2015, Springer Science+Business Media New York.</t>
  </si>
  <si>
    <t>Authentication mechanism; Healthcare applications; Learning; Petri net; RFID</t>
  </si>
  <si>
    <t>2-s2.0-84923247456</t>
  </si>
  <si>
    <t>Aranki D., Kurillo G., Mani A., Azar P., Gaalen J.V., Peng Q., Nigam P., Reddy M.P., Sankavaram S., Wu Q., Bajcsy R.</t>
  </si>
  <si>
    <t>56712095000;16426116000;57191162843;57191163939;57191159327;57191158626;57191164844;57191162284;57191154556;57191164360;7006078015;</t>
  </si>
  <si>
    <t>A Telemonitoring Framework for Android Devices</t>
  </si>
  <si>
    <t>Proceedings - 2016 IEEE 1st International Conference on Connected Health: Applications, Systems and Engineering Technologies, CHASE 2016</t>
  </si>
  <si>
    <t>10.1109/CHASE.2016.28</t>
  </si>
  <si>
    <t>https://www.scopus.com/inward/record.uri?eid=2-s2.0-84987657193&amp;doi=10.1109%2fCHASE.2016.28&amp;partnerID=40&amp;md5=0ff06c90099244cf32d5c96add8f6b7f</t>
  </si>
  <si>
    <t>Department of Electrical Engineering and Computer Sciences (EECS), University of California, Berkeley, CA  94720, United States; EECS, UC Berkeley, United States</t>
  </si>
  <si>
    <t>Aranki, D., Department of Electrical Engineering and Computer Sciences (EECS), University of California, Berkeley, CA  94720, United States; Kurillo, G., Department of Electrical Engineering and Computer Sciences (EECS), University of California, Berkeley, CA  94720, United States; Mani, A., EECS, UC Berkeley, United States; Azar, P., EECS, UC Berkeley, United States; Gaalen, J.V., EECS, UC Berkeley, United States; Peng, Q., EECS, UC Berkeley, United States; Nigam, P., EECS, UC Berkeley, United States; Reddy, M.P., Department of Electrical Engineering and Computer Sciences (EECS), University of California, Berkeley, CA  94720, United States; Sankavaram, S., Department of Electrical Engineering and Computer Sciences (EECS), University of California, Berkeley, CA  94720, United States; Wu, Q., Department of Electrical Engineering and Computer Sciences (EECS), University of California, Berkeley, CA  94720, United States; Bajcsy, R., Department of Electrical Engineering and Computer Sciences (EECS), University of California, Berkeley, CA  94720, United States</t>
  </si>
  <si>
    <t>Real-time telemonitoring of patient's well-being through various wearable sensors and other electronic accessories holds promise to provide better quality healthcare at lower costs. The design and implementation of telemonitoring applications is however still a cumbersome process as it requires implementation of user interfaces, data acquisition, data storage, and proper security and privacy mechanisms using various APIs. This process requires a high level of experience in software development and design, as well as a certain level of knowledge in the healthcare domain. The multi-disciplinary nature of such applications limits the growth of telemonitoring. In addition, a large number of applications aim to use smartphone-based monitoring, which adds an extra level of complexity due to the fault-prone nature of such systems. In this paper, we describe a general-purpose framework that can be used to easily implement telemonitoring applications on Android-enabled devices. Â© 2016 IEEE.</t>
  </si>
  <si>
    <t>chronic health conditions; mHealth; telemonitoring</t>
  </si>
  <si>
    <t>2-s2.0-84987657193</t>
  </si>
  <si>
    <t>Katurura M., Cilliers L.</t>
  </si>
  <si>
    <t>57191036934;56381524000;</t>
  </si>
  <si>
    <t>The extent to which the POPI act makes provision for patient privacy in mobile personal health record systems</t>
  </si>
  <si>
    <t>2016 IST-Africa Conference, IST-Africa 2016</t>
  </si>
  <si>
    <t>10.1109/ISTAFRICA.2016.7530595</t>
  </si>
  <si>
    <t>https://www.scopus.com/inward/record.uri?eid=2-s2.0-84985998515&amp;doi=10.1109%2fISTAFRICA.2016.7530595&amp;partnerID=40&amp;md5=693a360c987f9a72fb5a8e2388174beb</t>
  </si>
  <si>
    <t>University of Fort Hare, Information Systems, 50 Church Street, East London, 5201, South Africa</t>
  </si>
  <si>
    <t>Katurura, M., University of Fort Hare, Information Systems, 50 Church Street, East London, 5201, South Africa; Cilliers, L., University of Fort Hare, Information Systems, 50 Church Street, East London, 5201, South Africa</t>
  </si>
  <si>
    <t>Health care providers are increasingly making use of m-health systems for data collection and maintenance of patients' health records, e.g. Mobile Personal Health Record Systems (MPHS). The privacy issues raised when making use of MPHRS include how information is collected, stored, and who has access to the collected information. These privacy concerns have not been investigated in the South African context before making use of the POPI Act. The Conceptual Framework for M-health was used as the foundation for evaluating the privacy principles relevant to MPHRS. The analysis found that while most privacy principles are regulated in the POPI Act, it does not make reference to a specific privacy management programme for MPHRS or anonymity of presence. This is problematic as health care providers will not have any guidance as to how to comply with the various privacy implementation principles. The recommendation of the study is then to develop these privacy management programmes in order to ensure compliance and information privacy of patients making use of MPHRS. Â© 2016 IIMC.</t>
  </si>
  <si>
    <t>mobile personal health record systems; POPI Act; privacy</t>
  </si>
  <si>
    <t>2-s2.0-84985998515</t>
  </si>
  <si>
    <t>Baek S., Seo S.-H., Kim S.</t>
  </si>
  <si>
    <t>56397539400;55273937600;15056945100;</t>
  </si>
  <si>
    <t>Preserving patient's anonymity for mobile healthcare system in IoT environment</t>
  </si>
  <si>
    <t>10.1177/155014772171642</t>
  </si>
  <si>
    <t>https://www.scopus.com/inward/record.uri?eid=2-s2.0-84992642913&amp;doi=10.1177%2f155014772171642&amp;partnerID=40&amp;md5=1a31d1872cf0c78df977f3c6b738165f</t>
  </si>
  <si>
    <t>Center for Information Security and Technologies (CIST), Korea University Anam Campus, Anam-dong 5(o)-ga, Seongbuk-gu, Seoul, South Korea; Department of Mathematics, Korea University Sejong Campus, Sejong-ro, Sejong City, South Korea</t>
  </si>
  <si>
    <t>Baek, S., Center for Information Security and Technologies (CIST), Korea University Anam Campus, Anam-dong 5(o)-ga, Seongbuk-gu, Seoul, South Korea; Seo, S.-H., Department of Mathematics, Korea University Sejong Campus, Sejong-ro, Sejong City, South Korea; Kim, S., Center for Information Security and Technologies (CIST), Korea University Anam Campus, Anam-dong 5(o)-ga, Seongbuk-gu, Seoul, South Korea</t>
  </si>
  <si>
    <t>Emerging IoT (Internet of Things) technologies provide many benefits to the improvement of healthcare service. The successful deployment of IoT depends on ensuring security and privacy that need to adapt to their processing capabilities. IoT is vulnerable to attacks since communications aremostly wireless. So far, most researchers have only focused on security or privacy issues related to wireless communication in the IoT environment without considering all the communication vulnerabilities. However, since most of biometric data from sensors travel over the cellular network, we are required to study a privacy-enhanced scheme that covers all the secure communications. Therefore, we propose a novel privacy-enhanced mobile healthcare system in the IoT environment. Our proposed scheme provides anonymous communication between a patient and a doctor in a wireless cellular network satisfying security requirements and guaranteeing its efficiency. Copyright Â© 2016 Seungsoo Baek et al.</t>
  </si>
  <si>
    <t>2-s2.0-84992642913</t>
  </si>
  <si>
    <t>Stach C.</t>
  </si>
  <si>
    <t>37262079900;</t>
  </si>
  <si>
    <t>Secure candy castle - A prototype for privacy-aware mHealth apps</t>
  </si>
  <si>
    <t>Proceedings - IEEE International Conference on Mobile Data Management</t>
  </si>
  <si>
    <t>2016-July</t>
  </si>
  <si>
    <t>10.1109/MDM.2016.64</t>
  </si>
  <si>
    <t>https://www.scopus.com/inward/record.uri?eid=2-s2.0-84981731107&amp;doi=10.1109%2fMDM.2016.64&amp;partnerID=40&amp;md5=b8bdf6be2522476bb503a9f1498daea8</t>
  </si>
  <si>
    <t>University of Stuttgart, Institute for Parallel and Distributed Systems, UniversitÃ¤tsstraÃŸe 38, Stuttgart, 70569, Germany</t>
  </si>
  <si>
    <t>Stach, C., University of Stuttgart, Institute for Parallel and Distributed Systems, UniversitÃ¤tsstraÃŸe 38, Stuttgart, 70569, Germany</t>
  </si>
  <si>
    <t>Due to rising medical costs, the healthcare landscape is on the move. Novel treatment methods are badly required. Especially for the treatment of chronic diseases the usage of smart devices in combination with medical devices for telemedical screenings is a promising approach. If the patients are not in control of the collection and processing of their health data, privacy concerns limit their willingness to use such a method. In this paper, we present a prototype for an Android-based privacy-aware health game for children suffering from diabetes called Secure Candy Castle. In the game, the player keeps an electronic diabetes diary in a playful manner. In doing this, s/he is supported by various sensors. His or her data is analyzed and in case of a critical health condition, the game notifies authorized persons. With our approach, the user stays in control over his or her data, i.e., s/he defines which data should be shared with the game, how accurate this data should be, and even how the data is processed by the game. For this purpose, we apply the Privacy Management Platform, a fine-grained and extendable permission system. Â© 2016 IEEE.</t>
  </si>
  <si>
    <t>diabetes; diagnostic game; mHealth; privacy</t>
  </si>
  <si>
    <t>2-s2.0-84981731107</t>
  </si>
  <si>
    <t>Wu J., Waldron J., Reid S., Barnett J.</t>
  </si>
  <si>
    <t>7409260075;55793428100;56666755200;15052891600;</t>
  </si>
  <si>
    <t>The introduction and evaluation of mobile devices to improve access to patient records: A catalyst for innovation and collaboration</t>
  </si>
  <si>
    <t>Medical Imaging: Concepts, Methodologies, Tools, and Applications</t>
  </si>
  <si>
    <t>10.4018/978-1-5225-0571-6.ch045</t>
  </si>
  <si>
    <t>https://www.scopus.com/inward/record.uri?eid=2-s2.0-85014050621&amp;doi=10.4018%2f978-1-5225-0571-6.ch045&amp;partnerID=40&amp;md5=16a1bd7cabcf44aee960196d2f09dda7</t>
  </si>
  <si>
    <t>BC Cancer Agency Vancouver, Canada; IMITS Provincial Health Services Authorities, Canada; University of Victoria, Canada</t>
  </si>
  <si>
    <t>Wu, J., BC Cancer Agency Vancouver, Canada; Waldron, J., IMITS Provincial Health Services Authorities, Canada; Reid, S., BC Cancer Agency Vancouver, Canada; Barnett, J., BC Cancer Agency Vancouver, Canada, University of Victoria, Canada</t>
  </si>
  <si>
    <t>Prompt and efficient access to patient records is vital in providing optimal patient care. The Cancer Agency Information System (CAIS) is the primary patient record repository for the British Columbia Cancer Agency (BCCA) but is only accessible on traditional computer workstations. The BCCA clinics have significant space limitations resulting in multiple healthcare professionals sharing each workstation. Furthermore, workstations are not available in examination rooms. A novel and cost-efficient solution is necessary to improve clinician access to CAIS. This prompted the BCCA and the Provincial Health Services Authority (PHSA) Information Management Information Technology Services (IMITS) team to embark on an innovative provincial collaboration to introduce and evaluate the impact of a mobile device to improve access to CAIS. The project consisted of 2 phases with over 90 participants from multiple clinical disciplines across BCCA sites and other PHSA facilities. Phase I evaluated the adoptability, effectiveness, and costs associated with providing access to CAIS using desktop virtualization via Citrix. Citrix is a server solution that provides remote access to clients via the Web or to dummy terminals in a network. Phase II incorporated the feedback and findings from Phase I to develop a customized mobile application. Phase II also addressed privacy and security requirements and included additional users and workflows. This is explored in this chapter. Â© 2017 by IGI Global. All rights reserved.</t>
  </si>
  <si>
    <t>2-s2.0-85014050621</t>
  </si>
  <si>
    <t>HIPAA compliant wireless sensing smartwatch application for the self-management of pediatric asthma</t>
  </si>
  <si>
    <t>BSN 2016 - 13th Annual Body Sensor Networks Conference</t>
  </si>
  <si>
    <t>10.1109/BSN.2016.7516231</t>
  </si>
  <si>
    <t>https://www.scopus.com/inward/record.uri?eid=2-s2.0-84983446954&amp;doi=10.1109%2fBSN.2016.7516231&amp;partnerID=40&amp;md5=5a55fd6c321e8af51f7dbcdbd07d6594</t>
  </si>
  <si>
    <t>Department of Computer Science, University of California, Los Angeles, CA  90095, United States; Department of Electrical Engineering, University of California, Los Angeles, CA  90095, United States; Department of Radiological Sciences, University of California, Los Angeles, CA  90095, United States</t>
  </si>
  <si>
    <t>Hosseini, A., Department of Computer Science, University of California, Los Angeles, CA  90095, United States; Buonocore, C.M., Department of Computer Science, University of California, Los Angeles, CA  90095, United States; Hashemzadeh, S., Department of Computer Science, University of California, Los Angeles, CA  90095, United States; Hojaiji, H., Department of Electrical Engineering, University of California, Los Angeles, CA  90095, United States; Kalantarian, H., Department of Computer Science, University of California, Los Angeles, CA  90095, United States; Sideris, C., Department of Computer Science, University of California, Los Angeles, CA  90095, United States; Bui, A.A.T., Department of Radiological Sciences, University of California, Los Angeles, CA  90095, United States; King, C.E., Department of Computer Science, University of California, Los Angeles, CA  90095, United States; Sarrafzadeh, M., Department of Computer Science, University of California, Los Angeles, CA  90095, United States</t>
  </si>
  <si>
    <t>Asthma is the most prevalent chronic disease among pediatrics, as it is the leading cause of student absenteeism and hospitalization for those under the age of 15. To address the significant need to manage this disease in children, the authors present a mobile health (mHealth) system that determines the risk of an asthma attack through physiological and environmental wireless sensors and representational state transfer application program interfaces (RESTful APIs). The data is sent from wireless sensors to a smartwatch application (app) via a Health Insurance Portability and Accountability Act (HIPAA) compliant cryptography framework, which then sends data to a cloud for real-time analytics. The asthma risk is then sent to the smartwatch and provided to the user via simple graphics for easy interpretation by children. After testing the safety and feasibility of the system in an adult with moderate asthma prior to testing in children, it was found that the analytics model is able to determine the overall asthma risk (high, medium, or low risk) with an accuracy of 80.10Â±14.13%. Furthermore, the features most important for assessing the risk of an asthma attack were multifaceted, highlighting the importance of continuously monitoring different wireless sensors and RESTful APIs. Future testing this asthma attack risk prediction system in pediatric asthma individuals may lead to an effective self-management asthma program. Â© 2016 IEEE.</t>
  </si>
  <si>
    <t>2-s2.0-84983446954</t>
  </si>
  <si>
    <t>Ding D., Conti M., Solanas A.</t>
  </si>
  <si>
    <t>56888307600;15019127200;56238861000;</t>
  </si>
  <si>
    <t>A smart health application and its related privacy issues</t>
  </si>
  <si>
    <t>Proceedings of the 2016 Smart City Security and Privacy Workshop, SCSP-W 2016</t>
  </si>
  <si>
    <t>10.1109/SCSPW.2016.7509558</t>
  </si>
  <si>
    <t>https://www.scopus.com/inward/record.uri?eid=2-s2.0-84985911884&amp;doi=10.1109%2fSCSPW.2016.7509558&amp;partnerID=40&amp;md5=4af50395de0d7afa27ebd204689eaf0e</t>
  </si>
  <si>
    <t>University of Padua, Italy; Rovira i Virgili University, Spain</t>
  </si>
  <si>
    <t>Ding, D., University of Padua, Italy; Conti, M., University of Padua, Italy; Solanas, A., Rovira i Virgili University, Spain</t>
  </si>
  <si>
    <t>Together with the development of technologies such as those for ubiquitous computing, data mining, Internet of Things (IoT) and wireless sensor networks (WSNs), the concepts of smart cities and mobile health (m-Health) have emerged. Along the same line, the smart health concept (s-Health), understood as a context-aware healthcare paradigm for smart environments, improves the quality of healthcare systems within smart cities. However, s-Health may encounter some privacy and security issues. For example, in order to obtain the current location and health conditions of citizens, these citizens might be continuously monitored, which could be seen as a privacy invasion. In this paper, we describe an application within the s-Health paradigm. In particular, our approach allows to effectively deal with citizens who have respiratory conditions. Our application example suggests low-pollution routes to citizens in order to lessen their respiratory-related problems, and proactively activates water sprays in fountains to reduce the effect of pollution or pollen. Besides the description of the application, the main contribution of the article is the analysis of the emerging privacy issues of the proposed application and the discussion of possible countermeasures. Â© 2016 IEEE.</t>
  </si>
  <si>
    <t>Privacy; Security; Smart City Architectures; Smart Health</t>
  </si>
  <si>
    <t>2-s2.0-84985911884</t>
  </si>
  <si>
    <t>56024591600;35186349800;15724563800;</t>
  </si>
  <si>
    <t>Flashing displays: User-friendly solution for bootstrapping secure associations between multiple constrained wireless devices</t>
  </si>
  <si>
    <t>10.1002/sec.1400</t>
  </si>
  <si>
    <t>https://www.scopus.com/inward/record.uri?eid=2-s2.0-84951336137&amp;doi=10.1002%2fsec.1400&amp;partnerID=40&amp;md5=3aa549a954becf1cb127496d37078460</t>
  </si>
  <si>
    <t>University Department of Professional Studies, University of Split, Split, Croatia; Department of Electrical Engineering, FESB, University of Split, Split, Croatia</t>
  </si>
  <si>
    <t>KovaÄeviÄ‡, T., University Department of Professional Studies, University of Split, Split, Croatia; PerkoviÄ‡, T., Department of Electrical Engineering, FESB, University of Split, Split, Croatia; ÄŒagalj, M., Department of Electrical Engineering, FESB, University of Split, Split, Croatia</t>
  </si>
  <si>
    <t>Future healthcare systems, smart homes, and similar will involve a large number of smart inter-connected wireless devices (such as wireless sensor nodes). One of the major challenges to securing these systems presents loading initial cryptographic credentials into a relatively large number of wireless devices. Furthermore, many of these technologies involve low-cost and highly interface constrained devices (lacking usual wired interfaces, displays, keypads, and alike). We propose two novel multichannel key deployment schemes for wireless networks that only require a presence of a light source device, such as a multi-touch screen (tablet or smartphone device). The first key deployment scheme is based on secret key cryptography and is suitable for interface/resource-constrained wireless devices. The second scheme assumes a strong attacker and requires the use of public key cryptography. In both our solutions, we use one-way visible light channel of multi-touch screens (flashing displays) to initialize devices in a secure, usable, and scalable way. From the user's perspective, this boils down to placing the devices on the multitouch screen after which the remaining process is fully automatized. We showed through the experiments with 48 users that our solution is user-friendly and scales linearly with the number of nodes. Â© 2016 John Wiley &amp; Sons, Ltd.</t>
  </si>
  <si>
    <t>Authentication; Interference; Key deployment; Signal cancelation; Visible light channel; Wireless devices</t>
  </si>
  <si>
    <t>2-s2.0-84951336137</t>
  </si>
  <si>
    <t>Hu C., Li R., Li W., Yu J., Tian Z., Bie R.</t>
  </si>
  <si>
    <t>55224734400;56896495800;56795935800;13409205300;7202984839;8853874100;</t>
  </si>
  <si>
    <t>Efficient privacy-preserving schemes for dot-product computation in mobile computing</t>
  </si>
  <si>
    <t>PAMCO 2016 - Proceedings of the 2nd MobiHoc International Workshop on Privacy-Aware Mobile Computing</t>
  </si>
  <si>
    <t>10.1145/2940343.2948717</t>
  </si>
  <si>
    <t>https://www.scopus.com/inward/record.uri?eid=2-s2.0-84982834092&amp;doi=10.1145%2f2940343.2948717&amp;partnerID=40&amp;md5=8f1d728be97367dfda450f0f48d6a0f7</t>
  </si>
  <si>
    <t>Dept. of Computer Science, George Washington University, Washington, DC, United States; School of Information Science and Engineering, Qufu Normal University, Qufu, Shandong, China; Electrical and Computer Engineering Department, George Mason University, Fairfax, VA, United States; College of Information Science and Technology, Beijing Normal University, Beijing, China</t>
  </si>
  <si>
    <t>Hu, C., Dept. of Computer Science, George Washington University, Washington, DC, United States; Li, R., Dept. of Computer Science, George Washington University, Washington, DC, United States; Li, W., Dept. of Computer Science, George Washington University, Washington, DC, United States; Yu, J., School of Information Science and Engineering, Qufu Normal University, Qufu, Shandong, China; Tian, Z., Electrical and Computer Engineering Department, George Mason University, Fairfax, VA, United States; Bie, R., College of Information Science and Technology, Beijing Normal University, Beijing, China</t>
  </si>
  <si>
    <t>Many applications of mobile computing require the computation of dot-product of two vectors. For examples, the dot-product of an individual's genome data and the gene biomarkers of a health center can help detect diseases in m-Health, and that of the interests of two persons can facilitate friend discovery in mobile social networks. Nevertheless, exposing the inputs of dot-product computation discloses sensitive information about the two participants, leading to severe privacy violations. In this paper, we tackle the problem of privacy-preserving dot-product computation targeting mobile computing applications in which secure channels are hardly established, and the computational efficiency is highly desirable. We first propose two basic schemes and then present the corresponding advanced versions to improve efficiency and enhance privacy-protection strength. Furthermore, we theoretically prove that our proposed schemes can simultaneously achieve privacy-preservation, non-repudiation, and accountability. Our numerical results verify the performance of the proposed schemes in terms of communication and computational overheads. Â© 2016 ACM.</t>
  </si>
  <si>
    <t>Blind signature; Data security; Dot-product calculation; Privacy preservation</t>
  </si>
  <si>
    <t>2-s2.0-84982834092</t>
  </si>
  <si>
    <t>Aranki D., Kurillo G., Yan P., Liebovitz D.M., Bajcsy R.</t>
  </si>
  <si>
    <t>56712095000;16426116000;25825812400;16064050400;7006078015;</t>
  </si>
  <si>
    <t>Real-Time Tele-Monitoring of Patients with Chronic Heart-Failure Using a Smartphone: Lessons Learned</t>
  </si>
  <si>
    <t>IEEE Transactions on Affective Computing</t>
  </si>
  <si>
    <t>10.1109/TAFFC.2016.2554118</t>
  </si>
  <si>
    <t>https://www.scopus.com/inward/record.uri?eid=2-s2.0-84986563777&amp;doi=10.1109%2fTAFFC.2016.2554118&amp;partnerID=40&amp;md5=b28fd9bf2e2c23d8b075e29068e01080</t>
  </si>
  <si>
    <t>Department of Electrical Engineering and Computer Science, University of California, Berkeley, CA  94720, United States; University of Chicago Medicine, Chicago, IL  60637, United States</t>
  </si>
  <si>
    <t>Aranki, D., Department of Electrical Engineering and Computer Science, University of California, Berkeley, CA  94720, United States; Kurillo, G., Department of Electrical Engineering and Computer Science, University of California, Berkeley, CA  94720, United States; Yan, P., Department of Electrical Engineering and Computer Science, University of California, Berkeley, CA  94720, United States; Liebovitz, D.M., University of Chicago Medicine, Chicago, IL  60637, United States; Bajcsy, R., Department of Electrical Engineering and Computer Science, University of California, Berkeley, CA  94720, United States</t>
  </si>
  <si>
    <t>We present a smartphone-based system for real-time tele-monitoring of physical activity in patients with chronic heart-failure (CHF). We recently completed a pilot study with 15 subjects to evaluate the feasibility of the proposed monitoring in the real world and examine its requirements, privacy implications, usability, and other challenges encountered by the participants and healthcare providers. Our tele-monitoring system was designed to assess patient activity via minute-by-minute energy expenditure (EE) estimated from accelerometry. In addition, we tracked relative user location via global positioning system (GPS) to track outdoors activity and measure walking distance. The system also administered daily surveys to inquire about vital signs and general cardiovascular symptoms. The collected data were securely transmitted to a central server where they were analyzed in real time and were accessible to the study medical staff to monitor patient health status and provide medical intervention if needed. Although the system was designed for tele-monitoring individuals with CHF, the challenges, privacy considerations, and lessons learned from this pilot study apply to other chronic health conditions, such as diabetes and hypertension, that would benefit from continuous monitoring through mobile-health (mHealth) technologies. Â© 2016 IEEE.</t>
  </si>
  <si>
    <t>heart failure; intervention; mHealth; Tele-monitoring</t>
  </si>
  <si>
    <t>2-s2.0-84986563777</t>
  </si>
  <si>
    <t>Li F., Hong J.</t>
  </si>
  <si>
    <t>22938071100;57189989573;</t>
  </si>
  <si>
    <t>Efficient Certificateless Access Control for Wireless Body Area Networks</t>
  </si>
  <si>
    <t>10.1109/JSEN.2016.2554625</t>
  </si>
  <si>
    <t>https://www.scopus.com/inward/record.uri?eid=2-s2.0-84976315181&amp;doi=10.1109%2fJSEN.2016.2554625&amp;partnerID=40&amp;md5=9ae610651781935e185fc87a4cbb76d8</t>
  </si>
  <si>
    <t>Li, F., School of Computer Science and Engineering, University of Electronic Science and Technology of China, Chengdu, 611731, China; Hong, J., School of Computer Science and Engineering, University of Electronic Science and Technology of China, Chengdu, 611731, China</t>
  </si>
  <si>
    <t>Wireless body area networks (WBANs) are expected to act as an important role in monitoring the health information and creating a highly reliable ubiquitous healthcare system. Since the data collected by the WBANs are used to diagnose and treat, only authorized users can access these data. Therefore, it is important to design an access control scheme that can authorize, authenticate, and revoke a user to access the WBANs. In this paper, we first give an efficient certificateless signcryption scheme and then design an access control scheme for the WBANs using the given signcryption. Our scheme achieves confidentiality, integrity, authentication, non-repudiation, public verifiability, and ciphertext authenticity. Compared with existing three access control schemes using signcryption, our scheme has the least computational cost and energy consumption for the controller. In addition, our scheme has neither key escrow nor public key certificates, since it is based on certificateless cryptography. Â© 2016 IEEE.</t>
  </si>
  <si>
    <t>access control; certificateless cryptography; security; signcryption; Wireless body area networks</t>
  </si>
  <si>
    <t>2-s2.0-84976315181</t>
  </si>
  <si>
    <t>Sloane E.B., Gehlot V.</t>
  </si>
  <si>
    <t>7004155797;6603125366;</t>
  </si>
  <si>
    <t>Improved population health surveillance and chronic disease management using secure email: Application of the DIRECT, IEEE 11073, HITSP, and IHE standards and protocols</t>
  </si>
  <si>
    <t>Proceedings of the 18th Mediterranean Electrotechnical Conference: Intelligent and Efficient Technologies and Services for the Citizen, MELECON 2016</t>
  </si>
  <si>
    <t>10.1109/MELCON.2016.7495464</t>
  </si>
  <si>
    <t>https://www.scopus.com/inward/record.uri?eid=2-s2.0-84979304646&amp;doi=10.1109%2fMELCON.2016.7495464&amp;partnerID=40&amp;md5=d44184b5a9bd774de548dfab27eed4d1</t>
  </si>
  <si>
    <t>Center for Healthcare Information Research and Policy (CHIRP), Osprey, FL, United States; Department of Computing Sciences, Villanova University, Villanova, PA, United States</t>
  </si>
  <si>
    <t>Sloane, E.B., Center for Healthcare Information Research and Policy (CHIRP), Osprey, FL, United States; Gehlot, V., Department of Computing Sciences, Villanova University, Villanova, PA, United States</t>
  </si>
  <si>
    <t>Chronic disease management is a significant global challenge due to rapidly expanding and aging societies. In the USA, chronic disease management costs are estimated to consume as much as 60% of the annual 1 trillion health budget. This is not solely a US-centric issue, however. Even countries with much smaller and younger populations like Saudi Arabia are dealing with substantial chronic disease challenges. Common chronic diseases like asthma, Types 1 &amp; 2 diabetes, congestive heart failure (CHF), chronic obstructive pulmonary disease (COPD), hypertension, and obesity have become worldwide challenges, but they are often slow-moving diseases that can be monitored and treated if a small number of basic vitals signs like blood sugar, blood pressure, ECG, heart rate, lung capacity, peripheral oxygen saturation, respiratory rate, and weight. Virtually all of these basic signs can now be measured with low-cost devices purchased from the Internet. This paper describes how such data can be securely transmitted to caregivers (aides, nurses, or physicians) at clinics or hospitals to ensure early detection and low-cost, timely, and effective intervention. Â© 2016 IEEE.</t>
  </si>
  <si>
    <t>CHF; chronic disease; Continua; COPD; diabetes; Direct; eHealth; HITSP; home health care; IEEE 11073; IHE PCD; IHE XDM; IHEXDR; IoT; mHealth; telehealth</t>
  </si>
  <si>
    <t>2-s2.0-84979304646</t>
  </si>
  <si>
    <t>Arun V., Padma S.K., Shyam V.</t>
  </si>
  <si>
    <t>57190340812;55367244300;57190344277;</t>
  </si>
  <si>
    <t>Mobile admittance of health information with privacy and analysis in telemedicine</t>
  </si>
  <si>
    <t>International Conference on Trends in Automation, Communication and Computing Technologies, I-TACT 2015</t>
  </si>
  <si>
    <t>10.1109/ITACT.2015.7492655</t>
  </si>
  <si>
    <t>https://www.scopus.com/inward/record.uri?eid=2-s2.0-84979302737&amp;doi=10.1109%2fITACT.2015.7492655&amp;partnerID=40&amp;md5=2f546e1c5e5f7c64f04dded5d0988d5e</t>
  </si>
  <si>
    <t>Department of Information Science and Engineering, Sri Jayachamarajendra College of Engineering, Mysuru, Karnataka, 570006, India; Forus Health Pvt. Ltd., BSK II Stage, 2234 23rd cross, Bengaluru, Karnataka, 560070, India</t>
  </si>
  <si>
    <t>Arun, V., Department of Information Science and Engineering, Sri Jayachamarajendra College of Engineering, Mysuru, Karnataka, 570006, India; Padma, S.K., Department of Information Science and Engineering, Sri Jayachamarajendra College of Engineering, Mysuru, Karnataka, 570006, India; Shyam, V., Forus Health Pvt. Ltd., BSK II Stage, 2234 23rd cross, Bengaluru, Karnataka, 560070, India</t>
  </si>
  <si>
    <t>Telemedicine involves many people at many levels with potential access to health records or medical data or the health details of a particular person. Privacy and security have always been an issue in telemedicine. In order to overcome this problem, cloud has been adopted to store and securely access data. Cloud offers a way to allow medical data and images to be transferred from patient to medical clinicians providing security. But individual patient data is not provided with privacy when it is outsourced to public cloud. In this paper, using a case study of screening the masses for early detection of non-communicable diseases at Sri Kshetra Suttur, privacy is built into telemedicine or mobile health care system with the help of the private cloud. Efficient key generation, Encryption, Decryption and analysis of health data misuse by authenticating authorized Clinicians to access patient records using Paillier Cryptosystem and Searchable Symmetric Encryption are some of the salient features introduced in this paper. Â© 2015 IEEE.</t>
  </si>
  <si>
    <t>Cloud; Paillier Cryptosystem; Privacy; Searchable Symmetric Encryption; Telemedicine</t>
  </si>
  <si>
    <t>2-s2.0-84979302737</t>
  </si>
  <si>
    <t>Mao K., Chen J., Liu J., Wang M.</t>
  </si>
  <si>
    <t>14030455300;55909160300;55682417200;55732044700;</t>
  </si>
  <si>
    <t>Security enhancement on an authentication scheme for privacy preservation in Ubiquitous Healthcare System</t>
  </si>
  <si>
    <t>Proceedings of 2015 4th International Conference on Computer Science and Network Technology, ICCSNT 2015</t>
  </si>
  <si>
    <t>10.1109/ICCSNT.2015.7490882</t>
  </si>
  <si>
    <t>https://www.scopus.com/inward/record.uri?eid=2-s2.0-84979210809&amp;doi=10.1109%2fICCSNT.2015.7490882&amp;partnerID=40&amp;md5=7ef9a9f9d6cc48cf8a84adff2bd973db</t>
  </si>
  <si>
    <t>School of Electronic and Information Engineering, Beihang University, Beijing, China</t>
  </si>
  <si>
    <t>Mao, K., School of Electronic and Information Engineering, Beihang University, Beijing, China; Chen, J., School of Electronic and Information Engineering, Beihang University, Beijing, China; Liu, J., School of Electronic and Information Engineering, Beihang University, Beijing, China; Wang, M., School of Electronic and Information Engineering, Beihang University, Beijing, China</t>
  </si>
  <si>
    <t>In Ubiquitous Healthcare System (U-Healthcare), authentication is an essential task for secure medical information transmissions. In a recent paper, Kim proposed a smartcardbased authentication scheme for privacy preservation in UHealthcare. This scheme can protect user context privacy and is believed to have many abilities to resist a range of attacks, even though the secret data stored on the smartcard are compromised. In this paper, we evaluate the security of Kim's proposal and illustrate that the scheme is, in fact, insecure against the stolensmartcard attack. Moreover, some steps of the scheme are unattainable, and security assumption is too strict. Then, we also investigate a novel scheme based on Kim's scheme and the quadratic residue assumption. Compared with the existing schemes, the new proposal does not require the Electric Health Record database (EHR) to share a various secure value with patients and physicians, individually. Thus, it is more practical and realistic. We show that our proposed scheme can provide stronger security than Kim's previous scheme. Â© 2015 IEEE.</t>
  </si>
  <si>
    <t>Authentication; Privacy; Security; Ubiquitous Healthcare System (U-Healthcare)</t>
  </si>
  <si>
    <t>2-s2.0-84979210809</t>
  </si>
  <si>
    <t>57189215386;55665183400;35732954700;57190706218;54902748800;</t>
  </si>
  <si>
    <t>10.1007/s10916-016-0513-6</t>
  </si>
  <si>
    <t>https://www.scopus.com/inward/record.uri?eid=2-s2.0-84966269227&amp;doi=10.1007%2fs10916-016-0513-6&amp;partnerID=40&amp;md5=0f260ec71ae2344a5e4daa8a04b2b245</t>
  </si>
  <si>
    <t>Department of Signal Theory and Communications, and Telematics Engineering, University of Valladolid, Paseo de BelÃ©n, 15, Valladolid, 47011, Spain; University of Deusto, Avenida de las Universidades 24, Bilbao, 48007, Spain; VirtualWare Labs Foundation, C/ Usausuaga, 7, Basauri, Vizcaya  48970, Spain</t>
  </si>
  <si>
    <t>Morera, E.P., Department of Signal Theory and Communications, and Telematics Engineering, University of Valladolid, Paseo de BelÃ©n, 15, Valladolid, 47011, Spain; de la Torre DÃ­ez, I., Department of Signal Theory and Communications, and Telematics Engineering, University of Valladolid, Paseo de BelÃ©n, 15, Valladolid, 47011, Spain; Garcia-Zapirain, B., University of Deusto, Avenida de las Universidades 24, Bilbao, 48007, Spain; LÃ³pez-Coronado, M., Department of Signal Theory and Communications, and Telematics Engineering, University of Valladolid, Paseo de BelÃ©n, 15, Valladolid, 47011, Spain; Arambarri, J., VirtualWare Labs Foundation, C/ Usausuaga, 7, Basauri, Vizcaya  48970, Spain</t>
  </si>
  <si>
    <t>Being the third fastest-growing app category behind games and utilities, mHealth apps are changing the healthcare model, as medicine today involves the data they compile and analyse, information known as Big Data. However, the majority of apps are lacking in security when gathering and dealing with the information, which becomes a serious problem. This article presents a guide regarding security solution, intended to be of great use for developers of mHealth apps. In August 2015 current mobile health apps were sought out in virtual stores such as Android Google Play, Apple iTunes App Store etc., in order to classify them in terms of usefulness. After this search, the most widespread weaknesses in the field of security in the development of these mobile apps were examined, based on sources such as the â€œOWASP Mobile Security Project, the initiative recently launched by the Office of Civil Rights (OCR), and other articles of scientific interest. An informative, elemental guide has been created for the development of mHealth apps. It includes information about elements of security and its implementation on different levels for all types of mobile health apps based on the data that each app manipulates, the associated calculated risk as a result of the likelihood of occurrence and the threat level resulting from its vulnerabilities - high level (apps for monitoring, diagnosis, treatment and care) from 6 â‰¤ 9, medium level (calculator, localizer and alarm) from 3 â‰¤ 6 and low level (informative and educational apps) from 0 â‰¤ 3. The guide aims to guarantee and facilitate security measures in the development of mobile health applications by programmers unconnected to the ITC and professional health areas. Â© 2016, Springer Science+Business Media New York.</t>
  </si>
  <si>
    <t>2-s2.0-84966269227</t>
  </si>
  <si>
    <t>Kanjee M.R., Liu H.</t>
  </si>
  <si>
    <t>34267582600;55719418300;</t>
  </si>
  <si>
    <t>Authentication and key relay in medical cyber-physical systems</t>
  </si>
  <si>
    <t>10.1002/sec.1009</t>
  </si>
  <si>
    <t>https://www.scopus.com/inward/record.uri?eid=2-s2.0-84964889250&amp;doi=10.1002%2fsec.1009&amp;partnerID=40&amp;md5=70fcaa95bcea6c7b922a78eded18c707</t>
  </si>
  <si>
    <t>University of Massachusetts Dartmouth, North Dartmouth, MA, United States</t>
  </si>
  <si>
    <t>Kanjee, M.R., University of Massachusetts Dartmouth, North Dartmouth, MA, United States; Liu, H., University of Massachusetts Dartmouth, North Dartmouth, MA, United States</t>
  </si>
  <si>
    <t>Medical cyber-physical systems (MCPS) monitor/control patients' physiologic dynamics with embedded/distributed computing process and wireless/wired communication network. MCPS greatly impact the society with high-quality medical services and low-cost ubiquitous healthcare. The major component that integrates the physical world with the cyber space is wireless body area network (WBAN) of medical sensors and actuators worn or implanted in a patient. The life-critical nature of MCPS mandates safe and effective system design. MCPS must operate safely under malicious attacks. Authentication ensures that a medical device is what it claims to be and does what it declares to do, the first line of MCPS defense. Traditional authentication mechanisms, relied on cryptography, are not applicable to MCPS because of the constraints on computing/communication/energy resources. Recent innovations to secure mobile wireless sensor networks, with multi-sensor fusion to save power consumption, are not adequate. Besides challenges, MCPS present grand opportunities with the unique physical features of WBAN for non-cryptographic authentication and human-aided security. This paper proposes an authentication framework for MCPS. By studying medical processes and investigating healthcare adversaries, the novel design crosses physical world and cyber space. With uneven resource allocation, resource-scarce WBAN utilizes no encryption for authentication. Evaluation of this authentication protocol shows promising aspects and ease of adaptability. Â© 2016 John Wiley &amp; Sons, Ltd.</t>
  </si>
  <si>
    <t>Cross-layer design; Group or mutual authentication; Medical cyber-physical systems (MCPS); Security; Wireless body area network (WBAN)</t>
  </si>
  <si>
    <t>2-s2.0-84964889250</t>
  </si>
  <si>
    <t>Choudhary S.</t>
  </si>
  <si>
    <t>57189713047;</t>
  </si>
  <si>
    <t>PMHM: Privacy in Mobile Health Monitoring using identity based encryption for mHealth: A Paper for mHealth systems</t>
  </si>
  <si>
    <t>2015 International Conference on Control Instrumentation Communication and Computational Technologies, ICCICCT 2015</t>
  </si>
  <si>
    <t>10.1109/ICCICCT.2015.7475345</t>
  </si>
  <si>
    <t>https://www.scopus.com/inward/record.uri?eid=2-s2.0-84974817754&amp;doi=10.1109%2fICCICCT.2015.7475345&amp;partnerID=40&amp;md5=81e6aad2d73e44af464434efdaade672</t>
  </si>
  <si>
    <t>IT Dept, SATI, Vidisha, India</t>
  </si>
  <si>
    <t>Choudhary, S., IT Dept, SATI, Vidisha, India</t>
  </si>
  <si>
    <t>Patient's privacy and sharing of personal information in mobile devices, the need for confidentiality, where mHealth monitoring system, is an important issue in various fields. In these hybrid elliptical curve-identity base encrypt health monitoring using a new and efficient approach to the protection of privacy in the off er. The patient' s personal data first encrypt then apply Hard Logarithm Problem is based on elliptic curve cryptography and forms a tuple is stored on the storage panel is encrypted using elliptic curve. The selection of patients and doctors information and the allocation of individual keys. Doctor decrypts data based on the identification of sensor data with respect to time. The proposed methodology applied here provides an intrusion protection as well as low computational cost and low- bandwidth storage charges. Â© 2015 IEEE.</t>
  </si>
  <si>
    <t>Elliptic Curve Cryptography; Identity based Encryption; Mobile Cloud Computing; Trust Authority</t>
  </si>
  <si>
    <t>2-s2.0-84974817754</t>
  </si>
  <si>
    <t>Gong Y., Fang Y., Guo Y.</t>
  </si>
  <si>
    <t>56195509400;7403457801;55235234000;</t>
  </si>
  <si>
    <t>Private Data Analytics on Biomedical Sensing Data via Distributed Computation</t>
  </si>
  <si>
    <t>IEEE/ACM Transactions on Computational Biology and Bioinformatics</t>
  </si>
  <si>
    <t>10.1109/TCBB.2016.2515610</t>
  </si>
  <si>
    <t>https://www.scopus.com/inward/record.uri?eid=2-s2.0-84976568423&amp;doi=10.1109%2fTCBB.2016.2515610&amp;partnerID=40&amp;md5=1148784726529026786356896cd75b76</t>
  </si>
  <si>
    <t>Department of Electrical and Computer Engineering, University of Florida, Gainesville, FL  32611, United States; School of Electrical and Computer Engineering, Oklahoma State University, Stillwater, OK  74078, United States</t>
  </si>
  <si>
    <t>Gong, Y., Department of Electrical and Computer Engineering, University of Florida, Gainesville, FL  32611, United States; Fang, Y., Department of Electrical and Computer Engineering, University of Florida, Gainesville, FL  32611, United States; Guo, Y., School of Electrical and Computer Engineering, Oklahoma State University, Stillwater, OK  74078, United States</t>
  </si>
  <si>
    <t>Advances in biomedical sensors and mobile communication technologies have fostered the rapid growth of mobile health (mHealth) applications in the past years. Users generate a high volume of biomedical data during health monitoring, which can be used by the mHealth server for training predictive models for disease diagnosis and treatment. However, the biomedical sensing data raise serious privacy concerns because they reveal sensitive information such as health status and lifestyles of the sensed subjects. This paper proposes and experimentally studies a scheme that keeps the training samples private while enabling accurate construction of predictive models. We specifically consider logistic regression models which are widely used for predicting dichotomous outcomes in healthcare, and decompose the logistic regression problem into small subproblems over two types of distributed sensing data, i.e., horizontally partitioned data and vertically partitioned data. The subproblems are solved using individual private data, and thus mHealth users can keep their private data locally and only upload (encrypted) intermediate results to the mHealth server for model training. Experimental results based on real datasets show that our scheme is highly efficient and scalable to a large number of mHealth users. Â© 2004-2012 IEEE.</t>
  </si>
  <si>
    <t>logistic regression; mobile health; predictive model training; Private data analytics</t>
  </si>
  <si>
    <t>2-s2.0-84976568423</t>
  </si>
  <si>
    <t>Albuquerque S.L., Gondim P.R.L.</t>
  </si>
  <si>
    <t>56111231200;25928452400;</t>
  </si>
  <si>
    <t>Security in Cloud-Computing-Based Mobile Health</t>
  </si>
  <si>
    <t>10.1109/MITP.2016.51</t>
  </si>
  <si>
    <t>https://www.scopus.com/inward/record.uri?eid=2-s2.0-84974626048&amp;doi=10.1109%2fMITP.2016.51&amp;partnerID=40&amp;md5=a4e03d0fe66ece3f915c9a2f157f917e</t>
  </si>
  <si>
    <t>University of Brasilia, Brazil</t>
  </si>
  <si>
    <t>Albuquerque, S.L., University of Brasilia, Brazil; Gondim, P.R.L., University of Brasilia, Brazil</t>
  </si>
  <si>
    <t>cryptography; distributed systems; information security; m-health; mobile cloud computing; mobile computing; Pervasive computing</t>
  </si>
  <si>
    <t>2-s2.0-84974626048</t>
  </si>
  <si>
    <t>Shirali G., Erickson L., Apperson J., Goggin K., Williams D., Reid K., Bradley-Ewing A., Tucker D., Bingler M., Spertus J., Rabbitt L., Stroup R.</t>
  </si>
  <si>
    <t>6701460809;57189322742;57189321015;6701593304;56849658000;8679241100;24722638000;57189325459;6504266328;55449276500;36151268100;57196275290;</t>
  </si>
  <si>
    <t>Harnessing teams and technology to improve outcomes in infants with single ventricle</t>
  </si>
  <si>
    <t>Circulation: Cardiovascular Quality and Outcomes</t>
  </si>
  <si>
    <t>10.1161/CIRCOUTCOMES.115.002452</t>
  </si>
  <si>
    <t>https://www.scopus.com/inward/record.uri?eid=2-s2.0-84969143055&amp;doi=10.1161%2fCIRCOUTCOMES.115.002452&amp;partnerID=40&amp;md5=f534bf9a6f560515e22dc8e9580c0f01</t>
  </si>
  <si>
    <t>Ward Family Heart Center, Children's Mercy Kansas City, 2401 Gillham Rd, Kansas City, MO  64108, United States; Health Services and Outcomes Research, Children's Mercy Kansas City, Kansas City, MO, United States; Saint Luke's Mid America Heart Institute, Kansas City, MO, United States</t>
  </si>
  <si>
    <t>Shirali, G., Ward Family Heart Center, Children's Mercy Kansas City, 2401 Gillham Rd, Kansas City, MO  64108, United States; Erickson, L., Ward Family Heart Center, Children's Mercy Kansas City, 2401 Gillham Rd, Kansas City, MO  64108, United States; Apperson, J., Ward Family Heart Center, Children's Mercy Kansas City, 2401 Gillham Rd, Kansas City, MO  64108, United States; Goggin, K., Health Services and Outcomes Research, Children's Mercy Kansas City, Kansas City, MO, United States; Williams, D., Health Services and Outcomes Research, Children's Mercy Kansas City, Kansas City, MO, United States; Reid, K., Health Services and Outcomes Research, Children's Mercy Kansas City, Kansas City, MO, United States; Bradley-Ewing, A., Health Services and Outcomes Research, Children's Mercy Kansas City, Kansas City, MO, United States; Tucker, D., Ward Family Heart Center, Children's Mercy Kansas City, 2401 Gillham Rd, Kansas City, MO  64108, United States; Bingler, M., Ward Family Heart Center, Children's Mercy Kansas City, 2401 Gillham Rd, Kansas City, MO  64108, United States; Spertus, J., Saint Luke's Mid America Heart Institute, Kansas City, MO, United States; Rabbitt, L., Ward Family Heart Center, Children's Mercy Kansas City, 2401 Gillham Rd, Kansas City, MO  64108, United States; Stroup, R., Ward Family Heart Center, Children's Mercy Kansas City, 2401 Gillham Rd, Kansas City, MO  64108, United States</t>
  </si>
  <si>
    <t>Infants with single ventricle require staged cardiac surgery, with stage I typically performed shortly after birth, stage II at 4 to 6 months of age, and stage III at 3 to 5 years of age. There is a high risk of interstage mortality and morbidity after infants are discharged from the hospital between stages I and II. Traditional home monitoring requires caregivers to record measurements of weight and oxygen saturation into a binder and requires families to assume a surveillance role. We have developed a tablet PC-based solution that provides secure and nearly instantaneous transfer of patient information to a cloud-based server, with the capacity for instant alerts to be sent to the caregiver team. The cloud-based IT infrastructure lends itself well to being able to be scaled to multiple sites while maintaining strict control over the privacy of each site. All transmitted data are transferred to the electronic medical record daily. The system conforms to recently released Food and Drug Administration regulation that pertains to mobile health technologies and devices. Since this platform was developed in March 2014, 30 patients have been monitored. There have been no interstage deaths. The experience of care providers has been unanimously positive. The addition of video has added to the use of the monitoring program. Of 30 families, 23 expressed a preference for the tablet PC over the notebook, 3 had no preference, and 4 preferred the notebook to the tablet PC. Â© 2016 American Heart Association, Inc.</t>
  </si>
  <si>
    <t>caregivers; congenital; mortality; survival; telemedicine</t>
  </si>
  <si>
    <t>2-s2.0-84969143055</t>
  </si>
  <si>
    <t>Jones N., Moffitt M.</t>
  </si>
  <si>
    <t>57149790900;57150607100;</t>
  </si>
  <si>
    <t>Ethical guidelines for mobile app development within health and mental health fields</t>
  </si>
  <si>
    <t>Professional Psychology: Research and Practice</t>
  </si>
  <si>
    <t>10.1037/pro0000069</t>
  </si>
  <si>
    <t>https://www.scopus.com/inward/record.uri?eid=2-s2.0-84959571213&amp;doi=10.1037%2fpro0000069&amp;partnerID=40&amp;md5=faae2016c075f23bf238a4eeab46f47c</t>
  </si>
  <si>
    <t>Southern Utah University, Counseling and Psychological Services, United States; Disaster Mental Health Institute, United States</t>
  </si>
  <si>
    <t>Jones, N., Southern Utah University, Counseling and Psychological Services, United States; Moffitt, M., Disaster Mental Health Institute, United States</t>
  </si>
  <si>
    <t>Currently there are no ethical guidelines for mobile health (mHealth) applications (apps) despite the rapid innovation and use of mobile technologies in the health care field. As such, we address existing policies from the federal government, development guidelines from the mobile industry, and ethical guidelines from the American Psychological Association that apply to the development of mHealth apps intended for psychological use. Privacy and confidentiality are of primary concerns when developing and using mHealth apps for the purpose of research, assessment, and ongoing therapy. Specifically, the use of app notifications and widgets can put app user's privacy at risk unless used properly. Methods in which app developers and providers can safeguard against violations of privacy and confidentiality are examined. In addition, special considerations are made for the use of apps with inpatient and rural populations and for those with cognitive impairments. This discussion serves to inform those who develop and utilize mHealth apps of the ethical guidelines that should be followed when creating and using such apps. Â© 2015 American Psychological Association.</t>
  </si>
  <si>
    <t>App development; Ethics; Mobile applications; Mobile health; Rural</t>
  </si>
  <si>
    <t>2-s2.0-84959571213</t>
  </si>
  <si>
    <t>Rubio O.J., Trigo J.D., Alesanco A., Serrano L., GarcÃ­a J.</t>
  </si>
  <si>
    <t>55575621000;22986767600;6506167803;57202525305;34975051300;</t>
  </si>
  <si>
    <t>Analysis of ISO/IEEE 11073 built-in security and its potential IHE-based extensibility</t>
  </si>
  <si>
    <t>10.1016/j.jbi.2016.02.006</t>
  </si>
  <si>
    <t>https://www.scopus.com/inward/record.uri?eid=2-s2.0-84959358889&amp;doi=10.1016%2fj.jbi.2016.02.006&amp;partnerID=40&amp;md5=fc606554524f055ad8b3b34d8db222ab</t>
  </si>
  <si>
    <t>EHealthZ Research Group, Communications Networks and Information Tech. for E-health and Quality of Experience Group (CeNITEQ), AragÃ³n Institute of Engineering Research (University of Zaragoza), Edif. Ada Byron, C/MarÃ­a de Luna 3, Zaragoza, 50018, Spain; Department of Electrical and Electronic Engineering, Public University of Navarre, Campus de Arrosada, Pamplona, 31006, Spain</t>
  </si>
  <si>
    <t>Rubio, O.J., EHealthZ Research Group, Communications Networks and Information Tech. for E-health and Quality of Experience Group (CeNITEQ), AragÃ³n Institute of Engineering Research (University of Zaragoza), Edif. Ada Byron, C/MarÃ­a de Luna 3, Zaragoza, 50018, Spain; Trigo, J.D., Department of Electrical and Electronic Engineering, Public University of Navarre, Campus de Arrosada, Pamplona, 31006, Spain; Alesanco, A., EHealthZ Research Group, Communications Networks and Information Tech. for E-health and Quality of Experience Group (CeNITEQ), AragÃ³n Institute of Engineering Research (University of Zaragoza), Edif. Ada Byron, C/MarÃ­a de Luna 3, Zaragoza, 50018, Spain; Serrano, L., Department of Electrical and Electronic Engineering, Public University of Navarre, Campus de Arrosada, Pamplona, 31006, Spain; GarcÃ­a, J., EHealthZ Research Group, Communications Networks and Information Tech. for E-health and Quality of Experience Group (CeNITEQ), AragÃ³n Institute of Engineering Research (University of Zaragoza), Edif. Ada Byron, C/MarÃ­a de Luna 3, Zaragoza, 50018, Spain</t>
  </si>
  <si>
    <t>The ISO/IEEE 11073 standard for Personal Health Devices (X73PHD) aims to ensure interoperability between Personal Health Devices and aggregators-e.g. health appliances, routers-in ambulatory setups. The Integrating the Healthcare Enterprise (IHE) initiative promotes the coordinated use of different standards in healthcare systems (e.g. Personal/Electronic Health Records, alert managers, Clinical Decision Support Systems) by defining profiles intended for medical use cases. X73PHD provides a robust syntactic model and a comprehensive terminology, but it places limited emphasis on security and on interoperability with IHE-compliant systems and frameworks. However, the implementation of eHealth/mHealth applications in environments such as health and fitness monitoring, independent living and disease management (i.e. the X73PHD domains) increasingly requires features such as secure connections to mobile aggregators-e.g. smartphones, tablets-, the sharing of devices among different users with privacy, and interoperability with certain IHE-compliant healthcare systems. This work proposes a comprehensive IHE-based X73PHD extension consisting of additive layers adapted to different eHealth/mHealth applications, after having analyzed the features of X73PHD (especially its built-in security), IHE profiles related with these applications and other research works. Both the new features proposed for each layer and the procedures to support them have been carefully chosen to minimize the impact on X73PHD, on its architecture (in terms of delays and overhead) and on its framework. Such implications are thoroughly analyzed in this paper. As a result, an extended model of X73PHD is proposed, preserving its essential features while extending them with added value. Â© 2016 Elsevier Inc.</t>
  </si>
  <si>
    <t>Authentication; IHE; ISO/IEEE 11073; Privacy; Security</t>
  </si>
  <si>
    <t>2-s2.0-84959358889</t>
  </si>
  <si>
    <t>Soufiene B.O., Bahattab A.A., Trad A., Youssef H.</t>
  </si>
  <si>
    <t>56993845900;6506933829;14632743100;7103022616;</t>
  </si>
  <si>
    <t>Lightweight and confidential data aggregation in healthcare wireless sensor networks</t>
  </si>
  <si>
    <t>10.1002/ett.2993</t>
  </si>
  <si>
    <t>https://www.scopus.com/inward/record.uri?eid=2-s2.0-84949256593&amp;doi=10.1002%2fett.2993&amp;partnerID=40&amp;md5=878680bfbbac322861ba723efae66e42</t>
  </si>
  <si>
    <t>PRINCE Research Unit, ISITcom, Hammam Sousse, University of Sousse, Tunisia; Computer Technology Department, College of Telecommunication and Electronics, Jeddah, Saudi Arabia</t>
  </si>
  <si>
    <t>Soufiene, B.O., PRINCE Research Unit, ISITcom, Hammam Sousse, University of Sousse, Tunisia; Bahattab, A.A., Computer Technology Department, College of Telecommunication and Electronics, Jeddah, Saudi Arabia; Trad, A., PRINCE Research Unit, ISITcom, Hammam Sousse, University of Sousse, Tunisia; Youssef, H., PRINCE Research Unit, ISITcom, Hammam Sousse, University of Sousse, Tunisia</t>
  </si>
  <si>
    <t>Medical wireless sensor networks (MWSNs) provide efficient solutions to the ubiquitous healthcare systems. Deployment of MWSNs for healthcare monitoring minimizes the need for healthcare professionals and helps the patients and elderly people to safely maintain an independent life. In hospitals, medical data sensors on patients produce an enormous volume of increasingly diverse real-time data. However, it is still critical to efficiently aggregate the different types of MWSNs data to the central servers. The security of collected and transmitted data from medical sensors is critical, whether inside the network or when stored at central servers. Efficient and secure aggregation of data is thus very essential to ensure integrity of data delivery, as well as the privacy of these data. In this research, we propose a priority-based compressed data aggregation scheme with integrity preservation to improve the aggregation efficiency of different types of health data. We use compressed sensing as a sampling procedure to reduce the communication overhead and minimize power consumption. Then, the compressed data are encrypted, and integrity is protected by a cryptographic hash algorithm to preserve data integrity. Finally, according to different data priorities, we apply an aggregation function and then send the data for diagnosis. The security analysis focuses on security properties assured by our scheme. Then, we will present experimental results for the evaluation of the proposed system on e-health sensor platform. Copyright Â© 2015 John Wiley &amp; Sons, Ltd.</t>
  </si>
  <si>
    <t>2-s2.0-84949256593</t>
  </si>
  <si>
    <t>Mvelase P., Dlamini Z., Dludla A., Sithole H.</t>
  </si>
  <si>
    <t>40761997600;56017010500;56032401400;6506453649;</t>
  </si>
  <si>
    <t>Integration of smart wearable mobile devices and cloud computing in South African healthcare</t>
  </si>
  <si>
    <t>eChallenges e-2015 Conference Proceedings</t>
  </si>
  <si>
    <t>10.1109/eCHALLENGES.2015.7441084</t>
  </si>
  <si>
    <t>https://www.scopus.com/inward/record.uri?eid=2-s2.0-84966666566&amp;doi=10.1109%2feCHALLENGES.2015.7441084&amp;partnerID=40&amp;md5=079fefff5e5659847ff0a830b70d7b26</t>
  </si>
  <si>
    <t>CSIR-Meraka Institute, Box 395, Pretoria, 0001, South Africa; CSIR-DPSS, Box 395, Pretoria, 0001, South Africa</t>
  </si>
  <si>
    <t>Mvelase, P., CSIR-Meraka Institute, Box 395, Pretoria, 0001, South Africa; Dlamini, Z., CSIR-DPSS, Box 395, Pretoria, 0001, South Africa; Dludla, A., CSIR-Meraka Institute, Box 395, Pretoria, 0001, South Africa; Sithole, H., CSIR-Meraka Institute, Box 395, Pretoria, 0001, South Africa</t>
  </si>
  <si>
    <t>The acceptance of cloud computing is increasing in a fast pace in distributed computing environment. The use of cloud environments for storage and data processing needs is on the rise. On the other hand, mobile devices have been seen as one of the most essential and affordable tool for data access. In South Africa, health care processes are mostly manually prepared. Collecting and analysing patient's information using the existing processes requires more effort. Generally these processes are prone to error and time consuming, and provide delay in information storage and accessibility. These conditions restrict monitoring and diagnostics capabilities thereof. The main aim of this study is to design a framework architecture that integrate smart wearable mobile devices and cloud computing in healthcare. The objective of this study are; investigating the existing devices; current status of healthcare research and cloud computing in South Africa; investigate the existing methods, models, architecture and frameworks that are used/proposed in health informatics to improve ubiquitous health care. We then will design the architecture that integrates smart wearable mobile device and cloud computing in public health care capable of aiding health-care professionals better manage patient bases by reducing or eliminating on-site consultations. This integration will be made possible by designing an integrated architecture that will enable patient's information to be stored in a centralised portal for remote access. For security and easy access of data, cloud computing is widely used in distributed mobile computing environment. It is important to also highlight on cloud computing related security issues that guide access of personal information. Â© 2015 IIMC.</t>
  </si>
  <si>
    <t>Cloud computing; Data security; Healthcare; M health; Mobile devices; Wearable devices</t>
  </si>
  <si>
    <t>2-s2.0-84966666566</t>
  </si>
  <si>
    <t>Fahim Ferdous Khan M., Sakamura K.</t>
  </si>
  <si>
    <t>37041361200;7006331806;</t>
  </si>
  <si>
    <t>The context-security nexus in ubiquitous computing</t>
  </si>
  <si>
    <t>Leadership and Personnel Management: Concepts, Methodologies, Tools, and Applications</t>
  </si>
  <si>
    <t>10.4018/978-1-4666-9624-2.ch030</t>
  </si>
  <si>
    <t>https://www.scopus.com/inward/record.uri?eid=2-s2.0-84982943405&amp;doi=10.4018%2f978-1-4666-9624-2.ch030&amp;partnerID=40&amp;md5=d79b5501c1b5605d2aab12101083eeb5</t>
  </si>
  <si>
    <t>The University of Tokyo, Japan</t>
  </si>
  <si>
    <t>Fahim Ferdous Khan, M., The University of Tokyo, Japan; Sakamura, K., The University of Tokyo, Japan</t>
  </si>
  <si>
    <t>Context-awareness is a quintessential feature of ubiquitous computing. Contextual information not only facilitates improved applications, but can also become significant security parameters - which in turn can potentially ensure service delivery not to anyone anytime anywhere, but to the right person at the right time and place. Specially, in determining access control to resources, contextual information can play an important role. Access control models, as studied in traditional computing security, however, have no notion of context-awareness; and the recent works in the nascent field of context-aware access control predominantly focus on spatio-temporal contexts, disregarding a host of other pertinent contexts. In this paper, with a view to exploring the relationship of access control and context-awareness in ubiquitous computing, the authors propose a comprehensive context-aware access control model for ubiquitous healthcare services. They explain the design, implementation and evaluation of the proposed model in detail. They chose healthcare as a representative application domain because healthcare systems pose an array of non-trivial context-sensitive access control requirements, many of which are directly or indirectly applicable to other context-aware ubiquitous computing applications. Â© 2016 by IGI Global. All rights reserved.</t>
  </si>
  <si>
    <t>2-s2.0-84982943405</t>
  </si>
  <si>
    <t>Al Alkeem E., Yeun C.Y., Zemerly M.J.</t>
  </si>
  <si>
    <t>56032141400;6508380997;6506874830;</t>
  </si>
  <si>
    <t>Security and privacy framework for ubiquitous healthcare IoT devices</t>
  </si>
  <si>
    <t>2015 10th International Conference for Internet Technology and Secured Transactions, ICITST 2015</t>
  </si>
  <si>
    <t>10.1109/ICITST.2015.7412059</t>
  </si>
  <si>
    <t>https://www.scopus.com/inward/record.uri?eid=2-s2.0-84964425125&amp;doi=10.1109%2fICITST.2015.7412059&amp;partnerID=40&amp;md5=1a990f8eef7e1a8d7684cdfa34e12c15</t>
  </si>
  <si>
    <t>Khalifa University, Electrical and Computer Engineering Department, PO Box 127788, Abu Dhabi, United Arab Emirates</t>
  </si>
  <si>
    <t>Al Alkeem, E., Khalifa University, Electrical and Computer Engineering Department, PO Box 127788, Abu Dhabi, United Arab Emirates; Yeun, C.Y., Khalifa University, Electrical and Computer Engineering Department, PO Box 127788, Abu Dhabi, United Arab Emirates; Zemerly, M.J., Khalifa University, Electrical and Computer Engineering Department, PO Box 127788, Abu Dhabi, United Arab Emirates</t>
  </si>
  <si>
    <t>With the support of the wearable devices, healthcare services started a new phase in serving patients need. The new technology adds more facilities and luxury to the healthcare services, Also changes patients' lifestyles from the traditional way of monitoring to the remote home monitoring. Such new approach faces many challenges related to security as sensitive data get transferred through different type of channels. They are four main dimensions in terms of security scope such as trusted sensing, computation, communication, privacy and digital forensics. In this paper we will try to focus on the security challenges of the wearable devices and IoT and their advantages in healthcare sectors. Â© 2015 Infonomics Society.</t>
  </si>
  <si>
    <t>IoT; Privacy; RBAC; Security; WBANs; WSN</t>
  </si>
  <si>
    <t>2-s2.0-84964425125</t>
  </si>
  <si>
    <t>Wan K., Alagar V.</t>
  </si>
  <si>
    <t>8928667000;35616203700;</t>
  </si>
  <si>
    <t>Context-aware, knowledge-intensive, and patient-centric Mobile Health Care Model</t>
  </si>
  <si>
    <t>2015 12th International Conference on Fuzzy Systems and Knowledge Discovery, FSKD 2015</t>
  </si>
  <si>
    <t>10.1109/FSKD.2015.7382303</t>
  </si>
  <si>
    <t>https://www.scopus.com/inward/record.uri?eid=2-s2.0-84966560308&amp;doi=10.1109%2fFSKD.2015.7382303&amp;partnerID=40&amp;md5=90e8e436a2fa20b82c688ee9a66ad2f9</t>
  </si>
  <si>
    <t>Department of Computer Science and Software Engineering, Xi'An Jiaotong-Liverpool University, Suzhou, China; Department of Computer Science and Software Engineering, Concordia University, Montreal, Canada</t>
  </si>
  <si>
    <t>Wan, K., Department of Computer Science and Software Engineering, Xi'An Jiaotong-Liverpool University, Suzhou, China; Alagar, V., Department of Computer Science and Software Engineering, Concordia University, Montreal, Canada</t>
  </si>
  <si>
    <t>Virtual health care or e-Health is a powerful paradigm for creating patient-centered and technology supported service-oriented health care systems. Such systems can provide effective health care to everyone at any time and from anywhere. Health care providers, clinical technicians, domain experts, physicians, and patients may be geographically distributed, yet are connected through a reliable network for sharing their knowledge and expertise. They may use a variety of devices, such as smart medical devices, or smart phones, or laptops to automatically access, share, and synthesize health related knowledge, patient records, and clinical information. In this integrated health care environment decision making is leveraged on collective intelligence and social responsibility. Context-dependent privacy and security rules can be enforced in knowledge sharing and health service delivery. In this paper we introduce a holistic mobile health care model which is context-aware, knowledge-centric, and patient friendly. The model facilitates cooperation of several health care partners and patients so that knowledge and evidence based treatment will be available to all clients at all times in all places. Â© 2015 IEEE.</t>
  </si>
  <si>
    <t>Context-aware; Knowledge-intensive; Mobile Health Care Model; Patient-centric</t>
  </si>
  <si>
    <t>2-s2.0-84966560308</t>
  </si>
  <si>
    <t>Sethia D., Gupta D., Saran H., Agrawal R., Gaur A.</t>
  </si>
  <si>
    <t>35520212900;57205771151;6701635700;57205781969;57200211786;</t>
  </si>
  <si>
    <t>Mutual authentication protocol for secure NFC based mobile healthcard</t>
  </si>
  <si>
    <t>Proceedings of the International Conferences on ICT, Society, and Human Beings 2016, Web Based Communities and Social Media 2016, Big Data Analytics, Data Mining and Computational Intelligence 2016 and Theory and Practice in Modern Computing 2016 - Part of the Multi Conference on Computer Science and Information Systems 2016</t>
  </si>
  <si>
    <t>https://www.scopus.com/inward/record.uri?eid=2-s2.0-85040238398&amp;partnerID=40&amp;md5=ad9a03b93958b2983fe7d5fd5e9c4ef4</t>
  </si>
  <si>
    <t>Delhi Technological University, New Delhi, India; Indian Institute of Technology, New Delhi, India</t>
  </si>
  <si>
    <t>Sethia, D., Delhi Technological University, New Delhi, India; Gupta, D., Delhi Technological University, New Delhi, India; Saran, H., Indian Institute of Technology, New Delhi, India; Agrawal, R., Delhi Technological University, New Delhi, India; Gaur, A., Delhi Technological University, New Delhi, India</t>
  </si>
  <si>
    <t>Near Field Communication (NFC) enabled smart phones, have various applications in a variety of areas such as payment, ticketing and healthcare. Security is a major concern in these applications. Our main emphasis in this paper is on the application of NFC in healthcare systems. Electronic storage of patient information on health cards requires high security to ensure patient confidentiality and privacy as suggested in our previous work related to healthcards on NFC based devices and smartcard technology on tamper resistant Secure Element (SE) for storing credentials and secure data. We extend this work with proposal of mutual authentication protocol for secure interaction and Host Card Emulation (HCE) for valid patient and valid medical professional devices to directly interact through a simple tap without requiring any external reader. Secure Element based mutual authentication ensures right timely treatment is provided to a patient. We propose an architecture design, implementation and testing for Mutual Authentication (MA) using SE for NFC based healthcards over HCE which can be extended later to ubiquitous interfaces. The protocol ensures protection against a variety of attacks such as relay attacks, masquerading etc. Testing results indicate that although time is slow due to overheads of access of SE on java cards such as microSD card, it can be further improved by using higher version java cards or other tamper resistant solutions. Â© 2016.</t>
  </si>
  <si>
    <t>E-health card; Host Card Emulation; Mutual authentication; Near Field communication; Patient health record; Secure element</t>
  </si>
  <si>
    <t>2-s2.0-85040238398</t>
  </si>
  <si>
    <t>2016 IEEE Global Communications Conference, GLOBECOM 2016 - Proceedings</t>
  </si>
  <si>
    <t>Hadian M., Liang X., Altuwaiyan T., Mahmoud M.M.E.A.</t>
  </si>
  <si>
    <t>57192109991;36166745600;57192113450;9943923900;</t>
  </si>
  <si>
    <t>Privacy-preserving mhealth data release with pattern consistency</t>
  </si>
  <si>
    <t>10.1109/GLOCOM.2016.7842173</t>
  </si>
  <si>
    <t>https://www.scopus.com/inward/record.uri?eid=2-s2.0-85015404493&amp;doi=10.1109%2fGLOCOM.2016.7842173&amp;partnerID=40&amp;md5=40d6861e6c28f1808133da93e6545d35</t>
  </si>
  <si>
    <t>Department of Computer Science, University of Massachusetts Boston, United States; Department of Electrical and Engineering, Tennessee Technological University, United States</t>
  </si>
  <si>
    <t>Hadian, M., Department of Computer Science, University of Massachusetts Boston, United States; Liang, X., Department of Computer Science, University of Massachusetts Boston, United States; Altuwaiyan, T., Department of Computer Science, University of Massachusetts Boston, United States; Mahmoud, M.M.E.A., Department of Electrical and Engineering, Tennessee Technological University, United States</t>
  </si>
  <si>
    <t>Mobile healthcare system integrating wearable sensing and wireless communication technologies continuously monitors the users' health status. However, the mHealth system raises a severe privacy concern as the data it collects are private information, such as heart rate and blood pressure. In this paper, we propose an efficient and privacy-preserving mHealth data release approach for the statistic data with the objectives to preserve the unique patterns in the original data bins. The proposed approach adopts the bucket partition algorithm and the differential privacy algorithm for privacy preservation. A customized bucket partition algorithm is proposed to combine the database value bins into buckets according to certain conditions and parameters such that the patterns are preserved. The differential privacy algorithm is then applied to the buckets to prevent an attacker from being able to identify the small changes at the original data. We prove that the proposed approach achieves differential privacy. We also show the accuracy of the proposed approach through extensive simulations on real data. Real experiments show that our partitioning algorithm outperforms the state-of-the-art in preserving the patterns of the original data by a factor of 1.75. Â© 2016 IEEE.</t>
  </si>
  <si>
    <t>2-s2.0-85015404493</t>
  </si>
  <si>
    <t>Atat R., Liu L., Yi Y.</t>
  </si>
  <si>
    <t>55210019400;16307442200;42561941900;</t>
  </si>
  <si>
    <t>Privacy protection scheme for ehealth systems: A stochastic geometry approach</t>
  </si>
  <si>
    <t>10.1109/GLOCOM.2016.7842169</t>
  </si>
  <si>
    <t>https://www.scopus.com/inward/record.uri?eid=2-s2.0-85015378444&amp;doi=10.1109%2fGLOCOM.2016.7842169&amp;partnerID=40&amp;md5=47ecb40a39386d9007c82f0d9452b1e7</t>
  </si>
  <si>
    <t>Department of Electrical Engineering and Computer Science, University of Kansas, Lawrence, KS  66045, United States</t>
  </si>
  <si>
    <t>Atat, R., Department of Electrical Engineering and Computer Science, University of Kansas, Lawrence, KS  66045, United States; Liu, L., Department of Electrical Engineering and Computer Science, University of Kansas, Lawrence, KS  66045, United States; Yi, Y., Department of Electrical Engineering and Computer Science, University of Kansas, Lawrence, KS  66045, United States</t>
  </si>
  <si>
    <t>The technological advancements in the health care system have made possible the massive integration of biomedical sensors for monitoring patients' health and disease progression. In this paper, we consider a three tier medical body area network (MBAN): intra-MBAN, inter-MBAN, and beyond-MBAN. The intra-MBAN transmits sensors' data to a controller, which in turn transmits them in the inter-MBAN tier to an access device like a PDA or a tablet device, usually connected to a patient's medical database. The access device then serves as a mean of communication between intra-MBAN and beyond-MBAN to access the hospital information systems. This widely deployed design in hospitals places security and privacy violation threats on the spotlight of attention, especially in the inter-MBAN tier. This has motivated us to optimize the average MBAN controller transmit power that minimizes the probability of eavesdroppers overhearing the communication, using tools from stochastic geometry. We analyze this privacy protection scheme for eHealth systems through simulations. Results show that the proposed scheme achieves higher privacy protection, but at the expense of reduced coverage. Â© 2016 IEEE.</t>
  </si>
  <si>
    <t>2-s2.0-85015378444</t>
  </si>
  <si>
    <t>Zhang J., Xue N., Huang X.</t>
  </si>
  <si>
    <t>57188730259;57193614802;56642093000;</t>
  </si>
  <si>
    <t>A Secure System for Pervasive Social Network-Based Healthcare</t>
  </si>
  <si>
    <t>10.1109/ACCESS.2016.2645904</t>
  </si>
  <si>
    <t>https://www.scopus.com/inward/record.uri?eid=2-s2.0-85015227269&amp;doi=10.1109%2fACCESS.2016.2645904&amp;partnerID=40&amp;md5=3fd5a7f2aed1dca9fc6713d377f5a755</t>
  </si>
  <si>
    <t>Department of Computer Science and Software Engineering, Xi'An Jiaotong-Liverpool University, Suzhou, 215123, China; School of Electrical Engineering and Electronics and Computer Science, University of Liverpool, Liverpool, L693BX, United Kingdom</t>
  </si>
  <si>
    <t>Zhang, J., Department of Computer Science and Software Engineering, Xi'An Jiaotong-Liverpool University, Suzhou, 215123, China, School of Electrical Engineering and Electronics and Computer Science, University of Liverpool, Liverpool, L693BX, United Kingdom; Xue, N., Department of Computer Science and Software Engineering, Xi'An Jiaotong-Liverpool University, Suzhou, 215123, China, School of Electrical Engineering and Electronics and Computer Science, University of Liverpool, Liverpool, L693BX, United Kingdom; Huang, X., Department of Computer Science and Software Engineering, Xi'An Jiaotong-Liverpool University, Suzhou, 215123, China</t>
  </si>
  <si>
    <t>Modern technologies of mobile computing and wireless sensing prompt the concept of pervasive social network (PSN)-based healthcare. To realize the concept, the core problem is how a PSN node can securely share health data with other nodes in the network. In this paper, we propose a secure system for PSN-based healthcare. Two protocols are designed for the system. The first one is an improved version of the IEEE 802.15.6 display authenticated association. It establishes secure links with unbalanced computational requirements for mobile devices and resource-limited sensor nodes. The second protocol uses blockchain technique to share health data among PSN nodes. We realize a protocol suite to study protocol runtime and other factors. In addition, human body channels are proposed for PSN nodes in some use cases. The proposed system illustrates a potential method of using blockchain for PSN-based applications. Â© 2016 IEEE.</t>
  </si>
  <si>
    <t>blockchain; e-health; healthcare; Human body channels; IEEE 802.15.6</t>
  </si>
  <si>
    <t>2-s2.0-85015227269</t>
  </si>
  <si>
    <t>Zhang D., Jiang Y., Zhou L., Huang L., Fink J.C., Koru G., Wang Y.</t>
  </si>
  <si>
    <t>10042379000;57193124386;55710597100;57193124431;7403300505;16432562500;12792862700;</t>
  </si>
  <si>
    <t>QRM: A QR-code based mHealth information system for patient-centered care</t>
  </si>
  <si>
    <t>Proceedings of the 15th International Conference WWW/Internet 2016</t>
  </si>
  <si>
    <t>https://www.scopus.com/inward/record.uri?eid=2-s2.0-85010952089&amp;partnerID=40&amp;md5=3a2ccee66d653903e937ae08816c9f2d</t>
  </si>
  <si>
    <t>University of Maryland, Baltimore County, 1000 Hilltop Circle, Baltimore, MD  21250, United States; Jilin University, Department of Medical Informatics, Changchun, China; University of Maryland, School of Medicine, Baltimore, Baltimore, MD  21250, United States; University at Buffalo, State University of New York, Buffalo, NY, United States</t>
  </si>
  <si>
    <t>Zhang, D., University of Maryland, Baltimore County, 1000 Hilltop Circle, Baltimore, MD  21250, United States; Jiang, Y., University of Maryland, Baltimore County, 1000 Hilltop Circle, Baltimore, MD  21250, United States; Zhou, L., University of Maryland, Baltimore County, 1000 Hilltop Circle, Baltimore, MD  21250, United States; Huang, L., Jilin University, Department of Medical Informatics, Changchun, China; Fink, J.C., University of Maryland, School of Medicine, Baltimore, Baltimore, MD  21250, United States; Koru, G., University of Maryland, Baltimore County, 1000 Hilltop Circle, Baltimore, MD  21250, United States; Wang, Y., University at Buffalo, State University of New York, Buffalo, NY, United States</t>
  </si>
  <si>
    <t>With emerging new technologies and growing interests in patient-centered healthcare, the role of patients in healthcare is shifting from a passive recipient of care to an active information seeker and collaborator. It becomes crucial to provide patients with ubiquitous, secure access to their electronic health records (EHR) and personalized healthcare services such as patient education. Such capabilities are highly limited in most existing healthcare IT systems. The researchers in this study designed, developed, and evaluated an mHealth information system that enables patients or authorized others to access patients' EHR, to navigate personalized patient education material, and to view patients' emergency contact information in case of an emergency through their mobile phones at anywhere and anytime while addressing patient identification and data privacy problems through a QR-code based patient identification mechanism. The results of a user evaluation study reveal that participants generally favor the proposed system and report a high level of perceived usefulness and intention to use the system.</t>
  </si>
  <si>
    <t>Medical Information Access; Mobile Health; Mobile Health Information Systems; Personalized Patient Education; QR-code</t>
  </si>
  <si>
    <t>2-s2.0-85010952089</t>
  </si>
  <si>
    <t>10070 LNCS</t>
  </si>
  <si>
    <t>10.1007/978-3-319-48799-1_55</t>
  </si>
  <si>
    <t>https://www.scopus.com/inward/record.uri?eid=2-s2.0-85009809575&amp;doi=10.1007%2f978-3-319-48799-1_55&amp;partnerID=40&amp;md5=e628ad2366d0313dd66a06adfd55adc7</t>
  </si>
  <si>
    <t>Departamento de IngenierÃ­a InformÃ¡tica y de Sistemas, Universidad de La Laguna, San CristÃ³bal de La Laguna, Tenerife, Spain</t>
  </si>
  <si>
    <t>Rivero-GarcÃ­a, A., Departamento de IngenierÃ­a InformÃ¡tica y de Sistemas, Universidad de La Laguna, San CristÃ³bal de La Laguna, Tenerife, Spain; HernÃ¡ndez-Goya, C., Departamento de IngenierÃ­a InformÃ¡tica y de Sistemas, Universidad de La Laguna, San CristÃ³bal de La Laguna, Tenerife, Spain; Santos-GonzÃ¡lez, I., Departamento de IngenierÃ­a InformÃ¡tica y de Sistemas, Universidad de La Laguna, San CristÃ³bal de La Laguna, Tenerife, Spain; Caballero-Gil, P., Departamento de IngenierÃ­a InformÃ¡tica y de Sistemas, Universidad de La Laguna, San CristÃ³bal de La Laguna, Tenerife, Spain</t>
  </si>
  <si>
    <t>Android; Identity based encryption (IBE); Keyed-Hash message authentication code (HMAC); MHealth; NFC</t>
  </si>
  <si>
    <t>2-s2.0-85009809575</t>
  </si>
  <si>
    <t>Gajera H., Naik S., Das M.N.L.</t>
  </si>
  <si>
    <t>57189870946;57192372370;57203731450;</t>
  </si>
  <si>
    <t>10063 LNCS</t>
  </si>
  <si>
    <t>10.1007/978-3-319-49806-5_17</t>
  </si>
  <si>
    <t>https://www.scopus.com/inward/record.uri?eid=2-s2.0-85006078205&amp;doi=10.1007%2f978-3-319-49806-5_17&amp;partnerID=40&amp;md5=6b5b729ba6abcbabbcfdd5d7580bdbff</t>
  </si>
  <si>
    <t>Gajera, H., DA-IICT, Gandhinagar, India; Naik, S., DA-IICT, Gandhinagar, India; Das, M.N.L., DA-IICT, Gandhinagar, India</t>
  </si>
  <si>
    <t>Protecting user data in public server is one of the major concerns in cloud computing scenarios. In recent trends, data owner prefers storing data in a third party server in a controlled manner, sometimes in an encrypted form. In this paper, we discuss a recent scheme [1] appeared in INFOCOM 2015 that claims verifiable privacy-preserving service in healthcare systems. We show that the scheme [1] suffers from security weaknesses, in particular, it does not provide privacy-preserving services, which is the main claim of the scheme. We provide an improved solution by slightly modifying the scheme, which retains the security and privacy claim intact without increasing any overhead. Â© Springer International Publishing AG 2016.</t>
  </si>
  <si>
    <t>Access control; Authentication; Cloud security; Data encryption; Privacy</t>
  </si>
  <si>
    <t>2-s2.0-85006078205</t>
  </si>
  <si>
    <t>Meng D., Wang W., Luo E., Wang G.</t>
  </si>
  <si>
    <t>57191863739;57022504100;57023357400;56039387600;</t>
  </si>
  <si>
    <t>Attribute-based traceable anonymous proxy signature strategy for mobile healthcare</t>
  </si>
  <si>
    <t>10066 LNCS</t>
  </si>
  <si>
    <t>10.1007/978-3-319-49148-6_16</t>
  </si>
  <si>
    <t>https://www.scopus.com/inward/record.uri?eid=2-s2.0-84996761529&amp;doi=10.1007%2f978-3-319-49148-6_16&amp;partnerID=40&amp;md5=0455e499a6549d176e2fb58aadda6444</t>
  </si>
  <si>
    <t>School of Information Science and Engineering, Central South University, Changsha, 410083, China; School of Computer Science and Educational Software, Guangzhou University, Guangzhou, 510006, China</t>
  </si>
  <si>
    <t>Meng, D., School of Information Science and Engineering, Central South University, Changsha, 410083, China; Wang, W., School of Information Science and Engineering, Central South University, Changsha, 410083, China; Luo, E., School of Information Science and Engineering, Central South University, Changsha, 410083, China; Wang, G., School of Computer Science and Educational Software, Guangzhou University, Guangzhou, 510006, China</t>
  </si>
  <si>
    <t>Anonymous proxy; Attribute-based encryption; Digital signature; Mobile healthcare; Traceability</t>
  </si>
  <si>
    <t>2-s2.0-84996761529</t>
  </si>
  <si>
    <t>Proceedings of SPIE - The International Society for Optical Engineering</t>
  </si>
  <si>
    <t>Pal D., Senchury G., Khethavath P.</t>
  </si>
  <si>
    <t>56028319100;57191406475;55934957500;</t>
  </si>
  <si>
    <t>10.1007/978-981-10-2738-3_18</t>
  </si>
  <si>
    <t>https://www.scopus.com/inward/record.uri?eid=2-s2.0-84989854967&amp;doi=10.1007%2f978-981-10-2738-3_18&amp;partnerID=40&amp;md5=4920bf30a25b496435df2109086508c2</t>
  </si>
  <si>
    <t>Mathematics Engineering and Computer Science Department, LaGuardia Community College, CUNY, Long Island City, NY, United States</t>
  </si>
  <si>
    <t>Pal, D., Mathematics Engineering and Computer Science Department, LaGuardia Community College, CUNY, Long Island City, NY, United States; Senchury, G., Mathematics Engineering and Computer Science Department, LaGuardia Community College, CUNY, Long Island City, NY, United States; Khethavath, P., Mathematics Engineering and Computer Science Department, LaGuardia Community College, CUNY, Long Island City, NY, United States</t>
  </si>
  <si>
    <t>Cloud; Healthcare; Mobile cloud; Privacy; Security</t>
  </si>
  <si>
    <t>2-s2.0-84989854967</t>
  </si>
  <si>
    <t>Ramli S.N., Ahmad R., Abdollah M.F.</t>
  </si>
  <si>
    <t>54955926300;57201837628;24463276400;</t>
  </si>
  <si>
    <t>A secure data authentication in wireless body area network for health monitoring using electrocardiogram-based key agreement</t>
  </si>
  <si>
    <t>International Review on Computers and Software</t>
  </si>
  <si>
    <t>10.15866/irecos.v11i7.9591</t>
  </si>
  <si>
    <t>https://www.scopus.com/inward/record.uri?eid=2-s2.0-84989323048&amp;doi=10.15866%2firecos.v11i7.9591&amp;partnerID=40&amp;md5=463e3abf83d3578df01f51d0c07961ae</t>
  </si>
  <si>
    <t>Universiti Teknikal Malaysia, Melaka, Malaysia; Faculty of Information Technology and Communication, Universiti Teknikal Malaysia, Melaka, Malaysia</t>
  </si>
  <si>
    <t>Ramli, S.N., Universiti Teknikal Malaysia, Melaka, Malaysia; Ahmad, R., Faculty of Information Technology and Communication, Universiti Teknikal Malaysia, Melaka, Malaysia; Abdollah, M.F., Faculty of Information Technology and Communication, Universiti Teknikal Malaysia, Melaka, Malaysia</t>
  </si>
  <si>
    <t>Wireless Body Area Network (WBAN) comprises of a set of biomedical sensors, which are implanted into or placed around a human body to serve a variety of network applications constantly. One of the applications, the ubiquitous health monitoring, has improved the ability of healthcare providers to deliver appropriate treatments to the patients either in hospitals or at homes. As the need of this application increases, several security issues also arise due to the nature of open wireless medium. Moreover, implementing an effective security mechanism uses a significant part of the available energy in a WBAN, whereby the sensors have limited resource constraints in terms of power consumption and memory space. Thus, this paper presents a new authentication protocol model that utilizes Electrocardiogram (ECG) signal as biometric as well as cryptographic key to ensure that the transmitted data are originated from the required WBAN. Due to the uniqueness and the permanence property of ECG signal, the proposed model is developed to achieve optimal security performance and required lightweight manners of to the resource-limited biomedical sensors. The simulation system is implemented based on the process of an improved fuzzy vault scheme with a new error correction algorithm, which results in reducing computational complexity, communication load and storage overhead when compared to several previous work. Â© 2016 Praise Worthy Prize S.r.l. - All rights reserved.</t>
  </si>
  <si>
    <t>Data authentication; Electrocardiogram (ECG); Key agreement; WBAN</t>
  </si>
  <si>
    <t>2-s2.0-84989323048</t>
  </si>
  <si>
    <t>57190965945;57191278210;55711227600;24779131200;</t>
  </si>
  <si>
    <t>An information privacy risk index for mHealth apps</t>
  </si>
  <si>
    <t>9857 LNCS</t>
  </si>
  <si>
    <t>10.1007/978-3-319-44760-5_12</t>
  </si>
  <si>
    <t>https://www.scopus.com/inward/record.uri?eid=2-s2.0-84988569241&amp;doi=10.1007%2f978-3-319-44760-5_12&amp;partnerID=40&amp;md5=0d3176dc9778b9ec949621c35235d7c2</t>
  </si>
  <si>
    <t>University of Cologne, Albertus-Magnus-Platz 1, KÃ¶ln, 50931, Germany; University of Kassel, MÃ¶nchebergstraÃŸe 19, Kassel, 34109, Germany</t>
  </si>
  <si>
    <t>BrÃ¼ggemann, T., University of Cologne, Albertus-Magnus-Platz 1, KÃ¶ln, 50931, Germany; Hansen, J., University of Cologne, Albertus-Magnus-Platz 1, KÃ¶ln, 50931, Germany; Dehling, T., University of Kassel, MÃ¶nchebergstraÃŸe 19, Kassel, 34109, Germany; Sunyaev, A., University of Kassel, MÃ¶nchebergstraÃŸe 19, Kassel, 34109, Germany</t>
  </si>
  <si>
    <t>While the mobile application (app) market, including mobile health (mHealth) apps, is flourishing, communication and assessment of information privacy risks of app use has, in contrast, found only cursory attention. Neither research nor practice offers any useful and widely accepted tools facilitating communication and assessment of information privacy risks. We conduct a feasibility study and develop a prototypical instantiation of an information privacy risk index for mHealth apps. The developed information privacy risk index offers more detailed information than privacy seals without suffering from the information overload and inconsistent structure of privacy policies. In addition, the information privacy risk index allows for seamless comparison of information privacy risk factors between apps. Our research adds to the transparency debate in the information privacy domain by illustrating an alternative approach to communication of information privacy risks and investigating a promising approach to enable users to compare information privacy risks between apps. Â© Springer International Publishing Switzerland 2016.</t>
  </si>
  <si>
    <t>Information privacy; Mhealth; Mobile health; Privacy enhancing technologies; Risks; Usable privacy</t>
  </si>
  <si>
    <t>2-s2.0-84988569241</t>
  </si>
  <si>
    <t>Sadki S., El Bakkali H.</t>
  </si>
  <si>
    <t>56463993600;36968108700;</t>
  </si>
  <si>
    <t>Resolving conflicting privacy policies in M-health based on prioritization</t>
  </si>
  <si>
    <t>Scalable Computing</t>
  </si>
  <si>
    <t>10.12694/scpe.v17i3.1181</t>
  </si>
  <si>
    <t>https://www.scopus.com/inward/record.uri?eid=2-s2.0-84986308427&amp;doi=10.12694%2fscpe.v17i3.1181&amp;partnerID=40&amp;md5=3bd7feaa7560d5e70202fd7c24907f06</t>
  </si>
  <si>
    <t>Mohammed V University, ENSIAS, Information Security Research Team, Rabat, Morocco</t>
  </si>
  <si>
    <t>Sadki, S., Mohammed V University, ENSIAS, Information Security Research Team, Rabat, Morocco; El Bakkali, H., Mohammed V University, ENSIAS, Information Security Research Team, Rabat, Morocco</t>
  </si>
  <si>
    <t>Mobile health has recently gained a lot of attention. Biological, environmental and behavioral data collected from mobile devices can be analyzed and transmitted directly to the person, family or health professionals for immediate and individualized care. However, due to multiplicity of mobile applications and the heterogeneity of actors involved in patient's care, conflicts among the privacy policies defined by the different actors can take place. Thus, we present in this paper an approach to resolve the problem of conflicting privacy policies in e-health/m-health environments using AHP (Analytic Hierarchy Process) prioritization technique. Conflicts detection and resolution are facilitated by the adoption of S4P formal privacy policy language used as a standardized language. Finally, a case study is suggested to illustrate how our solution can be applied to resolve such conflicts. Â© 2016 SCPE.</t>
  </si>
  <si>
    <t>AHP; Conflicting policies; Privacy policy; Privacy preference; S4P</t>
  </si>
  <si>
    <t>2-s2.0-84986308427</t>
  </si>
  <si>
    <t>Efficient attribute-based secure data sharing with hidden policies and traceability in mobile health networks</t>
  </si>
  <si>
    <t>Mobile Information Systems</t>
  </si>
  <si>
    <t>10.1155/2016/6545873</t>
  </si>
  <si>
    <t>https://www.scopus.com/inward/record.uri?eid=2-s2.0-84982803681&amp;doi=10.1155%2f2016%2f6545873&amp;partnerID=40&amp;md5=e3889d72477e20a56f8e4d91ef09fa69</t>
  </si>
  <si>
    <t>Department of Computer Science and Engineering, Korea University, Seoul, 136-701, South Korea</t>
  </si>
  <si>
    <t>Hahn, C., Department of Computer Science and Engineering, Korea University, Seoul, 136-701, South Korea; Kwon, H., Department of Computer Science and Engineering, Korea University, Seoul, 136-701, South Korea; Hur, J., Department of Computer Science and Engineering, Korea University, Seoul, 136-701, South Korea</t>
  </si>
  <si>
    <t>Mobile health (also written as mHealth) provisions the practice of public health supported by mobile devices. mHealth systems let patients and healthcare providers collect and share sensitive information, such as electronic and personal health records (EHRs) at any time, allowing more rapid convergence to optimal treatment. Key to achieving this is securely sharing data by providing enhanced access control and reliability. Typically, such sharing follows policies that depend on patient and physician preferences defined by a set of attributes. In mHealth systems, not only the data but also the policies for sharing it may be sensitive since they directly contain sensitive information which can reveal the underlying data protected by the policy. Also, since the policies usually incur linearly increasing communication costs, mHealth is inapplicable to resource-constrained environments. Lastly, access privileges may be publicly known to users, so a malicious user could illegally share his access privileges without the risk of being traced. In this paper, we propose an efficient attribute-based secure data sharing scheme in mHealth. The proposed scheme guarantees a hidden policy, constant-sized ciphertexts, and traces, with security analyses. The computation cost to the user is reduced by delegating approximately 50% of the decryption operations to the more powerful storage systems. Â© 2016 Changhee Hahn et al.</t>
  </si>
  <si>
    <t>2-s2.0-84982803681</t>
  </si>
  <si>
    <t>Rahman F., Addo I.D., Ahamed S.I., Yang J.-J., Wang Q.</t>
  </si>
  <si>
    <t>25722157200;55884321000;7005199740;15030370600;57020582000;</t>
  </si>
  <si>
    <t>Privacy challenges and goals in mHealth systems</t>
  </si>
  <si>
    <t>Advances in Computers</t>
  </si>
  <si>
    <t>10.1016/bs.adcom.2016.05.004</t>
  </si>
  <si>
    <t>https://www.scopus.com/inward/record.uri?eid=2-s2.0-84979516786&amp;doi=10.1016%2fbs.adcom.2016.05.004&amp;partnerID=40&amp;md5=417f1d3f10289a5aadc11c577481e996</t>
  </si>
  <si>
    <t>Marquette University, Milwaukee, WI, United States; Research Institute of Information Technology, Tsinghua University, Beijing, China</t>
  </si>
  <si>
    <t>Rahman, F., Marquette University, Milwaukee, WI, United States; Addo, I.D., Marquette University, Milwaukee, WI, United States; Ahamed, S.I., Marquette University, Milwaukee, WI, United States; Yang, J.-J., Research Institute of Information Technology, Tsinghua University, Beijing, China; Wang, Q., Research Institute of Information Technology, Tsinghua University, Beijing, China</t>
  </si>
  <si>
    <t>The global phenomena of mobile technology have encouraged collaborations between national governments and diverse international stakeholders in applying mobile-based health (mHealth) solutions as a powerful opportunity for improving health and development in rural and remote areas. A significant impact offered by modern mHealth technologies includes the potential to transform various aspects of healthcare, improving accessibility, quality, and affordability. Over the years, mHealth has become important in the field of healthcare information technology as patients begin to use mobile-based medical sensors to record their daily activities and vital signs. The rapid expansion of mobile information and communications technologies within health service delivery and public health systems has created a range of new opportunities to deliver new forms of interactive health services to patients, clinicians, and caregivers alike. The scope and scale of mHealth interventions range from simple direct-to-individual consumer and interactive patient-provider communications to more complex computer-based systems facilitating coordinated patient care and management. Â© 2016 Elsevier Inc.</t>
  </si>
  <si>
    <t>Privacy in mHealth; Privacy ubiquitous computing; RFID privacy</t>
  </si>
  <si>
    <t>2-s2.0-84979516786</t>
  </si>
  <si>
    <t>Behrooz S., Marsh S.</t>
  </si>
  <si>
    <t>57190341806;7202501565;</t>
  </si>
  <si>
    <t>A trust-based framework for information sharing between mobile health care applications</t>
  </si>
  <si>
    <t>10.1007/978-3-319-41354-9_6</t>
  </si>
  <si>
    <t>https://www.scopus.com/inward/record.uri?eid=2-s2.0-84979284924&amp;doi=10.1007%2f978-3-319-41354-9_6&amp;partnerID=40&amp;md5=ccccee446f6444b30694f446089a54f6</t>
  </si>
  <si>
    <t>Faculty of Business and Information Technology, University of Ontario Institute of Technology, Oshawa, ON, Canada</t>
  </si>
  <si>
    <t>Behrooz, S., Faculty of Business and Information Technology, University of Ontario Institute of Technology, Oshawa, ON, Canada; Marsh, S., Faculty of Business and Information Technology, University of Ontario Institute of Technology, Oshawa, ON, Canada</t>
  </si>
  <si>
    <t>The use of information systems in the health care area, specifically in Mobile health care, can result in delivering high quality and efficient patient care. At the same time, using electronic systems for sharing information contributes to some challenges regarding privacy and access control. Despite the importance of this issue, there is a lack of frameworks in this area. In this paper, we propose a trust-based model for information sharing between mobile health care applications. This model consists of two parts, the first part calculates the needed amount of trust for sharing a specific part of information for each user, and the second part calculates the (contextual) current existing amount of trust. A decision for sharing information would be made based on a comparison between the components. To examine the model, we provide different scenarios. Using mathematical analysis, we illustrate how the model works in those scenarios. Â© IFIP International Federation for Information Processing 2016.</t>
  </si>
  <si>
    <t>Information security; Mobile health care; Trust; Trust management</t>
  </si>
  <si>
    <t>2-s2.0-84979284924</t>
  </si>
  <si>
    <t>Pustozerov E., Von Jan U., Albrecht U.-V.</t>
  </si>
  <si>
    <t>56282728200;6602787574;7006166731;</t>
  </si>
  <si>
    <t>Evaluation of mHealth applications security based on application permissions</t>
  </si>
  <si>
    <t>10.3233/978-1-61499-664-4-241</t>
  </si>
  <si>
    <t>https://www.scopus.com/inward/record.uri?eid=2-s2.0-84978763793&amp;doi=10.3233%2f978-1-61499-664-4-241&amp;partnerID=40&amp;md5=facd721826d4e390f58fbd7fa8f82bc8</t>
  </si>
  <si>
    <t>Hannover Medical School, Peter L. Reichertz Institute for Medical Informatics, University of Braunschweig, Carl-Neuberg-Str. 1, Hannover, 30625, Germany</t>
  </si>
  <si>
    <t>Pustozerov, E., Hannover Medical School, Peter L. Reichertz Institute for Medical Informatics, University of Braunschweig, Carl-Neuberg-Str. 1, Hannover, 30625, Germany; Von Jan, U., Hannover Medical School, Peter L. Reichertz Institute for Medical Informatics, University of Braunschweig, Carl-Neuberg-Str. 1, Hannover, 30625, Germany; Albrecht, U.-V., Hannover Medical School, Peter L. Reichertz Institute for Medical Informatics, University of Braunschweig, Carl-Neuberg-Str. 1, Hannover, 30625, Germany</t>
  </si>
  <si>
    <t>The presented study covers the evaluation of ratings of a set of 1080 applications classified as "top apps" for the two categories "Medicine" and "Health &amp; Fitness" as they are available on Google's Play Store. Within the evaluation, the manifest files and source code of the applications were analyzed in order to reveal whether the requested set of permissions correspond to the ones really utilized by the apps and whether they surpass what is necessary. For many apps, the declarations in the manifest file do not match what is specified in the source code, raising the question of whether this may be an indication of questionable app quality with a potentially negative impact on the safety and reliability of mHealth related apps. Â© 2016 The authors and IOS Press. All rights reserved.</t>
  </si>
  <si>
    <t>Applications; Mobile health; Permissions; Security.</t>
  </si>
  <si>
    <t>2-s2.0-84978763793</t>
  </si>
  <si>
    <t>Mense A., Urbauer P., Sauermann S., Wahl H.</t>
  </si>
  <si>
    <t>8226900800;36648143800;6602179283;7102344640;</t>
  </si>
  <si>
    <t>Simulation environment for testing security and privacy of mobile health apps</t>
  </si>
  <si>
    <t>Simulation Series</t>
  </si>
  <si>
    <t>https://www.scopus.com/inward/record.uri?eid=2-s2.0-84977118174&amp;partnerID=40&amp;md5=8b1a281dcd8d83f29d0183fb205546ad</t>
  </si>
  <si>
    <t>University of Applied Sciences, Technikum Wien, Vienna, Austria</t>
  </si>
  <si>
    <t>Mense, A., University of Applied Sciences, Technikum Wien, Vienna, Austria; Urbauer, P., University of Applied Sciences, Technikum Wien, Vienna, Austria; Sauermann, S., University of Applied Sciences, Technikum Wien, Vienna, Austria; Wahl, H., University of Applied Sciences, Technikum Wien, Vienna, Austria</t>
  </si>
  <si>
    <t>The number of mobile applications (apps) is tremendously growing and accordingly also the number of apps in the health domain (mobile Health or mHealth) is multiplying. As these mHealth apps process personal and sensitive data the analysis of handling security and privacy is a vital requirement - even more when the mobile application are to be used in a professional medical environment, such as a telemonitoring setup. Therefore a framework for testing security and privacy of mHealth apps is an important step towards better quality of apps. The paper describes the main challenges, the simulation architecture and the involved tools used for testing mHealth applications, focusing on secure network connectivity and data transfer. Copyright 2016 Society for Modeling &amp; Simulation International (SCS).</t>
  </si>
  <si>
    <t>MHealth; Mobile Health; Privacy; Security; Testing</t>
  </si>
  <si>
    <t>2-s2.0-84977118174</t>
  </si>
  <si>
    <t>8226900800;57189342514;57189341418;57189343910;57189340033;</t>
  </si>
  <si>
    <t>Analyzing privacy risks of mhealth applications</t>
  </si>
  <si>
    <t>10.3233/978-1-61499-633-0-41</t>
  </si>
  <si>
    <t>https://www.scopus.com/inward/record.uri?eid=2-s2.0-84969506677&amp;doi=10.3233%2f978-1-61499-633-0-41&amp;partnerID=40&amp;md5=cdea64a8cb46da737f0be98fb8689d6c</t>
  </si>
  <si>
    <t>Mense, A., University of Applied Sciences Technikum Wien, Vienna, Austria; Steger, S., University of Applied Sciences Technikum Wien, Vienna, Austria; Sulek, M., University of Applied Sciences Technikum Wien, Vienna, Austria; Jukicsunaric, D., University of Applied Sciences Technikum Wien, Vienna, Austria; MÃ©szÃ¡ros, A., University of Applied Sciences Technikum Wien, Vienna, Austria</t>
  </si>
  <si>
    <t>Mobile health applications are expected to play a major role for the management of personal health in the future. For this purpose, the apps collect a lot of sensitive data from sensors or direct user input, combine it with automatic data such as GPS location data, store it locally and pass it on to web-platforms (often running in a public cloud), where the information can be managed and often shared with others in social networks. However, it is usually not transparent for the user how this sensitive information is handled and where it goes to. This paper shows the result of the analysis of mobile health applications regarding the handling of sensitive data especially with respect to transmission to third-parties. Â© 2016 The authors and IOS Press.</t>
  </si>
  <si>
    <t>Mobile health; Privacy; Security</t>
  </si>
  <si>
    <t>2-s2.0-84969506677</t>
  </si>
  <si>
    <t>Thamilarasu G.</t>
  </si>
  <si>
    <t>22636037300;</t>
  </si>
  <si>
    <t>IDetect: An intelligent intrusion detection system for wireless body area networks</t>
  </si>
  <si>
    <t>International Journal of Security and Networks</t>
  </si>
  <si>
    <t>10.1504/IJSN.2016.075074</t>
  </si>
  <si>
    <t>https://www.scopus.com/inward/record.uri?eid=2-s2.0-84961173667&amp;doi=10.1504%2fIJSN.2016.075074&amp;partnerID=40&amp;md5=0b5661ee35deeda166f8e584cee407aa</t>
  </si>
  <si>
    <t>Department of Computing and Software Systems, University of Washington, Bothell, WA  98011, United States</t>
  </si>
  <si>
    <t>Thamilarasu, G., Department of Computing and Software Systems, University of Washington, Bothell, WA  98011, United States</t>
  </si>
  <si>
    <t>Driven by recent technological advances in wireless communications, wireless sensors, and low power networked systems, wireless sensor networks (WSNs) are emerging as a promising technology in healthcare applications. Since information transmitted in these wireless body area networks (WBAN) often consists of critical and sensitive patient health and personal information, securing these networks is of central importance to their practical deployment in healthcare applications. The objective of this research is to design and develop intelligent intrusion detection techniques to improve security in WBAN. In this work, we propose iDetect, a multi-objective genetic algorithm based intrusion detection system (IDS) to provide optimal attack detection in these networks. The proposed algorithm guarantees that only those features necessary for detecting a specific attack is used in the intrusion detection process, thereby decreasing the computational complexity. Â© Copyright 2016 Inderscience Enterprises Ltd.</t>
  </si>
  <si>
    <t>Genetic algorithms; Intrusion detection systems; WBAN; Wireless and mobile health; Wireless body area networks; Wireless security</t>
  </si>
  <si>
    <t>2-s2.0-84961173667</t>
  </si>
  <si>
    <t>Kazantsev N., Korolev D., Torshin D., Mikhailova A.</t>
  </si>
  <si>
    <t>36237354600;57125847100;57126403000;57125699900;</t>
  </si>
  <si>
    <t>An approach to automate health monitoring in compliance with personal privacy</t>
  </si>
  <si>
    <t>10.1007/978-3-319-29175-8_3</t>
  </si>
  <si>
    <t>https://www.scopus.com/inward/record.uri?eid=2-s2.0-84958542473&amp;doi=10.1007%2f978-3-319-29175-8_3&amp;partnerID=40&amp;md5=07db82b462b5a6374b38d7937c6f17b4</t>
  </si>
  <si>
    <t>Higher School of Economics, National Research University, ul. Myasnitskaya, 20, Moscow, Russian Federation; CJSC Â«AÐ¹TÐ¸Â», ul. Leninskaya Sloboda, 19, Moscow, 115280, Russian Federation</t>
  </si>
  <si>
    <t>Kazantsev, N., Higher School of Economics, National Research University, ul. Myasnitskaya, 20, Moscow, Russian Federation; Korolev, D., Higher School of Economics, National Research University, ul. Myasnitskaya, 20, Moscow, Russian Federation; Torshin, D., CJSC Â«AÐ¹TÐ¸Â», ul. Leninskaya Sloboda, 19, Moscow, 115280, Russian Federation; Mikhailova, A., Higher School of Economics, National Research University, ul. Myasnitskaya, 20, Moscow, Russian Federation</t>
  </si>
  <si>
    <t>E-health; Experimentation; Human factors; Information privacy; Medical information systems; Reliability; Security; Theory</t>
  </si>
  <si>
    <t>2-s2.0-84958542473</t>
  </si>
  <si>
    <t>Parmanto B., Pramana G., Yu D.X., Fairman A.D., Dicianno B.E.</t>
  </si>
  <si>
    <t>6602904022;23390107900;47062484900;15032358200;6507050125;</t>
  </si>
  <si>
    <t>Development of mHealth system for supporting self-management and remote consultation of skincare eHealth/ telehealth/ mobile health systems</t>
  </si>
  <si>
    <t>BMC Medical Informatics and Decision Making</t>
  </si>
  <si>
    <t>10.1186/s12911-015-0237-4</t>
  </si>
  <si>
    <t>https://www.scopus.com/inward/record.uri?eid=2-s2.0-84952309697&amp;doi=10.1186%2fs12911-015-0237-4&amp;partnerID=40&amp;md5=ca4c082280cfe3fb7bece925fe2921f2</t>
  </si>
  <si>
    <t>Department of Health Information Management, University of Pittsburgh, 6026 Forbes Tower, Pittsburgh, PA  15260, United States; Department of Occupational Therapy, MGH Institute of Health Professions, Boston, MA  02129, United States; Department of Physical Medicine and Rehabilitation, University of Pittsburgh, Pittsburgh, PA  15260, United States</t>
  </si>
  <si>
    <t>Parmanto, B., Department of Health Information Management, University of Pittsburgh, 6026 Forbes Tower, Pittsburgh, PA  15260, United States; Pramana, G., Department of Health Information Management, University of Pittsburgh, 6026 Forbes Tower, Pittsburgh, PA  15260, United States; Yu, D.X., Department of Health Information Management, University of Pittsburgh, 6026 Forbes Tower, Pittsburgh, PA  15260, United States; Fairman, A.D., Department of Occupational Therapy, MGH Institute of Health Professions, Boston, MA  02129, United States; Dicianno, B.E., Department of Physical Medicine and Rehabilitation, University of Pittsburgh, Pittsburgh, PA  15260, United States</t>
  </si>
  <si>
    <t>Background: Individuals with spina bifida (SB) are vulnerable to chronic skin complications such as wounds on the buttocks and lower extremities. Most of these complications can be prevented with adherence to self-care routines. We have developed a mobile health (mHealth) system for supporting self-care and management of skin problems called SkinCare as part of an mHealth suite called iMHere (interactive Mobile Health and Rehabilitation). The objective of this research is to develop an innovative mHealth system to support self-skincare tasks, skin condition monitoring, adherence to self-care regimens, skincare consultation, and secure two-way communications between patients and clinicians. Methods: In order to support self-skincare tasks, the SkinCare app requires three main functions: (1) self-care task schedule and reminders, (2) skin condition monitoring and communications that include imaging, information about the skin problem, and consultation with clinician, and (3) secure two-way messaging between the patient and clinician (wellness coordinator). The SkinCare system we have developed consists of the SkinCare app, a clinician portal, and a two-way communication protocol connecting the two. The SkinCare system is one component of a more comprehensive system to support a wellness program for individuals with SB. Results: The SkinCare app has several features that include reminders to perform daily skin checks as well as the ability to report skin breakdown and injury, which uses a combination of skin images and descriptions. The SkinCare app provides reminders to visually inspect one's skin as a preventative measure, often termed a "skin check." The data is sent to the portal where clinicians can monitor patients' conditions. Using the two-way communication, clinicians can receive pictures of the skin conditions, track progress in healing over time, and provide instructions for how to best care for the wound. Conclusions: The system was capable of supporting self-care and adherence to regimen, monitoring adherence, and supporting clinician engagement with patients, as well as testing its feasibility in a long-term implementation. The study shows the feasibility of a long-term implementation of skincare mHealth systems to support self-care and two-way interactions between patients and clinicians. Â© 2015 Parmanto et al.</t>
  </si>
  <si>
    <t>Mobile health (mHealth); self-management; spina bifida; telecare; teledermatology; telehealth; telemedicine</t>
  </si>
  <si>
    <t>2-s2.0-84952309697</t>
  </si>
  <si>
    <t>Acharya S., Ehrenreich B., Marciniak J.</t>
  </si>
  <si>
    <t>54408127400;57188709736;57188707418;</t>
  </si>
  <si>
    <t>OWASP inspired mobile security</t>
  </si>
  <si>
    <t>Proceedings - 2015 IEEE International Conference on Bioinformatics and Biomedicine, BIBM 2015</t>
  </si>
  <si>
    <t>10.1109/BIBM.2015.7359786</t>
  </si>
  <si>
    <t>https://www.scopus.com/inward/record.uri?eid=2-s2.0-84962345578&amp;doi=10.1109%2fBIBM.2015.7359786&amp;partnerID=40&amp;md5=6de3467ac4f072342010851744011ade</t>
  </si>
  <si>
    <t>Dept. of Computer and Info. Sciences, Towson, MD, United States</t>
  </si>
  <si>
    <t>Acharya, S., Dept. of Computer and Info. Sciences, Towson, MD, United States; Ehrenreich, B., Dept. of Computer and Info. Sciences, Towson, MD, United States; Marciniak, J., Dept. of Computer and Info. Sciences, Towson, MD, United States</t>
  </si>
  <si>
    <t>As mobile users continue to trust their devices with sensitive data, it is important to assess the applications that are responsible for securing it. Healthcare related applications are particularly unique because of their involvement with the storage of healthcare information. The healthcare data within an application is used for treatment, payment, operations (TPO). Securing mobile healthcare applications is important because in some cases if a critical application is compromised then it could cause loss of life. This kind of worst case scenario can happen because of incorrect treatment to a patient. With the Open Web Application Security Project (OWASP) as a reference, we will present a methodology based on a checklist implementation and test it against applications that store healthcare data. This methodology is meant for developers to follow when attempting to secure their mobile applications. Â© 2015 IEEE.</t>
  </si>
  <si>
    <t>compliance; mobile; OWASP; security</t>
  </si>
  <si>
    <t>2-s2.0-84962345578</t>
  </si>
  <si>
    <t>15126522900;57188695160;35606451900;35549814000;</t>
  </si>
  <si>
    <t>Power consumption aware software architecture for M-health applications with adaptive security of network protocols</t>
  </si>
  <si>
    <t>2015 12th International Conference on Telecommunications in Modern Satellite, Cable and Broadcasting Services, TELSIKS 2015</t>
  </si>
  <si>
    <t>10.1109/TELSKS.2015.7357791</t>
  </si>
  <si>
    <t>https://www.scopus.com/inward/record.uri?eid=2-s2.0-84962355991&amp;doi=10.1109%2fTELSKS.2015.7357791&amp;partnerID=40&amp;md5=a980bbb7adfeba457b10dbeaf456299b</t>
  </si>
  <si>
    <t>Faculty of Electronic Engineering, University of Nis, Aleksandra Medvedeva 14, Nis, 18000, Serbia; Nissatech Innovation Centre D.o.o, Kajmakcalanska 8, Nis, 18000, Serbia</t>
  </si>
  <si>
    <t>Ciric, V., Faculty of Electronic Engineering, University of Nis, Aleksandra Medvedeva 14, Nis, 18000, Serbia; Zlatanovic, J., Nissatech Innovation Centre D.o.o, Kajmakcalanska 8, Nis, 18000, Serbia; Milovanovic, E., Faculty of Electronic Engineering, University of Nis, Aleksandra Medvedeva 14, Nis, 18000, Serbia; Stojanovic, N., Nissatech Innovation Centre D.o.o, Kajmakcalanska 8, Nis, 18000, Serbia</t>
  </si>
  <si>
    <t>The goal of this paper is development of software architecture for mobile devices, which is able to trade-off between security levels and power consumption. The analysis of the influence of different security protocols on power consumption is given. The proposed architecture is described in detail. Three different security levels with corresponding cipher suites are proposed: low, medium and high. The architecture is implemented on Android platform. The difference in power consumptions of the cipher suites in high and low security/power profiles is around 8.2% for WiFi, and 9.6% for 3G network. In order to further reduce the power consumption during network communication, the delay between sending two successive packets is analyzed. The proposed architecture is capable of stalling packets and sending them in burst-mode, letting the network interface to stay in low-power mode for a longer period of time. The power consumption in this mode is reduced for additional 25%. Â© 2015 IEEE.</t>
  </si>
  <si>
    <t>battery life; Mobile applications; power consumption; security protocols</t>
  </si>
  <si>
    <t>2-s2.0-84962355991</t>
  </si>
  <si>
    <t>On using a von neumann extractor in heart-beat-based security</t>
  </si>
  <si>
    <t>Proceedings - 14th IEEE International Conference on Trust, Security and Privacy in Computing and Communications, TrustCom 2015</t>
  </si>
  <si>
    <t>10.1109/Trustcom.2015.411</t>
  </si>
  <si>
    <t>https://www.scopus.com/inward/record.uri?eid=2-s2.0-84966781444&amp;doi=10.1109%2fTrustcom.2015.411&amp;partnerID=40&amp;md5=3e7fe447e408a71310f380a87c69078f</t>
  </si>
  <si>
    <t>Dept. of Neuroscience, Erasmus Medical Center, Rotterdam, Netherlands; Dept. of Computer Science and Engineering, Chalmers University of Technology, St.Gothenburg, Sweden</t>
  </si>
  <si>
    <t>Seepers, R.M., Dept. of Neuroscience, Erasmus Medical Center, Rotterdam, Netherlands; Strydis, C., Dept. of Neuroscience, Erasmus Medical Center, Rotterdam, Netherlands; Sourdis, I., Dept. of Computer Science and Engineering, Chalmers University of Technology, St.Gothenburg, Sweden; De Zeeuw, C.I., Dept. of Neuroscience, Erasmus Medical Center, Rotterdam, Netherlands</t>
  </si>
  <si>
    <t>The Inter-Pulse-Interval (IPI) of heart beats has previously been suggested for facilitating security in mobile health (mHealth) applications. In heart-beat-based security, a security key is derived from the time difference between consecutive heart beats. As two entities that simultaneously sample the same heart beats may generate the same key (with some inter-key disparity), these keys may be used for various security functions, such as entity authentication or data confidentiality. One of the key limitations in heart-beat-based security is the low randomness intrinsic to the most-significant bits (MSBs) in the digital representation of each IPI. In this paper, we explore the use of a von Neumann entropy extractor on these MSBs in order to increase their randomness. We show that our von Neumann key-generator produces significantly more random bits than a non-extracting key generator with an average bit-extraction rate between 13.4% and 21.9%. Despite this increase in randomness, we also find a substantial increase in inter-key disparity, increasing the mismatch tolerance required for a given true-key pair. Accordingly, the maximum-attainable effective key-strength of our key generator is only slightly higher than that of a non-extracting generator (16.4 bits compared to 15.2 bits of security for a 60-bit key), while the former requires an increase in average key-generation time of 2.5x. Â© 2015 IEEE.</t>
  </si>
  <si>
    <t>Biometrics; Heart-beat-based security; Implantable Medical Devices; Inter-pulse interval; MHealth; Security</t>
  </si>
  <si>
    <t>2-s2.0-84966781444</t>
  </si>
  <si>
    <t>Rothstein M.A., Wilbanks J.T., Brothers K.B.</t>
  </si>
  <si>
    <t>7005359119;36613528000;14033748800;</t>
  </si>
  <si>
    <t>Citizen Science on Your Smartphone: An ELSI Research Agenda</t>
  </si>
  <si>
    <t>Journal of Law, Medicine and Ethics</t>
  </si>
  <si>
    <t>10.1111/jlme.12327</t>
  </si>
  <si>
    <t>https://www.scopus.com/inward/record.uri?eid=2-s2.0-84953341028&amp;doi=10.1111%2fjlme.12327&amp;partnerID=40&amp;md5=29390cfd9a3faf0dc49296bde5ced664</t>
  </si>
  <si>
    <t>Institute for Bioethics, Health Policy and Law, University of Louisville School of Medicine, Kentucky, United States; Sage Bionetworks, United States; University of Louisville School of Medicine, United States</t>
  </si>
  <si>
    <t>Rothstein, M.A., Institute for Bioethics, Health Policy and Law, University of Louisville School of Medicine, Kentucky, United States; Wilbanks, J.T., Sage Bionetworks, United States; Brothers, K.B., University of Louisville School of Medicine, United States</t>
  </si>
  <si>
    <t>The prospect of newly-emerging, technology-enabled, unregulated citizen science health research poses a substantial challenge for traditional research ethics. Unquestionably, a significant amount of research ethics study is needed to prepare for the inevitable, widespread introduction of citizen science health research. Using the case study of mobile health (mHealth) research, this article provides an ethical, legal, and social implications (ELSI) research agenda for citizen science health research conducted outside conventional research institutions. The issues for detailed analysis include the role of IRBs, recruitment, inclusion and exclusion criteria, informed consent, confidentiality and security, vulnerable participants, incidental findings, and publication and data sharing. Â© 2015 American Society of Law, Medicine &amp; Ethics, Inc.</t>
  </si>
  <si>
    <t>2-s2.0-84953341028</t>
  </si>
  <si>
    <t>Guo P., Wang J., Ji S., Geng X.H., Xiong N.N.</t>
  </si>
  <si>
    <t>57202253880;55904663300;55426752800;56443427600;35231569200;</t>
  </si>
  <si>
    <t>A Lightweight Encryption Scheme Combined with Trust Management for Privacy-Preserving in Body Sensor Networks</t>
  </si>
  <si>
    <t>10.1007/s10916-015-0341-0</t>
  </si>
  <si>
    <t>https://www.scopus.com/inward/record.uri?eid=2-s2.0-84944685478&amp;doi=10.1007%2fs10916-015-0341-0&amp;partnerID=40&amp;md5=437a0f5c6e39cfb1dc77327ca0dff0bc</t>
  </si>
  <si>
    <t>College of Computer &amp; Software, Jiangsu Engineering Center of Network Monitoring, Nanjing University of Information Science &amp; Technology, Nanjing, China; Colorado Technical University, Colorado Springs, CO, United States</t>
  </si>
  <si>
    <t>Guo, P., College of Computer &amp; Software, Jiangsu Engineering Center of Network Monitoring, Nanjing University of Information Science &amp; Technology, Nanjing, China; Wang, J., College of Computer &amp; Software, Jiangsu Engineering Center of Network Monitoring, Nanjing University of Information Science &amp; Technology, Nanjing, China; Ji, S., College of Computer &amp; Software, Jiangsu Engineering Center of Network Monitoring, Nanjing University of Information Science &amp; Technology, Nanjing, China; Geng, X.H., College of Computer &amp; Software, Jiangsu Engineering Center of Network Monitoring, Nanjing University of Information Science &amp; Technology, Nanjing, China; Xiong, N.N., Colorado Technical University, Colorado Springs, CO, United States</t>
  </si>
  <si>
    <t>With the pervasiveness of smart phones and the advance of wireless body sensor network (BSN), mobile Healthcare (m-Healthcare), which extends the operation of Healthcare provider into a pervasive environment for better health monitoring, has attracted considerable interest recently. However, the flourish of m-Healthcare still faces many challenges including information security and privacy preservation. In this paper, we propose a secure and privacy-preserving framework combining with multilevel trust management. In our scheme, smart phone resources including computing power and energy can be opportunistically gathered to process the computing-intensive PHI (personal health information) during m-Healthcare emergency with minimal privacy disclosure. In specific, to leverage the PHI privacy disclosure and the high reliability of PHI process and transmission in m-Healthcare emergency, we introduce an efficient lightweight encryption for those users whose trust level is low, which is based on mix cipher algorithms and pair of plain text and cipher texts, and allow a medical user to decide who can participate in the opportunistic computing to assist in processing his overwhelming PHI data. Detailed security analysis and simulations show that the proposed framework can efficiently achieve user-centric privacy protection in m-Healthcare system. Â© 2015, Springer Science+Business Media New York.</t>
  </si>
  <si>
    <t>Body sensor Network (BSN); Lightweight encryption; m-Healthcare; Privacy-preserving; Trust management</t>
  </si>
  <si>
    <t>2-s2.0-84944685478</t>
  </si>
  <si>
    <t>Delbello C., Raihan K., Zhang T.</t>
  </si>
  <si>
    <t>56513940200;56513907100;55547105902;</t>
  </si>
  <si>
    <t>Reducing energy consumption of mobile phones during data transmission and encryption for wireless body area network applications</t>
  </si>
  <si>
    <t>10.1002/sec.1223</t>
  </si>
  <si>
    <t>https://www.scopus.com/inward/record.uri?eid=2-s2.0-84945496410&amp;doi=10.1002%2fsec.1223&amp;partnerID=40&amp;md5=91a0a27abecfd70fbc70793138653cbb</t>
  </si>
  <si>
    <t>Loyola University Maryland, Baltimore, MD  21210, United States; New York Institute of Technology, Old Westbury, NY  11568, United States</t>
  </si>
  <si>
    <t>Delbello, C., Loyola University Maryland, Baltimore, MD  21210, United States; Raihan, K., New York Institute of Technology, Old Westbury, NY  11568, United States; Zhang, T., New York Institute of Technology, Old Westbury, NY  11568, United States</t>
  </si>
  <si>
    <t>Wireless body area networks (WBANs) are an exciting technology that will revolutionize physiological monitoring in the coming years. However, the widespread deployment of WBANs is restricted by steep energy limitations. Furthermore, they require acute security measures to protect user medical data. We aim to measure the energy consumption of a cellphone as it transmits and encrypts data in a mock WBAN scenario. We evaluated the impact of various design parameters in an effort to discover the ideal WBAN operational protocols. In conclusion, we recommend an optimal file size strategy, data communication network, and encryption algorithm that minimize energy consumption and enhance WBAN operation. Â© 2015 John Wiley &amp; Sons, Ltd.</t>
  </si>
  <si>
    <t>Encryption algorithms; Energy efficiency; Mobile phone battery consumption; Wireless area body network</t>
  </si>
  <si>
    <t>2-s2.0-84945496410</t>
  </si>
  <si>
    <t>An approach for privacy policies negotiation in mobile health-Cloud environments</t>
  </si>
  <si>
    <t>Proceedings of 2015 International Conference on Cloud Computing Technologies and Applications, CloudTech 2015</t>
  </si>
  <si>
    <t>10.1109/CloudTech.2015.7336983</t>
  </si>
  <si>
    <t>https://www.scopus.com/inward/record.uri?eid=2-s2.0-84962886191&amp;doi=10.1109%2fCloudTech.2015.7336983&amp;partnerID=40&amp;md5=ee5946b2a8e87fa592145c3a5512d21c</t>
  </si>
  <si>
    <t>Information Security Research Team - IseRT, ENSIAS, Mohammed v University, Rabat, Morocco</t>
  </si>
  <si>
    <t>Sadki, S., Information Security Research Team - IseRT, ENSIAS, Mohammed v University, Rabat, Morocco; El Bakkali, H., Information Security Research Team - IseRT, ENSIAS, Mohammed v University, Rabat, Morocco</t>
  </si>
  <si>
    <t>Mobile technologies continue to improve patients' quality of care. Particularly, with the emergence of Cloud-based mobile services and applications, patients can easily communicate with their physicians and receive the care they deserve. However, due to the increased number of privacy threats in mobile and Cloud computing environments, maximizing patients' control over their data becomes a necessity. Thus, formal languages to express their privacy preferences are needed. Besides, because of the diversity of actors involved in patient's care, conflict among privacy policies can take place. In this paper, we present an approach that aims to resolve the problem of conflicting privacy policies based on a Security Policy Negotiation Framework. The major particularity of our solution is that it considers the patient to be a crucial actor in the negotiation process. The different steps of our approach are illustrated through an example of three conflicting privacy policies with different privacy languages. Â© 2015 IEEE.</t>
  </si>
  <si>
    <t>Cloud computing; mobile health; policy negotiation; privacy; privacy policy</t>
  </si>
  <si>
    <t>2-s2.0-84962886191</t>
  </si>
  <si>
    <t>Lee Y.S., Ndibanje B., Alasaarela E., Kim T., Lee H.</t>
  </si>
  <si>
    <t>52264154000;56786504400;7003949643;57203495191;14524982600;</t>
  </si>
  <si>
    <t>An effective and secure user authentication and key agreement scheme in m-healthcare systems</t>
  </si>
  <si>
    <t>Proceedings - 2015 IEEE 17th International Conference on High Performance Computing and Communications, 2015 IEEE 7th International Symposium on Cyberspace Safety and Security and 2015 IEEE 12th International Conference on Embedded Software and Systems, HPCC-CSS-ICESS 2015</t>
  </si>
  <si>
    <t>10.1109/HPCC-CSS-ICESS.2015.91</t>
  </si>
  <si>
    <t>https://www.scopus.com/inward/record.uri?eid=2-s2.0-84961714906&amp;doi=10.1109%2fHPCC-CSS-ICESS.2015.91&amp;partnerID=40&amp;md5=5e4ccb6b448ef3947fbb8c17cfa9cd8e</t>
  </si>
  <si>
    <t>Dept. Ubiquitous IT, Dongseo University, Graduate School, Busan, South Korea; Dept. Electronic Engineering, University of Oulu, Oulu, Finland; Div. of Information and Communication Engineering, Dongseo University, Busan, South Korea</t>
  </si>
  <si>
    <t>Lee, Y.S., Dept. Ubiquitous IT, Dongseo University, Graduate School, Busan, South Korea; Ndibanje, B., Dept. Ubiquitous IT, Dongseo University, Graduate School, Busan, South Korea; Alasaarela, E., Dept. Electronic Engineering, University of Oulu, Oulu, Finland; Kim, T., Div. of Information and Communication Engineering, Dongseo University, Busan, South Korea; Lee, H., Div. of Information and Communication Engineering, Dongseo University, Busan, South Korea</t>
  </si>
  <si>
    <t>In mobile healthcare system, the medical user's physiological signals are gathered by the body sensor networks and transferred to the mobile devices via Bluetooth, Zigbee and so on. This in turn is transmitted to remote healthcare center via 3G or 4G networks. With this information provided by the medical user, the medical professionals assist them and save users lives. This information are very sensitive and the networks are always vulnerable to security attacks, such as unauthorized user may gain access to systems information, corrupt the data, and degrade the networks performance are few examples. However the development of the existing m-healthcare systems are mainly focused on the implementation of system functions and the security issues were often neglected. Another critical issue is efficiency, cost effectiveness, and energy consumption in m-healthcare system. Consequently, we would like to introduce a secure and effective user authentication and key agreement scheme in m-Healthcare system to reduce the computation and communication cost. The main steps of secure authentication and key agreement in m-healthcare system are: registration, login, secure authentication and key update. Through the performance evaluation, our scheme is robust and more suitable for m-healthcare service applications and its computation and communication efficient. Â© 2015 IEEE.</t>
  </si>
  <si>
    <t>Authentication; Elliptic curve cryptography; Key agreement; MHealthcare; Secure communication</t>
  </si>
  <si>
    <t>2-s2.0-84961714906</t>
  </si>
  <si>
    <t>57061992500;18837472200;57209027746;18133420500;57062506900;55844038900;35614785200;57203849063;</t>
  </si>
  <si>
    <t>An open-access mobile compatible electronic patient register for rheumatic heart disease ('eRegister') based on the World Heart Federation's framework for patient registers</t>
  </si>
  <si>
    <t>Cardiovascular Journal of Africa</t>
  </si>
  <si>
    <t>10.5830/CVJA-2015-058</t>
  </si>
  <si>
    <t>https://www.scopus.com/inward/record.uri?eid=2-s2.0-84954532545&amp;doi=10.5830%2fCVJA-2015-058&amp;partnerID=40&amp;md5=7c7e939d567511965c27dffd2c522daf</t>
  </si>
  <si>
    <t>Novartis Institutes for BioMedical Research, Cambridge, MA, United States; Department of Paediatrics and Child Health, University Teaching Hospital, Lusaka, Zambia; Western Cape Paediatric Cardiac Services, Red Cross War Memorial Children's Hospital, University of Cape Town, Cape Town, South Africa; Department of Medicine, Groote Schuur Hospital, University of Cape Town, Cape Town, South Africa; Dimagi Inc, South Africa</t>
  </si>
  <si>
    <t>Van Dam, J., Novartis Institutes for BioMedical Research, Cambridge, MA, United States; Musuku, J., Department of Paediatrics and Child Health, University Teaching Hospital, Lusaka, Zambia; ZÃ¼hlke, L.J., Western Cape Paediatric Cardiac Services, Red Cross War Memorial Children's Hospital, University of Cape Town, Cape Town, South Africa, Department of Medicine, Groote Schuur Hospital, University of Cape Town, Cape Town, South Africa; Engel, M.E., Department of Medicine, Groote Schuur Hospital, University of Cape Town, Cape Town, South Africa; Nestle, N., Dimagi Inc, South Africa; Tadmor, B., Novartis Institutes for BioMedical Research, Cambridge, MA, United States; Spector, J., Novartis Institutes for BioMedical Research, Cambridge, MA, United States; Mayosi, B.M., Department of Medicine, Groote Schuur Hospital, University of Cape Town, Cape Town, South Africa</t>
  </si>
  <si>
    <t>Background: Rheumatic heart disease (RHD) remains a major disease burden in low-resource settings globally. Patient registers have long been recognised to be an essential instrument in RHD control and elimination programmes, yet to date rely heavily on paper-based data collection and non-networked data-management systems, which limit their functionality. Objectives: To assess the feasibility and potential benefits of producing an electronic RHD patient register. Methods: We developed an eRegister based on the World Heart Federation's framework for RHD patient registers using CommCare, an open-source, cloud-based software for health programmes that supports the development of customised data capture using mobile devices. Results: The resulting eRegistry application allows for simultaneous data collection and entry by field workers using mobile devices, and by providers using computer terminals in clinics and hospitals. Data are extracted from CommCare and are securely uploaded into a cloud-based database that matches the criteria established by the WHF framework. The application can easily be tailored to local needs by modifying existing variables or adding new ones. Compared with traditional paper-based data-collection systems, the eRegister reduces the risk of data error, synchronises in real-time, improves clinical operations and supports management of field team operations. Conclusions: The user-friendly eRegister is a low-cost, mobile, compatible platform for RHD treatment and prevention programmes based on materials sanctioned by the World Heart Federation. Readily adaptable to local needs, this paperless RHD patient register program presents many practical benefits.</t>
  </si>
  <si>
    <t>Mobile health; Open-source model; Registries; Rheumatic heart disease</t>
  </si>
  <si>
    <t>2-s2.0-84954532545</t>
  </si>
  <si>
    <t>7403583090;56798420800;53064547900;34977794600;56116039000;15022903100;47761589500;56116226300;7202795040;56116004600;35588704900;55676646200;7004281603;15051914100;</t>
  </si>
  <si>
    <t>10.1007/s10461-015-1151-6</t>
  </si>
  <si>
    <t>https://www.scopus.com/inward/record.uri?eid=2-s2.0-84941421277&amp;doi=10.1007%2fs10461-015-1151-6&amp;partnerID=40&amp;md5=c16f73d2f4828736dca608c08f788c23</t>
  </si>
  <si>
    <t>Adherence; Antiretrovirals; Engagement; Health care providers; HIV; mHealth</t>
  </si>
  <si>
    <t>2-s2.0-84941421277</t>
  </si>
  <si>
    <t>Sangari A.S., Leo J.M.</t>
  </si>
  <si>
    <t>56622983700;57140103800;</t>
  </si>
  <si>
    <t>Polynomial based light weight security in wireless body area network</t>
  </si>
  <si>
    <t>Proceedings of 2015 IEEE 9th International Conference on Intelligent Systems and Control, ISCO 2015</t>
  </si>
  <si>
    <t>10.1109/ISCO.2015.7282331</t>
  </si>
  <si>
    <t>https://www.scopus.com/inward/record.uri?eid=2-s2.0-84959114054&amp;doi=10.1109%2fISCO.2015.7282331&amp;partnerID=40&amp;md5=1597b3632aee6798e7c65ed4108484dd</t>
  </si>
  <si>
    <t>Department of IT, Sathyabama University, Chennai, India; Manickam Department of ECE., St.Joseph's College of Engineering, Chennai, India</t>
  </si>
  <si>
    <t>Sangari, A.S., Department of IT, Sathyabama University, Chennai, India; Leo, J.M., Manickam Department of ECE., St.Joseph's College of Engineering, Chennai, India</t>
  </si>
  <si>
    <t>Wireless body area networks have grown more attention in healthcare applications. The development of WBAN is essential for tele medicine and Mobile healthcare. It enable remote patient monitoring of users during their day to day activities without affecting their freedom. In WBAN, the body sensors in and around the patient body that collect all patient information and transferred to remote server through wireless medium. The wearable sensors are able to monitor vital signs such as temperature, pulse, glucose information and ECG. However there are lots of research challenges in WBAN when deployed in the network. The sensors have limited resources in terms of memory, size, memory and computational capacity. The WBAN operation is closely related to patient's sensitive medical information. Because, the unsecured information will lead to wrong diagnosis and treatment. The security is important thing in wireless medium. In WBAN, the unauthorized people can easily access the patient's data and data can be modified by the attackers. The creation, deletion, modification of medical information needs a strict security mechanism. Â© 2015 IEEE.</t>
  </si>
  <si>
    <t>Electro cardiogram signal; Wireless body area network</t>
  </si>
  <si>
    <t>2-s2.0-84959114054</t>
  </si>
  <si>
    <t>Wicks P., Chiauzzi E.</t>
  </si>
  <si>
    <t>8285266300;57207608785;</t>
  </si>
  <si>
    <t>'Trust but verify' - five approaches to ensure safe medical apps</t>
  </si>
  <si>
    <t>BMC Medicine</t>
  </si>
  <si>
    <t>10.1186/s12916-015-0451-z</t>
  </si>
  <si>
    <t>https://www.scopus.com/inward/record.uri?eid=2-s2.0-84942373994&amp;doi=10.1186%2fs12916-015-0451-z&amp;partnerID=40&amp;md5=ed565677f26e0522fbc8494e06d06a08</t>
  </si>
  <si>
    <t>155 2nd Street, PatientsLikeMe, Cambridge, MA  02141, United States</t>
  </si>
  <si>
    <t>Wicks, P., 155 2nd Street, PatientsLikeMe, Cambridge, MA  02141, United States; Chiauzzi, E., 155 2nd Street, PatientsLikeMe, Cambridge, MA  02141, United States</t>
  </si>
  <si>
    <t>Mobile health apps are health and wellness programs available on mobile devices such as smartphones or tablets. In three systematic assessments published in BMC Medicine, Huckvale and colleagues demonstrate that widely available health apps meant to help patients calculate their appropriate insulin dosage, educate themselves about asthma, or perform other important functions are methodologically weak. Insulin dose calculators lacked user input validation and made inappropriate dose recommendations, with a lack of documentation throughout. Since 2011, asthma apps have become more interactive, but have not improved in quality; peak flow calculators have the same issues as the insulin calculators. A review of the accredited National Health Service Health Apps Library found poor and inconsistent implementation of privacy and security, with 28 % of apps lacking a privacy policy and one even transmitting personally identifying data the policy claimed would be anonymous. Ensuring patient safety might require a new approach, whether that be a consumer education program at one extreme or government regulation at the other. App store owners could ensure transparency of algorithms (whiteboxing), data sharing, and data quality. While a proper balance must be struck between innovation and caution, patient safety must be paramount. Â© 2015 Wicks and Chiauzzi.</t>
  </si>
  <si>
    <t>Apps; Asthma; Diabetes; E-health; Insulin; Internet; Mobile health; Smartphone</t>
  </si>
  <si>
    <t>2-s2.0-84942373994</t>
  </si>
  <si>
    <t>De La Rosa AlgarÃ­n A., Demurjian S.A., Ziminski T.B., Rivera SÃ¡nchez Y.K., Kuykendall R.</t>
  </si>
  <si>
    <t>55917356600;6603876241;55635258400;56593037000;55916472900;</t>
  </si>
  <si>
    <t>Securing XML with role-based access control: Case study in health care</t>
  </si>
  <si>
    <t>E-Health and Telemedicine: Concepts, Methodologies, Tools, and Applications</t>
  </si>
  <si>
    <t>10.4018/978-1-4666-8756-1.ch025</t>
  </si>
  <si>
    <t>https://www.scopus.com/inward/record.uri?eid=2-s2.0-84958622629&amp;doi=10.4018%2f978-1-4666-8756-1.ch025&amp;partnerID=40&amp;md5=fb5c09282f53920414ae5371f5c2194b</t>
  </si>
  <si>
    <t>University of Connecticut, United States; Texas State University, United States</t>
  </si>
  <si>
    <t>De La Rosa AlgarÃ­n, A., University of Connecticut, United States; Demurjian, S.A., University of Connecticut, United States; Ziminski, T.B., University of Connecticut, United States; Rivera SÃ¡nchez, Y.K., University of Connecticut, United States; Kuykendall, R., Texas State University, United States</t>
  </si>
  <si>
    <t>Today's applications are often constructed by bringing together functionality from multiple systems that utilize varied technologies (e.g. application programming interfaces, Web services, cloud computing, data mining) and alternative standards (e.g. XML, RDF, OWL, JSON, etc.) for communication. Most such applications achieve interoperability via the eXtensible Markup Language (XML), the de facto document standard for information exchange in domains such as library repositories, collaborative software development, health informatics, etc. The use of a common data format facilitates exchange and interoperability across heterogeneous systems, but challenges in the aspect of security arise (e.g. sharing policies, ownership, permissions, etc.). In such situations, one key security challenge is to integrate the local security (existing systems) into a global solution for the application being constructed and deployed. In this chapter, the authors present a Role-Based Access Control (RBAC) security framework for XML, which utilizes extensions to the Unified Modeling Language (UML) to generate eXtensible Access Control Markup Language (XACML) policies that target XML schemas and instances for any application, and provides both the separation and reconciliation of local and global security policies across systems. To demonstrate the framework, they provide a case study in health care, using the XML standards Health Level Seven's (HL7) Clinical Document Architecture (CDA) and the Continuity of Care Record (CCR). These standards are utilized for the transportation of private and identifiable information between stakeholders (e.g. a hospital with an electronic health record, a clinic's electronic health record, a pharmacy system, etc.), requiring not only a high level of security but also compliance to legal entities. For this reason, it is not only necessary to secure private information, but for its application to be flexible enough so that updating security policies that affect millions of documents does not incur a large monetary or computational cost; such privacy could similarly involve large banks and credit card companies that have similar information to protect to deter identity theft. The authors demonstrate the security framework with two in-house developed applications: a mobile medication management application and a medication reconciliation application. They also detail future trends that present even more challenges in providing security at global and local levels for platforms such as Microsoft HealthVault, Harvard SMART, Open mHealth, and open electronic health record systems. These platforms utilize XML, equivalent information exchange document standards (e.g., JSON), or semantically augmented structures (e.g., RDF and OWL). Even though the primary use of these platforms is in healthcare, they present a clear picture of how diverse the information exchange process can be. As a result, they represent challenges that are domain independent, thus becoming concrete examples of future trends and issues that require a robust approach towards security. Â© 2016 by IGI Global. All rights reserved.</t>
  </si>
  <si>
    <t>2-s2.0-84958622629</t>
  </si>
  <si>
    <t>Jiang S., Zhu X., Hao R., Chi H., Li H., Wang L.</t>
  </si>
  <si>
    <t>51461604500;55696608300;57044225500;55822515500;56127229700;57156257200;</t>
  </si>
  <si>
    <t>Lightweight and privacy-preserving agent data transmission for mobile Healthcare</t>
  </si>
  <si>
    <t>2015-September</t>
  </si>
  <si>
    <t>10.1109/ICC.2015.7249496</t>
  </si>
  <si>
    <t>https://www.scopus.com/inward/record.uri?eid=2-s2.0-84953745313&amp;doi=10.1109%2fICC.2015.7249496&amp;partnerID=40&amp;md5=8b26e739fcfe093ef41835ddc2ef846f</t>
  </si>
  <si>
    <t>National Key Laboratory of Integrated Networks Services, Xidian University, Xi'an, 710071, China; Department of Internet of Things, Jiangsu University, Zhenjiang, 212013, China; Co-Innovation Center for Information Supply and Assurance Technology, Anhui University, Hefei, 230039, China</t>
  </si>
  <si>
    <t>Jiang, S., National Key Laboratory of Integrated Networks Services, Xidian University, Xi'an, 710071, China; Zhu, X., National Key Laboratory of Integrated Networks Services, Xidian University, Xi'an, 710071, China; Hao, R., National Key Laboratory of Integrated Networks Services, Xidian University, Xi'an, 710071, China; Chi, H., National Key Laboratory of Integrated Networks Services, Xidian University, Xi'an, 710071, China; Li, H., National Key Laboratory of Integrated Networks Services, Xidian University, Xi'an, 710071, China; Wang, L., Department of Internet of Things, Jiangsu University, Zhenjiang, 212013, China, Co-Innovation Center for Information Supply and Assurance Technology, Anhui University, Hefei, 230039, China</t>
  </si>
  <si>
    <t>With the pervasiveness of smartphones and the advance of wireless body sensor networks (WBSNs), mobile healthcare (m-healthcare) has attracted considerable interest recently. In m-Healthcare, users' smartphones serve as bridges connecting their WBSNs and the healthcare center (HCC), i.e., send users' personal health information (PHI) collected by WBSNs to the HCC and receive the feedback. However, users' smartphones are not always available (e.g., left at home or out of power), resulting in an unexpected interruption of medical services sometimes, which are not considered in most existing schemes for m-healthcare. In this paper, we propose a lightweight and privacy-preserving agent data transmission scheme for m-healthcare in opportunistic social networks on condition that the smartphone is not available. By using the proposed protocol, we can provide uninterrupted healthcare while keeping the user's identity and PHI private during the agent transmitting of PHI. Security and performance analysis show that the proposed scheme can realize privacy-preservation and achieve secure end-to-end communication for m-healthcare, and is suitable for resource-limited WBSNs. Â© 2015 IEEE.</t>
  </si>
  <si>
    <t>2-s2.0-84953745313</t>
  </si>
  <si>
    <t>Jiang S., Zhu X., Wang L.</t>
  </si>
  <si>
    <t>51461604500;55696608300;57156257200;</t>
  </si>
  <si>
    <t>EPPS: Efficient and privacy-preserving personal health information sharing in mobile healthcare social networks</t>
  </si>
  <si>
    <t>10.3390/s150922419</t>
  </si>
  <si>
    <t>https://www.scopus.com/inward/record.uri?eid=2-s2.0-84940992432&amp;doi=10.3390%2fs150922419&amp;partnerID=40&amp;md5=3d4bcd07a4cc2b94b729d661aa015c9d</t>
  </si>
  <si>
    <t>Attribute-based encryption; Bloom filter; Mobile healthcare social networks; Privacy</t>
  </si>
  <si>
    <t>2-s2.0-84940992432</t>
  </si>
  <si>
    <t>Hale M.L., Ellis D., Gamble R., Waler C., Lin J.</t>
  </si>
  <si>
    <t>41561182300;57052118500;56267147700;57053416200;57051598000;</t>
  </si>
  <si>
    <t>Secu Wear: An Open Source, Multi-component Hardware/Software Platform for Exploring Wearable Security</t>
  </si>
  <si>
    <t>Proceedings - 2015 IEEE 3rd International Conference on Mobile Services, MS 2015</t>
  </si>
  <si>
    <t>10.1109/MobServ.2015.23</t>
  </si>
  <si>
    <t>https://www.scopus.com/inward/record.uri?eid=2-s2.0-84954127199&amp;doi=10.1109%2fMobServ.2015.23&amp;partnerID=40&amp;md5=e004da06c849ab1afe65c5d63a930406</t>
  </si>
  <si>
    <t>School of Interdisciplinary Informatics, University of Nebraska at Omaha, Omaha, NE, United States; Tandy School of Computer Science, University of Tulsa, Tulsa, OK, United States</t>
  </si>
  <si>
    <t>Hale, M.L., School of Interdisciplinary Informatics, University of Nebraska at Omaha, Omaha, NE, United States; Ellis, D., School of Interdisciplinary Informatics, University of Nebraska at Omaha, Omaha, NE, United States; Gamble, R., Tandy School of Computer Science, University of Tulsa, Tulsa, OK, United States; Waler, C., Tandy School of Computer Science, University of Tulsa, Tulsa, OK, United States; Lin, J., Tandy School of Computer Science, University of Tulsa, Tulsa, OK, United States</t>
  </si>
  <si>
    <t>Wearables are the next big development in the mobile internet of things. Operating in a body area network around a smartphone user they serve a variety of commercial, medical, and personal uses. Whether used for fitness tracking, mobile health monitoring, or as remote controllers, wearable devices can include sensors that collect a variety of data and actuators that provide hap tic feedback and unique user interfaces for controlling software and hardware. Wearables are typically wireless and use Bluetooth LE (low energy) to transmit data to a waiting smartphone app. Frequently, apps forward this data onward to online web servers for tracking. Security and privacy concerns abound when wearables capture sensitive data or provide critical functionality. This paper develops a platform, called SecuWear, for conducting wearable security research, collecting data, and identifying vulnerabilities in hardware and software. SecuWear combines open source technologies to enable researchers to rapidly prototype security vulnerability test cases, evaluate them on actual hardware, and analyze the results to understand how best to mitigate problems. The paper includes two types of evaluation in the form of a comparative analysis and empirical study. The results reveal how several passive observation attacks present themselves in wearable applications and how the SecuWear platform can capture the necessary information needed to identify and combat such attacks. Â© 2015 IEEE.</t>
  </si>
  <si>
    <t>Bluetooth low energy; internet of things; man-in-the-middle; security; vulnerability discovery; wearables</t>
  </si>
  <si>
    <t>2-s2.0-84954127199</t>
  </si>
  <si>
    <t>Raja K.S., Kiruthika U.</t>
  </si>
  <si>
    <t>56727776700;55994102700;</t>
  </si>
  <si>
    <t>An Energy Efficient Method for Secure and Reliable Data Transmission in Wireless Body Area Networks Using RelAODV</t>
  </si>
  <si>
    <t>10.1007/s11277-015-2577-x</t>
  </si>
  <si>
    <t>https://www.scopus.com/inward/record.uri?eid=2-s2.0-84937468948&amp;doi=10.1007%2fs11277-015-2577-x&amp;partnerID=40&amp;md5=276a2552d176a8eb4aa4dde9c4d4c6d6</t>
  </si>
  <si>
    <t>Department of Information Technology, Easwari Engineering College, Chennai, India; Department of Computer Technology, Madras Institute of Technology, Chennai, India</t>
  </si>
  <si>
    <t>Raja, K.S., Department of Information Technology, Easwari Engineering College, Chennai, India; Kiruthika, U., Department of Computer Technology, Madras Institute of Technology, Chennai, India</t>
  </si>
  <si>
    <t>RelAODV; Remote health monitoring; Routing; Sensor networks; Wireless Body Area Networks</t>
  </si>
  <si>
    <t>2-s2.0-84937468948</t>
  </si>
  <si>
    <t>Guo L., Fang Y., Li M., Li P.</t>
  </si>
  <si>
    <t>55271822600;7403457801;56903272000;16205150700;</t>
  </si>
  <si>
    <t>Verifiable privacy-preserving monitoring for cloud-assisted mHealth systems</t>
  </si>
  <si>
    <t>10.1109/INFOCOM.2015.7218475</t>
  </si>
  <si>
    <t>https://www.scopus.com/inward/record.uri?eid=2-s2.0-84954232998&amp;doi=10.1109%2fINFOCOM.2015.7218475&amp;partnerID=40&amp;md5=9ab7be77d2014e09c03f8ca32af1c45b</t>
  </si>
  <si>
    <t>Department of Electrical and Computer Engineering, Binghamton University, State University of New York, Binghamton, NY  13902, United States; Department of Electrical and Computer Engineering, University of Florida, Gainesville, FL  32611, United States; Department of Computer Science and Engineering, University of Nevada, Reno, NV  89557, United States; Department of Electrical and Computer Engineering, Mississippi State University, Mississippi State, MS  39762, United States</t>
  </si>
  <si>
    <t>Guo, L., Department of Electrical and Computer Engineering, Binghamton University, State University of New York, Binghamton, NY  13902, United States; Fang, Y., Department of Electrical and Computer Engineering, University of Florida, Gainesville, FL  32611, United States; Li, M., Department of Computer Science and Engineering, University of Nevada, Reno, NV  89557, United States; Li, P., Department of Electrical and Computer Engineering, Mississippi State University, Mississippi State, MS  39762, United States</t>
  </si>
  <si>
    <t>Widely deployed mHealth systems enable patients to efficiently collect, aggregate, and report their Personal Health Records (PHRs), and then lower the costs and shorten their response time. The increasing needs of PHR monitoring require the involvement of healthcare companies that provide monitoring programs for analyzing PHRs. Unfortunately, healthcare companies are lack of the computation, storage, and communication capability on supporting millions of patients. To tackle this problem, they seek for the help from the cloud. However, delegating monitoring programs to the cloud may incur serious security and privacy breaches because people have to provide their identity information and PHRs to the public domain. Even worse, the cloud may mistakenly return the incorrect computation results, which will put patients' life in jeopardy. In this paper, we propose a verifiable privacy-preserving monitoring scheme for cloud-assisted mHealth systems. Our scheme allows patients to verify the correctness of computation results from the cloud without revealing their PHRs and identity information. In addition, our advanced schemes offer efficient PHR updates and PHR computations on complex monitoring programs. By detailed performance evaluation, we have shown the security and efficiency of our proposed scheme. Â© 2015 IEEE.</t>
  </si>
  <si>
    <t>mHealth; PHR; Privacy; Verifiable Computation</t>
  </si>
  <si>
    <t>2-s2.0-84954232998</t>
  </si>
  <si>
    <t>Widick L., Talkington J., Bajwa G., Dantu R.</t>
  </si>
  <si>
    <t>57151322400;57151260000;55843512100;6602410612;</t>
  </si>
  <si>
    <t>A framework for secured collaboration in mHealth</t>
  </si>
  <si>
    <t>2015 International Conference on Collaboration Technologies and Systems, CTS 2015</t>
  </si>
  <si>
    <t>10.1109/CTS.2015.7210450</t>
  </si>
  <si>
    <t>https://www.scopus.com/inward/record.uri?eid=2-s2.0-84959451827&amp;doi=10.1109%2fCTS.2015.7210450&amp;partnerID=40&amp;md5=0281cff5099154651e695d504c60b121</t>
  </si>
  <si>
    <t>Department of Computer Science and Engineering, University of North Texas, Denton, TX  76201, United States</t>
  </si>
  <si>
    <t>Widick, L., Department of Computer Science and Engineering, University of North Texas, Denton, TX  76201, United States; Talkington, J., Department of Computer Science and Engineering, University of North Texas, Denton, TX  76201, United States; Bajwa, G., Department of Computer Science and Engineering, University of North Texas, Denton, TX  76201, United States; Dantu, R., Department of Computer Science and Engineering, University of North Texas, Denton, TX  76201, United States</t>
  </si>
  <si>
    <t>We have designed a novel framework of services, protocols and technologies to ensure the secure collaboration in M2M networks, specifically in mobile health. The promise of mobile health to reform preventive self-care opens new doors for remote monitoring to improve health care communication. With cardiopulmonary resuscitation (CPR) as an example, we classify our M2M elements into services, roles, human-computer protocols and technologies through which we require trust, anonymity, scalability, and active detachment. We simulate a scenario in which a patient needs CPR and through the use of widely available technologies (such as a smartphone and secure web sockets) we demonstrate a technological collaboration that facilitates secure emergency mobile health services. Â© 2015 IEEE.</t>
  </si>
  <si>
    <t>Cardiopulmonary resuscitation(CPR); machine to machine(M2M); mobile health; secure collaboration</t>
  </si>
  <si>
    <t>2-s2.0-84959451827</t>
  </si>
  <si>
    <t>Zhang K., Yang K., Liang X., Su Z., Shen X., Luo H.H.</t>
  </si>
  <si>
    <t>55695066400;56699116200;36166745600;56237795400;7402721166;55547963200;</t>
  </si>
  <si>
    <t>Security and privacy for mobile healthcare networks: From a quality of protection perspective</t>
  </si>
  <si>
    <t>IEEE Wireless Communications</t>
  </si>
  <si>
    <t>10.1109/MWC.2015.7224734</t>
  </si>
  <si>
    <t>https://www.scopus.com/inward/record.uri?eid=2-s2.0-84940523433&amp;doi=10.1109%2fMWC.2015.7224734&amp;partnerID=40&amp;md5=234f560361bd3887969e8762bd41915b</t>
  </si>
  <si>
    <t>University of Waterloo, Canada; Dartmouth College, United States; Waseda University, Japan; Care in Motion Technology Inc., Canada</t>
  </si>
  <si>
    <t>Zhang, K., University of Waterloo, Canada; Yang, K., University of Waterloo, Canada; Liang, X., Dartmouth College, United States; Su, Z., Waseda University, Japan; Shen, X., University of Waterloo, Canada; Luo, H.H., Care in Motion Technology Inc., Canada</t>
  </si>
  <si>
    <t>With the flourishing of multi-functional wearable devices and the widespread use of smartphones, MHN becomes a promising paradigm of ubiquitous healthcare to continuously monitor our health conditions, remotely diagnose phenomena, and share health information in real time. However, MHNs raise critical security and privacy issues, since highly sensitive health information is collected, and users have diverse security and privacy requirements about such information. In this article, we investigate security and privacy protection in MHNs from the perspective of QoP, which offers users adjustable security protections at fine-grained levels. Specifically, we first introduce the architecture of MHN, and point out the security and privacy challenges from the perspective of QoP. We then present some countermeasures for security and privacy protection in MHNs, including privacy-preserving health data aggregation, secure health data processing, and misbehavior detection. Finally, we discuss some open problems and pose future research directions in MHNs. Â© 2002-2012 IEEE.</t>
  </si>
  <si>
    <t>2-s2.0-84940523433</t>
  </si>
  <si>
    <t>Saxena D., Raychoudhury V., SriMahathi N.</t>
  </si>
  <si>
    <t>56669424900;22958285600;57203008751;</t>
  </si>
  <si>
    <t>SmartHealth-NDNoT: Named data network of things for healthcare services</t>
  </si>
  <si>
    <t>MobileHealth 2015 - Proceedings of the 2015 Workshop on Pervasive Wireless Healthcare, co-located with MobiHoc 2015</t>
  </si>
  <si>
    <t>10.1145/2757290.2757300</t>
  </si>
  <si>
    <t>https://www.scopus.com/inward/record.uri?eid=2-s2.0-85043821585&amp;doi=10.1145%2f2757290.2757300&amp;partnerID=40&amp;md5=625601cc75a68d740adba3671ed09f30</t>
  </si>
  <si>
    <t>IIT Roorkee, India</t>
  </si>
  <si>
    <t>Saxena, D., IIT Roorkee, India; Raychoudhury, V., IIT Roorkee, India; SriMahathi, N., IIT Roorkee, India</t>
  </si>
  <si>
    <t>In recent years, healthcare sector has emerged as a major application area of Internet-of-Things (IoT). IoT aims to automate healthcare services through remote monitoring of patients using several vital sign sensors. Remotely collected patient records are then conveyed to the hospital servers through the user's smartphones. Healthcare IoT can thus reduce a lot of overhead while allowing people to access healthcare services all the time and everywhere. However, healthcare IoT exchanges data over the IP-centric Internet which has vulnerabilities related to security, privacy, and mobility. Those features are added to the Internet as external add-ons. In order to solve this problem, in this paper, we propose to use Named Data Networking (NDN), which is a future Internet paradigm based on Content-Centric Networking (CCN). NDN has in-built support for user mobility which is well-suited for mobile patients and caregivers. NDN also ensures data security instead of channel security earlier provided by the Internet. In this paper, we have developed NDNoT, which is an IoT solution for smart mobile healthcare using NDN. Our proof-of-concept prototype shows the usability of our proposed architecture. Copyright Â© 2015 ACM.</t>
  </si>
  <si>
    <t>Healthcare; Internet of Things (IoT); Named Data Networking (NDN); NDNoT; Open mHealth architecture</t>
  </si>
  <si>
    <t>2-s2.0-85043821585</t>
  </si>
  <si>
    <t>Francis T., Madiajagan M., Kumar V.</t>
  </si>
  <si>
    <t>57202808712;55646959300;57201303484;</t>
  </si>
  <si>
    <t>Privacy issues and techniques in e-health systems</t>
  </si>
  <si>
    <t>SIGMIS-CPR 2015 - Proceedings of the 2015 ACM SIGMIS Conference on Computers and People Research</t>
  </si>
  <si>
    <t>10.1145/2751957.2751981</t>
  </si>
  <si>
    <t>https://www.scopus.com/inward/record.uri?eid=2-s2.0-84981341791&amp;doi=10.1145%2f2751957.2751981&amp;partnerID=40&amp;md5=22b5fe69e85a427dabee6782f80459e4</t>
  </si>
  <si>
    <t>BITS Pilani, Dubai Campus, DIAC, Dubai, United Arab Emirates</t>
  </si>
  <si>
    <t>Francis, T., BITS Pilani, Dubai Campus, DIAC, Dubai, United Arab Emirates; Madiajagan, M., BITS Pilani, Dubai Campus, DIAC, Dubai, United Arab Emirates; Kumar, V., BITS Pilani, Dubai Campus, DIAC, Dubai, United Arab Emirates</t>
  </si>
  <si>
    <t>During the present era, mobiles and smart devices are in abundance. A number of services have been provided through these devices. Ubiquitous services is gaining popularity in the present era. Ubiquity in healthcare is a sector which has gained importance in the current decade, as medical costs are not affordable to the common man. Ubiquitous healthcare has scope in seamlessly monitoring patients and identifying their health conditions. However privacy is at risk when using ubiquitous healthcare as personal health data are given to third party individuals for monitoring, storage and retrieval. This paper proposes a privacy preserving model of an e-health system, so as to maintain the security of patient data across different domains in the e-health system. Copyright 2015 ACM.</t>
  </si>
  <si>
    <t>Access control; Access controls; Cloud computing; Cloud data security; Cryptography; Data encryption; Patterns; Security; Security monitoring; Trusted computing</t>
  </si>
  <si>
    <t>2-s2.0-84981341791</t>
  </si>
  <si>
    <t>Mok T.M., Cornish F., Tarr J.</t>
  </si>
  <si>
    <t>56816554100;17433684500;29567621200;</t>
  </si>
  <si>
    <t>Too Much Information: Visual Research Ethics in the Age of Wearable Cameras</t>
  </si>
  <si>
    <t>Integrative Psychological and Behavioral Science</t>
  </si>
  <si>
    <t>10.1007/s12124-014-9289-8</t>
  </si>
  <si>
    <t>https://www.scopus.com/inward/record.uri?eid=2-s2.0-84940756961&amp;doi=10.1007%2fs12124-014-9289-8&amp;partnerID=40&amp;md5=a7885e59a0a8b2d4c565356d8839c350</t>
  </si>
  <si>
    <t>London School of Economics &amp; Political Science, London, United Kingdom</t>
  </si>
  <si>
    <t>Mok, T.M., London School of Economics &amp; Political Science, London, United Kingdom; Cornish, F., London School of Economics &amp; Political Science, London, United Kingdom; Tarr, J., London School of Economics &amp; Political Science, London, United Kingdom</t>
  </si>
  <si>
    <t>Digital research; Ethics; Privacy; Research governance; Ubiquitous computing; Visual ethics; Wearable cameras</t>
  </si>
  <si>
    <t>2-s2.0-84940756961</t>
  </si>
  <si>
    <t>Scott K.M., Gome G.A., Richards D., Caldwell P.H.Y.</t>
  </si>
  <si>
    <t>56433802100;56610370700;57193711592;7005800851;</t>
  </si>
  <si>
    <t>How trustworthy are apps for maternal and child health?</t>
  </si>
  <si>
    <t>10.1007/s12553-015-0099-x</t>
  </si>
  <si>
    <t>https://www.scopus.com/inward/record.uri?eid=2-s2.0-84928691023&amp;doi=10.1007%2fs12553-015-0099-x&amp;partnerID=40&amp;md5=12c0e8a116685d3b9512d028bbaf52d4</t>
  </si>
  <si>
    <t>Mobile technologies have become important tools for promoting and implementing healthcare. A key feature of smartphones and tablet computers is their ability to run software applications (apps), which can address specific health-related areas, including maternal and child health; however, there is little independent regulation or guidance for the development and publication of health apps in many countries, including Australia. This research examined health apps in two major app stores (Google and Apple) that address maternal and child health. Ten free maternal and child health apps available in Google and Apple stores were examined to evaluate their trustworthiness and technical performance. This was determined based on evidence of health professional involvement and use of evidence-based medical content, as well as an evaluation of functionality, usability and security. Only four of the ten apps examined were developed with the involvement of health professionals and four provided information from evidence-based medical content. Significantly, only four were fully functional, two were fully usable and three adequately implemented security mechanisms to guarantee privacy of user data. Two of the apps were inoperative. In conclusion, this study found great variation in the quality of content, functionality and security of ten maternal and child health apps. These results suggest developers, owners and health providers should work to improve maternal and child health apps, consumers need help to determine the trustworthiness of health apps, and sponsors and regulators should establish standards and endorse compliant health apps. Â© 2015, IUPESM and Springer-Verlag Berlin Heidelberg.</t>
  </si>
  <si>
    <t>Applications; Apps; Children; Maternal; mHealth; Mobile</t>
  </si>
  <si>
    <t>2-s2.0-84928691023</t>
  </si>
  <si>
    <t>Simplicio M.A., Iwaya L.H., Barros B.M., Carvalho T.C.M.B., Naslund M.</t>
  </si>
  <si>
    <t>29167480300;55584463800;56548514500;7005958557;7004125950;</t>
  </si>
  <si>
    <t>10.1109/JBHI.2014.2320444</t>
  </si>
  <si>
    <t>https://www.scopus.com/inward/record.uri?eid=2-s2.0-84924709734&amp;doi=10.1109%2fJBHI.2014.2320444&amp;partnerID=40&amp;md5=0f4dbe87f382d1fb187585d6f5463ce9</t>
  </si>
  <si>
    <t>Escola PolitÃ©cnica, Universidade de SaÃµ Paulo, SaÃµ Paulo, 05508-900, Brazil; Ericsson Research, Stockholm, 16483, Sweden</t>
  </si>
  <si>
    <t>Simplicio, M.A., Escola PolitÃ©cnica, Universidade de SaÃµ Paulo, SaÃµ Paulo, 05508-900, Brazil; Iwaya, L.H., Escola PolitÃ©cnica, Universidade de SaÃµ Paulo, SaÃµ Paulo, 05508-900, Brazil; Barros, B.M., Escola PolitÃ©cnica, Universidade de SaÃµ Paulo, SaÃµ Paulo, 05508-900, Brazil; Carvalho, T.C.M.B., Escola PolitÃ©cnica, Universidade de SaÃµ Paulo, SaÃµ Paulo, 05508-900, Brazil; Naslund, M., Ericsson Research, Stockholm, 16483, Sweden</t>
  </si>
  <si>
    <t>Security is one of the most imperative requirements for the success of systems that deal with highly sensitive data, such as medical information. However, many existing mobile health solutions focused on collecting patients' data at their homes that do not include security among their main requirements. Aiming to tackle this issue, this paper presents SecourHealth, a lightweight security framework focused on highly sensitive data collection applications. SecourHealth provides many security services for both stored and in-transit data, displaying interesting features such as tolerance to lack of connectivity (a common issue when promoting health in remote locations) and the ability to protect data even if the device is lost/stolen or shared by different data collection agents. Together with the system's description and analysis, we also show how SecourHealth can be integrated into a real data collection solution currently deployed in the city of Sao Paulo, Brazil. Â© 2014 IEEE.</t>
  </si>
  <si>
    <t>Mobile health (mHealth); remote data collection; security</t>
  </si>
  <si>
    <t>2-s2.0-84924709734</t>
  </si>
  <si>
    <t>Sahaana V., Preetha A.S., Sukanesh R.</t>
  </si>
  <si>
    <t>56565652900;56565377000;9337492600;</t>
  </si>
  <si>
    <t>A novel decentralized trust evaluation model for secure mobile healthcare systems</t>
  </si>
  <si>
    <t>2014 International Conference on Information Communication and Embedded Systems, ICICES 2014</t>
  </si>
  <si>
    <t>10.1109/ICICES.2014.7034057</t>
  </si>
  <si>
    <t>https://www.scopus.com/inward/record.uri?eid=2-s2.0-84925310491&amp;doi=10.1109%2fICICES.2014.7034057&amp;partnerID=40&amp;md5=3f7334d4451b98a46bac7037d9bda029</t>
  </si>
  <si>
    <t>Department of Electronics and, Communication Engineering, Thiagarajar College of Engineering, Madurai, 625 015, India</t>
  </si>
  <si>
    <t>Sahaana, V., Department of Electronics and, Communication Engineering, Thiagarajar College of Engineering, Madurai, 625 015, India; Preetha, A.S., Department of Electronics and, Communication Engineering, Thiagarajar College of Engineering, Madurai, 625 015, India; Sukanesh, R., Department of Electronics and, Communication Engineering, Thiagarajar College of Engineering, Madurai, 625 015, India</t>
  </si>
  <si>
    <t>Security is one of the most significant aspect in a mobile healthcare system. A number of methods are followed, in order to prevent malicious behaviour from revealing confidential information. The availability of pervasive communications as well as mobile accessories benefits the patients and healthcare units. MANET's are one of the best examples of mobile healthcare units. In such networks, all mobile medical accessories are considered as mobile nodes. Hence, a Trust Evaluation model has been introduced which manages the nodes dynamically. In this model, all the nodes actions are regularly evaluated in an efficient and distributed manner. This model is used to obtain the trustworthiness of every node present in the network. It employs trust to evaluate the behaviour of every node, so that only authentic nodes are allowed to aid in communications, where as the misconduct of malicious nodes is effectively averted. This model helps the authentic nodes to avoid working for the misconducting nodes, as well as to detect these malicious ones. A authentic node will be rewarded for reliable behaviour, such as successfully forwarding packets and a malicious node will be penalized for unreliable behaviour, such as packet dropping. Thus, this trust evaluation model which is based on multicast system is helpful for the enhancement of the network's reliability and security. Â© 2014 IEEE.</t>
  </si>
  <si>
    <t>Mobile Ad hoc Networks; Mobile Healthcare Systems; Patient Monitoring; Pervasive and Ubiquitous Computing; Secure Multicast</t>
  </si>
  <si>
    <t>2-s2.0-84925310491</t>
  </si>
  <si>
    <t>Korzun D.G., Nikolaevskiy I., Gurtov A.</t>
  </si>
  <si>
    <t>24171158300;55734662300;6506910785;</t>
  </si>
  <si>
    <t>Service intelligence and communication security for ambient assisted living</t>
  </si>
  <si>
    <t>International Journal of Embedded and Real-Time Communication Systems</t>
  </si>
  <si>
    <t>10.4018/IJERTCS.2015010104</t>
  </si>
  <si>
    <t>https://www.scopus.com/inward/record.uri?eid=2-s2.0-84979987754&amp;doi=10.4018%2fIJERTCS.2015010104&amp;partnerID=40&amp;md5=6f4b355471caf97f5f4fa81aeb8d35c0</t>
  </si>
  <si>
    <t>Petrozavodsk State University, Petrozavodsk, Russian Federation; Aalto University, Espoo, Finland; LinkÃ¶ping University, Linkoping, Saint Petersburg, Russian Federation</t>
  </si>
  <si>
    <t>Korzun, D.G., Petrozavodsk State University, Petrozavodsk, Russian Federation; Nikolaevskiy, I., Aalto University, Espoo, Finland; Gurtov, A., LinkÃ¶ping University, Linkoping, Saint Petersburg, Russian Federation</t>
  </si>
  <si>
    <t>Mobile health (m-Health) scenarios and Internet of Things (IoT) technologies form an important direction for enhancing medical systems for Ambient Assisted Living (AAL). Yet current development meets with two challenges: 1) use of patient's health data with strong security guarantees in mobile network and resourceconstrained assumptions and in emergency situations, 2) inclusion of personal data to the entire system for "smart" service construction and delivery. This paper presents a smart space based architectural model that adopts emerging IoT technologies to enable security of personal mobile data and their intelligent utilization in health services. To support the service intelligence, the authors employ the smart spaces approach with its prominent technologies adopted from IoT and Semantic Web. The intelligence and security solutions are considered symbiotic to present better user-experience, security level, and utility of a system. Copyright Â© 2015, IGI Global.</t>
  </si>
  <si>
    <t>Ambient assisted living; Information security; Medical sensor network; Mobile health; Personalization; Service intelligence; Smart spaces</t>
  </si>
  <si>
    <t>2-s2.0-84979987754</t>
  </si>
  <si>
    <t>Kim J.T., Kang U.G., Lee Y.H., Lee B.M.</t>
  </si>
  <si>
    <t>56720245300;14045447600;55192335300;56124639500;</t>
  </si>
  <si>
    <t>Security of personal bio data in mobile health applications for the elderly</t>
  </si>
  <si>
    <t>International Journal of Security and its Applications</t>
  </si>
  <si>
    <t>10.14257/ijsia.2015.9.10.05</t>
  </si>
  <si>
    <t>https://www.scopus.com/inward/record.uri?eid=2-s2.0-84979779468&amp;doi=10.14257%2fijsia.2015.9.10.05&amp;partnerID=40&amp;md5=2d6d6c4309d866cfb870415050b9b59c</t>
  </si>
  <si>
    <t>Research and Development Center, Medical Solution for People C and S, Incheon, South Korea; Department of Computer Engineering, Gachon University, Seognam-si, Gyeonggi-do, 461-701, South Korea</t>
  </si>
  <si>
    <t>Kim, J.T., Research and Development Center, Medical Solution for People C and S, Incheon, South Korea; Kang, U.G., Department of Computer Engineering, Gachon University, Seognam-si, Gyeonggi-do, 461-701, South Korea; Lee, Y.H., Department of Computer Engineering, Gachon University, Seognam-si, Gyeonggi-do, 461-701, South Korea; Lee, B.M., Department of Computer Engineering, Gachon University, Seognam-si, Gyeonggi-do, 461-701, South Korea</t>
  </si>
  <si>
    <t>Mobile devices used for heath can be used anywhere including homes or offices, thanks to their mobility and portability. Moreover since they are used for monitoring bio-information as well as medical services in hospital, there is an increasing possibility of the leakage of personal bio data, which in turn increases the possibility of spoofing that data. Therefore, it is critical to establish countermeasures for privacy protection. More specifically, there is an increasing need for secure transmission of personal bio data between mobile health applications and health servers which archive personal bio data. Thus in this study, the authors implemented a system which transmits personal bio data (e.g. blood pressure, blood pressures and weight, etc.) to the server safely without saving it in the mobile devices using MD5 and Spritz. To verify the security of the implemented system, the authors spoofed data and succeeded in detecting all spoofed data. Â© 2015 SERSC.</t>
  </si>
  <si>
    <t>Encryption; MD5; Mobile heath; Personal bio information; Security; Threat</t>
  </si>
  <si>
    <t>2-s2.0-84979779468</t>
  </si>
  <si>
    <t>Khorakhun C., Bhatti S.N.</t>
  </si>
  <si>
    <t>55820319000;7005890100;</t>
  </si>
  <si>
    <t>MHealth through quantified-self: A user study</t>
  </si>
  <si>
    <t>2015 17th International Conference on E-Health Networking, Application and Services, HealthCom 2015</t>
  </si>
  <si>
    <t>10.1109/HealthCom.2015.7454520</t>
  </si>
  <si>
    <t>https://www.scopus.com/inward/record.uri?eid=2-s2.0-84966539039&amp;doi=10.1109%2fHealthCom.2015.7454520&amp;partnerID=40&amp;md5=0882fe5618057294588b106dad25de40</t>
  </si>
  <si>
    <t>University of St.Andrews, United Kingdom</t>
  </si>
  <si>
    <t>Khorakhun, C., University of St.Andrews, United Kingdom; Bhatti, S.N., University of St.Andrews, United Kingdom</t>
  </si>
  <si>
    <t>We describe a user study of a mHealth prototype system based on a wellbeing scenario, exploiting the quantified-self approach to measurement and monitoring. We have used off-the-shelf equipment, with opensource, web-based, software, and exploiting the increasing popularity of smartphones and self-measurement devices in a user study. We emulate a mHealth scenario as a pre-clinical experiment, as a realistic alternative to a clinical scenario, with reduced risk to sensitive patient medical data. We discuss the efficacy of this approach for future mHealth systems for remote monitoring. Our system used the popular Fitbit device for monitoring personal wellbeing data, the Diaspora online social media platform (OSMP), and a simple Android/iOS remote notification application. We implemented remote monitoring, asynchronous user interaction, multiple actors, and usercontrolled security and privacy mechanisms. We propose that the use of a quantified-self approach to mHealth is particularly valuable to undertake research and systems development. Â© 2015 IEEE.</t>
  </si>
  <si>
    <t>2-s2.0-84966539039</t>
  </si>
  <si>
    <t>Privacy-preserving collaborative learning for mobile health monitoring</t>
  </si>
  <si>
    <t>2015 IEEE Global Communications Conference, GLOBECOM 2015</t>
  </si>
  <si>
    <t>10.1109/GLOCOM.2014.7417841</t>
  </si>
  <si>
    <t>https://www.scopus.com/inward/record.uri?eid=2-s2.0-84964808169&amp;doi=10.1109%2fGLOCOM.2014.7417841&amp;partnerID=40&amp;md5=44e76aa950e4307b64c8ba0659c6dea6</t>
  </si>
  <si>
    <t>Health monitoring is an important category of mobile Health (mHealth) applications. Users generate a large volume of data during health monitoring, which can then be used by the mHealth server for constructing diagnosis or prognosis prediction models. However, these training samples contain private information of data owners, who may be reluctant to share them with the mHealth server. This paper proposes and experimentally studies a scheme that keeps the training samples private while enabling accurate construction of diagnosis and prognosis models. We specifically consider logistic regression models which are widely used in mHealth, and decompose the logistic regression model construction problem into small subproblems that can be executed by each user using their own private data. In this manner, users can keep their raw data locally and only upload encrypted parameters to the mHealth server for model construction. We show that our scheme suits well in mHealth applications by conducting experimental evaluations based on a real-world dataset and analyzing its computation overhead. Â© 2015 IEEE.</t>
  </si>
  <si>
    <t>2-s2.0-84964808169</t>
  </si>
  <si>
    <t>Scott K., Richards D., Adhikari R.</t>
  </si>
  <si>
    <t>56433802100;57193711592;57150357200;</t>
  </si>
  <si>
    <t>A review and comparative analysis of security risks and safety measures of mobile health apps</t>
  </si>
  <si>
    <t>Australasian Journal of Information Systems</t>
  </si>
  <si>
    <t>https://www.scopus.com/inward/record.uri?eid=2-s2.0-84960092199&amp;partnerID=40&amp;md5=3a1ff8ff9f83310328f00feb4b8d490e</t>
  </si>
  <si>
    <t>The Children's Hospital at Westmead, University of Sydney, Australia; Macquarie University, Australia</t>
  </si>
  <si>
    <t>Scott, K., The Children's Hospital at Westmead, University of Sydney, Australia; Richards, D., Macquarie University, Australia; Adhikari, R., Macquarie University, Australia</t>
  </si>
  <si>
    <t>In line with a patient-centred model of healthcare, Mobile Health applications (mHealth apps) provide convenient and equitable access to health and well-being resources and programs that can enable consumers to monitor their health related problems, understand specific medical conditions and attain personal fitness goals. This increase in access and control comes with an increase in risk and responsibility to identify and manage the associated risks, such as the privacy and security of consumers' personal and health information. Based on a review of the literature, this paper identifies a set of risk and safety features for evaluating mHealth apps and uses those features to conduct a comparative analysis of the 20 most popular mHealth apps. The comparative analysis reveals that current mHealth apps do pose a risk to consumers. To address the safety and privacy concerns, recommendations to consumers and app developers are offered together with consideration of mHealth app future trends. Â© 2015 Scott, Richards &amp; Adhikari.</t>
  </si>
  <si>
    <t>Apps; mHealth; Privacy; Security</t>
  </si>
  <si>
    <t>2-s2.0-84960092199</t>
  </si>
  <si>
    <t>Lazzeretti R., Barni M.</t>
  </si>
  <si>
    <t>35105133400;7005442155;</t>
  </si>
  <si>
    <t>Privacy preserving classification of ECG signals in mobile e-health applications</t>
  </si>
  <si>
    <t>Medical Data Privacy Handbook</t>
  </si>
  <si>
    <t>10.1007/978-3-319-23633-9_22</t>
  </si>
  <si>
    <t>https://www.scopus.com/inward/record.uri?eid=2-s2.0-84957042427&amp;doi=10.1007%2f978-3-319-23633-9_22&amp;partnerID=40&amp;md5=1499182b6effe8b511ad7fc2300fd2b7</t>
  </si>
  <si>
    <t>Department of Information Engineering and Mathematics, University of Siena, Siena, Italy</t>
  </si>
  <si>
    <t>Lazzeretti, R., Department of Information Engineering and Mathematics, University of Siena, Siena, Italy; Barni, M., Department of Information Engineering and Mathematics, University of Siena, Siena, Italy</t>
  </si>
  <si>
    <t>Privacy protection is an emerging problem in mobile Health applications. On one hand, cloud services enable to store personal medical data, making them always available, and providing preliminary analysis on them, on the other hand, storing personal health data entails serious threats to users privacy. Privacy preserving solutions, such as Secure Multi-Party Computation techniques, give to nontrusted parties the opportunity of processing biomedical signals while encrypted. This chapter focuses on the development of a privacy preserving automatic diagnosis system whereby a remote server classifies an ElectroCardioGram (ECG) signal provided by the client without obtaining neither any information about the signal itself, nor the final result of the classification. Specifically, we present and compare three secure implementations of ECG classifiers: Linear Branching Programs (a particular kind of decision tree) with Quadratic Discriminant Functions, Linear Branching Programs with Linear Discriminant Functions and Neural Networks. Moreover we describe a protocol that permits to evaluate the quality of an encrypted ECG. The chapter provides a signal processing analysis aiming at satisfying both accuracy and complexity requirements. The described systems prove that carrying out complex tasks like ECG classification in the encrypted domain is indeed possible in the semi-honest model, paving the way to interesting future applications wherein privacy of signal owners is protected by applying high security standards. Â© Springer International Publishing Switzerland 2015.</t>
  </si>
  <si>
    <t>2-s2.0-84957042427</t>
  </si>
  <si>
    <t>Lee C.-I., Chien H.-Y.</t>
  </si>
  <si>
    <t>56100948200;7004488892;</t>
  </si>
  <si>
    <t>An Elliptic Curve Cryptography-Based RFID Authentication Securing E-Health System</t>
  </si>
  <si>
    <t>10.1155/2015/642425</t>
  </si>
  <si>
    <t>https://www.scopus.com/inward/record.uri?eid=2-s2.0-84954429881&amp;doi=10.1155%2f2015%2f642425&amp;partnerID=40&amp;md5=e84a22867e484a673cb9eeca36553271</t>
  </si>
  <si>
    <t>Department of Information Management, Ling Tung University, No. 1, Ling Tung Road, Taichung, 408, Taiwan; Department of Information Management, National Chi Nan University, No. 1, University Road, Puli, Nantou, 545, Taiwan</t>
  </si>
  <si>
    <t>Lee, C.-I., Department of Information Management, Ling Tung University, No. 1, Ling Tung Road, Taichung, 408, Taiwan; Chien, H.-Y., Department of Information Management, National Chi Nan University, No. 1, University Road, Puli, Nantou, 545, Taiwan</t>
  </si>
  <si>
    <t>Mobile healthcare (M-health) systems can monitor the patients' conditions remotely and provide the patients and doctors with access to electronic medical records, and Radio Frequency Identification (RFID) technology plays an important role in M-health services. It is important to securely access RFID data in M-health systems: here, authentication, privacy, anonymity, and tracking resistance are desirable security properties. In 2014, He et al. proposed an elliptic curve cryptography- (ECC-) based RFID authentication protocol which is quite attractive to M-health applications, owing to its claimed performance of security, scalability, and efficiency. Unfortunately, we find their scheme fails to achieve the privacy protection if an adversary launches active tracking attacks. In this paper, we demonstrate our active attack on He et al.'s scheme and propose a new scheme to improve the security. Performance evaluation shows the improved scheme could meet the challenges of M-health applications. Â© 2015 Chin-I Lee and Hung-Yu Chien.</t>
  </si>
  <si>
    <t>2-s2.0-84954429881</t>
  </si>
  <si>
    <t>Whelan P., Machin M., Lewis S., Buchan I., Sanders C., Applegate E., Stockton C., Preston S., Bowen R.A., Ze Z., Roberts C., Davies L., Wykes T., Tarrier N., Kapur S., Ainsworth J.</t>
  </si>
  <si>
    <t>57023359500;55702216400;7404041267;35594260500;8244233300;6701556799;57197190309;57023270900;46160960100;57023798000;24303436500;7202449617;7005058916;7007031913;7102708793;15061094000;</t>
  </si>
  <si>
    <t>Mobile early detection and connected intervention to coproduce better care in severe mental illness</t>
  </si>
  <si>
    <t>10.3233/978-1-61499-564-7-123</t>
  </si>
  <si>
    <t>https://www.scopus.com/inward/record.uri?eid=2-s2.0-84952059257&amp;doi=10.3233%2f978-1-61499-564-7-123&amp;partnerID=40&amp;md5=b28b2320491ec38b29f5e6ba3f3265d1</t>
  </si>
  <si>
    <t>Centre for Health Informatics, Institute of Population Health, Vaughan House, University of Manchester, University of ManchesterM13 9PL, United Kingdom; Manchester Academic Health Science Centre, United Kingdom; Farr Institute at Health EResearch Centre (HeRC), United Kingdom; Division of Clinical Psychology, University of Liverpool, United Kingdom; Institute of Psychiatry, Psychology and Neuroscience, King's College London, United Kingdom</t>
  </si>
  <si>
    <t>Whelan, P., Centre for Health Informatics, Institute of Population Health, Vaughan House, University of Manchester, University of ManchesterM13 9PL, United Kingdom, Manchester Academic Health Science Centre, United Kingdom, Farr Institute at Health EResearch Centre (HeRC), United Kingdom; Machin, M., Centre for Health Informatics, Institute of Population Health, Vaughan House, University of Manchester, University of ManchesterM13 9PL, United Kingdom, Manchester Academic Health Science Centre, United Kingdom, Farr Institute at Health EResearch Centre (HeRC), United Kingdom; Lewis, S., Centre for Health Informatics, Institute of Population Health, Vaughan House, University of Manchester, University of ManchesterM13 9PL, United Kingdom, Manchester Academic Health Science Centre, United Kingdom, Farr Institute at Health EResearch Centre (HeRC), United Kingdom; Buchan, I., Centre for Health Informatics, Institute of Population Health, Vaughan House, University of Manchester, University of ManchesterM13 9PL, United Kingdom, Manchester Academic Health Science Centre, United Kingdom, Farr Institute at Health EResearch Centre (HeRC), United Kingdom; Sanders, C., Centre for Health Informatics, Institute of Population Health, Vaughan House, University of Manchester, University of ManchesterM13 9PL, United Kingdom, Manchester Academic Health Science Centre, United Kingdom; Applegate, E., Division of Clinical Psychology, University of Liverpool, United Kingdom; Stockton, C., Centre for Health Informatics, Institute of Population Health, Vaughan House, University of Manchester, University of ManchesterM13 9PL, United Kingdom; Preston, S., Centre for Health Informatics, Institute of Population Health, Vaughan House, University of Manchester, University of ManchesterM13 9PL, United Kingdom; Bowen, R.A., Centre for Health Informatics, Institute of Population Health, Vaughan House, University of Manchester, University of ManchesterM13 9PL, United Kingdom; Ze, Z., Institute of Psychiatry, Psychology and Neuroscience, King's College London, United Kingdom; Roberts, C., Centre for Health Informatics, Institute of Population Health, Vaughan House, University of Manchester, University of ManchesterM13 9PL, United Kingdom; Davies, L., Centre for Health Informatics, Institute of Population Health, Vaughan House, University of Manchester, University of ManchesterM13 9PL, United Kingdom; Wykes, T., Institute of Psychiatry, Psychology and Neuroscience, King's College London, United Kingdom; Tarrier, N., Institute of Psychiatry, Psychology and Neuroscience, King's College London, United Kingdom; Kapur, S., Institute of Psychiatry, Psychology and Neuroscience, King's College London, United Kingdom; Ainsworth, J., Centre for Health Informatics, Institute of Population Health, Vaughan House, University of Manchester, University of ManchesterM13 9PL, United Kingdom, Manchester Academic Health Science Centre, United Kingdom, Farr Institute at Health EResearch Centre (HeRC), United Kingdom</t>
  </si>
  <si>
    <t>Current approaches to the management of severe mental illness have four major limitations: 1) symptom reporting is intermittent and subject to problems with reliability; 2) service users report feelings of disengagement from their care planning; 3) late detection of symptoms delay interventions and increase the risk of relapse; and 4) care systems are held back by the costs of unscheduled hospital admissions that could have been avoided with earlier detection and intervention. The ClinTouch system was developed to close the loop between service users and health professionals. ClinTouch is an end-to-end secure platform, providing a validated mobile assessment technology, a web interface to view symptom data and a clinical algorithm to detect risk of relapse. ClinTouch integrates high-resolution, continuous longitudinal symptom data into mental health care services and presents it in a form that is easy to use for targeting care where it is needed. The architecture and methodology can be easily extended to other clinical domains, where the paradigm of targeted clinical interventions, triggered by the early detection of decline, can improve health outcomes. Â© 2015 IMIA and IOS Press.</t>
  </si>
  <si>
    <t>Connected health; Mental health; Mobile Health; Self-management; Smartphone application</t>
  </si>
  <si>
    <t>2-s2.0-84952059257</t>
  </si>
  <si>
    <t>Schnall R., Higgins T., Brown W., Carballo-Dieguez A., Bakken S.</t>
  </si>
  <si>
    <t>57203270652;56470357100;57201923633;6603962651;7005058463;</t>
  </si>
  <si>
    <t>Trust, Perceived Risk, Perceived Ease of Use and Perceived Usefulness as Factors Related to mHealth Technology Use</t>
  </si>
  <si>
    <t>10.3233/978-1-61499-564-7-467</t>
  </si>
  <si>
    <t>https://www.scopus.com/inward/record.uri?eid=2-s2.0-84951983831&amp;doi=10.3233%2f978-1-61499-564-7-467&amp;partnerID=40&amp;md5=8820bd60c3100d6f1e00523b7053a5e0</t>
  </si>
  <si>
    <t>Columbia University, School of Nursing, 617 W. 168th Street, New York, NY  10032, United States; Columbia University Department of Biomedical Informatics, New York, NY, United States; HIV Center, Division of Gender, Sexuality and Health, NYS Psychiatric Institute and Columbia University, New York, NY, United States</t>
  </si>
  <si>
    <t>Schnall, R., Columbia University, School of Nursing, 617 W. 168th Street, New York, NY  10032, United States; Higgins, T., Columbia University, School of Nursing, 617 W. 168th Street, New York, NY  10032, United States; Brown, W., Columbia University Department of Biomedical Informatics, New York, NY, United States, HIV Center, Division of Gender, Sexuality and Health, NYS Psychiatric Institute and Columbia University, New York, NY, United States; Carballo-Dieguez, A., HIV Center, Division of Gender, Sexuality and Health, NYS Psychiatric Institute and Columbia University, New York, NY, United States; Bakken, S., Columbia University, School of Nursing, 617 W. 168th Street, New York, NY  10032, United States, Columbia University Department of Biomedical Informatics, New York, NY, United States</t>
  </si>
  <si>
    <t>Mobile technology use is nearly ubiquitous which affords the opportunity for using these technologies for modifying health related behaviors. At the same time, use of mobile health (mHealth) technology raises privacy and security concerns of consumers. The goal of this analysis was to understand the perceived ease of use, usefulness, risk and trust that contribute to behavioral intention to use a mobile application for meeting the healthcare needs of persons living with HIV (PLWH). To understand these issues, we conducted focus group sessions with 50 persons living with HIV and 30 HIV healthcare providers. We used the e-commerce acceptance model to analyze our focus group data. Findings from the study demonstrated the need for mHealth to be perceived as useful, easy to use, with little perceived risk accompanied by a measure of trust in the creators of the technology. Findings from this work can inform future work on patients and providers' perceptions of risk, trust, ease of use and usefulness of mHealth technology. Â© 2015 IMIA and IOS Press.</t>
  </si>
  <si>
    <t>HIV; mobile health; privacy; security; trust</t>
  </si>
  <si>
    <t>2-s2.0-84951983831</t>
  </si>
  <si>
    <t>Indian Journal of Science and Technology</t>
  </si>
  <si>
    <t>Alhussein M., Muhammad G.</t>
  </si>
  <si>
    <t>55960576300;56605566900;</t>
  </si>
  <si>
    <t>Watermarking of Parkinson disease speech in cloud-based healthcare framework</t>
  </si>
  <si>
    <t>10.1155/2015/264575</t>
  </si>
  <si>
    <t>https://www.scopus.com/inward/record.uri?eid=2-s2.0-84947721537&amp;doi=10.1155%2f2015%2f264575&amp;partnerID=40&amp;md5=d51bbe2de875a09c1e6a48d2c9b88273</t>
  </si>
  <si>
    <t>Department of Computer Engineering, College of Computer and Information Sciences, King Saud University, Riyadh, 11543, Saudi Arabia</t>
  </si>
  <si>
    <t>Alhussein, M., Department of Computer Engineering, College of Computer and Information Sciences, King Saud University, Riyadh, 11543, Saudi Arabia; Muhammad, G., Department of Computer Engineering, College of Computer and Information Sciences, King Saud University, Riyadh, 11543, Saudi Arabia</t>
  </si>
  <si>
    <t>Mobile healthcare in a cloud-based system increases the easiness and the ubiquitous nature of patient-doctor relationship. One of the major issues of this healthcare is secure transmission and data authenticity. If the data is not transmitted securely or not authenticated, the clients may face embarrassment. In this paper, we propose a cloud-based healthcare framework that will authenticate speech data from a patient suspected to have Parkinson's disease. The patient sends his or her speech signal recorded via a smart phone through Internet to the cloud. A discrete wavelet transform- (DWT-) singular value decomposition (SVD) based speech watermarking module is run in the cloud to embed watermark to the signal. In case of authentication, watermark is extracted from the questioned signal and matched with the stored watermark. Experimental results indicate that the proposed DWT-SVD based watermarking system achieves imperceptibility and is robust against attacks such as additive white Gaussian noise and filtering. Â© 2015 Musaed Alhussein and Ghulam Muhammad.</t>
  </si>
  <si>
    <t>2-s2.0-84947721537</t>
  </si>
  <si>
    <t>Anwar M., Joshi J., Tan J.</t>
  </si>
  <si>
    <t>24314797200;57203082483;7402302457;</t>
  </si>
  <si>
    <t>Anytime, anywhere access to secure, privacy-aware healthcare services: Issues, approaches and challenges</t>
  </si>
  <si>
    <t>10.1016/j.hlpt.2015.08.007</t>
  </si>
  <si>
    <t>https://www.scopus.com/inward/record.uri?eid=2-s2.0-84947461295&amp;doi=10.1016%2fj.hlpt.2015.08.007&amp;partnerID=40&amp;md5=fa619862dfcc3e275443ed2d7bd7e04c</t>
  </si>
  <si>
    <t>Department of Computer Science, North Carolina A and T State University, Greensboro, NC, United States; School of Information Sciences, University of Pittsburgh, Pittsburgh, PA, United States; Division of Information Systems, McMaster University, Hamilton, ON, Canada</t>
  </si>
  <si>
    <t>Anwar, M., Department of Computer Science, North Carolina A and T State University, Greensboro, NC, United States; Joshi, J., School of Information Sciences, University of Pittsburgh, Pittsburgh, PA, United States; Tan, J., Division of Information Systems, McMaster University, Hamilton, ON, Canada</t>
  </si>
  <si>
    <t>A new paradigm, which is at the early stage of inception, is reshaping global healthcare services with emphasis shifting from sporadic acute health care to continuous and integrated health care-an approach being further perfected as anywhere, anytime healthcare services. Recent advances in e-health informatics, digital transformation and remote data exchange, mobile communication, and medical technologies are the enablers of this new paradigm. Monitoring and on-time intervention, integrated care, self-care, and social support are four value-added features of anywhere, anytime health care. The already precarious security and privacy conditions of healthcare domain are expected to aggravate in this new paradigm due to lot more monitoring, collection, storage, sharing, and retrieval of patient information as well as collaboration among many different caregivers, institutions and systems. This paper aims to systematically rationalize and explore security-privacy related issues in providing anywhere, anytime healthcare services. We survey the existing approaches and discuss health IT infrastructural governance, institutional and cross-national policy challenges to address the relevant security and privacy issues. We categorize these issues in relation to the users, applications, communications, and devices. A consolidated effort from technological, human factor, and social research communities can lead to an adequate response to key privacy and security issues in this nascent anytime, anywhere healthcare paradigm. Â© 2015 Fellowship of Postgraduate Medicine.</t>
  </si>
  <si>
    <t>E-Health/m-health; Integrated healthcare; Privacy; Security; Telehealth</t>
  </si>
  <si>
    <t>2-s2.0-84947461295</t>
  </si>
  <si>
    <t>Rodrigues R., Poongulali S., Balaji K., Atkins S., Ashorn P., De Costa A.</t>
  </si>
  <si>
    <t>36537805000;24077016500;36536466400;24279580700;7003913795;22936779700;</t>
  </si>
  <si>
    <t>'The phone reminder is important, but will others get to know about my illness?' Patient perceptions of an mHealth antiretroviral treatment support intervention in the HIVIND trial in South India</t>
  </si>
  <si>
    <t xml:space="preserve"> e007574</t>
  </si>
  <si>
    <t>10.1136/bmjopen-2015-007574</t>
  </si>
  <si>
    <t>https://www.scopus.com/inward/record.uri?eid=2-s2.0-84947283301&amp;doi=10.1136%2fbmjopen-2015-007574&amp;partnerID=40&amp;md5=23caa5de5dcfa76cd89aa7011b6d422a</t>
  </si>
  <si>
    <t>Karolinska Institutet, Stockholm, Sweden; Department of Community Health, St. John's Medical College, Bangalore, Karnataka, India; YRG Care Center, Chennai, Tamil Nadu, India; Department for International Health, University of Tampere, School of Medicine, Tampere, Finland</t>
  </si>
  <si>
    <t>Rodrigues, R., Karolinska Institutet, Stockholm, Sweden, Department of Community Health, St. John's Medical College, Bangalore, Karnataka, India; Poongulali, S., YRG Care Center, Chennai, Tamil Nadu, India; Balaji, K., YRG Care Center, Chennai, Tamil Nadu, India; Atkins, S., Karolinska Institutet, Stockholm, Sweden; Ashorn, P., Department for International Health, University of Tampere, School of Medicine, Tampere, Finland; De Costa, A., Karolinska Institutet, Stockholm, Sweden</t>
  </si>
  <si>
    <t>Objectives: The recent explosion of mHealth applications in the area of HIV care has led to the development of mHealth interventions to support antiretroviral treatment adherence. Several of these interventions have been tested for effectiveness, but few studies have explored patient perspectives of such interventions. Exploring patient perspectives enhances the understanding of how an intervention works or why it does not. We therefore studied perceptions regarding an mHealth adherence intervention within the HIVIND trial in South India. Methods: The study was conducted at three clinics in South India. The intervention comprised an automated interactive voice response (IVR) call and a pictorial short messaging service (SMS), each delivered weekly. Sixteen purposively selected participants from the intervention arm in the HIVIND trial were interviewed. All participants had completed at least 84 weeks since enrollment in the trial. Perceptions on the usefulness and perceived benefits and risks of receiving the intervention were sought. The interviews were transcribed and analysed using the framework approach to qualitative data analysis. Results: Despite varying perceptions of the intervention, most participants found it useful. The intervention was perceived as a sign of 'care' from the clinic. The IVR call was preferred to the SMS reminder. Two-way communication was preferred to automated calls. Participants also perceived a risk of unintentional disclosure of their HIV status and stigma thereof via the intervention and took initiatives to mitigate this risk. Targeting reminders at those with poor adherence and those in need of social support was suggested. Conclusions: mHealth adherence interventions go beyond their intended role to provide a sense of care and support to the recipient. Although automated interventions are impersonal, they could be a solution for scale up. Interventions that engage both the recipient and the healthcare provider have greater potential for success. Personalising mHealth interventions could mitigate the risk of stigma and promote their uptake. Trial registration number: ISRCTN79261738.</t>
  </si>
  <si>
    <t>2-s2.0-84947283301</t>
  </si>
  <si>
    <t>Sadki S., Bakkali H.E.</t>
  </si>
  <si>
    <t>Towards negotiable privacy policies in mobile healthcare</t>
  </si>
  <si>
    <t>5th International Conference on Innovative Computing Technology, INTECH 2015</t>
  </si>
  <si>
    <t>10.1109/INTECH.2015.7173478</t>
  </si>
  <si>
    <t>https://www.scopus.com/inward/record.uri?eid=2-s2.0-84946615432&amp;doi=10.1109%2fINTECH.2015.7173478&amp;partnerID=40&amp;md5=958dc49fb138ea35d757ba394c168cef</t>
  </si>
  <si>
    <t>Information Security Research Team-ISeRT, ENSIAS-Mohammed v University, Rabat, Morocco</t>
  </si>
  <si>
    <t>Sadki, S., Information Security Research Team-ISeRT, ENSIAS-Mohammed v University, Rabat, Morocco; Bakkali, H.E., Information Security Research Team-ISeRT, ENSIAS-Mohammed v University, Rabat, Morocco</t>
  </si>
  <si>
    <t>With the increased use of mobile technologies in the health sector, patients are more and more concerned about their privacy protection. Particularly, due to the diversity of actors (physicians, healthcare organizations, Cloud providers. ) and the heterogeneity of privacy policies defined by each actor, conflicts among these policies may occur. We believe that negotiation is one of the best techniques for resolving the issue of conflicting privacy policies. From this perspective, we present an approach and algorithm to negotiate privacy policies based on an extension of the bargaining model. Besides, in order to show how our solution can be applied, we present an example of conflicting privacy policies expressed using S4P, a generic language for specifying privacy preferences and policies. Â© 2015 IEEE.</t>
  </si>
  <si>
    <t>component; conflicting policies; Mobile Healthcare; policy negotiation; privacy; privacy policy language</t>
  </si>
  <si>
    <t>2-s2.0-84946615432</t>
  </si>
  <si>
    <t>Anita R.J., Rao A.N.</t>
  </si>
  <si>
    <t>57190387486;56905113900;</t>
  </si>
  <si>
    <t>CPLM: Cloud facilitated privacy shielding leakage resilient mobile health monitoring</t>
  </si>
  <si>
    <t>2014 IEEE International Conference on Computational Intelligence and Computing Research, IEEE ICCIC 2014</t>
  </si>
  <si>
    <t>10.1109/ICCIC.2014.7238312</t>
  </si>
  <si>
    <t>https://www.scopus.com/inward/record.uri?eid=2-s2.0-84944397264&amp;doi=10.1109%2fICCIC.2014.7238312&amp;partnerID=40&amp;md5=48fc03e52e3a35b8b62d5318d245c1b0</t>
  </si>
  <si>
    <t>Dept. of CSE, SITE, Tirupati, India</t>
  </si>
  <si>
    <t>Anita, R.J., Dept. of CSE, SITE, Tirupati, India; Rao, A.N., Dept. of CSE, SITE, Tirupati, India</t>
  </si>
  <si>
    <t>2-s2.0-84944397264</t>
  </si>
  <si>
    <t>Yu W., Chen C., Yang B., Guan X.</t>
  </si>
  <si>
    <t>55473232300;10040511200;57111142500;7201463266;</t>
  </si>
  <si>
    <t>PPSSER: Privacy-preserving based scheduling scheme for emergency response in medical social networks</t>
  </si>
  <si>
    <t>10.1007/978-3-319-21837-3_70</t>
  </si>
  <si>
    <t>https://www.scopus.com/inward/record.uri?eid=2-s2.0-84943631078&amp;doi=10.1007%2f978-3-319-21837-3_70&amp;partnerID=40&amp;md5=0b374b1645c225ccbcb0d6b1f9f9d1fb</t>
  </si>
  <si>
    <t>Yu, W., Department of Automation, Shanghai Jiao Tong University, Shanghai, China; Chen, C., Department of Automation, Shanghai Jiao Tong University, Shanghai, China; Yang, B., Department of Automation, Shanghai Jiao Tong University, Shanghai, China; Guan, X., Department of Automation, Shanghai Jiao Tong University, Shanghai, China</t>
  </si>
  <si>
    <t>Bilinear Pairing; Emergency scheduling; Homomorphic encryption; MDRQs; Privacy-preserving</t>
  </si>
  <si>
    <t>2-s2.0-84943631078</t>
  </si>
  <si>
    <t>Revathy S.K., Sivananthini K.</t>
  </si>
  <si>
    <t>57189466041;56884788900;</t>
  </si>
  <si>
    <t>Detection and simulation of sinkhole attacks in WMSNs</t>
  </si>
  <si>
    <t>International Journal of Applied Engineering Research</t>
  </si>
  <si>
    <t>https://www.scopus.com/inward/record.uri?eid=2-s2.0-84942850720&amp;partnerID=40&amp;md5=9b6927b158b2dc0d2c4829d5770691e1</t>
  </si>
  <si>
    <t>Adhiparasakthi Engineering College, Melmaruvathur, India</t>
  </si>
  <si>
    <t>Revathy, S.K., Adhiparasakthi Engineering College, Melmaruvathur, India; Sivananthini, K., Adhiparasakthi Engineering College, Melmaruvathur, India</t>
  </si>
  <si>
    <t>Wireless sensor is widely used in almost every field due to the advancement in technology. In Dispensaries Medical sensor networks (MSNs) is also an application that provides ubiquitous health monitoring of Patients in their everyday lives without restricting their freedom. MSN is imperative for e-healthcare, but security remains a challenge, because MSNs are vulnerable to many attacks. Traditional cryptographic mechanisms cannot be used to detect such attacks due to the unique characteristics of MSNs. One among such attack namely sinkhole attack puts severe threats to the security of such MSN environment. Considering the unique features and challenges faced by medical sensor network, this paper proposes an approach to detect Sinkhole attack in MSNs and simulated using NS2. Â© 2015, Research India Publications.</t>
  </si>
  <si>
    <t>Detection; Privacy; Security; Sinkhole attack; Wireless medical sensor networks (WMSNS)</t>
  </si>
  <si>
    <t>2-s2.0-84942850720</t>
  </si>
  <si>
    <t>Knorr K., Aspinall D., Wolters M.</t>
  </si>
  <si>
    <t>57210354656;7004000051;25646765500;</t>
  </si>
  <si>
    <t>On the privacy, security and safety of blood pressure and diabetes apps</t>
  </si>
  <si>
    <t>10.1007/978-3-319-18467-8_38</t>
  </si>
  <si>
    <t>https://www.scopus.com/inward/record.uri?eid=2-s2.0-84942645779&amp;doi=10.1007%2f978-3-319-18467-8_38&amp;partnerID=40&amp;md5=c40ef589c0c31298b78371390089810d</t>
  </si>
  <si>
    <t>University of Edinburgh, Edinburgh, United Kingdom; Trier University of Applied Sciences, Trier, Germany</t>
  </si>
  <si>
    <t>Knorr, K., University of Edinburgh, Edinburgh, United Kingdom, Trier University of Applied Sciences, Trier, Germany; Aspinall, D., University of Edinburgh, Edinburgh, United Kingdom; Wolters, M., University of Edinburgh, Edinburgh, United Kingdom</t>
  </si>
  <si>
    <t>Mobile health (mHealth) apps are an ideal tool for monitoring and tracking long-term health conditions. In this paper, we examine whether mHealth apps succeed in ensuring the privacy, security, and safety of the health data entrusted to them. We investigate 154 apps from Android app stores using both automatic code and metadata analysis and a manual analysis of functionality and data leakage. Our study focuses on hypertension and diabetes, two common health conditions that require careful tracking of personal health data. We find that many apps do not provide privacy policies or safe communications, are implemented in an insecure fashion, fail basic input validation tests and often have overall low code quality which suggests additional security and safety risks. We conclude with recommendations for App Stores, App developers, and end users. Â© IFIP International Federation for Information Processing 2015.</t>
  </si>
  <si>
    <t>2-s2.0-84942645779</t>
  </si>
  <si>
    <t>Robert Joe L., Philip J.M.</t>
  </si>
  <si>
    <t>56879058200;56785259300;</t>
  </si>
  <si>
    <t>https://www.scopus.com/inward/record.uri?eid=2-s2.0-84942636359&amp;partnerID=40&amp;md5=7f9b277b3ae9ae2ae0340d6132e75e4a</t>
  </si>
  <si>
    <t>Department of Computer Science and Engineering, Sri Ramakrishna Institute of Technology, Coimbatore, India</t>
  </si>
  <si>
    <t>Robert Joe, L., Department of Computer Science and Engineering, Sri Ramakrishna Institute of Technology, Coimbatore, India; Philip, J.M., Department of Computer Science and Engineering, Sri Ramakrishna Institute of Technology, Coimbatore, India</t>
  </si>
  <si>
    <t>Communication technologies; Opportunistic computing; Telemedicine</t>
  </si>
  <si>
    <t>2-s2.0-84942636359</t>
  </si>
  <si>
    <t>Plachkinova M., Andres S., Chatterjee S.</t>
  </si>
  <si>
    <t>56323449800;56902357400;7402749544;</t>
  </si>
  <si>
    <t>A Taxonomy of mHealth apps - Security and privacy concerns</t>
  </si>
  <si>
    <t>Proceedings of the Annual Hawaii International Conference on System Sciences</t>
  </si>
  <si>
    <t>2015-March</t>
  </si>
  <si>
    <t>10.1109/HICSS.2015.385</t>
  </si>
  <si>
    <t>https://www.scopus.com/inward/record.uri?eid=2-s2.0-84942364406&amp;doi=10.1109%2fHICSS.2015.385&amp;partnerID=40&amp;md5=2fd4273e9a6ea3413b41008104a12a0d</t>
  </si>
  <si>
    <t>Claremont Graduate University, United States</t>
  </si>
  <si>
    <t>Plachkinova, M., Claremont Graduate University, United States; Andres, S., Claremont Graduate University, United States; Chatterjee, S., Claremont Graduate University, United States</t>
  </si>
  <si>
    <t>With the increasing use of smartphones for healthcare purposes, more and more people now share their personal healthcare information using a variety of applications. The vast number of existing mobile health (mHealth) applications creates a serious problem for users, as often times they are unaware of how their data are managed and used. We propose a taxonomy incorporating the most significant security and privacy aspects of mHealth applications. This artifact can help outline some of the problems related to creating and downloading mHealth applications. The taxonomy was tested with 38 top-rated Android and iOS healthcare applications. Results of the evaluation suggest that having a unified mechanism to categorize mHealth applications with respect to security and privacy is important and can be beneficial. This study contributes to literature, as it builds upon prior work and adds knowledge to a still new and relatively unexplored domain such as mobile healthcare. Â© 2015 IEEE.</t>
  </si>
  <si>
    <t>Healthcare; Information security; MHealth; Mobile; Privacy</t>
  </si>
  <si>
    <t>2-s2.0-84942364406</t>
  </si>
  <si>
    <t>Memon Q.A., Mustafa A.F.</t>
  </si>
  <si>
    <t>6601985881;56857216000;</t>
  </si>
  <si>
    <t>Exploring mobile health in a private online social network</t>
  </si>
  <si>
    <t>International Journal of Electronic Healthcare</t>
  </si>
  <si>
    <t>10.1504/IJEH.2015.071643</t>
  </si>
  <si>
    <t>https://www.scopus.com/inward/record.uri?eid=2-s2.0-84941954333&amp;doi=10.1504%2fIJEH.2015.071643&amp;partnerID=40&amp;md5=0dd746edd9c35a9f083e5c23b56a444b</t>
  </si>
  <si>
    <t>EE Department, College of Engineering, UAE University, Al-Ain, 15551, United Arab Emirates</t>
  </si>
  <si>
    <t>Memon, Q.A., EE Department, College of Engineering, UAE University, Al-Ain, 15551, United Arab Emirates; Mustafa, A.F., EE Department, College of Engineering, UAE University, Al-Ain, 15551, United Arab Emirates</t>
  </si>
  <si>
    <t>Health information is very vulnerable. Certain individuals or corporate organisations will continue to steal it similar to bank account data once data is on wireless channels. Once health information is part of a social network, corresponding privacy issues also surface. Insufficiently trained employees at hospitals that pay less attention to creating a privacy-aware culture will suffer loss when mobile devices containing health information are lost, stolen or sniffed. In this work, a social network system is explored as a m-health system from a privacy perspective. A model is developed within a framework of data-driven privacy and implemented on Android operating system. In order to check feasibility of the proposed model, a prototype application is developed on Facebook for different services, including: i) sharing user location; ii) showing nearby friends; iii) calculating and sharing distance moved, and calories burned; iv) calculating, tracking and sharing user heart rate; etc. Copyright Â© 2015 Inderscience Enterprises Ltd.</t>
  </si>
  <si>
    <t>Healthcare network; Healthcare social network; M-health; Privacy; Role-based access; Social networks</t>
  </si>
  <si>
    <t>2-s2.0-84941954333</t>
  </si>
  <si>
    <t>Blessed Prince P., Krishnamoorthy K., Anandaraj R., Jeno Lovesum S.P.</t>
  </si>
  <si>
    <t>56224514000;56223575400;56736798500;52663840800;</t>
  </si>
  <si>
    <t>RSA-DABE: A novel approach for secure health data sharing in ubiquitous computing environment</t>
  </si>
  <si>
    <t>10.17485/ijst/2015/v8i17/69535</t>
  </si>
  <si>
    <t>https://www.scopus.com/inward/record.uri?eid=2-s2.0-84939818051&amp;doi=10.17485%2fijst%2f2015%2fv8i17%2f69535&amp;partnerID=40&amp;md5=1d8ced53014a8db34e7be0b4a4755284</t>
  </si>
  <si>
    <t>Department of Information Technology, Karunya University, Coimbatore, Tamil Nadu, 641114, India; Department of Computer Science and Engineering, Sudharsan College of Engineering, Pudukkottai, Tamil Nadu, 622501, India; Department of Computer Science and Engineering, Karunya University, Coimbatore, Tamil Nadu, 641114, India</t>
  </si>
  <si>
    <t>Blessed Prince, P., Department of Information Technology, Karunya University, Coimbatore, Tamil Nadu, 641114, India; Krishnamoorthy, K., Department of Computer Science and Engineering, Sudharsan College of Engineering, Pudukkottai, Tamil Nadu, 622501, India; Anandaraj, R., Department of Information Technology, Karunya University, Coimbatore, Tamil Nadu, 641114, India; Jeno Lovesum, S.P., Department of Computer Science and Engineering, Karunya University, Coimbatore, Tamil Nadu, 641114, India</t>
  </si>
  <si>
    <t>Contemporary business models deals with gargantuan amount of data which governs the complete business body and such mammoth amount of data need to be shared among distributed entities for better productivity. In this paper we have proposed a secure data sharing model which ensures that the data remains unaltered while sharing it with other entities. Any information which is shared with other system entities gets vanished from the data owner, which makes data sharing more vulnerable in the present scenario. The proposed model incorporates the concept of assigning distributed authority which takes care of the shared information. The model adopts the distributed attribute based encryption technique to secure the data sharing process in a distributed environment and implemented against the traditional attribute based model and proved that the attribute spooling is eliminated. To enable a secure data sharing and access in a multi access ubiquitous environment, the proposed secured data sharing protocol enhances the attribute based encryption for distributed environment (DABE). The security model uses a two-folded approach for enabling secure data sharing among the parties, initially it allows the data owner to define their access policy along with their attributes then it encapsulates the attributes with the cryptographic parameters and keeps it under the control of attribute authority. As a second fold, to enhance the data interaction process within the system entities a secured channel is created using a public key crypto system. In our model, we encrypted every attribute of the user against a unique private key component, hence spooling of known attribute yields no results to the adversaries. The proposed model remains owner centric, by granting permission to the data user to determine who can access what, when and where while other traditional models fail to achieve this. The confidentiality threshold has been increased by validating the data origin and accessing entity by using robust cryptographic methodology. Our model is designed to offer low overhead and high secure platform to share the data between the data owner and accessing entities. The protocol uses a distributed approach by creating independent authorities thus increasing the system efficiency. The proposed security protocol has been tested in a ubiquitous health care environment and the results are proved to be efficient in terms of overhead, security and spooling.</t>
  </si>
  <si>
    <t>Access policy; Attribute authority; Health data; Secure data sharing; Tunnelling; Ubiquitous computing</t>
  </si>
  <si>
    <t>2-s2.0-84939818051</t>
  </si>
  <si>
    <t>Rahmani A.-M., Thanigaivelan N.K., Gia T.N., Granados J., Negash B., Liljeberg P., Tenhunen H.</t>
  </si>
  <si>
    <t>24473367400;56491353400;56405504900;57203543285;56780200000;6602330719;7005566901;</t>
  </si>
  <si>
    <t>Smart e-Health Gateway: Bringing intelligence to Internet-of-Things based ubiquitous healthcare systems</t>
  </si>
  <si>
    <t>2015 12th Annual IEEE Consumer Communications and Networking Conference, CCNC 2015</t>
  </si>
  <si>
    <t>10.1109/CCNC.2015.7158084</t>
  </si>
  <si>
    <t>https://www.scopus.com/inward/record.uri?eid=2-s2.0-84939148004&amp;doi=10.1109%2fCCNC.2015.7158084&amp;partnerID=40&amp;md5=948d2e307f6e9d5a02c366864e9405d4</t>
  </si>
  <si>
    <t>Department of Information Technology, University of Turku, Turku, Finland; School of ICT, Royal Institute of Technology (KTH), Stockholm, Sweden</t>
  </si>
  <si>
    <t>Rahmani, A.-M., Department of Information Technology, University of Turku, Turku, Finland; Thanigaivelan, N.K., Department of Information Technology, University of Turku, Turku, Finland; Gia, T.N., Department of Information Technology, University of Turku, Turku, Finland; Granados, J., Department of Information Technology, University of Turku, Turku, Finland; Negash, B., Department of Information Technology, University of Turku, Turku, Finland; Liljeberg, P., Department of Information Technology, University of Turku, Turku, Finland; Tenhunen, H., Department of Information Technology, University of Turku, Turku, Finland, School of ICT, Royal Institute of Technology (KTH), Stockholm, Sweden</t>
  </si>
  <si>
    <t>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 Â© 2015 IEEE.</t>
  </si>
  <si>
    <t>Healthcare; Home care; Internet of Things; Sensor Network; Smart Gateway; Smart Hospital</t>
  </si>
  <si>
    <t>2-s2.0-84939148004</t>
  </si>
  <si>
    <t>Dhanalakshmi T.G., Bharathi N.</t>
  </si>
  <si>
    <t>56578430300;23980351200;</t>
  </si>
  <si>
    <t>Secure M-health patient monitoring and emergency alert system framework</t>
  </si>
  <si>
    <t>Research Journal of Pharmaceutical, Biological and Chemical Sciences</t>
  </si>
  <si>
    <t>https://www.scopus.com/inward/record.uri?eid=2-s2.0-84938768934&amp;partnerID=40&amp;md5=8ed4a2a5417037160dcd6b21f8c0511f</t>
  </si>
  <si>
    <t>School of Computing, SASTRA University, Thanjavur, Tamil Nadu, India</t>
  </si>
  <si>
    <t>Dhanalakshmi, T.G., School of Computing, SASTRA University, Thanjavur, Tamil Nadu, India; Bharathi, N., School of Computing, SASTRA University, Thanjavur, Tamil Nadu, India</t>
  </si>
  <si>
    <t>Nowadays Mobile health care (M-health care) monitoring system has gained an attention based on latest developments in medical technology. The process of Healthcare monitoring system has been improved and readily accessible with the framework consists of wireless BSN's (body sensor networks) interfaced with M-Healthcare APP in smart phone device. Existing healthcare systems lacks in characteristics like vital sign monitoring of patients at anyplace, preserving their analyzed data from intruder, and providing immediate alert to caregiver in case of emergency. If the patient's data is hacked and modified then it results in high risks for patient and also lack of immediate alert may leads to death. In this proposed work a body sensor network is designed based on M-health patient monitoring framework (self health monitoring) and a health care APP is implemented in android based smart phone. If any abnormal state is detected then the framework alerts the patient and also the caregiver by raising an alarm and instantaneously an alert message is sent to the caregiver through the smart phone. Data security is achieved by pairing the patient's body sensor network with the smart phone using password protection mechanism. The main objective of this system is to monitor the high risk patients and to protect the patient's data from intruders at anytime and anywhere through android APP. Caregivers can get patient health analysis, medicine follow up reminder, daily notification alert of their medical data through this system framework.</t>
  </si>
  <si>
    <t>Android mobile; Body sensor network; Data security; M-health care</t>
  </si>
  <si>
    <t>2-s2.0-84938768934</t>
  </si>
  <si>
    <t>Sunyaev A., Dehling T., Taylor P.L., Mandl K.D.</t>
  </si>
  <si>
    <t>24779131200;55711227600;9638297100;7003721828;</t>
  </si>
  <si>
    <t>Availability and quality of mobile health app privacy policies</t>
  </si>
  <si>
    <t>e1</t>
  </si>
  <si>
    <t>e28</t>
  </si>
  <si>
    <t>e33</t>
  </si>
  <si>
    <t>10.1136/amiajnl-2013-002605</t>
  </si>
  <si>
    <t>https://www.scopus.com/inward/record.uri?eid=2-s2.0-84938417298&amp;doi=10.1136%2famiajnl-2013-002605&amp;partnerID=40&amp;md5=43646393611b5bdb77088a4368fb1e49</t>
  </si>
  <si>
    <t>Faculty of Management, Economics and Social Sciences, University of Cologne, Cologne, Germany; Department of Pediatrics, Boston Children's Hospital, Harvard Medical School, Harvard Law School, The Petrie-Flom Center for Health Law Policy, Biotechnology, and Bioethics, Boston, MA, United States; Children's Hospital Informatics Program, Boston Children's Hospital, Harvard Medical School, Boston, MA, United States</t>
  </si>
  <si>
    <t>Sunyaev, A., Faculty of Management, Economics and Social Sciences, University of Cologne, Cologne, Germany; Dehling, T., Faculty of Management, Economics and Social Sciences, University of Cologne, Cologne, Germany; Taylor, P.L., Department of Pediatrics, Boston Children's Hospital, Harvard Medical School, Harvard Law School, The Petrie-Flom Center for Health Law Policy, Biotechnology, and Bioethics, Boston, MA, United States; Mandl, K.D., Children's Hospital Informatics Program, Boston Children's Hospital, Harvard Medical School, Boston, MA, United States</t>
  </si>
  <si>
    <t>Mobile health (mHealth) customers shopping for applications (apps) should be aware of app privacy practices so they can make informed decisions about purchase and use. We sought to assess the availability, scope, and transparency of mHealth app privacy policies on iOS and Android. Over 35 000 mHealth apps are available for iOS and Android. Of the 600 most commonly used apps, only 183 (30.5%) had privacy policies. Average policy length was 1755 (SD 1301) words with a reading grade level of 16 (SD 2.9). Two thirds (66.1%) of privacy policies did not specifically address the app itself. Our findings show that currently mHealth developers often fail to provide app privacy policies. The privacy policies that are available do not make information privacy practices transparent to users, require college-level literacy, and are often not focused on the app itself. Further research is warranted to address why privacy policies are often absent, opaque, or irrelevant, and to find a remedy. Â© The Author 2015. Published by Oxford University Press on behalf of the American Medical Informatics Association.</t>
  </si>
  <si>
    <t>2-s2.0-84938417298</t>
  </si>
  <si>
    <t>Knorr K., Aspinall D.</t>
  </si>
  <si>
    <t>57210354656;7004000051;</t>
  </si>
  <si>
    <t>Security testing for Android mHealth apps</t>
  </si>
  <si>
    <t>2015 IEEE 8th International Conference on Software Testing, Verification and Validation Workshops, ICSTW 2015 - Proceedings</t>
  </si>
  <si>
    <t>10.1109/ICSTW.2015.7107459</t>
  </si>
  <si>
    <t>https://www.scopus.com/inward/record.uri?eid=2-s2.0-84934344036&amp;doi=10.1109%2fICSTW.2015.7107459&amp;partnerID=40&amp;md5=c734e91d095c7d450634bc587d304461</t>
  </si>
  <si>
    <t>Trier University of Applied Sciences, Germany; University of Edinburgh, United Kingdom</t>
  </si>
  <si>
    <t>Knorr, K., Trier University of Applied Sciences, Germany; Aspinall, D., University of Edinburgh, United Kingdom</t>
  </si>
  <si>
    <t>Mobile health (mHealth) apps are an ideal tool for monitoring and tracking long-term health conditions; they are becoming incredibly popular despite posing risks to personal data privacy and security. In this paper, we propose a testing method for Android mHealth apps which is designed using a threat analysis, considering possible attack scenarios and vulnerabilities specific to the domain. To demonstrate the method, we have applied it to apps for managing hypertension and diabetes, discovering a number of serious vulnerabilities in the most popular applications. Here we summarise the results of that case study, and discuss the experience of using a testing method dedicated to the domain, rather than out-of-the-box Android security testing methods. We hope that details presented here will help design further, more automated, mHealth security testing tools and methods. Â© 2015 IEEE.</t>
  </si>
  <si>
    <t>2-s2.0-84934344036</t>
  </si>
  <si>
    <t>Kramer G.M., Kinn J.T., Mishkind M.C.</t>
  </si>
  <si>
    <t>15731054900;36995413400;25924431000;</t>
  </si>
  <si>
    <t>Legal, Regulatory, and Risk Management Issues in the Use of Technology to Deliver Mental Health Care</t>
  </si>
  <si>
    <t>Cognitive and Behavioral Practice</t>
  </si>
  <si>
    <t>10.1016/j.cbpra.2014.04.008</t>
  </si>
  <si>
    <t>https://www.scopus.com/inward/record.uri?eid=2-s2.0-84931573318&amp;doi=10.1016%2fj.cbpra.2014.04.008&amp;partnerID=40&amp;md5=5fb3a830b908965be791cca1e7663fa5</t>
  </si>
  <si>
    <t>National Center for Telehealth and Technology, United States</t>
  </si>
  <si>
    <t>Kramer, G.M., National Center for Telehealth and Technology, United States; Kinn, J.T., National Center for Telehealth and Technology, United States; Mishkind, M.C., National Center for Telehealth and Technology, United States</t>
  </si>
  <si>
    <t>Improved telecommunications networks and technologies have resulted in increased availability of technology-delivered mental health services to patients anywhere at any time, in particular to those patients in rural and isolated communities. This increased use of technology to deliver mental health care over a distance raises a number of regulatory issues relevant for safe and effective practice. In this article we cover some of the key legal, regulatory, and risk management issues in today's telemental health (TMH) environment, with specific emphasis on licensure, malpractice, credentialing and privileging, security and privacy, and emergency management. The article further discusses some risk management considerations related to mobile health applications and the use of social networking to deliver TMH services. The information presented is expected to alleviate some risk concerns and provide a framework to effectively manage risk associated with telemental health care. This information should give any new or seasoned telemental health provider the foundation necessary to effectively manage risk associated with telemental health care. Â© 2014 Association for Behavioral and Cognitive Therapies.</t>
  </si>
  <si>
    <t>Mobile health; Policy; Regulations; Safety; Telemental health</t>
  </si>
  <si>
    <t>2-s2.0-84931573318</t>
  </si>
  <si>
    <t>Camara C., Peris-Lopez P., Tapiador J.E.</t>
  </si>
  <si>
    <t>56414371100;15020997800;35175148600;</t>
  </si>
  <si>
    <t>Security and privacy issues in implantable medical devices: A comprehensive survey</t>
  </si>
  <si>
    <t>10.1016/j.jbi.2015.04.007</t>
  </si>
  <si>
    <t>https://www.scopus.com/inward/record.uri?eid=2-s2.0-84930705771&amp;doi=10.1016%2fj.jbi.2015.04.007&amp;partnerID=40&amp;md5=e2df33f4fbe91122ae2223a8e6219c02</t>
  </si>
  <si>
    <t>Department of Computer Science, Universidad Carlos III de Madrid, Avda. Universidad 30, LeganÃ©s, Madrid, 28911, Spain; Center for Biomedical Technology, Technical University of Madrid (UPM), Campus Montegancedo, Pozuelo de AlarcÃ³n, Madrid, 28223, Spain</t>
  </si>
  <si>
    <t>Camara, C., Department of Computer Science, Universidad Carlos III de Madrid, Avda. Universidad 30, LeganÃ©s, Madrid, 28911, Spain, Center for Biomedical Technology, Technical University of Madrid (UPM), Campus Montegancedo, Pozuelo de AlarcÃ³n, Madrid, 28223, Spain; Peris-Lopez, P., Department of Computer Science, Universidad Carlos III de Madrid, Avda. Universidad 30, LeganÃ©s, Madrid, 28911, Spain; Tapiador, J.E., Department of Computer Science, Universidad Carlos III de Madrid, Avda. Universidad 30, LeganÃ©s, Madrid, 28911, Spain</t>
  </si>
  <si>
    <t>Bioengineering is a field in expansion. New technologies are appearing to provide a more efficient treatment of diseases or human deficiencies. Implantable Medical Devices (IMDs) constitute one example, these being devices with more computing, decision making and communication capabilities. Several research works in the computer security field have identified serious security and privacy risks in IMDs that could compromise the implant and even the health of the patient who carries it. This article surveys the main security goals for the next generation of IMDs and analyzes the most relevant protection mechanisms proposed so far. On the one hand, the security proposals must have into consideration the inherent constraints of these small and implanted devices: energy, storage and computing power. On the other hand, proposed solutions must achieve an adequate balance between the safety of the patient and the security level offered, with the battery lifetime being another critical parameter in the design phase. Â© 2015 Elsevier Inc.</t>
  </si>
  <si>
    <t>Implantable medical devices; M-Health; Privacy; Security; Survey</t>
  </si>
  <si>
    <t>2-s2.0-84930705771</t>
  </si>
  <si>
    <t>Peretti G., Lakkundi V., Zorzi M.</t>
  </si>
  <si>
    <t>56669466500;16175279800;7102431876;</t>
  </si>
  <si>
    <t>BlinkToSCoAP: An end-to-end security framework for the Internet of Things</t>
  </si>
  <si>
    <t>2015 7th International Conference on Communication Systems and Networks, COMSNETS 2015 - Proceedings</t>
  </si>
  <si>
    <t>10.1109/COMSNETS.2015.7098708</t>
  </si>
  <si>
    <t>https://www.scopus.com/inward/record.uri?eid=2-s2.0-84930456695&amp;doi=10.1109%2fCOMSNETS.2015.7098708&amp;partnerID=40&amp;md5=2a8a165572eb7144358ed95448d95a60</t>
  </si>
  <si>
    <t>Department of Information Engineering, University of Padova, Italy; Altiux Innovations, Bangalore, India</t>
  </si>
  <si>
    <t>Peretti, G., Department of Information Engineering, University of Padova, Italy; Lakkundi, V., Altiux Innovations, Bangalore, India; Zorzi, M., Department of Information Engineering, University of Padova, Italy</t>
  </si>
  <si>
    <t>The emergence of Internet of Things and the availability of inexpensive sensor devices and platforms capable of wireless communications enable a wide range of applications such as intelligent home and building automation, mobile healthcare, smart logistics, distributed monitoring, smart grids, energy management, asset tracking to name a few. These devices are expected to employ Constrained Application Protocol for the integration of such applications with the Internet, which includes User Datagram Protocol binding with Datagram Transport Layer Security protocol to provide end-to-end security. This paper presents a framework called BlinkToSCoAP, obtained through the integration of three software libraries implementing lightweight versions of DTLS, CoAP and 6LoWPAN protocols over TinyOS. Furthermore, a detailed experimental campaign is presented that evaluates the performance of DTLS security blocks. The experiments analyze BlinkToSCoAP messages exchanged between two Zolertia Z1 devices, allowing evaluations in terms of memory footprint, energy consumption, latency and packet overhead. The results obtained indicate that securing CoAP with DTLS in Internet of Things is certainly feasible without incurring much overhead. Â© 2015 IEEE.</t>
  </si>
  <si>
    <t>6LoWPAN; CoAP; DTLS; end-to-end security; Internet of Things; M2M</t>
  </si>
  <si>
    <t>2-s2.0-84930456695</t>
  </si>
  <si>
    <t>Bhardwaj C.</t>
  </si>
  <si>
    <t>56669588000;</t>
  </si>
  <si>
    <t>Systematic information flow control in mHealth systems</t>
  </si>
  <si>
    <t>10.1109/COMSNETS.2015.7098736</t>
  </si>
  <si>
    <t>https://www.scopus.com/inward/record.uri?eid=2-s2.0-84930454569&amp;doi=10.1109%2fCOMSNETS.2015.7098736&amp;partnerID=40&amp;md5=8a4e5f505f774032b8acc4d8ebc55a15</t>
  </si>
  <si>
    <t>Department of Computer Science and Engineering, Indian Institute of Technology, Delhi, India</t>
  </si>
  <si>
    <t>Bhardwaj, C., Department of Computer Science and Engineering, Indian Institute of Technology, Delhi, India</t>
  </si>
  <si>
    <t>This paper argues that the security and integrity requirements of mHealth systems are best addressed by end-to-end information flow control (IFC). The paper extends proposals of decentralized IFC to a distributed smartphone-based mHealth system, identifying the basic threat model and the necessary trusted computing base. We show how the framework proposed can be integrated into an existing communication stack between a phalanx of sensors and an Android smartphone. The central idea of the framework involves systematically and automatically labelling data and metadata collected during medical encounters with security and integrity tags. These mechanisms provided can then be used for enforcing a wide variety of complex information flow control policies in diverse applications. The chief novelty over existing DIFC approaches is that users are relieved of having to create tags for each class of data and metadata that is collected in the system, thus making it user-friendly and scalable. Â© 2015 IEEE.</t>
  </si>
  <si>
    <t>2-s2.0-84930454569</t>
  </si>
  <si>
    <t>Siedner M.J., Santorino D., Haberer J.E., Bangsberg D.R.</t>
  </si>
  <si>
    <t>16235029000;37001814600;7101804832;7005550791;</t>
  </si>
  <si>
    <t>Know your audience: Predictors of success for a patient-centered texting app to augment linkage to HIV care in rural Uganda</t>
  </si>
  <si>
    <t xml:space="preserve"> e78</t>
  </si>
  <si>
    <t>10.2196/jmir.3859</t>
  </si>
  <si>
    <t>https://www.scopus.com/inward/record.uri?eid=2-s2.0-84929669137&amp;doi=10.2196%2fjmir.3859&amp;partnerID=40&amp;md5=80708ea561f31af2f2f0019f525075ef</t>
  </si>
  <si>
    <t>Center for Global Health, Massachusetts Genneral Hospital, Harvard Medical School, 15th Floor, 100 Cambridge Street, Boston, MA  02114, United States; Department of Pediatrics, Mbarara University of Science and Technology, Mbarara, Uganda</t>
  </si>
  <si>
    <t>Siedner, M.J., Center for Global Health, Massachusetts Genneral Hospital, Harvard Medical School, 15th Floor, 100 Cambridge Street, Boston, MA  02114, United States; Santorino, D., Department of Pediatrics, Mbarara University of Science and Technology, Mbarara, Uganda; Haberer, J.E., Center for Global Health, Massachusetts Genneral Hospital, Harvard Medical School, 15th Floor, 100 Cambridge Street, Boston, MA  02114, United States; Bangsberg, D.R., Center for Global Health, Massachusetts Genneral Hospital, Harvard Medical School, 15th Floor, 100 Cambridge Street, Boston, MA  02114, United States</t>
  </si>
  <si>
    <t>Background: Despite investments in infrastructure and evidence for high acceptability, few mHealth interventions have been implemented in sub-Saharan Africa. Objective: We sought to (1) identify predictors of uptake of an mHealth application for a low-literacy population of people living with HIV (PLWH) in rural Uganda and (2) evaluate the efficacy of various short message service (SMS) text message formats to optimize the balance between confidentiality and accessibility. Methods: The trial evaluated the efficacy of a SMS text messaging app to notify PLWH of their laboratory results and request return to care for those with abnormal test results. Participants with a normal laboratory result received a single SMS text message indicating results were normal. Participants with an abnormal test result were randomized to 1 of 3 message formats designed to evaluate trade-offs between clarity and privacy: (1) an SMS text message that stated results were abnormal and requested return to clinic ("direct"), (2) the same message protected by a 4-digit PIN code ("PIN"), and (3) the message "ABCDEFG" explained at enrollment to indicate abnormal results ("coded"). Outcomes of interest were (1) self-reported receipt of the SMS text message, (2) accurate identification of the message, and (3) return to care within 7 days (for abnormal results) or on the date of the scheduled appointment (for normal results). We fit regression models for each outcome with the following explanatory variables: sociodemographic characteristics, CD4 count result, ability to read a complete sentence, ability to access a test message on enrollment, and format of SMS text message. Results: Seventy-two percent (234/385) of participants successfully receiving a message, 87.6% (219/250) correctly identified the message format, and 60.8% (234/385) returned to clinic at the requested time. Among participants with abnormal tests results (138/385, 35.8%), the strongest predictors of reported message receipt were the ability to read a complete sentence and a demonstrated ability to access a test message on enrollment. Participants with an abnormal result who could read a complete sentence were also more likely to accurately identify the message format (AOR 4.54, 95% CI 1.42-14.47, P=.01) and return to clinic appropriately (AOR 3.81, 95% CI 1.61-9.03, P=.002). Those who were sent a PIN-protected message were less likely to identify the message (AOR 0.11, 95% CI 0.03-0.44, P=.002) or return within 7 days (AOR 0.26, 95% CI 0.10-0.66, P=.005). Gender, age, and socioeconomic characteristics did not predict any outcomes and there were no differences in outcomes between those receiving direct or coded messages. Conclusions: Confirmed literacy at the time of enrollment was a robust predictor of SMS text message receipt, identification, and appropriate response for PLWH in rural Uganda. PIN-protected messages reduced odds of clinic return, but coded messages were as effective as direct messages and might augment privacy. Trial Registration: Clinicaltrials.gov NCT 01579214; https://clinicaltrials.gov/ct2/show/NCT01579214 (Archived by WebCite at http://www.webcitation.org/6Ww8R4sKq). Â©Mark J Siedner, Data Santorino, Jessica E Haberer, David R Bangsberg.</t>
  </si>
  <si>
    <t>HIV; Randomized controlled trial; Telemedicine; Text messaging; Uganda</t>
  </si>
  <si>
    <t>2-s2.0-84929669137</t>
  </si>
  <si>
    <t>Aaleswara L., Akopian D., Chronopoulos A.T.</t>
  </si>
  <si>
    <t>37050657600;6603908102;23126220800;</t>
  </si>
  <si>
    <t>A privacy protection for an mHealth messaging system</t>
  </si>
  <si>
    <t xml:space="preserve"> 94110S</t>
  </si>
  <si>
    <t>10.1117/12.2086647</t>
  </si>
  <si>
    <t>https://www.scopus.com/inward/record.uri?eid=2-s2.0-84926652052&amp;doi=10.1117%2f12.2086647&amp;partnerID=40&amp;md5=dea8ee940c0eb07baeb2573fe71c32fc</t>
  </si>
  <si>
    <t>University of Texas at San Antonio, One UTSA Circle, San Antonio, TX  78249, United States</t>
  </si>
  <si>
    <t>Aaleswara, L., University of Texas at San Antonio, One UTSA Circle, San Antonio, TX  78249, United States; Akopian, D., University of Texas at San Antonio, One UTSA Circle, San Antonio, TX  78249, United States; Chronopoulos, A.T., University of Texas at San Antonio, One UTSA Circle, San Antonio, TX  78249, United States</t>
  </si>
  <si>
    <t>2-s2.0-84926652052</t>
  </si>
  <si>
    <t>Siva Sangari A., Martin Leo Manickam J., Gomathi R.M.</t>
  </si>
  <si>
    <t>56622983700;24466992300;6507109762;</t>
  </si>
  <si>
    <t>RC6 based security in wireless body area network</t>
  </si>
  <si>
    <t>Journal of Theoretical and Applied Information Technology</t>
  </si>
  <si>
    <t>https://www.scopus.com/inward/record.uri?eid=2-s2.0-84926610448&amp;partnerID=40&amp;md5=a1c11aca060aa26c57a5f5cd93cccce1</t>
  </si>
  <si>
    <t>Department of IT, Sathyabama University, India; Department of ECE, St Joseph College Of Engineering, India</t>
  </si>
  <si>
    <t>Siva Sangari, A., Department of IT, Sathyabama University, India, Department of ECE, St Joseph College Of Engineering, India; Martin Leo Manickam, J., Department of IT, Sathyabama University, India, Department of ECE, St Joseph College Of Engineering, India; Gomathi, R.M., Department of IT, Sathyabama University, India, Department of ECE, St Joseph College Of Engineering, India</t>
  </si>
  <si>
    <t>Wireless body area networks have grown more attention in healthcare applications. The development of WBAN is essential for tele medicine and Mobile healthcare. It enable remote patient monitoring of users during their day to day activities without affecting their freedom. A WBAN is a network of sensors placed on the human body for monitoring healthcare information. The surveillance of the person can be performed through wearable sensors. The WBAN used for diverse applications including healthcare applications and athlete monitoring .In WBAN, the body sensors in and around the patient body that collect all patient information and transferred to remote server through wireless medium. The wearable sensors are able to monitor vital signs such as temperature, pulse, glucose information and ECG. However there are lots of research challenges in WBAN when deployed in the network. The sensors have limited resources in terms of memory, size, memory and computational capacity. In this paper,we proposed secure communication between the sensor nodes using selective encryption.The RC6 algorithm is appled for that selective encryption. Â© 2005 - 2015 JATIT &amp; LLS. All rights reserved.</t>
  </si>
  <si>
    <t>Electro cardiogram signal; Rivest cipher; Wireless body area network</t>
  </si>
  <si>
    <t>2-s2.0-84926610448</t>
  </si>
  <si>
    <t>Koufi V., Malamateniou F., Vassilacopoulos G.</t>
  </si>
  <si>
    <t>24332025400;6603124956;57194220670;</t>
  </si>
  <si>
    <t>Privacy-preserving mobile access to Personal Health Records through Google's Android</t>
  </si>
  <si>
    <t>Proceedings of the 2014 4th International Conference on Wireless Mobile Communication and Healthcare - "Transforming Healthcare Through Innovations in Mobile and Wireless Technologies", MOBIHEALTH 2014</t>
  </si>
  <si>
    <t>10.1109/MOBIHEALTH.2014.7015982</t>
  </si>
  <si>
    <t>https://www.scopus.com/inward/record.uri?eid=2-s2.0-84925372759&amp;doi=10.1109%2fMOBIHEALTH.2014.7015982&amp;partnerID=40&amp;md5=52eae163697739e219e085078ac39221</t>
  </si>
  <si>
    <t>Department of Digital Systems, University of Piraeus, Piraeus, Greece; New York University, New York, NY, United States</t>
  </si>
  <si>
    <t>Koufi, V., Department of Digital Systems, University of Piraeus, Piraeus, Greece; Malamateniou, F., Department of Digital Systems, University of Piraeus, Piraeus, Greece; Vassilacopoulos, G., Department of Digital Systems, University of Piraeus, Piraeus, Greece, New York University, New York, NY, United States</t>
  </si>
  <si>
    <t>Nowadays, physicians are increasingly utilizing mobile health (mHealth) applications in clinical care. Despite their attractive features, mHealth applications may pose substantial risks to the privacy and security of personal health information. This paper presents an access control framework which is incorporated in PHRManager, an Android-enabled application providing ubiquitous access to patient Personal Health Records (PHRs) by authorized users (i.e. patients themselves and attending healthcare professionals). Â© 2014 ICST.</t>
  </si>
  <si>
    <t>Android; Attribute-based access control; Mobile device; Personal health record; Privacy</t>
  </si>
  <si>
    <t>2-s2.0-84925372759</t>
  </si>
  <si>
    <t>Li W., Zhu X.</t>
  </si>
  <si>
    <t>24724455300;56565755100;</t>
  </si>
  <si>
    <t>Recommendation-based trust management in body area networks for mobile healthcare</t>
  </si>
  <si>
    <t>Proceedings - 11th IEEE International Conference on Mobile Ad Hoc and Sensor Systems, MASS 2014</t>
  </si>
  <si>
    <t>10.1109/MASS.2014.85</t>
  </si>
  <si>
    <t>https://www.scopus.com/inward/record.uri?eid=2-s2.0-84925358202&amp;doi=10.1109%2fMASS.2014.85&amp;partnerID=40&amp;md5=d69cd569b8b4aa94a6a4f5f75d4cca82</t>
  </si>
  <si>
    <t>Department of Computer Science, New York Institute of Technology, New York, NY  10023, United States; Philips Research North America, Briarcliff Manor, NY  10510, United States</t>
  </si>
  <si>
    <t>Li, W., Department of Computer Science, New York Institute of Technology, New York, NY  10023, United States; Zhu, X., Philips Research North America, Briarcliff Manor, NY  10510, United States</t>
  </si>
  <si>
    <t>Wireless body area networks (BAN) has recently emerged as an important enabling technology to support various telehealth applications. Because of its unique application domain, it is critical to ensure the trustworthy and reliable gathering of patient's physiological data. In this paper, a trust management scheme (BAN-Trust) is proposed that does not rely on any encryption technique, and it can be efficiently deployed on commercial off-the-shelf sensor devices. The effectiveness of the BAN-Trust scheme is validated through experiments. Â© 2014 IEEE.</t>
  </si>
  <si>
    <t>Body Area Network (BAN); recommendation; trust</t>
  </si>
  <si>
    <t>2-s2.0-84925358202</t>
  </si>
  <si>
    <t>Prasad S.</t>
  </si>
  <si>
    <t>34880783600;</t>
  </si>
  <si>
    <t>Designing for scalability and trustworthiness in mHealth systems</t>
  </si>
  <si>
    <t>https://www.scopus.com/inward/record.uri?eid=2-s2.0-84922363282&amp;partnerID=40&amp;md5=38b75803c4d3ff1397fbed698100e77e</t>
  </si>
  <si>
    <t>Indian Institute of Technology Delhi, New Delhi, India</t>
  </si>
  <si>
    <t>Prasad, S., Indian Institute of Technology Delhi, New Delhi, India</t>
  </si>
  <si>
    <t>Mobile Healthcare (mHealth) systems use mobile smartphones and portable sensor kits to provide improved and affordable healthcare solutions to underserved communities or to individuals with reduced mobility who need regular monitoring. The architectural constraints of such systems provide a variety of computing challenges: the distributed nature of the system; mobility of the persons and devices involved; asynchrony in communication; security, integrity and authenticity of the data collected; and a plethora of administrative domains and the legacy of installed electronic health/medical systems.The volume of data collected can be very large; together with the data, there is a large amount of metadata as well. We argue that certain metadata are essential for interpreting the data and assessing their quality. There is great variety in the kinds of medical data and metadata, the methods by which they are collected and administrative constraints on where they may be stored, which suggest the need for flexible distributed data repositories. There also are concerns about the veracity of the data, as well as interesting questions about who owns the data and who may access them.We argue that traditional notions of relational databases, and security techniques such as access control and encryption of communications are inadequate. Instead, end-to-end systematic (from sensor to cloud) information flow techniques need to be applied for integrity and secrecy. These need to be adapted towork with the volume and diversity of data collected, and in a federated collection of administrative domains where data from different domains are subject to different information flow policies. Â© Springer International Publishing Switzerland 2015.</t>
  </si>
  <si>
    <t>CAP theorem; Contextual evidence; Convergent replicated data types; Decentralised information flow control; Distributed hash tables; Eventual consistency; Hyper-graphs; Metadata; MHeath; Privacy; Scalability; Smart phones; Structurepreserving hash functions; System design; Trustworthiness</t>
  </si>
  <si>
    <t>2-s2.0-84922363282</t>
  </si>
  <si>
    <t>Cimler R., Matyska J., Balik L., Horalek J., Sobeslav V.</t>
  </si>
  <si>
    <t>54787335500;56032189100;56407105900;56600281400;25961118300;</t>
  </si>
  <si>
    <t>Security aspects of cloud based mobile health care application</t>
  </si>
  <si>
    <t>10.1007/978-3-319-15392-6_20</t>
  </si>
  <si>
    <t>https://www.scopus.com/inward/record.uri?eid=2-s2.0-84922209486&amp;doi=10.1007%2f978-3-319-15392-6_20&amp;partnerID=40&amp;md5=cd654b11508cbfc034775958fe412728</t>
  </si>
  <si>
    <t>Department of Information Technologies, University of Hradec Kralove, Rokitanskeho 62, Hradec Kralove, 50003, Czech Republic</t>
  </si>
  <si>
    <t>Cimler, R., Department of Information Technologies, University of Hradec Kralove, Rokitanskeho 62, Hradec Kralove, 50003, Czech Republic; Matyska, J., Department of Information Technologies, University of Hradec Kralove, Rokitanskeho 62, Hradec Kralove, 50003, Czech Republic; Balik, L., Department of Information Technologies, University of Hradec Kralove, Rokitanskeho 62, Hradec Kralove, 50003, Czech Republic; Horalek, J., Department of Information Technologies, University of Hradec Kralove, Rokitanskeho 62, Hradec Kralove, 50003, Czech Republic; Sobeslav, V., Department of Information Technologies, University of Hradec Kralove, Rokitanskeho 62, Hradec Kralove, 50003, Czech Republic</t>
  </si>
  <si>
    <t>As mobile computing has become very common, a new vulnerabilities and security threads appeared. Cloud computing is a new distribution model of services for various technologies and solutions including the mobile applications. Mobile cloud computing benefits from the interconnection of these two areas. This approach brings many assets, but on the other hand, also the security risks and potential problems. This paper discuss security aspects of mobile cloud computing with a focus on the developed health care mobile application using cloud computation services. Personal data about health of the person are one of the most confidential thus need to be secured against different types of threats. Proposed solution is based on the smartphone as a client gathering data and the cloud servers as a computational platform for data storage and analysing. Â© Institute for Computer Sciences, Social Informatics and Telecommunications Engineering 2015.</t>
  </si>
  <si>
    <t>Cloud computing; Health care; Mobile application; Security</t>
  </si>
  <si>
    <t>2-s2.0-84922209486</t>
  </si>
  <si>
    <t>55811476100;55665183400;57190706218;</t>
  </si>
  <si>
    <t>Privacy and Security in Mobile Health Apps: A Review and Recommendations</t>
  </si>
  <si>
    <t>10.1007/s10916-014-0181-3</t>
  </si>
  <si>
    <t>https://www.scopus.com/inward/record.uri?eid=2-s2.0-84919884094&amp;doi=10.1007%2fs10916-014-0181-3&amp;partnerID=40&amp;md5=67a6e8421311887672fc8ed344057759</t>
  </si>
  <si>
    <t>Department of Signal Theory and Communications, and Telematics Engineering, University of Valladolid, Paseo de BelÃ©n, Valladolid, 15. 47011, Spain</t>
  </si>
  <si>
    <t>MartÃ­nez-PÃ©rez, B., Department of Signal Theory and Communications, and Telematics Engineering, University of Valladolid, Paseo de BelÃ©n, Valladolid, 15. 47011, Spain; de la Torre-DÃ­ez, I., Department of Signal Theory and Communications, and Telematics Engineering, University of Valladolid, Paseo de BelÃ©n, Valladolid, 15. 47011, Spain; LÃ³pez-Coronado, M., Department of Signal Theory and Communications, and Telematics Engineering, University of Valladolid, Paseo de BelÃ©n, Valladolid, 15. 47011, Spain</t>
  </si>
  <si>
    <t>Apps; Laws; Mobile health (m-health); Privacy; Recommendations; Security</t>
  </si>
  <si>
    <t>2-s2.0-84919884094</t>
  </si>
  <si>
    <t>Kim D., Soh W., Kim S.</t>
  </si>
  <si>
    <t>55574224255;15056893700;57007266900;</t>
  </si>
  <si>
    <t>Novel key management for secure information of ubiquitous healthcare domains to APT attack</t>
  </si>
  <si>
    <t>10.1007/978-3-662-45402-2_186</t>
  </si>
  <si>
    <t>https://www.scopus.com/inward/record.uri?eid=2-s2.0-84915820185&amp;doi=10.1007%2f978-3-662-45402-2_186&amp;partnerID=40&amp;md5=25ea66b55e1cb9b2a9009209f94dc71f</t>
  </si>
  <si>
    <t>Department of Multimedia, Hannam University, Daejeon, South Korea; Department of Computer Engineering, Hannam University, Daejeon, South Korea</t>
  </si>
  <si>
    <t>Kim, D., Department of Multimedia, Hannam University, Daejeon, South Korea; Soh, W., Department of Computer Engineering, Hannam University, Daejeon, South Korea; Kim, S., Department of Multimedia, Hannam University, Daejeon, South Korea</t>
  </si>
  <si>
    <t>The threats to privacy and security have received increasing attention as ubiquitous healthcare applications over the internet become more prevalent, mobile and universal. In particular, we address the communication security issues of access sharing of health information resources for threats of APT attack decrease in the ubiquitous healthcare environment. The proposed scheme resolves the sender and data authentication problem in information systems and group communications. We propose a novel key management scheme for generating and distributing cryptographic keys to constituent users to provide form of data encryption method for certain types of data concerning resource constraints for preparatory secure communications to APT attack in the ubiquitous healthcare domains. Â© Springer-Verlag Berlin Heidelberg 2015.</t>
  </si>
  <si>
    <t>APT Attack; Health Information; Key Tree; Ubiquitous Healthcare</t>
  </si>
  <si>
    <t>2-s2.0-84915820185</t>
  </si>
  <si>
    <t>Validation Research</t>
  </si>
  <si>
    <t>Evaluation Research</t>
  </si>
  <si>
    <t>Solution Proposal</t>
  </si>
  <si>
    <t>Philosophical Papers</t>
  </si>
  <si>
    <t>Opinion Papers</t>
  </si>
  <si>
    <t>Experience Papers</t>
  </si>
  <si>
    <t>Model</t>
  </si>
  <si>
    <t>Theory</t>
  </si>
  <si>
    <t>Framework</t>
  </si>
  <si>
    <t>Guideline</t>
  </si>
  <si>
    <t>Lessons Learned</t>
  </si>
  <si>
    <t>Advice</t>
  </si>
  <si>
    <t>Tool</t>
  </si>
  <si>
    <t>Access Control</t>
  </si>
  <si>
    <t>Awareness and Training</t>
  </si>
  <si>
    <t>Audit and Accountability</t>
  </si>
  <si>
    <t>Assessment, Authorization and Monitoring</t>
  </si>
  <si>
    <t>Configuration Management</t>
  </si>
  <si>
    <t>Contingency Planning</t>
  </si>
  <si>
    <t>Identification and Authentication</t>
  </si>
  <si>
    <t>Incident Response</t>
  </si>
  <si>
    <t>Maintenance</t>
  </si>
  <si>
    <t>Media Protection</t>
  </si>
  <si>
    <t>Privacy Authorization</t>
  </si>
  <si>
    <t>Physical and Environmental Protection</t>
  </si>
  <si>
    <t>Planning</t>
  </si>
  <si>
    <t>Risk Assessment</t>
  </si>
  <si>
    <t>System and Communications Protection</t>
  </si>
  <si>
    <t>System and Services Acquisition</t>
  </si>
  <si>
    <t>System and Information Integrity</t>
  </si>
  <si>
    <t>Individual Participation</t>
  </si>
  <si>
    <t>Program Management</t>
  </si>
  <si>
    <t>Personnel Security</t>
  </si>
  <si>
    <t>Health call centers/Health care
telephone help line</t>
  </si>
  <si>
    <t>Emergency toll-free telephone
services</t>
  </si>
  <si>
    <t>Public health emergencies</t>
  </si>
  <si>
    <t>Mobile telemedicine</t>
  </si>
  <si>
    <t>Appointment reminders</t>
  </si>
  <si>
    <t>Community mobilization &amp;
health promotion</t>
  </si>
  <si>
    <t>Treatment compliance</t>
  </si>
  <si>
    <t>Patient records</t>
  </si>
  <si>
    <t>Information initiatives</t>
  </si>
  <si>
    <t>Patient monitoring</t>
  </si>
  <si>
    <t>Health surveys</t>
  </si>
  <si>
    <t>Surveillance</t>
  </si>
  <si>
    <t>Awareness raising</t>
  </si>
  <si>
    <t>Decision support systems</t>
  </si>
  <si>
    <t>Mobile Phone</t>
  </si>
  <si>
    <t>Tablet</t>
  </si>
  <si>
    <t>Sensors, IoT, Fog Computing</t>
  </si>
  <si>
    <t>Wearable Devices</t>
  </si>
  <si>
    <t>Medical Devices &amp; Implants</t>
  </si>
  <si>
    <t>Chat Bots</t>
  </si>
  <si>
    <t>Ambient Intelligence, Domotics &amp; Smart Home</t>
  </si>
  <si>
    <t>Mobile Cloud Computing</t>
  </si>
  <si>
    <t>x</t>
  </si>
  <si>
    <t>Blockchain</t>
  </si>
  <si>
    <t>RFID</t>
  </si>
  <si>
    <t>Short Message Service</t>
  </si>
  <si>
    <t>c</t>
  </si>
  <si>
    <t>Cloud computing as a current trend is used, most simply, to remotely store information, but can also enable the execution of distributed mobile systems in a cloud-computing environment. Its application in the mobile health (m-health) field provides several benefits and improves the work of professionals and health organizations. However, the vulnerabilities of the infrastructure involved in cloud-computing-based m-health systems must be of constant concern to IT professionals. This article presents some basic concepts that indicate the value proposition of cloud-computing-based m-health, as well as problems and solutions in information security that apply to the area. Â© 2016 IEEE.</t>
  </si>
  <si>
    <t>Brüggemann T., Hansen J., Dehling T., Sunyaev A.</t>
  </si>
  <si>
    <t>On the security of "verifiable privacy-preserving monitoring for cloud-assisted mhealth systems"</t>
  </si>
  <si>
    <t>Kovačević, T., Perković, T., Čagalj, M.</t>
  </si>
  <si>
    <t>Mense A., Jukic-Sunaric D., Mészáros A., Steger S., Sulek M.</t>
  </si>
  <si>
    <t>Mense A., Steger S., Sulek M., Jukicsunaric D., Mészáros A.</t>
  </si>
  <si>
    <t>Morera, E.P., de la Torre Díez, I., Garcia-Zapirain, B., López-Coronado, M., Arambarri, J.</t>
  </si>
  <si>
    <t>Security Recommendations for mHealth Apps: Elaboration of a Developer's Guide</t>
  </si>
  <si>
    <t>Apps; Developer's guide; mHealth; Security</t>
  </si>
  <si>
    <t>Secure and privacy preserving mobile healthcare data exchange using cloud service</t>
  </si>
  <si>
    <t>Rivero-García, A., Hernández-Goya, C., Santos-González, I., Caballero-Gil, P.</t>
  </si>
  <si>
    <t>Patients’ data management system through identity based encryption</t>
  </si>
  <si>
    <t>NFC</t>
  </si>
  <si>
    <t>Smartcard</t>
  </si>
  <si>
    <t>Martínez-Pérez, B., de la Torre-Díez, I., López-Coronado, M.</t>
  </si>
  <si>
    <t>Huertas Celdrán, A., Gil Pérez, M., García Clemente, F.J., Martínez Pérez, G.</t>
  </si>
  <si>
    <t>Preserving patients’ privacy in health scenarios through a multicontext-aware system</t>
  </si>
  <si>
    <t>The Big Data age is characterized by the explosive increase of data managed by electronic systems. Healthcare Information Management systems are aware of this situation having to adapt services and procedures. This, along with the fact that the proliferation of mobile devices and communications has also promoted the use of context-aware services ubiquitously accessible, means that protecting the privacy of the patients' information is an even greater challenge. To address this issue, a mechanism that allows patients to manage and control their private information is required. We propose the preservation of patients' privacy in a health scenario through a multicontext-aware system called h-MAS (health-related multicontext-aware system). h-MAS is a privacy-preserving and context-aware solution for health scenarios with the aim of managing the privacy of the users' information in both intra- and inter-context scenarios. In a health scenario, h-MAS suggests a pool of privacy policies to users, who are aware of the health context in which they are located. Users can update the policies according to their interests. These policies protect the privacy of the users' health records, locations, as well as context-aware information being accessed by third parties without their consent. The information on patients and the health context is managed through semantic web techniques, which provide a common infrastructure that makes it possible to represent, process, and share information between independent systems more easily. Â© 2017, Institut Mines-TÃ©lÃ©com and Springer-Verlag France.</t>
  </si>
  <si>
    <t>Wearable health monitoring systems (WHMSs) will play an increasingly important role in future e-healthcare and enable smart and ubiquitous healthcare services. Given its sensitivity, the health data should be protected against unauthorized access. As a result, it is critical to design an end-to-end mutual authentication protocol that enables secure communication between the wearable sensor and medical professionals. Recently, Amin et al. proposed an anonymity preserving mutual authentication protocol for WHMSs. However, we identify that their protocol suffers from stolen mobile device attack, desynchronization attack, and sensor key exposure. Then we put forward an improved end-to-end authentication protocol based on quadratic residues. Comprehensive security analysis is conducted to show that the proposed protocol fixes these flaws of Amin et al.'s protocol and satisfies all desired requirements. The comparison with these existing protocols demonstrates that our protocol provides a practical end-to-end security solution for WHMSs. Â© 2017 Elsevier Ltd</t>
  </si>
  <si>
    <t>Background Mobile health offers many opportunities; however, the ‘side-effects’ of health apps are often unclear. With no guarantee health apps first do no harm, their role as a viable, safe and effective therapeutic option is limited. Objective To assess the quality of apps for chronic insomnia disorder, available on the Android Google Play Store, and determine whether a novel approach to app assessment could identify high-quality and low-risk health apps in the absence of indicators such as National Health Service (NHS) approval. Methods The Organisation for the Review of Care and Health Applications- 24 Question Assessment (ORCHA-24), 24 app assessment criteria concerning data privacy, clinical efficacy and user experience, answered on a ‘yes’ or ‘no’ and evidence-driven basis, was applied to assess 18 insomnia apps identified via the Android Google Play Store, in addition to the NHS-approved iOS app Sleepio. Findings 63.2% of apps (12/19) provided a privacy policy, with seven (36.8%) stating no user data would be shared without explicit consent. 10.5% (2/19) stated they had been shown to be of benefit to those with insomnia, with cognitive behavioural therapy apps outperforming hypnosis and meditation apps (p=0.046). Both the number of app downloads (p=0.29) and user-review scores (p=0.23) were unrelated to ORCHA-24 scores. The NHS-approved app Sleepio, consistently outperformed non-accredited apps across all domains of the ORCHA-24. Conclusions Apps for chronic insomnia disorder exhibit substantial variation in adherence to published data privacy, user experience and clinical efficacy standards, which are not clearly correlated with app downloads or user-review scores. Clinical implications In absence of formal app accreditation, the ORCHA-24 could feasibly be used to highlight the risk–benefit profiles of health apps prior to downloading. Â© 2017, BMJ Publishing Group. All rights reserved.</t>
  </si>
  <si>
    <t>Detecting insider attacks in medical cyber-physical networks based on behavioral profiling</t>
  </si>
  <si>
    <t>Patients’ data management system protected by identity-based authentication and key exchange</t>
  </si>
  <si>
    <t>Rivero-García, A., Santos-González, I., Hernández-Goya, C., Caballero-Gil, P., Yung, M.</t>
  </si>
  <si>
    <t>Internet of Things (IoT) is an emerging concept for the sensor-enabled things with internet protocol (IP) address. It can connect with the Internet and collect sensor data, analyze those data, and automatically take a decision. IoT is a network of devices (things) connected to improve the performance of day-to-day life and also incorporates different kinds of resource-constrained devices like implantable (RFID tags) (Fan et al. 2009), wearables (smart watches), and external devices (smart phones, thermostats, smart fridges). Medical research surveys indicate that about 80% of the people older than 65 years suffer from at least one chronic disease. Many aged people have difficulty in taking care of themselves (Dohr et al. 2010; Weinstein 2005). The report â€œIoT Healthcare Market of Components, Application, End-User-Global Forecast to 2020â€ (Anonymous 2016a) says that worldwide the IoT medical information market was worth $32.47 billion in 2015. Also, this market value is estimated to increase by $163.24 billion in 2020. The reason for this huge expectation is IoT health care's timely treatment and smart communication between the doctor and the patient. By using IoT medical devices, a doctor can remotely track a patient's health, the working of biomedical devices, and the treatment procedure for the patient. This real-time monitoring of the patient's physiological parameters are useful to prevent health problems in the initial stage. On the contrary, these medical devices are vulnerable to wireless attack when they are associated with Internet through IPv6, in spite of the devices being secure with cryptographic mechanism. When these devices are compromised by attackers, sensitive medical data will be exposed, which in turn threatens the patient's life. In case, security breaches are not addressed then it is difficult for the technology development and lead to significant financial losses. From the security perspective, it is a challenging task to develop a secure protocol for devices with low battery power, low processing capability, and low memory capacity. Therefore, this chapter focuses on reviewing security challenges in IoT medical devices during communication across the devices. The conclusion of the review analysis will provide the limitations and future scope of the IoT health care. Â© 2018 by Taylor &amp; Francis Group, LLC.</t>
  </si>
  <si>
    <t>National Key Laboratory of Integrated Services Networks, Xidian University, Xi'an, 710071, China; The Department of Internet of Things, Jiangsu University, Zhenjiang, 212013, China</t>
  </si>
  <si>
    <t>Jiang, S., National Key Laboratory of Integrated Services Networks, Xidian University, Xi'an, 710071, China; Zhu, X., National Key Laboratory of Integrated Services Networks, Xidian University, Xi'an, 710071, China; Wang, L., The Department of Internet of Things, Jiangsu University, Zhenjiang, 212013, China</t>
  </si>
  <si>
    <t>Mobile healthcare social networks (MHSNs) have emerged as a promising next-generation healthcare system, which will significantly improve the quality of life. However, there are many security and privacy concerns before personal health information (PHI) is shared with other parities. To ensure patients' full control over their PHI, we propose a fine-grained and scalable data access control scheme based on attribute-based encryption (ABE). Besides, policies themselves for PHI sharing may be sensitive and may reveal information about underlying PHI or about data owners or recipients. In our scheme, we let each attribute contain an attribute name and its value and adopt the Bloom filter to efficiently check attributes before decryption. Thus, the data privacy and policy privacy can be preserved in our proposed scheme. Moreover, considering the fact that the computational cost grows with the complexity of the access policy and the limitation of the resource and energy in a smart phone, we outsource ABE decryption to the cloud while preventing the cloud from learning anything about the content and access policy. The security and performance analysis is carried out to demonstrate that our proposed scheme can achieve fine-grained access policies for PHI sharing in MHSNs. Â© 2015, by the authors.</t>
  </si>
  <si>
    <t>In a world where the industry of mobile applications is continuously expanding and new health care apps and devices are created every day, it is important to take special care of the collection and treatment of users' personal health information. However, the appropriate methods to do this are not usually taken into account by apps designers and insecure applications are released. This paper presents a study of security and privacy in mHealth, focusing on three parts: a study of the existing laws regulating these aspects in the European Union and the United States, a review of the academic literature related to this topic, and a proposal of some recommendations for designers in order to create mobile health applications that satisfy the current security and privacy legislation. This paper will complement other standards and certifications about security and privacy and will suppose a quick guide for apps designers, developers and researchers. Â© 2014, Springer Science+Business Media New York.</t>
  </si>
  <si>
    <t>When everything you see is data, what ethical principles apply? This paper argues that first-person digital recording technologies challenge traditional institutional approaches to research ethics, but that this makes ethics governance more important, not less so. We review evolving ethical concerns across four fields: Visual ethics; ubiquitous computing; mobile health; and grey literature from applied or market research. Collectively, these bodies of literature identify new challenges to traditional notions of informed consent, anonymity, confidentiality, privacy, beneficence and maleficence. Challenges come from the ever-increasing power, breadth and multi-functional integration of recording technologies, and the ubiquity and normalization of their use by participants. Some authors argue that these evolving relationships mean that institutional ethics governance procedures are irrelevant or no longer apply. By contrast, we argue that the fundamental principles of research ethics frameworks have become even more important for the protection of research participants, and that institutional frameworks need to adapt to keep pace with the ever-increasing power of recording technologies and the consequent risks to privacy. We conclude with four recommendations for efforts to ensure that contemporary visual recording research is held appropriately accountable to ethical standards: (i) minimizing the detail, scope, integration and retention of captured data, and limiting its accessibility; (ii) formulating an approach to ethics that takes in both the â€˜common rule' approaches privileging anonymity and confidentiality together with principles of contextual judgement and consent as an ongoing process; (iii) developing stronger ethical regulation of research outside academia; (iv) engaging the public and research participants in the development of ethical guidelines. Â© 2014, Springer Science+Business Media New York.</t>
  </si>
  <si>
    <t>Murray M.C.M., O'Shaughnessy S., Smillie K., Van Borek N., Graham R., Maan E.J., van der Kop M.L., Friesen K., Albert A., Levine S., Pick N., Ogilvie G., Money D., Lester R.</t>
  </si>
  <si>
    <t>Health Care Providers' Perspectives on a Weekly Text-Messaging Intervention to Engage HIV-Positive Persons in Care (WelTel BC1)</t>
  </si>
  <si>
    <t>Division of Infectious Diseases, Department of Medicine, University of British Columbia, Vancouver, Canada; Oak Tree Clinic, British Columbia Women's Hospital, Vancouver, BC, Canada; Women's Health Research Institute, British Columbia Women's Hospital, Vancouver, Canada; British Columbia Centre for Disease Control, Vancouver, BC, Canada; School of Nursing, McMaster University, Hamilton, ON, Canada; Department of Public Health Sciences, Karolinska Institutet, Stockholm, Sweden; Department of Obstetrics and Gynecology, University of British Columbia, Vancouver, Canada</t>
  </si>
  <si>
    <t>Murray, M.C.M., Division of Infectious Diseases, Department of Medicine, University of British Columbia, Vancouver, Canada, Oak Tree Clinic, British Columbia Women's Hospital, Vancouver, BC, Canada, Women's Health Research Institute, British Columbia Women's Hospital, Vancouver, Canada; O'Shaughnessy, S., Oak Tree Clinic, British Columbia Women's Hospital, Vancouver, BC, Canada; Smillie, K., British Columbia Centre for Disease Control, Vancouver, BC, Canada; Van Borek, N., British Columbia Centre for Disease Control, Vancouver, BC, Canada, School of Nursing, McMaster University, Hamilton, ON, Canada; Graham, R., Oak Tree Clinic, British Columbia Women's Hospital, Vancouver, BC, Canada; Maan, E.J., Oak Tree Clinic, British Columbia Women's Hospital, Vancouver, BC, Canada; van der Kop, M.L., Division of Infectious Diseases, Department of Medicine, University of British Columbia, Vancouver, Canada, Department of Public Health Sciences, Karolinska Institutet, Stockholm, Sweden; Friesen, K., Oak Tree Clinic, British Columbia Women's Hospital, Vancouver, BC, Canada; Albert, A., Women's Health Research Institute, British Columbia Women's Hospital, Vancouver, Canada; Levine, S., British Columbia Centre for Disease Control, Vancouver, BC, Canada; Pick, N., Division of Infectious Diseases, Department of Medicine, University of British Columbia, Vancouver, Canada, Oak Tree Clinic, British Columbia Women's Hospital, Vancouver, BC, Canada, Women's Health Research Institute, British Columbia Women's Hospital, Vancouver, Canada; Ogilvie, G., British Columbia Centre for Disease Control, Vancouver, BC, Canada; Money, D., Oak Tree Clinic, British Columbia Women's Hospital, Vancouver, BC, Canada, Women's Health Research Institute, British Columbia Women's Hospital, Vancouver, Canada, Department of Obstetrics and Gynecology, University of British Columbia, Vancouver, Canada; Lester, R., Division of Infectious Diseases, Department of Medicine, University of British Columbia, Vancouver, Canada, British Columbia Centre for Disease Control, Vancouver, BC, Canada</t>
  </si>
  <si>
    <t>Though evidence shows that Mobile health (mHealth) interventions can improve adherence and viral load in HIV-positive persons, few have studied the health care providers' (HCP) perspective. We conducted a prospective mixed methods pilot study using the WelTel intervention wherein HIV-positive participants (nÂ =Â 25) received weekly interactive text messages for 6Â months. Text message response rate and topic data were collected to illustrate the HCP experience. The aim of this study is to explore intervention acceptability and feasibility from the HCP perspective through a baseline focus group and end of study interviews with HCP impacted by the intervention. Interview data were thematically coded using the Technology Acceptance Model. HCPs identified that the WelTel intervention engaged patients in building relationships, while organizing and streamlining existing mHealth efforts and dealing with privacy issues. HCPs recognized that although workload would augment initially, intervention benefits were many, and went beyond simply improving HIV viral load. Â© 2015, Springer Science+Business Media New York.</t>
  </si>
  <si>
    <t>Growing population, sedentary lifestyle and spreading epidemics in today's world have led to a need for ubiquitous healthcare systems. Wireless body area network (WBAN) is one such concept which serves as a health monitoring technology. In a WBAN sensors are attached to various parts of the human body to monitor the health or in general the bodily functions such as heart rate and blood pressure of a person. The readings obtained from the patient are transmitted to a medical professional so that the patient will be constantly and remotely monitored. This gives location flexibility for the patient instead of being in a hospital or being bound at home. But one of the downsides in adopting WBAN is the security and privacy issues. Medical records are sensitive information and hence for a patient to trust the system, data needs to be sent securely. Moreover, every detail captured by the sensors need to be reliably transmitted to the medical authorities concerned. Another issue is the limited battery power of the sensors. A sensor should not be taxed to do too many computations as that will drastically drain the battery. In this work, we propose a power efficient methodology for secure transmission of patient data to the medical authorities. To improve the reliability of the system we propose a modified adhoc on-demand distance vector (AODV) protocol called RelAODV (Reliable AODV). Simulations have shown that the proposed methodology is energy efficient and improves the overall QoS of the system. Â© 2015, Springer Science+Business Media New York.</t>
  </si>
  <si>
    <t>Observing patient's health care through ontology and web service using smart mobile devices</t>
  </si>
  <si>
    <t>This m-health care system can benefit medical user by providing high quality pervasive health care monitoring. The growing of m-healthcare system still strangest on how fully understand and manage the challenges facing in this m-health care system especially on during medical user during medical emergency. The shift from traditional medical care to the use of new technology and engineering innovations is nowadays an interesting and growing research area mainly motivated by a growing population with chronic conditions and disabilities. The goal of this research is to make contributions in the field of home-based telemonitoring scenarios. By periodically collecting patient's clinical data and transferring them to physicians located in remote sites, patient health status supervision and feedback provision is possible. This type of telemedicine system guarantees patient supervision while reducing costs enabling more autonomous patient care and avoiding hospital overflows. We also have added existing scheduled application processing (SAP) for smart mobile devices (SMDS) With the help of our proposed (SOCC) secure optimized confidentiality computing framework each medical user who is in emergency can achieve the user centric secured access control to allow only those qualified helpers to participate in the opportunistic computing to balance the high reliability of PHI secured access control in framework which is based on an attribute based access control and a new confidentiality preserving scalar product computation (CPSPC) technique and allows a medical user to decide who can participate in the opportunistic computing to assist in processing his great PHI data. Â© Research India Publications.</t>
  </si>
  <si>
    <t>Discipline of Paediatrics and Child Health, The University of Sydney, Sydney, Australia; Department of Computing, Macquarie University, Sydney, Australia; The Children's Hospital at Westmead, Sydney, Australia</t>
  </si>
  <si>
    <t>Scott, K.M., Discipline of Paediatrics and Child Health, The University of Sydney, Sydney, Australia; Gome, G.A., Department of Computing, Macquarie University, Sydney, Australia; Richards, D., Department of Computing, Macquarie University, Sydney, Australia; Caldwell, P.H.Y., Discipline of Paediatrics and Child Health, The University of Sydney, Sydney, Australia, The Children's Hospital at Westmead, Sydney, Australia</t>
  </si>
  <si>
    <t>Mobile health monitoring, which can monitor the medical users' real-time physiology parameters, has been expected as an effective way to improve medical service quality and make response to the emergency. Unfortunately, it also risks the information privacy of both the medical users and the healthcare service providers when they upload their information. This paper is to propose a privacy-preserving based scheduling scheme for emergency response (PPSSER) to protect the privacy of the involved users when an emergency occurs. Moreover, the multi-dimensional region query method is introduced to conseal the personal health information and homomorphic encryption is used to protect the location and attribute privacy of the users. Finally, the simulation demonstrates the effectiveness and feasibility of the proposed scheme. Â© Springer International Publishing Switzerland 2015.</t>
  </si>
  <si>
    <t>School of Cyber Engineering, Xidian University, Xi'an, China; Guizhou Provincial Key Laboratory of Public Big Data, Guiyang, China; School of Computer and Software, Nanjing University of Information Science and Technology, Nanjing, China; The Third Research Institute of Ministry of Public Security, Shanghai, China</t>
  </si>
  <si>
    <t>Jiang, Q., School of Cyber Engineering, Xidian University, Xi'an, China; Lian, X., School of Cyber Engineering, Xidian University, Xi'an, China; Yang, C., School of Cyber Engineering, Xidian University, Xi'an, China; Ma, J., School of Cyber Engineering, Xidian University, Xi'an, China; Tian, Y., Guizhou Provincial Key Laboratory of Public Big Data, Guiyang, China, School of Computer and Software, Nanjing University of Information Science and Technology, Nanjing, China; Yang, Y., The Third Research Institute of Ministry of Public Security, Shanghai, China</t>
  </si>
  <si>
    <t>Wireless body area networks (WBANs) have become one of the key components of mobile health (mHealth) which provides 24/7 health monitoring service and greatly improves the quality and efficiency of healthcare. However, users' concern about the security and privacy of their health information has become one of the major obstacles that impede the wide adoption of WBANs. Anonymous and unlinkable authentication is critical to protect the security and privacy of sensitive physiological information in transit from the client to the application provider. We first show that the anonymous authentication scheme of Wang and Zhang based on bilinear pairing is prone to client impersonation attack. Then, we propose an enhanced anonymous authentication scheme to remedy the flaw in Wang and Zhang's scheme. We give the security analysis to demonstrate that the enhanced scheme achieves the desired security features and withstands various known attacks. Â© 2016, Springer Science+Business Media New York.</t>
  </si>
  <si>
    <t>The main goal of this study is to build a secure information ecosystem that connects patients, doctors, medical and insurance companies, sports organizations, fitness centers, manufacturers of telemedicine devices and medical systems for constant monitoring, long-term analysis and quick alerting over sensitive patient's data. This paper provides the extended literature analysis on topic and summarizes state-of-the-art in development of Personal Medical Wearable Device for Distance Healthcare Monitoring X73-PHD (mHealth). Â© Springer International Publishing Switzerland 2016.</t>
  </si>
  <si>
    <t>In mobile healthcare, with the gradual development of the validity of electronic information, the use of electronic signatures as electronic prescriptions for medical users has gradually been adopted by various medical institutions. This electronic prescription can simplify the complex medical treatment of patients, while reducing the burden of healthcare providers, so the medical treatment process can be more standardized, rational, humane. Because of the importance of medical signatures, in order to solve the problem that doctors cannot provide a signature also needs to consider the case of proxy signature. For proxy signature, the legality and privacy disclosure of the agents need to be considered. In the existing signature system, proxy negotiation is wildly used to grant attorney, however, this authorization process is complex, which cannot provide fine-grained access control for the identity of the agent. In this paper, based on attribute-based encryption, we propose a traceable proxy signature scheme, only when the user's attributes satisfy the access policy, the user can decrypt the corresponding ciphertext to obtain the proxy signature right. The program can solve the signature issue in case of the doctors absence, while solving the problem of attorney abuse. Meanwhile, the authorization is completed in central authority, thus, the computational overhead is greatly reduced, a simple, safe and efficient proxy signature scheme can be achieved. Â© Springer International Publishing AG 2016.</t>
  </si>
  <si>
    <t>Healthcare using Mobile devices and Cloud Computing is an emergent topic of interest in both industry and research. Though ubiquity of mobile devices and availability of e-Health record plays an important role to enhance health care quality and services, it introduces several challenges too such as, limited power of mobile devices, privacy and anonymity of patient data, the reliability of end user, interoperability and availability of e-Health records, etc. Under HIPAA regulations, healthcare data needs to be secured from unsolicited disclosure when sharing among multiple medical service providers. In this paper, we focus on exchanging healthcare data among doctor and patient's healthcare service providers. We develop an android mobile application and a Cloud service to exchange patient's data among authorized users in a secure and privacy-preserving manner. The cloud service that we developed performs cryptographic computations, communicates with mobile application and also overcomes the limitations of mobile devices. We evaluate our proposed solution using real-world data set. The performance analysis proves the efficiency of our application. Privacy analysis of our proposed solution depicts that our system is secure and protects the privacy of healthcare data. Â© Springer Nature Singapore Pte Ltd. 2016.</t>
  </si>
  <si>
    <t>In this paper a secure distributed system is proposed to manage patients' information in an emergency service in order to improve efficiency. Authentication, confidentiality and automatic and robust patient identification are provided. The system elements are NFC wristbands, assigned to patients, mobile devices assigned to medical staff and a server to manage the information and verify that its use is legitimate. Patient's identification is carried out through a keyed-Hash Message Authentication Code. In addition, a challenge-response protocol is proposed for mutual authentication of medical staff and the server using the FullIdent scheme Identity Based Encryption. The same scheme gives confidentiality to the system. The definition of this system provides a secure solution based on mHealth for managing patients in an emergency service. Â© Springer International Publishing AG 2016.</t>
  </si>
  <si>
    <t>Mobile Healthcare (mHealth) continues to improve because of significant improvements and the decreasing costs of Information Communication Technologies (ICTs). mHealth is a medical and public health practice, which is supported by mobile devices (for example, smartphones) and, patient monitoring devices (for example, various types of wearable sensors, etc.). An mHealth system enables healthcare experts and professionals to have ubiquitous access to a patient's health data along with providing any ongoing medical treatment at any time, any place, and from any device. It also helps the patient requiring continuous medical monitoring to stay in touch with the appropriate medical staff and healthcare experts remotely. Thus, mHealth has become a major driving force in improving the health of citizens today. First, we discuss the security requirements, issues and threats to the mHealth system. We then present a taxonomy of recently proposed security protocols for mHealth system based on features supported and possible attacks, computation cost and communication cost. Our detailed taxonomy demonstrates the strength and weaknesses of recently proposed security protocols for the mHealth system. Finally, we identify some of the challenges in the area of security protocols for mHealth systems that still need to be addressed in the future to enable cost-effective, secure and robust mHealth systems. Â© 2016, Springer Science+Business Media New York.</t>
  </si>
  <si>
    <t>Medical errors may cause serious public health problems and threaten the safety of the patients. Part of the errors is due to mistakes in the medical record or incomplete medical record which may trigger tragic consequences. In this paper, we present an application that manages securely personal health information on a mobile platform and keeps all the medical records of a patient in digital format. Patients are able to access their medical record at their convenience and the confidentiality of information is guaranteed. Patients are also able to share their personal health record with their respective doctor in a secure way. The application consists of several modules: incognito, access control, privacy control, authentication, encryption, multifactor authentication and emergency control. An anonymous database is created by removing all the identifier of a patient before the health record is stored in the database. This provides an extra layer of protection to the patient's privacy. In particular, our proposed application introduces the multifactor authentication and emergency control modules which provides a multi-layered defense authentication and emergency case handler respectively. Thus, the proposed application allows the patient to assess their records conveniently and securely, and helps them in emergency situations. As such, the application is suitable for cases involving large number of patients and emergency situations such as in Hajj healthcare management. Â© Springer International Publishing AG 2017.</t>
  </si>
  <si>
    <t>Lifecode Solutions, Liverpool, United Kingdom; Innovation Hub, Alder Hey Children's Hospital, Liverpool, United Kingdom; Wingate Medical Centre, Liverpool, United Kingdom</t>
  </si>
  <si>
    <t>Leigh, S., Lifecode Solutions, Liverpool, United Kingdom; Ouyang, J., Innovation Hub, Alder Hey Children's Hospital, Liverpool, United Kingdom; Mimnagh, C., Wingate Medical Centre, Liverpool, United Kingdom</t>
  </si>
  <si>
    <t>Due to the popularity of mobile devices, medical smartphone networks (MSNs) have been evolved, which become an emerging network architecture in healthcare domain to improve the quality of service. There is no debate among security experts that the security of Internet-enabled medical devices is woefully inadequate. Although MSNs are mostly internally used, they still can leak sensitive information under insider attacks. In this case, there is a need to evaluate a node's trustworthiness in MSNs based on the network characteristics. In this paper, we focus on MSNs and propose a statistical trust-based intrusion detection mechanism to detect malicious nodes in terms of behavioral profiling (e.g., camera usage, visited websites, etc.). Experimental results indicate that our proposed mechanism is feasible and promising in detecting malicious nodes under medical environments. Â© IFIP International Federation for Information Processing 2017.</t>
  </si>
  <si>
    <t>A secure and distributed framework for the management of patients' information in emergency and hospitalization services is proposed here in order to seek improvements in efficiency and security in this important area. In particular, confidentiality protection, mutual authentication, and automatic identification of patients are provided. The proposed system is based on two types of devices: Near Field Communication (NFC) wristbands assigned to patients, and mobile devices assigned to medical staff. Two other main elements of the system are an intermediate server to manage the involved data, and a second server with a private key generator to define the information required to protect communications. An identity-based authentication and key exchange scheme is essential to provide confidential communication and mutual authentication between the medical staff and the private key generator through an intermediate server. The identification of patients is carried out through a keyed-hash message authentication code. Thanks to the combination of the aforementioned tools, a secure alternative mobile health (mHealth) scheme for managing patients' data is defined for emergency and hospitalization services. Different parts of the proposed system have been implemented, including mobile application, intermediate server, private key generator and communication channels. Apart from that, several simulations have been performed, and, compared with the current system, significant improvements in efficiency have been observed. Â© 2017 by the authors; Licensee MDPI, Basel, Switzerland.</t>
  </si>
  <si>
    <t>As healthcare is one of major socioeconomic problems in cities, mobile healthcare network becomes one of core components of smart cities, which would improve urban healthcare environment. However, there are wide privacy concerns as personal health information is outsourced to untrusted cloud servers. It is a promising method to encrypt the health data before outsourcing, but how to do diagnosis computations on the encrypted health data remains an important challenge. In this paper, we propose a general architecture of the mobile healthcare network, and define three typical secure medical computations, which include the average heart rate, the long QT syndrome detection, and the chi-square tests. To achieve computations on the ciphertext, we leverage fully homomorphic encryption (FHE) to encrypt the health data. Different from previous related works, we use more efficient Dowlin's FHE scheme to implement above three medical computations. In our implementation of the average heart rate, only one ciphertext is sent back to the receiver, so homomorphic decryption is needed once. We take an efficient l-bits comparator to implement the long QT syndrome detection, which only needs l XOR operations and one homomorphic multiplication. We first implement the chi-square tests by homomorphic additions and homomorphic multiplications, which can be used to study whether varicose veins is relevant to overweight. Extensive simulations and analytical results show the scalability and efficiency of our proposed scheme. Â© 2017, Springer-Verlag London Ltd.</t>
  </si>
  <si>
    <t>Current IT market has increased significantly boosted by the development of network technology and IT technology. As we move into an aging society, global people have paid attentions to the matters related to health while the many technologies related to health have been developed, too. Such a change of social paradigm has improved the quality of life but various mental diseases show its growing trend. The past mental disease matters were limited to the area of chronic mental disease patients, but recently light mental diseases including the stress caused by excessive work and internet addiction are included in this area. Especially there are many cases where early treatable depressions have been developed into the serious diseases as they had no chance to recognition and healing or missed the appropriate time for healing. Even if various health related mobile services to solve this show it gradual growing trend now, providing services which correspond to the needs of users, are difficult in the actual situation, while many researches are performed to provide the customized service by utilizing PHR but they are very vulnerable in the aspect of security. Therefore, in this paper, we proposed the context aware based user customized light therapy service using security framework. The proposed service applied the context aware based security framework to enhance the security of health service for PHR interlocking, which can protect the medical information by complying with standard based encryption, security guideline. For this purpose, we arranged that object group support component of DOGF should be existed in server system and components such as user information and distributed sources re-composed by smart health for service providing. Based on this, the user's states was analyzed in real time through Personal Health Record and Galvanic Skin Response of users, the brightness and chromaticity of bulb was adjusted depending on the states of user for soothing effect, the real-time states was figured out through questionnaires for mental states analysis of smartphone application to provide the real-time treatment for users stress alleviating and concentration enhancement. Also focused on Psychological illness, we arranged to provide the real-time light therapy according to the states of users based on the data of patients collected from smart device in order to mental disease prevention and treatment caused from the stress of workers who work with computer for a long time such as office workers, program developer and home workers. Â© 2017, Springer-Verlag France.</t>
  </si>
  <si>
    <t>Mobile health monitoring, which has been expected as an effective way to improve medical service quality, can monitor the medical users' real-time physiology parameters and the Emergency Response Support System (ERSS) is built up to deal with emergencies. Unfortunately, the information privacy of both the medical users and the healthcare service providers is at risk when their private information is uploaded to the health center. Especially, when emergencies happen, the privacy must be protected and the responding time of the system should not be compromised. In order to protect the privacy and also maintain high efficiency when an emergency occurs, this paper proposes a privacy-preserving based scheduling scheme for emergency response (PPSSER) system. The system can protect physiological data privacy, location privacy and personal attribute privacy. Also it can defend collusion attack. The simulation demonstrates the effectiveness and feasibility of the proposed scheme. Â© 2016, Springer Science+Business Media New York.</t>
  </si>
  <si>
    <t>National Engineering Laboratory for Wireless Security, Xi'an University of Posts and Telecommunications, Xi'an, 710121, China; State Key Laboratory of Cryptology, P.O. Box 5159, Beijing, 100878, China; Westone Cryptologic Research Center, Beijing, 100070, China; School of Computer Science, Guangzhou University, Guangzhou, 510006, China; State Key Laboratory of Integrated Service Networks (ISN), Xidian University, Xi'an, 710071, China</t>
  </si>
  <si>
    <t>Zhang, Y., National Engineering Laboratory for Wireless Security, Xi'an University of Posts and Telecommunications, Xi'an, 710121, China, State Key Laboratory of Cryptology, P.O. Box 5159, Beijing, 100878, China, Westone Cryptologic Research Center, Beijing, 100070, China; Li, J., School of Computer Science, Guangzhou University, Guangzhou, 510006, China; Zheng, D., National Engineering Laboratory for Wireless Security, Xi'an University of Posts and Telecommunications, Xi'an, 710121, China, Westone Cryptologic Research Center, Beijing, 100070, China; Chen, X., State Key Laboratory of Cryptology, P.O. Box 5159, Beijing, 100878, China, State Key Laboratory of Integrated Service Networks (ISN), Xidian University, Xi'an, 710071, China; Li, H., State Key Laboratory of Integrated Service Networks (ISN), Xidian University, Xi'an, 710071, China</t>
  </si>
  <si>
    <t>As a more ubiquitous concept, smart health (s-health) is the context-aware complement of mobile health within smart cities, and it has made an increasing number of people turn to cloud-based services. In a practical s-health system, security and privacy issues are of great importance and have to be addressed. In this paper, we propose a secure s-health system which realizes fine-grained access control on s-health cloud data and hence ensures users' privacy protection. The key technique is a promising cryptographic primitive called ciphertext-policy attribute-based encryption. In order to trace malicious behaviors in the proposed s-health system, two kinds of key abuse problems are considered: malicious key sharing among colluding users and key escrow problem of the semi-trusted authority. In the proposed s-health system, any malicious behavior of a user including illegal key sharing can be traced. For the semi-trusted authority, it can be accountable for its misbehavior including illegal key re-distribution. Particularly, the proposed system supports large universe and attributes do not need to be pre-specified during the system initialization phase. Besides, our system is proven fully secure in the random oracle model and it allows any monotonic access policies. Theoretical analysis and experimental results indicate that the proposed s-health system is suitable for smart city environment. Â© 2017, Springer-Verlag London Ltd.</t>
  </si>
  <si>
    <t>To monitor the functions of human body and their surroundings Wireless Body Area Network (WBAN) is used, which are based on low powered and light weight wireless sensors devices. WBAN highly supports numerous applications but this study will focus on the security of ubiquitous healthcare applications. In E-health research monitoring the critical data in terms of security has become a major challenge as WBAN deals with various threats day by day. Therefore the design of secure and reasonably resource optimal algorithms with a robust key generation and management scheme is today's need. There must be only authorized user's who can have access to patient related data; otherwise it can be exploited by anyone. This proposed study is aiming to formulate the two security suite for WBAN, which comprises on KBS keys, KAISC and Hash algorithm three improved versions of key management procedures and authentication procedure respectively. Firstly the KBS Keys and improved Hashing suite which is an independent and adaptive key management and authentication scheme for improving the security of WBANs will be used, and secondly KAISC will be used for inter-sensor communication and key management security scheme. All above mentioned procedures will be suitably blend with the encryption and decryption process which will securely send the patient's critical data to the base station and further to the concerned doctor. The novelty of work is that the proposed methodology is not only simple but also advanced and much secured procedure of key generation and management that will be further validated by the performance analysis. This technique will be beneficial for the continuous monitoring of patient's critical data in remote areas also. Â© 2018, Springer Science+Business Media, LLC, part of Springer Nature.</t>
  </si>
  <si>
    <t>Background: Within the new digital health landscape, the rise of health apps creates novel prospects for health promotion. The market is saturated with apps that aim to increase physical activity (PA). Despite the wide distribution and popularity of PA apps, there are limited data on their effectiveness, user experience, and safety of personal data. Objective: The purpose of this review and content analysis was to evaluate the quality of the most popular PA apps on the market using health care quality indicators. Methods: The top-ranked 400 free and paid apps from iTunes and Google Play stores were screened. Apps were included if the primary behavior targeted was PA, targeted users were adults, and the apps had stand-alone functionality. The apps were downloaded on mobile phones and assessed by 2 reviewers against the following quality assessment criteria: (1) users' data privacy and security, (2) presence of behavior change techniques (BCTs) and quality of the development and evaluation processes, and (3) user ratings and usability. Results: Out of 400 apps, 156 met the inclusion criteria, of which 65 apps were randomly selected to be downloaded and assessed. Almost 30% apps (19/65) did not have privacy policy. Every app contained at least one BCT, with an average number of 7 and a maximum of 13 BCTs. All but one app had commercial affiliation, 12 consulted an expert, and none reported involving users in the app development. Only 12 of 65 apps had a peer-reviewed study connected to the app. User ratings were high, with only a quarter of the ratings falling below 4 stars. The median usability score was excellentâ€”86.3 out of 100. Conclusions: Despite the popularity of PA apps available on the commercial market, there were substantial shortcomings in the areas of data safety and likelihood of effectiveness of the apps assessed. The limited quality of the apps may represent a missed opportunity for PA promotion. Â© Paulina Bondaronek, Ghadah Alkhaldi, April Slee, Fiona L Hamilton, Elizabeth Murray.</t>
  </si>
  <si>
    <t>Gait monitoring is one of the most demanding areas in the rapidly growing mobile health field. We developed a smartphone-based architecture (called â€œNeuroSENSâ€) to improve patient-clinician interaction and to promote the prolonged monitoring of neurological gait by the patients themselves. A particular attention was paid to the security and privacy issues in patient's data transfer, that are assured at three levels in an in-depth defense strategy (data storage, mobile and web apps and data transmission). Although of very wide application, our architecture offers a first application to detect intermittent claudication and gait asymmetry by estimating duty cycle and ratio between odd and even peaks of autocorrelation from vertical accelerometer signal and rotation of the trunk by the fusion of accelerometer, gyroscope and magnetometer signals in 3D. During exercices on volunteers, sensor data were recorded through the presented architecture with different speeds, durations and constrains. Estimated duty cycles, autocorrelation peaks ratios and trunk rotations showed statistically significant difference (p&lt; 0.05) with knee brace compared to free walk. In conclusion, the NeuroSENS architecture can be used to detect walking irregularities using a readily available mobile platform that addresses security and privacy issues. Â© 2018, ICST Institute for Computer Sciences, Social Informatics and Telecommunications Engineering.</t>
  </si>
  <si>
    <t>Mobile Health (mHealth) applications are readily accessible to the average users of mobile devices, and despite the potential of mHealth applications to improve the availability, affordability and effectiveness of delivering healthcare services, they handle sensitive medical data, and as such, have also the potential to carry substantial risks to the security and privacy of their users. Developers of applications are usually unknown, and users are unaware of how their data are being managed and used. This is combined with the emergence of new threats due to the deficiency in mobile applications development or the design ambiguities of the current mobile operating systems. A number of mobile operating systems are available in the market, but the Android platform has gained the topmost popularity. However, Android security model is short of completely ensuring the privacy and security of users' data, including the data of mHealth applications. Despite the security mechanisms provided by Android such as permissions and sandboxing, mHealth applications are still plagued by serious privacy and security issues. These security issues need to be addressed in order to improve the acceptance of mHealth applications among users and the efficacy of mHealth applications in the healthcare systems. The focus of this research is on the security of mHealth applications, and the main objective is to propose a coherent, practical and efficient framework to improve the security of medical data associated with Android mHealth applications, as well as to protect the privacy of their users. The proposed framework provides its intended protection mainly through a set of security checks and policies that ensure protection against traditional as well as recently published threats to mHealth applications. The design of the framework comprises two layers: a Security Module Layer (SML) that implements the security-check modules, and a System Interface Layer (SIL) that interfaces SML to the Android OS. SML enforces security and privacy policies at different levels of Android platform through SIL. The proposed framework is validated via a prototypic implementation on actual Android devices to show its practicality and evaluate its performance. The framework is evaluated in terms of effectiveness and efficiency. Effectiveness is evaluated by demonstrating the performance of the framework against a selected set of attacks, while efficiency is evaluated by comparing the performance overhead in terms of energy consumption, memory and CPU utilization, with the performance of a mainline, stock version of Android. Results of the experimental evaluations showed that the proposed framework can successfully protect mHealth applications against a wide range of attacks with negligible overhead, so it is both effective and practical. Â© 2018 Elsevier Ltd</t>
  </si>
  <si>
    <t>Mobile Health (mHealth) applications are readily accessible to the average user of mobile devices, and despite the potential of mHealth applications to improve the availability, affordability and effectiveness of delivering healthcare services, they handle sensitive medical data, and as such, have also the potential to carry substantial risks to the security and privacy of their users. Developers of applications are usually unknown, and users are unaware of how their data are being managed and used. This is combined with the emergence of new threats due to the deficiency in mobile applications development or the design ambiguities of the current mobile operating systems. A number of mobile operating systems are available in the market, but the Android platform has gained the topmost popularity. However, Android security model is short of completely ensuring the privacy and security of users' data, including the data of mHealth applications. Despite the security mechanisms provided by Android such as permissions and sandboxing, mHealth applications are still plagued by serious privacy and security issues. These security issues need to be addressed in order to improve the acceptance of mHealth applications among users and the efficacy of mHealth applications in the healthcare systems. Thus, this paper presents a conceptual framework to improve the security of medical data associated with Android mHealth applications, as well as to protect the privacy of their users. Based on the literature review that suggested the need for the intended security framework, three-distinct and successive phases are presented, each of which is described in a separate section. First, discussed the design process of the first phase to develop a security framework for mHealth apps to ensure the security and privacy of sensitive medical data. The second phase is discussed who to achieve the implementation of a prototypic proof-of-concept version of the framework. Finally, the third phase ending discussed the evaluation process in terms of effectiveness and efficiency for the proposed framework. Â© 2018 Elsevier Ltd</t>
  </si>
  <si>
    <t>Background: The recent proliferation of self-tracking technologies has allowed individuals to generate significant quantities of data about their lifestyle. These data can be used to support health interventions and monitor outcomes. However, these data are often stored and processed by vendors who have commercial motivations, and thus, they may not be treated with the sensitivity with which other medical data are treated. As sensors and apps that enable self-tracking continue to become more sophisticated, the privacy implications become more severe in turn. However, methods for systematically identifying privacy issues in such apps are currently lacking.Objective: The objective of our study was to understand how current mass-market apps perform with respect to privacy. We did this by introducing a set of heuristics for evaluating privacy characteristics of self-tracking services.Methods: Using our heuristics, we conducted an analysis of 64 popular self-tracking services to determine the extent to which the services satisfy various dimensions of privacy. We then used descriptive statistics and statistical models to explore whether any particular categories of an app perform better than others in terms of privacy.Results: We found that the majority of services examined failed to provide users with full access to their own data, did not acquire sufficient consent for the use of the data, or inadequately extended controls over disclosures to third parties. Furthermore, the type of app, in terms of the category of data collected, was not a useful predictor of its privacy. However, we found that apps that collected health-related data (eg, exercise and weight) performed worse for privacy than those designed for other types of self-tracking.Conclusions: Our study draws attention to the poor performance of current self-tracking technologies in terms of privacy, motivating the need for standards that can ensure that future self-tracking apps are stronger with respect to upholding users' privacy. Our heuristic evaluation method supports the retrospective evaluation of privacy in self-tracking apps and can be used as a prescriptive framework to achieve privacy-by-design in future apps. Â© Luke Hutton, Blaine A Price, Ryan Kelly, Ciaran McCormick, Arosha K Bandara, Tally Hatzakis, Maureen Meadows, Bashar Nuseibeh.</t>
  </si>
  <si>
    <t>The security of the Internet of Things networks is a crucial issue in the service offering of the mobile health (m-health). Any unavailability of a service can affect dangerously the health of patients. Thus, the security management of such networks is a delicate and complex task. It is due to the diversity of threats and the large number of assets to be protected. The criticality of attacks is due to their complexity and their repercussion on patients' health. If we don't anticipate protection, the network attacks become difficult to manage. So, ensuring a complete security of m-health systems is a difficult task. We need to give priority to certain important and vulnerable assets. Thus, it is helpful to assess the risks related to different threats for each asset. Depending on the risk level, we can decide which of the assets need a particular treatment. In this work, we propose a novel framework to facilitate the risk analysis. We adopt a methodology based on four steps: the assessment, the classification, the archiving, and the exchanging of risk parameters. First of all we have extended an already existent risk model to handle the m-health specificities. Then, for the risk assessment and classification we have introduced two new reversible metrics associated with the likelihood and the impacts of threats. For the archiving and the exchanging of the risk information, we have encoded the compound threat's category that we call Onion Attacks. Finally, we have discussed the effectiveness of our approach by applying it to a particular Onion Attack. The quality of our results has been tested and confirmed by comparing them to those of the Weighted Average method. Â© 2018, Springer Science+Business Media, LLC, part of Springer Nature.</t>
  </si>
  <si>
    <t>The mobility and openness of wireless communication technologies make Mobile Healthcare Systems (mHealth) potentially exposed to a number of potential attacks, which significantly undermines their utility and impedes their widespread deployment. Attackers and criminals, even without knowing the context of the transmitted data, with simple eavesdropping on the wireless links, may benefit a lot from linking activities to the identities of patient's sensors and medical staff members. These vulnerabilities apply to all tiers of the mHealth system. A new anonymous mutual authentication scheme for three-tier mobile healthcare systems with wearable sensors is proposed in this paper. Our scheme consists of three protocols: Protocol-1 allows the anonymous authentication nodes (mobile users and controller nodes) and the HSP medical server in the third tier, while Protocol-2 realizes the anonymous authentication between mobile users and controller nodes in the second tier, and Protocol-3 achieves the anonymous authentication between controller nodes and the wearable body sensors in the first tier. In the design of our protocols, the variation in the resource constraints of the different nodes in the mHealth system are taken into consideration so that our protocols make a better trade-off among security, efficiency and practicality. The security of our protocols are analyzed through rigorous formal proofs using BAN logic tool and informal discussions of security features, possible attacks and countermeasures. Besides, the efficiency of our protocols are concretely evaluated and compared with related schemes. The comparisons show that our scheme outperforms the previous schemes and provides more complete and integrated anonymous authentication services. Finally, the security of our protocols are evaluated by using the Automated Validation of Internet Security Protocols and Applications and the SPAN animator software. The simulation results show that our scheme is secure and satisfy all the specified privacy and authentication goals. Â© 2017, Springer Science+Business Media New York.</t>
  </si>
  <si>
    <t>As mobile communication technology develops, mobile healthcare system (MHS) is becoming a hot topic in academia and healthcare industry. MHS refers to providing medical services through mobile communication equipments. However, it faces many challenges, such as the finite storage, computing power and communication capabilities of MHS devices. To address this problem, the concept of cloud-based MHS has been proposed recently. Meanwhile, healthcare data outsourcing to cloud raises privacy and confidentiality concerns. In order to protect data security, we present an efficient certificateless public key encryption with keyword search (CLPEKS). Security analysis indicates that our scheme is secure resist chosen keyword and keyword guessing attacks in random oracle model. The computation costs of KeyGen, CLPEKS, Trapdoor and Test phases decreased by 84.68%, 55.04%, 36.1% and 28.73%, respectively, compared with Peng et al.'s scheme. Â© 2017 Elsevier Ltd</t>
  </si>
  <si>
    <t>The mhealth applications industry has witnessed a significant growth both in revenue and popularity since its inception. The introduction of mhealth CDM apps has improved the management of chronic diseases as it provides the physicians with an opportunity to monitor their patients' health for symptoms more efficiently and effectively. With the benefits of the mhealth CDM apps, also comes vulnerabilities that can cause unauthorized access to the patients' health information and manipulation to the patients' data. The presence of these vulnerabilities can cause harm to the patients' health and reputations. Currently there is a lack of security assurance framework tailored to the mhealth CDM apps. In this regard, the objective of the research was to conduct a vulnerability study on mhealth CDM apps and to provide a set of security assurance recommendations tailored to the mhealth CDM apps for better security and assurance in the apps. In order to achieve the research objective, thirty mhealth CDM apps were tested for vulnerabilities using vulnerability scanner apps, after identifying the vulnerabilities, mobile applications related frameworks and guidelines were reviewed to come up with the security assurance recommendations for mhealth CDM apps. Â© 2018, Springer International Publishing AG, part of Springer Nature.</t>
  </si>
  <si>
    <t>Laboratoire d'Informatique MÃ©dicale, FacultÃ© des Sciences Exactes, UniversitÃ© de Bejaia, Bejaia, 06000, Algeria; Sorbonne UniversitÃ©s, UniversitÃ© de Technologie de Compiegne, CNRS Heudiasyc, UMR 7253, CS 60 319, Compiegne cedex, 60Â 203, France</t>
  </si>
  <si>
    <t>Mohammedi, M., Laboratoire d'Informatique MÃ©dicale, FacultÃ© des Sciences Exactes, UniversitÃ© de Bejaia, Bejaia, 06000, Algeria; Omar, M., Laboratoire d'Informatique MÃ©dicale, FacultÃ© des Sciences Exactes, UniversitÃ© de Bejaia, Bejaia, 06000, Algeria; Bouabdallah, A., Sorbonne UniversitÃ©s, UniversitÃ© de Technologie de Compiegne, CNRS Heudiasyc, UMR 7253, CS 60 319, Compiegne cedex, 60Â 203, France</t>
  </si>
  <si>
    <t>The development of wireless body area sensor networks is imperative for modern telemedicine. However, attackers and cybercriminals are gradually becoming aware in attacking telemedicine systems, and the black market value of protected health information has the highest price nowadays. Security remains a formidable challenge to be resolved. Intelligent home environments make up one of the major application areas of pervasive computing. Security and privacy are the two most important issues in the remote monitoring and control of intelligent home environments for clients and servers in telemedicine architecture. The personal authentication approach that uses the finger vein pattern is a newly investigated biometric technique. This type of biometric has many advantages over other types (explained in detail later on) and is suitable for different human categories and ages. This study aims to establish a secure verification method for real-time monitoring systems to be used for the authentication of patients and other members who are working in telemedicine systems. The process begins with the sensor based on Tiers 1 and 2 (client side) in the telemedicine architecture and ends with patient verification in Tier 3 (server side) via finger vein biometric technology to ensure patient security on both sides. Multilayer taxonomy is conducted in this research to attain the study's goal. In the first layer, real-time remote monitoring studies based on the sensor technology used in telemedicine applications are reviewed and analysed to provide researchers a clear vision of security and privacy based on sensors in telemedicine. An extensive search is conducted to identify articles that deal with security and privacy issues, related applications are reviewed comprehensively and a coherent taxonomy of these articles is established. ScienceDirect, IEEE Xplore and Web of Science databases are checked for articles on mHealth in telemedicine based on sensors. A total of 3064 papers are collected from 2007 to 2017. The retrieved articles are filtered according to the security and privacy of telemedicine applications based on sensors. Nineteen articles are selected and classified into two categories. The first category, which accounts for 57.89% (n = 11/19), includes surveys on telemedicine articles and their applications. The second category, accounting for 42.1% (n = 8/19), includes articles on the three-tiered architecture of telemedicine. The collected studies reveal the essential need to construct another taxonomy layer and review studies on finger vein biometric verification systems. This map-matching for both taxonomies is developed for this study to go deeply into the sensor field and determine novel risks and benefits for patient security and privacy on client and server sides in telemedicine applications. In the second layer of our taxonomy, the literature on finger vein biometric verification systems is analysed and reviewed. In this layer, we obtain a final set of 65 articles classified into four categories. In the first category, 80% (n = 52/65) of the articles focus on development and design. In the second category, 12.30% (n = 8/65) includes evaluation and comparative articles. These articles are not intensively included in our literature analysis. In the third category, 4.61% (n = 3/65) includes articles about analytical studies. In the fourth category, 3.07% (n = 2/65) comprises reviews and surveys. This study aims to provide researchers with an up-to-date overview of studies that have been conducted on (user/patient) authentication to enhance the security level in telemedicine or any information system. In the current study, taxonomy is presented by explaining previous studies. Moreover, this review highlights the motivations, challenges and recommendations related to finger vein biometric verification systems and determines the gaps in this research direction (protection of finger vein templates in real time), which represent a new research direction in this area. Â© 2018, Springer Science+Business Media, LLC, part of Springer Nature.</t>
  </si>
  <si>
    <t>This work presents the cloud-assisted secure WBAN for healthcare application. There are various security issues associated with WBAN, which need to be solved to provide a secure real-time health monitoring system. Through this implementation, the patient's vital signals can be accessed in a secure manner in real time remotely by sensors and networks without visiting doctor's clinic or hospital. Here, we provide the cost-effective solution for the transmission of the patient's health data to doctor with proper confidentiality, authenticity, freshness, and security using cloud computing. In this work, the biosignals of patients and doctors are used to provide authenticity and vital signals are encrypted by using Advanced Encryption Standard (AES) for the secure m-health application. We have experimentally analyzed the average end-to-end delay for secure healthcare application is 14.59 and 19.31Ã‚Â ms in off-peak hours and peak hours respectively. This delay is only 5.84% in off-peak hours and 7.72% in peak hours of permissible delay of 250Ã‚Â ms for medical application. Â© 2018, Springer Nature Singapore Pte Ltd.</t>
  </si>
  <si>
    <t>Granular personal data generated by mobile health (mHealth) technologies coupled with the complexity of mHealth systems creates risks to privacy that are difficult to foresee, understand, and communicate, especially for purposes of informed consent. Moreover, commercial terms of use, to which users are almost always required to agree, depart significantly from standards of informed consent. As data use scandals increasingly surface in the news, the field of mHealth must advocate for user-centered privacy and informed consent practices that motivate patients' and research participants' trust. We review the challenges and relevance of informed consent and discuss opportunities for creating new standards for user-centered informed consent processes in the age of mHealth. Copyright 2018 American Medical Association. All rights reserved.</t>
  </si>
  <si>
    <t>Wireless Sensor Network (WSN) is a very important part of Internet of Things (IoT), especially in e-healthcare applications. Among them, wireless medical sensor networks (WMSNs) have been used in the personalized healthcare systems (PHSs). In recent years, professionals use their mobile devices to access the data collected from sensors which are placed in or on patients' bodies. Due to the danger of wireless transmission circumstance, the security of the data which are collected by the sensors and also transmitted to the doctors faces challenges. In the past decade, many authentication schemes for WMSNs are proposed. However, security disadvantages have been found in such schemes. To overcome the historical security problems, we propose a robust and lightweight authentication scheme for WMSNs, which meets the common security requirements, and keeps away user tracking from attackers. The popular tool Proverif is employed to express that our scheme resists the simulated attacks. Also, the informal security analysis is demonstrated. With the comparison to several very recent schemes and simulation by NS-3, the proposed scheme is suitable for PHSs. Â© 2017 Elsevier B.V.</t>
  </si>
  <si>
    <t>Context-aware applications stemming from diverse fields like mobile health, recommender systems, and mobile commerce potentially benefit from knowing aspects of the user's personality. As filling out personality questionnaires is tedious, we propose the prediction of the user's personality from smartphone sensor and usage data. In order to collect data for researching the relationship between smartphone data and personality, we developed the Android app track your daily routine (TYDR), which tracks and records smartphone data and utilizes psychometric personality questionnaires. With TYDR, we track a larger variety of smartphone data than many other existing apps, including metadata on notifications, photos taken, and music played back by the user. Based on the development of TYDR, we introduce a general context data model consisting of four categories that focus on the user's different types of interactions with the smartphone: physical conditions and activity, device status and usage, core functions usage, and app usage. On top of this, we developed the Privacy Model for Mobile Data Collection Applications (PM-MoDaC) specifically tailored for apps that are related to the collection of mobile data, consisting of nine proposed privacy measures. We present the implementation of all of those measures in TYDR. Our experimental evaluation is based on data collected with TYDR during a two-month period. We find evidence that our users accept our proposed privacy model. Based on data about granting TYDR all or no Android system permissions, we find evidence that younger users tend to be less willing to share their data (average age of 30 years compared to 35 years). We also observe that female users tend to be less willing to share data compared to male users. We did not find any evidence that education or personality traits are a factor related to data sharing. TYDR users score higher on the personality trait openness to experience than the average of the population, which we assume to be evidence that the type of app influences the user base it attracts in terms of average personality traits. Â© 2019, Springer-Verlag GmbH Germany, part of Springer Nature.</t>
  </si>
  <si>
    <t>Department of Multimedia Design, St. John's University, New Taipei City, 251, Taiwan; Department of Information Management, National Defense University, Taipei City, 112, Taiwan; Department of Management Sciences, Tamkang University, New Taipei City, 251, Taiwan; Department of Information Management, Chang Gung University, Taoyuan City, 333, Taiwan; Department of Information Technology, Takming University of Science and Technology, Taipei City, 114, Taiwan</t>
  </si>
  <si>
    <t>Chen, C.-Y., Department of Multimedia Design, St. John's University, New Taipei City, 251, Taiwan, Department of Information Management, National Defense University, Taipei City, 112, Taiwan; Hsu, Y.-C., Department of Multimedia Design, St. John's University, New Taipei City, 251, Taiwan, Department of Information Management, National Defense University, Taipei City, 112, Taiwan; Lin, C.-C., Department of Management Sciences, Tamkang University, New Taipei City, 251, Taiwan; Hajiyev, J., Department of Information Management, Chang Gung University, Taoyuan City, 333, Taiwan; Su, C.-R., Department of Information Technology, Takming University of Science and Technology, Taipei City, 114, Taiwan; Tseng, C.-H., Department of Information Management, Chang Gung University, Taoyuan City, 333, Taiwan</t>
  </si>
  <si>
    <t>Background: Nurses are increasingly spending time on computers, and providing them with a tailored tool to access clinical information and perform documentation at the bedside could help to improve their efficiency. Designing an app to support nurses' work at the bedside is a challenging task, given the complexity of the care process. Objective: This study aimed to present the design, development, and testing of a smartphone app for nurses guided by an adapted software development life cycle model that takes into consideration the complexity and constraints of a health care setting. Methods: The model drives us through an iterative development process intersected by 3 stages of formative evaluation of growing ecological validity. Results: The initial requirements identification stage included 11 participants who helped us select the most important functionalities to integrate into the tool. Starting with a usability evaluation allowed for the identification of design issues that could have caused misuse. Then, making on-site evaluations under the supervision of an investigator helped to understand the adequacy of the tool with limited risks. Finally, the on-site evaluation allowed us to validate the acceptance of the app by caregivers. Conclusions: The interpretation of the collected evaluation confirms the necessary involvement of end users early in the process to help address the heterogeneity of the nursing workflow processes in the different wards. We also highlight the delicate balance between high-security measures to protect access to patient data and maintaining ease of access for efficiency and usability. Although a close collaboration with clinicians throughout the entire project facilitated the development of a tailored solution, it was also important to involve all stakeholders, in particular, the information technology (IT) security officers. Â© Frederic Ehrler, Christian Lovis, Katherine Blondon.</t>
  </si>
  <si>
    <t>Cloud-assisted mobile healthcare system collects and processes patients data and then stores them as personal health record (PHR). Verifiable monitoring program finds useful results by analysing PHR in cloud-assisted healthcare system. Service provider can delegate a monitoring program to the cloud storage server for providing cost effective and faster service. The cloud performs computation over PHR and sends result back to user. The correctness of the computation of the result must be accurate for critical diseases; otherwise, patient's treatment can go with wrong diagnosis. At the same time, the monitoring program should be hidden from all entities involved in the computation except the service provider. This is a challenging research problem to provide efficient and secure verification of computation of result while keeping the monitoring program hidden from the cloud as well as users. In this paper, we present a secure and efficient scheme for verification of computation of result while keeping monitoring program hidden from the cloud and users. The proposed scheme, named as MedCop, uses somewhat homomorphic encryption for PHR encryption and a private polynomial function is used for computation on encrypted data. We show that the MedCop scheme is secure under discrete logarithm assumption and the proof of computation is unforgeable. The implementation result of the MedCop scheme shows that the proposed scheme is efficient in comparison to related schemes. Â© Springer Nature Singapore Pte Ltd. 2019.</t>
  </si>
  <si>
    <t>Voice-enabled devices have a potential to significantly improve the healthcare systems as smart personal assistants. They usually come with a hands-free feature to add an extra level of usability and convenience to elderly, disabled people and patients. In this paper, we propose a privacy-preserving voice-based search scheme to enhance the privacy of in-home healthcare applications. We consider an application scenario where patients use the devices to communicate with their caregivers by recording and uploading their voices to the servers, where the caregivers can search the interested voices of their patients based on the voice content, mood, tone and background sounds. Our scheme preserves the richness and privacy of voice data and enables accurate and efficient voice-based search, while in current systems that use speech recognition, the richness and privacy of voice data are compromised. Specifically, our scheme achieves the privacy by employing a privacy-preserving voice feature matching technique and a novel category-based encryption; only encrypted voice data is uploaded to the server who is unable to access the original voice data. In addition, our scheme enables the server to selectively and accurately respond to caregivers' queries on the voice data based on voice similarities. We evaluate our scheme through real experiments and show that our scheme even with privacy preservation can successfully match similar voice data at an average accuracy of 80.8%. Â© 2018 Elsevier Inc.</t>
  </si>
  <si>
    <t>With the flourishing of ubiquitous healthcare and cloud computing technologies, medical primary diagnosis system, which forms a critical capability to link big data analysis technologies with medical knowledge, has shown great potential in improving the quality of healthcare services. However, it still faces many severe challenges on both users' medical privacy and intellectual property of healthcare service providers, which deters the wide adoption of medical primary diagnosis system. In this paper, we propose an efficient and privacy-preserving medical primary diagnosis framework (CAMPS). Within CAMPS framework, the precise diagnosis models are outsourced to the cloud server in an encrypted manner, and users can access accurate medical primary diagnosis service timely without divulging their medical data. Specifically, based on partially decryption and secure comparison techniques, a special fast secure two-party vector dominance scheme over ciphertext is proposed, with which CAMPS achieves privacy preservation of user's query and the diagnosis result, as well as the confidentiality of diagnosis models in the outsourced cloud server. Through extensive analysis, we show that CAMPS can ensure that users' medical data and healthcare service provider's diagnosis model are kept confidential, and has significantly reduce computation and communication overhead. In addition, performance evaluations via implementing CAMPS demonstrate its effectiveness in term of the real environment. Â© 2018</t>
  </si>
  <si>
    <t>Recent advances in Artificial Intelligence empower proactive social services that use virtual intelligent agents to automatically detect people's suicidal ideation. Conventional machine learning methods require a large amount of individual data to be collected from users' Internet activities, smart phones and wearable healthcare devices, to amass them in a central location. The centralized setting arises significant privacy and data misuse concerns, especially where vulnerable people are concerned. To address this problem, we propose a novel data-protecting solution to learn a model. Instead of asking users to share all their personal data, our solution is to train a local data-preserving model for each user which only shares their own model's parameters with the server rather than their personal information. To optimize the model's learning capability, we have developed a novel updating algorithm, called average difference descent, to aggregate parameters from different client models. An experimental study using real-world online social community datasets has been included to mimic the scenario of private communities for suicide discussion. The results of experiments demonstrate the effectiveness of our technology solution and paves the way for mental health service providers to apply this technology to real applications. Â© 2019, Springer Nature Switzerland AG.</t>
  </si>
  <si>
    <t>The current advances in cloud-based services have significantly enhanced individual satisfaction in numerous modern life areas. Particularly, the recent spectacular innovations in the wireless body area networks (WBAN) domain have made e-Care services rise as a promising application field, which definitely improves the quality of the medical system. However, the forwarded data from the limited connectivity range of WBAN via a smart device (e.g., smartphone) to the application provider (AP) should be secured from an unapproved access and alteration (attacker) that could prompt catastrophic consequences. Therefore, several schemes have been proposed to guarantee data integrity and privacy during their transmission between the client/controller (C) and the AP. Thereby, numerous effective cryptosystem solutions based on a bilinear pairing approach are available in the literature to address the mentioned security issues. Unfortunately, the related solution presents security shortcomings, where AP can with ease impersonate a given C. Hence, this existing scheme cannot fully guarantee C's data privacy and integrity. Therefore, we propose our contribution to address this data security issue (impersonation) through a secured and efficient remote batch authentication scheme that genuinely ascertains the identity of C and AP. Practically, the proposed cryptosystem is based on an efficient combination of elliptical curve cryptography (ECC) and bilinear pairing schemes. Furthermore, our proposed solution reduces the communication and computational costs by providing an efficient data aggregation and batch authentication for limited device's resources in WBAN. These additional features (data aggregation and batch authentication) are the core improvements of our scheme that have great merit for limited energy environments like WBAN. Â© 2019 by the authors. Licensee MDPI, Basel, Switzerland.</t>
  </si>
  <si>
    <t>Background: Mobile health (mHealth) apps have the potential to support patients' medication use and are therefore increasingly used. Apps with broad functionality are suggested to be more effective; however, not much is known about the actual use of different functionalities and the effective engagement. Objective: The aim of this study was to explore the use and the effective engagement of adolescents (aged 12 to 18 years) with the Adolescent Adherence Patient Tool (ADAPT). Methods: The ADAPT intervention consisted of an app for patients, which was connected to a management system for their pharmacist. The aim of the ADAPT intervention was to improve medication adherence and, therefore, the app contained multiple functionalities: questionnaires to monitor symptoms and adherence, medication reminders, short movies, pharmacist chat, and peer chat. For this study, data of the ADAPT study and a cluster randomized controlled trial were used. Adolescents with asthma had 6 months' access to the ADAPT intervention, and all app usage was securely registered in a log file. Results: In total, 86 adolescents (mean age 15.0, SD 2.0 years) used the ADAPT app 17 times (range 1-113) per person. Females used the app more often than males (P=.01) and for a longer period of time (P=.03). On average, 3 different functionalities were used, and 13% of the adolescents used all functionalities of the app. The questionnaires to monitor symptoms and adherence were used by most adolescents. The total app use did not affect adherence; however, activity in the pharmacist chat positively affected medication adherence (P=.03), in particular, if patients sent messages to their pharmacist (P=.01). Conclusions: mHealth apps for adolescents with asthma should contain different functionalities to serve the diverging needs and preferences of individual patients. Suggested key functionalities to promote use and effectiveness in adolescents with asthma are questionnaires to monitor symptoms and a health care provider chat. Â© Richelle C Kosse, Marcel L Bouvy, Svetlana V Belitser.</t>
  </si>
  <si>
    <t>School of Computer Science, Nanjing University of Posts and Telecommunications, Nanjing, 210023, China; Jiangsu Innovative Coordination Center of Internet of Things, Nanjing University of Posts and Telecommunications, Nanjing, 210003, China; College of Mathematics and Informatics, Fujian Normal University, Fuzhou, 350117, China; School of Cyber Engineering, Xidian University, Xi'an, 710071, China; School of Computer Science and Technology, Anhui University, Hefei, 230601, China</t>
  </si>
  <si>
    <t>Li, Q., School of Computer Science, Nanjing University of Posts and Telecommunications, Nanjing, 210023, China; Zhu, H., Jiangsu Innovative Coordination Center of Internet of Things, Nanjing University of Posts and Telecommunications, Nanjing, 210003, China; Xiong, J., College of Mathematics and Informatics, Fujian Normal University, Fuzhou, 350117, China; Mo, R., School of Cyber Engineering, Xidian University, Xi'an, 710071, China; Ying, Z., School of Computer Science and Technology, Anhui University, Hefei, 230601, China; Wang, H., School of Computer Science, Nanjing University of Posts and Telecommunications, Nanjing, 210023, China</t>
  </si>
  <si>
    <t>School of Computer Science, Shaanxi Normal University, Xi'an, 710119, China; School of Computing and Information Technology, University of Wollongong, Wollongong, NSW  2522, Australia; Department of Computer and Information Sciences, Temple University, Philadelphia, PA  19122, United States</t>
  </si>
  <si>
    <t>Liu, J., School of Computer Science, Shaanxi Normal University, Xi'an, 710119, China; Yu, Y., School of Computer Science, Shaanxi Normal University, Xi'an, 710119, China; Li, Y., School of Computing and Information Technology, University of Wollongong, Wollongong, NSW  2522, Australia; Zhao, Y., School of Computer Science, Shaanxi Normal University, Xi'an, 710119, China; Du, X., Department of Computer and Information Sciences, Temple University, Philadelphia, PA  19122, United States</t>
  </si>
  <si>
    <t>With the widespread growth of cloud computing and mobile healthcare crowd sensing (MHCS), an increasing number of individuals are outsourcing their masses of bio-information in the cloud server to achieve convenient and efficient. In this environment, Cloud Data Center (CDC) needs to authenticate masses of information without revealing owners' sensitive information. However, tremendous communication cost, storage space cost and checking time cost lead to CDC that give rise to all kinds of privacy concerns as well. To mitigate these issues, To mitigate these issues, we propose a data anonymous batch verification scheme for MHCS based on a certificateless double authentication preventing aggregate signature. The proposed scheme can authenticate all sensing bio-information in a privacy preserving way. We then present that the proposed CL-DAPAS scheme is existentially unforgeable in the Random Oracle Model (ROM) assuming that Computational Diffie-Hellman problem is difficult to solve. Furthermore, we provide an implementation and evaluate performance of the proposed scheme and demonstrate that it achieves less efficient computational cost compared with some related schemes. Â© 2019, Springer Nature Switzerland AG.</t>
  </si>
  <si>
    <t>Through mobile applications, patients and health professionals are able to access and monitor health data. But even with user-adaptive systems, which can adjust interface content according to individual's needs and context (e.g., physical location), data privacy can be at risk, as these techniques do not aim to protect them or even identify the presence of vulnerabilities. The main goal of this paper is to test with end-users the adaptive visualization techniques, together with the context where they are used, to understand how these may influence users' security perception, and decide which techniques can be applied to improve security and privacy of visualized data. An online survey was applied to test two different use-cases and contexts, where traditional access and access using visualization techniques are compared in terms of security characteristics. Preliminary results with 27 participants show that when accessing personal data from a patients' perspective, the context has higher influence in the perception of confidentiality (authorized access) and integrity (authorized modification) of visualized data while for a health professional's perspective, independently of the context, the visualization techniques are the ones that seem to primarily influence participants' choices for those security characteristics. For availability (data available to authorized users whenever necessary), both visualization techniques and context have little, or no influence, in the participants' choice. Copyright Â© 2019 by SCITEPRESS â€“ Science and Technology Publications, Lda. All rights reserved.</t>
  </si>
  <si>
    <t>The possibilities of employing mobile health (mhealth) devices for the purpose of self-quantification and fitness tracking are increasing; yet few users of online mhealth services possess proven knowledge of how their personal data are processed once the data have been disclosed. Ex post transparency-enhancing tools (TETs) can provide such insight and guide users in making informed decisions with respect to intervening with the processing of their personal data. At present, however, there are no suitable guidelines that aid designers of TETs in implementing privacy notifications that reflect their recipients' needs in terms of what they want to be notified about and the level of guidance required to audit their data effectively. Based on an analysis of gaps related to TETs, the findings of a study on privacy notification preferences, and the findings on notifications and privacy notices discussed in the literature, this paper proposes a set of guidelines for the human-centred design of privacy notifications that facilitate ex post transparency. Copyright Â© 2019, IGI Global.</t>
  </si>
  <si>
    <t>Background: With the growing popularity of mobile health technology, app-based interventions delivered by smartphone have become an increasingly important strategy toward injury prevention. Objective: This study aimed to develop a framework supporting the design of an app-based intervention to prevent unintentional injury, targeted for caregivers of Chinese children aged 0 to 6 years. Methods: A theory-based mixed-method study, including focus groups and Web-based quantitative survey, was performed. Adult caregivers who care for children aged 0 to 6 years and own a smartphone were recruited into 2 sequential stages of research. First, focus groups were conducted among the caregivers at community health care centers and preschools from December 2015 to March 2016. Focus groups (8-10 participants per group) explored awareness, experiences, and opinions of caregivers toward using an app to prevent unintentional injury among children. Second, based on the focus groups findings, a Web-based quantitative survey was designed and distributed to caregivers in November 2016; it collected information on specific needs for the app-based intervention. Thematic analysis and quantitative descriptive analyses were performed. Results: In total, 12 focus groups were completed, involving 108 caregivers. Most participants expressed a strong desire to learn knowledge and skills about unintentional child injury prevention and held positive attitudes toward app-based interventions. Participants expressed multiple preferences concerning the app-based intervention, including their contents, functions, interactive styles, installation and registration logistics, and privacy protection and information security. Following the focus groups, 1505 caregivers completed a WeChat-based quantitative survey, which generated roughly similar results to those of focus groups and added numerical metrics concerning participants' preferences on what to learn, when to learn it, and how to learn it. A detailed framework was established involving 5 components: (1) content design, (2) functional design, (3) interactive style, (4) installation and registration logistics, and (5) privacy protection and information security, and 15 specific requirements. Conclusions: We developed a framework that can be used as a guide to design app-based interventions for parents and caregivers, specifically for unintentional injury prevention of children aged 0 to 6 years. Â© Peishan Ning, Deyue Gao, Peixia Cheng, David C Schwebel, Xiang Wei, Liheng Tan, Wangxin Xiao, Jieyi He, Yanhong Fu, Bo Chen, Yang Yang, Jing Deng, Yue Wu, Renhe Yu, Shukun Li, Guoqing Hu.</t>
  </si>
  <si>
    <t>Objective: To assess the availability, readability, and privacy-related content of the privacy policies and terms of agreement of mental health apps available through popular digital stores. Materials and methods: Popular smartphone app stores were searched using combinations of keywords â€œtrackâ€ and â€œmoodâ€ and their synonyms. The first 100 apps from each search were evaluated for inclusion and exclusion criteria. Apps were assessed for availability of a privacy policy (PP) and terms of agreement (ToA) and if available, these documents were evaluated for both content and readability. Results: Most of the apps collected in the sample did not include a PP or ToA. PPs could be accessed for 18% of iOS apps and 4% of Android apps; whereas ToAs were available for 15% of iOS and 3% of Android apps. Many PPs stated that users' information may be shared with third parties (71% iOS, 46% Android). Discussion: Results demonstrate that information collection is occurring with the majority of apps that allow users to track the status of their mental health. Most of the apps collected in the initial sample did not include a PP or ToA despite this being a requirement by the store. The majority of PPs and ToAs that were evaluated are written at a post-secondary reading level and disclose that extensive data collection is occurring. Conclusion: Our findings raise concerns about consent, transparency, and data sharing associated with mental health apps and highlight the importance of improved regulation in the mobile app environment. Â© 2019 The Authors</t>
  </si>
  <si>
    <t>The new and groundbreaking real-time remote healthcare monitoring system on sensor-based mobile health (mHealth) authentication in telemedicine has considerably bounded and dispersed communication components. mHealth, an attractive part in telemedicine architecture, plays an imperative role in patient security and privacy and adapts different sensing technologies through many built-in sensors. This study aims to improve sensor-based defence and attack mechanisms to ensure patient privacy in client side when using mHealth. Thus, a multilayer taxonomy was conducted to attain the goal of this study. Within the first layer, real-time remote monitoring studies based on sensor technology for telemedicine application were reviewed and analysed to examine these technologies and provide researchers with a clear vision of security- and privacy-based sensors in the telemedicine area. An extensive search was conducted to find articles about security and privacy issues, review related applications comprehensively and establish the coherent taxonomy of these articles. ScienceDirect, IEEE Xplore and Web of Science databases were investigated for articles on mHealth in telemedicine-based sensor. A total of 3064 papers were collected from 2007Â to 2017. The retrieved articles were filtered according to the security and privacy of sensor-based telemedicine applications. A total of 19 articles were selected and classified into two categories. The first category, 57.89% (n = 11/19), included survey on telemedicine articles and their applications. The second category, 42.1% (n = 8/19), included articles contributed to the three-tiered architecture of telemedicine. The collected studies improved the essential need to add another taxonomy layer and review the sensor-based smartphone authentication studies. This map matching for both taxonomies was developed for this study to investigate sensor field comprehensively and gain access to novel risks and benefits of the mHealth security in telemedicine application. The literature on sensor-based smartphones in the second layer of our taxonomy was analysed and reviewed. A total of 599 papers were collected from 2007Â to 2017. In this layer, we obtained a final set of 81 articles classified into three categories. The first category of the articles [86.41% (n = 70/81)], where sensor-based smartphones were examined by utilising orientation sensors for user authentication, was used. The second category [7.40% (n = 6/81)] included attack articles, which were not intensively included in our literature analysis. The third category [8.64% (n = 7/81)] included â€˜other' articles. Factors were considered to understand fully the various contextual aspects of the field in published studies. The characteristics included the motivation and challenges related to sensor-based authentication of smartphones encountered by researchers and the recommendations to strengthen this critical area of research. Finally, many studies on the sensor-based smartphone in the second layer have focused on enhancing accurate authentication because sensor-based smartphones require sensors that could authentically secure mHealth. Â© 2019, Springer Science+Business Media, LLC, part of Springer Nature.</t>
  </si>
  <si>
    <t>Instituto de TelecomunicaÃ§Ãµes, Universidade da Beira Interior, Rua MarquÃªs d'Ãvila e Bolama, CovilhÃ£, 6201-001, Portugal; Universidade Europeia, Quinta do Bom Nome, Estr. Correia 53, Lisboa, 1500-210, Portugal; National Institute of Telecommunications (Inatel), Av. JoÃ£o de Camargo, 510 â€“ Centro, Santa Rita do SapucaÃ­, MG  37540-000, Brazil; University of Fortaleza (UNIFOR), Av. Washington Soares, 1321 Edson Queiroz, Fortaleza, CE  60811-905, Brazil; Integrated Management Coastal Research Institute, Universidad PolitÃ©cnica de Valencia, C/Paranimf, no 1, Grao de Gandia, 46730, Spain</t>
  </si>
  <si>
    <t>Silva, B.M.C., Instituto de TelecomunicaÃ§Ãµes, Universidade da Beira Interior, Rua MarquÃªs d'Ãvila e Bolama, CovilhÃ£, 6201-001, Portugal, Universidade Europeia, Quinta do Bom Nome, Estr. Correia 53, Lisboa, 1500-210, Portugal; Rodrigues, J.J.P.C., Instituto de TelecomunicaÃ§Ãµes, Universidade da Beira Interior, Rua MarquÃªs d'Ãvila e Bolama, CovilhÃ£, 6201-001, Portugal, National Institute of Telecommunications (Inatel), Av. JoÃ£o de Camargo, 510 â€“ Centro, Santa Rita do SapucaÃ­, MG  37540-000, Brazil, University of Fortaleza (UNIFOR), Av. Washington Soares, 1321 Edson Queiroz, Fortaleza, CE  60811-905, Brazil; Canelo, F., Instituto de TelecomunicaÃ§Ãµes, Universidade da Beira Interior, Rua MarquÃªs d'Ãvila e Bolama, CovilhÃ£, 6201-001, Portugal; Lopes, I.M.C., Instituto de TelecomunicaÃ§Ãµes, Universidade da Beira Interior, Rua MarquÃªs d'Ãvila e Bolama, CovilhÃ£, 6201-001, Portugal; Lloret, J., Integrated Management Coastal Research Institute, Universidad PolitÃ©cnica de Valencia, C/Paranimf, no 1, Grao de Gandia, 46730, Spain</t>
  </si>
  <si>
    <t>In a modern healthcare environment, the adoption of mobile health care technology is promising to enhance the quality of patient monitoring of chronically ill as well as elderly and healthy individuals for quick intervention at any critical situation. The patient's vital signs and physiological parameters can be monitored by the sensor nodes attached to the patient's body sensor network which is then transmitted to the appropriate medical professional for further action through wireless communication media such as Bluetooth, WiFi, 3G/4G. At the same time, the security and privacy of the patient data are to be protected against the inherent threats and vulnerabilities in an unprotected environment. In this aspect, we have proposed an end to end mutual authentication scheme to ensure the security and privacy of the patient balancing security and performance. The proposed authentication scheme also makes use of PDA or a smartphone as a gateway node enabling continuous monitoring of the patient even in a nonclinical environment. In addition, the scheme includes the protocol steps for an emergency scenario, by which the quality of patient care is sustained in a critical situation. The security analysis shows that the proposed scheme is more efficient compared with other related schemes. Â© 2019, Springer Nature Switzerland AG.</t>
  </si>
  <si>
    <t>The overselling of health apps that may provide little benefit and even harm needs the health community's immediate attention. With little formal regulation, a light-touch approach to consumer protection is now warranted to give customers a modicum of information to help them choose from the vast array of so-called health apps. We suggest 4 guiding principles that should be adopted to provide the consumer with information that can guide their choice at the point of download. We call these the Transparency for Trust (T4T) principles, which are derived from experimental studies, systematic reviews, and reports of patient concerns. The T4T principles are (1) privacy and data security, (2) development characteristics, (3) feasibility data, and (4) benefits. All our questions are in a simple form so that all consumers can understand them. We suggest that app stores should take responsibility for providing this information and store it with any app marketed as a health app. Even the absence of information would provide consumers with some understanding and fuel their choice. This would also provide some commercial impetus for app developers to consider this requested information from the outset. Â©Til Wykes, Stephen Schueller.</t>
  </si>
  <si>
    <t>The mobile-health system, also known as the wireless body area network for remote patient monitoring, is a system used to remotely monitor the human body's health status parameters in real time. The generalized signcryption can realize encryption, signature, and signcryption with only one key pair and one algorithm. To address the communication security requirement for the mobile-health system, Zhang et al. recently proposed a lightweight secure data transmission protocol for the mobile-health system, which uses a certificateless generalized signcryption scheme. However, Zhang et al.'s certificateless generalized signcryption scheme is insecure. In this article, we propose an improved certificateless generalized signcryption scheme and then give a rigorous security proof of it. The confidentiality of our improved scheme can be reduced to the computational Diffieâ€“Hellman problem, and the unforgeability, the Elliptic Curve Discrete Logarithm problem. Performance evaluation shows that our scheme has only slightly increased computational and communicational costs compared with the original scheme, but it is more efficient than other certificateless generalized signcryption schemes existing at present. What is more, it is also an efficient scheme compared with those ones protecting the mobile-health system. Based on our scheme, the same lightweight secure data transmission protocol for the mobile-health system can also be constructed, just like the one based on the original scheme. Â© The Author(s) 2019.</t>
  </si>
  <si>
    <t>Background: A large number of mobile health (mHealth) apps have been created to help users to manage their health or receive health care services. Many of these mHealth apps have proven to be helpful for maintaining or improving their users' health. However, many people still choose not to use mHealth apps or only use them for a short period. One of the reasons behind this lack of use is the concern for their health information security and privacy. Objective: The goal of this study was to determine the relationship between users' characteristics and their security and privacy concerns and to identify desired security features in mHealth apps, which could reduce these concerns. Methods: A questionnaire was designed and validated by the research team. This questionnaire was then used to determine mobile app users' security and privacy concerns regarding personal health data in mHealth apps as well as the security features most users' desire. A semistructured interview was used to identify barriers to and facilitators of adopting mHealth apps. Results: In total, 117 randomly selected study participants from a large pool took part in this study and provided responses to the validated questionnaire and the semistructured interview questions. The results indicate that most study participants did have concerns about their privacy when using mHealth apps. They also expressed their preferences regarding several security features in mHealth apps, such as regular password updates, remote wipe, user consent, and access control. An association between their demographic characteristics and their concerns and preferences in security and privacy was identified; however, in most cases, the differences among the different demographic groups were not statistically significant, except for a few very specific aspects. These study participants also indicated that the cost of apps and lack of security features in mHealth apps were barriers for adoption, whereas having free apps, strong but easy-to-use security features, and clear user protection privacy policies might encourage them to use mHealth apps in their health management. Conclusions: This questionnaire and interview study verified the security and privacy concerns of mHealth app users, identified the desired security and privacy features, and determined specific barriers to and facilitators of users adopting mHealth apps. The results can be used to guide mHealth app developers to create apps that would be welcomed by users. Â© Leming Zhou, Jie Bao, Valerie Watzlaf, Bambang Parmanto.</t>
  </si>
  <si>
    <t>Soviany, S., Sǎndulescu, V., Puşcoci, S.</t>
  </si>
  <si>
    <t>mHealth quality: A process to seal the qualified mobile health apps</t>
  </si>
  <si>
    <t>Mobile Healthcare Networks (MHN) continuously collect the patients' health data sensed by wearable devices, and analyze the collected data pre-processed by servers combined with medical histories, such that disease diagnosis and treatment are improved, and the heavy burden on the existing health services is released. However, the network is vulnerable to Sybil attacks, which would degrade network performance, disrupt proceedings, manipulate data or cheat others maliciously. What's more, the user is reluctant to leak identity privacy, so the identity privacy preserving makes Sybil defenses more difficult. One ofthe best choices is mutually authenticating each other with no identity information involved. Thus, we propose a fine-grained authentication scheme based on Attribute-Based Signature (ABS) using lattice assumption, where a signer is authorized by an attribute set instead of single identity string. This ABS scheme uses Fiat-Shamir framework and supports flexible threshold signature predicates. Moreover, to anonymously guarantee integrity and availability of health data in MHN, we design an anonymous anti-Sybil attack protocol based on our ABS scheme, so that Sybil attacks are prevented. As there is no linkability between identities and services, the users' identity privacy is protected. Finally, we have analyzed the security and simulated the running time for our proposed ABS scheme. Â© 2017 IEEE.</t>
  </si>
  <si>
    <t>Guillén-Gámez F.D., García-Magariño I., Palacios-Navarro G.</t>
  </si>
  <si>
    <t>Background: Headache diaries are a mainstay of migraine management. While many commercial smartphone applications (apps) have been developed for people with migraine, little is known about how well these apps protect patient information and whether they are secure to use. Objective: We sought to assess whether there are privacy issues surrounding apps so that physicians and patients could better understand what medical information patients are providing to the app companies, and the potential privacy implications of how the app companies (and other third parties) might use that information. Methods: We conducted a systematic search of the most popular “headache” and “migraine” apps and developed a database of the types of data the apps requested for input by the user and whether the apps had clear privacy policies. We also examined the content of the privacy policies. Results: Twenty-nine apps were examined (14 diary apps, 15 relaxation apps). Of the diary applications, 79% (11/14) had visible privacy policies. Of the diary apps with privacy policies, all (11/11) stated whether or not the app collects and stores information remotely. A total of 55% (6/11) stated that some user data were used to serve targeted advertisements. A total of 11/15 (73%) of the relaxation apps had privacy policies. Conclusions: Headache apps shared information with third parties, posing privacy risks partly because there are few legal protections against the sale or disclosure of data from medical apps to third parties. Â© 2018 American Headache Society</t>
  </si>
  <si>
    <t>Perković T., Kovačević T., Čagalj M.</t>
  </si>
  <si>
    <t>Perković T., Čagalj M., Kovačević T.</t>
  </si>
  <si>
    <t>Background: Healthy sleep is a fundamental component of physical and brain health. Insomnia, however, is a prevalent sleep disorder that compromises functioning, productivity, and health. Therefore, developing efficient treatment delivery methods for insomnia can have significant societal and personal health impacts. Cognitive behavioral therapy for insomnia (CBTI) is the recommended first-line treatment of insomnia but access is currently limited for patients, since treatment must occur in specialty sleep clinics, which suffer from an insufficient number of trained clinicians. Smartphone-based interventions offer a promising means for improving the delivery of CBTI. Furthermore, novel features such as real-time monitoring and assessment, personalization, dynamic adaptations of the intervention, and context awareness can enhance treatment personalization and effectiveness, and reduce associated costs. Ultimately, this "Just in Time Adaptive Intervention" for insomnia-an intervention approach that is acceptable to patients and clinicians, and is based on mobile health (mHealth) platform and tools-can significantly improve patient access and clinician delivery of evidence-based insomnia treatments. Objective: This study aims to develop and assess the usability of a Just in Time Adaptive Intervention application platform called iREST ("interactive Resilience Enhancing Sleep Tactics") for use in behavioral insomnia interventions. iREST can be used by both patients and clinicians. Methods: The development of iREST was based on the Iterative and Incremental Development software development model. Requirement analysis was based on the case study's description, workflow and needs, clinician inputs, and a previously conducted BBTI military study/implementation of the Just in Time Adaptive Intervention architecture. To evaluate the usability of the iREST mHealth tool, a pilot usability study was conducted. Additionally, this study explores the feasibility of using an off-the-shelf wearable device to supplement the subjective assessment of patient sleep patterns. Results: The iREST app was developed from the mobile logical architecture of Just in Time Adaptive Intervention. It consists of a cross-platform smartphone app, a clinician portal, and secure 2-way communications platform between the app and the portal. The usability study comprised 19 Active Duty Service Members and Veterans between the ages of 18 and 60. Descriptive statistics based on in-app questionnaires indicate that on average, 12 (mean 12.23, SD 8.96) unique devices accessed the clinician portal per day for more than two years, while the app was rated as "highly usable", achieving a mean System Usability Score score of 85.74 (SD 12.37), which translates to an adjective rating of "Excellent". The participants also gave high scores on "ease of use and learnability" with an average score of 4.33 (SD 0.65) on a scale of 1 to 5. Conclusions: iREST provides a feasible platform for the implementation of Just in Time Adaptive Intervention in mHealth-based and remote intervention settings. The system was rated highly usable and its cross-platformness made it readily implemented within the heavily segregated smartphone market. The use of wearables to track sleep is promising; yet the accuracy of this technology needs further improvement. Ultimately, iREST demonstrates that mHealth-based Just in Time Adaptive Intervention is not only feasible, but also works effectively. Â© I Wayan Pulantara, Bambang Parmanto, Anne Germain.</t>
  </si>
  <si>
    <t>Long term collection of health-related data can be very useful for healthcare providers in diagnosing and treating illnesses. This data can also help athletes improve their performance. People are able to continuously monitor their health and fitness because of innovations in wearable sensors that interface with smartphones. However, there are numerous security and privacy concerns that stem from the transmission and sharing of data of personal nature. Breach of this data violates patient privacy and puts liability on healthcare providers. This paper outlines our research project aimed at building secure and private Android "app" to monitor health using Bluetooth based sensors to track heart rate and blood pressure. We use Public Key Infrastructure (PKI) for a secure and private transfer of data (1) from sensors to the smartphone and (2) from the smartphone to healthcare providers. We consider an entire life cycle of data while designing and developing our solutions to provide an end to end encryption, authentication and data integrity. Â© 2019, Curran Associates Inc. All rights reserved.</t>
  </si>
  <si>
    <t>Fernández-Caramés T.M., Froiz-Míguez I., Blanco-Novoa O., Fraga-Lamas P.</t>
  </si>
  <si>
    <t>X</t>
  </si>
  <si>
    <t>The growth of mobile devices technology such as smart phones and tablets has led to a growing ubiquitous computing paradigm, in which computing is distributed and available anytime, anywhere and supported by different devices. As recent developments of mobile phones researches, now it can perform variable medical tasks such as health medical records. Internet continuous development affects the way of information and data share making it easier for the patient to access information. In correspondence with Internet development, mobile technology has a strong data delivery of health record information which can be accessed by the patient anytime, anywhere. Information of patient data is something that is highly confidential and private. Thus the use of technology to deliver services to patients requires many techniques in order to secure patient data. This paper is going to discuss the methodology of securing patient data using Steganography techniques in mobile healthcare environment. The name Steganography is taken from a work carried by Trithemus entitled "Steganographia" which is a technique of hiding information. Steganography comes from the Greek word means "covered writing" that in the other words, it is hiding information behind other information. with steganography techniques proposed in this paper, we provide the security of patient data so that information data confidentiality can be maintained. For the future work and development of this research study, further implementations of the Steganography technology can be applied by using the cloud computing environment. Â© 2019, Institute of Advanced Scientific Research, Inc.. All rights reserved.</t>
  </si>
  <si>
    <t>Introduction: In addition to a wide range of disease-related burdens, patients with multiple sclerosis (MS) are challenged by long-term medication and complex disease management plans, often leading to decreased adherence. Earlier studies have indicated that patient support through intensified communication can positively impact adherence. During recent years, the use of mobile health applications has gained importance in patient communication and disease management. Objective: Our objective was to describe a novel software application providing innovative features that engage patient-physician contact and to evaluate users' acceptance. Methods: A novel software application ensuring data security was developed. Various innovative modules have been implemented, enabling bidirectional communication between treating physicians and patients, supporting therapy monitoring and management, and allowing the collection of large sets of anonymous patient data. The currently conducted FASTER study will analyze the acceptance of patients and physicians using this novel application. Results: PatientConcept is a free app available for download since 2016. Meanwhile, it has been successfully implemented. First preliminary results indicate high acceptance among users. The clinical benefit will have to be tested in larger patient populations. Conclusion: This ID-associated application may provide a secure, feasible, and cost-optimized possibility to intensify and simplify the communication between patients and their treating physicians, thus promising an exceptional benefit to both. Â© 2019, The Author(s).</t>
  </si>
  <si>
    <t>Müthing J., Brüngel R., Friedrich C.M.</t>
  </si>
  <si>
    <t>Background: Mobile apps have become popular resources for mental health support. Availability of information about developers' data security procedures for health apps, specifically those targeting mental health, has not been thoroughly investigated. If people are to use and trust these tools for their mental health, it is crucial we evaluate the transparency and quality around the data practices of these apps. The present study reviewed data security and privacy policies of mobile apps for depression. Methods: We reviewed mobile apps retrieved from iTunes and Google Play stores in October 2017, using the term "depression" and evaluated the transparency of data handling procedures of those apps. Results: We identified 116 eligible mobile phone apps. Of those, 4% (5/116) received a transparency score of acceptable, 28% (32/116) questionable, and 68% (79/116) unacceptable. Only a minority of the apps (49%) had a privacy policy. The availability of policies differed significantly by platform, with apps from iTunes more likely to have a policy than from the Google Play store. Mobile apps collecting identifiable information were significantly more likely to have a privacy policy (79%) compared to those collecting only non-identifiable information (34%). Conclusion: The majority of apps reviewed were not sufficiently transparent with information regarding data security. Apps have great potential to scale mental health resources, providing resources to people unable or reluctant to access traditional face-to-face care, or as an adjunct to treatment. However, if they are to be a reasonable resource, they must be safe, secure, and responsible. Â© 2019 The Authors</t>
  </si>
  <si>
    <t>Digital mental health services are increasingly endorsed by governments and health professionals as a low cost, accessible alternative or adjunct to face-to-face therapy. App users may suffer loss of personal privacy due to security breaches or common data sharing practices between app developers and third parties. Loss of privacy around personal health data may harm an individual's reputation or health. The purpose of this project was to identify salient consumer issues related to privacy in the mental health app market and to inform advocacy efforts towards promoting consumer interests. We conducted a critical content analysis of promotional (advertising)materials for prominent mental health apps in selected dominant English-speaking markets in late 2016-early 2017, updated in 2018. We identified 61 prominent mental health apps, 56 of which were still available in 2018. Apps frequently requested permission to access elements of the user's mobile device, including requesting so-called "dangerous" permissions. Many apps encouraged users to share their own data with an online community. Nearly half of the apps (25/61, 41%)did not have a privacy policy to inform users about how and when personal information would be collected and retained or shared with third parties, despite this being a standard recommendation of privacy regulations. We consider that the app industry pays insufficient attention to protecting the privacy of mental health app users. We advocate for increased monitoring and enforcement of privacy principles and practices in mental health apps and the mobile ecosystem, more broadly. We also suggest a re-framing of regulatory attention that places consumer interests at the centre of guidance. Â© 2019 Elsevier Ltd</t>
  </si>
  <si>
    <t>Rodríguez-Pérez N., Caballero-Gil P., Rivero-García A., Toledo-Castro J.</t>
  </si>
  <si>
    <t>Vast development of wireless technology and cloud computing has given lots of benefit to the society in a variety of ways. One such application using this technology is telemedicine or mobile healthcare and in this, security is one of the most important concern. In recent times, multimedia applications include mobile networks, integrated sensors and Internet-of-Things (IoT) services. In the landscape of IoT systems, the problem of privacy, security and trust has remained a challenge since several years. There are only few works proposed to support secure communication in the IoT-enabled Medical Wireless Sensor Networks (MWSNs). However, the existing protocols have some design flaws and are vulnerable to several security attacks including sensor and user impersonation attacks. In this paper, a novel architecture in the MWSNs is proposed and a suitable authenticated key establishment protocol using the light weight Elliptic Curve Cryptography (ECC) for the architecture is designed. The proposed authentication protocol solves the security issues found in existing protocols. The formal method Burrows–Abadi–Needham (BAN) logic is enforced to prove the correctness of the protocol. Further investigation has led to the claim that the protocol is safe from known security attacks. In addition, the proposed protocol is described in Verilog Hardware Description Language (HDL) and its functionalities are checked using Altera Quartus II simulation tool for Field-Programmable Gate Array (FPGA) implementation. The analysis of our protocol and comparison of it with similar protocols show that the proposed protocol is more efficient and robust than the existing protocols. Â© 2019 Elsevier B.V.</t>
  </si>
  <si>
    <t>Cloud-assisted mobile health (mHealth) monitoring is a revolutionary approach to provide decision support in the health care sector. It employs not only mobile communications but also cloud computing technologies to deliver timely suggestions. Its main objective is to not only improve the quality of healthcare service but also to decrease the healthcare expenditure. In spite of the benefits it offers, needless to say the acceptance of such a mobile health monitoring system is affected as it doesn't shield the patients' personal data and also the data of the medicare service providers. As a result of which the wide deployment of mHealth technology is hindered and the patients'; consent to participate in such a mobile medicare monitoring scheme is abated. Cloud Facilitated Privacy Shielding Leakage Resilient Mobile Health Monitoring addresses the fore mentioned limitations by offering a privacy shield to the involved parties and their data in addition to handling the side channel attack. To take into consideration the resource constraints of the parties involved, outsourcing decryption and proxy re-encryption are implemented to transfer the computational effort of the privacy shielding scheme to the cloud server without affecting the personal data of the clients and that of the Medicare providers. The side channel attack is handled by implementing a Virtual machine policing approach. Â© 2014 IEEE.</t>
  </si>
  <si>
    <t>Electronic health record (EHR) systems are promising in the management of individual's health. However, before widely deployed in practical applications, EHR systems have to tackle the privacy and efficiency challenges. Most of existing EHR sharing schemes suffer from severe efficiency drawbacks, resulting in inapplicability in mobile EHR system. Furthermore, the security assumptions in the previous schemes are usually based on non-static assumptions. In this paper, we propose a flexible EHR sharing scheme supporting offline encryption of EHR and outsourced decryption of EHR ciphertexts in mobile cloud computing. The proposed scheme is proven secure in the random oracle model under the static decisional bilinear Diffie-Hellman assumption. In our EHR sharing system, an EHR owner only need one multiplication in bilinear groups to generate the final EHR ciphertexts based on the offline ciphertexts computation, and an EHR user can easily decrypt the EHR cipheretext without requiring bilinear pairing operations based on the transformed ciphertexts from the EHR cloud. Our EHR sharing scheme allows access structures encoded in linear secret sharing schemes. Performance comparisons indicate that our scheme is very suitable for mobile health clouds. Â© 2017, Springer Science+Business Media New York.</t>
  </si>
  <si>
    <t>Mobile health (mHealth) has emerged as a new patient centric model which allows real-time collection of patient data via wearable sensors, aggregation and encryption of these data at mobile devices, and then uploading the encrypted data to the cloud for storage and access by medical staffs and researchers. However, efficient and scalable sharing of encrypted data has been a very challenging problem. In this paper, we propose a Lightweight Sharable and Traceable (LiST) secure mobile health system in which patient data are encrypted end-to-end from a patient's mobile device to data users. LiST enables efficient keyword search and fine-grained access control of encrypted data, supports tracing of traitors who sell their search and access privileges for monetary gain, and allows on-demand user revocation. LiST is lightweight in the sense that it offloads most of the heavy cryptographic computations to the cloud while only lightweight operations are performed at the end user devices. We formally define the security of LiST and prove that it is secure in the standard model. We also conduct extensive experiments to access the system's performance. IEEE</t>
  </si>
  <si>
    <t>AC - Access Control</t>
  </si>
  <si>
    <t>AT - Awareness and Training</t>
  </si>
  <si>
    <t>AU - Audit and Accountability</t>
  </si>
  <si>
    <t>CA - Assessment, Authorization and Monitoring</t>
  </si>
  <si>
    <t>CM - Configuration Management</t>
  </si>
  <si>
    <t>CP - Contingency Planning</t>
  </si>
  <si>
    <t>IA - Identification and Authentication</t>
  </si>
  <si>
    <t>IP - Individual Participation</t>
  </si>
  <si>
    <t>IR - Incident Response</t>
  </si>
  <si>
    <t>MA - Maintenance</t>
  </si>
  <si>
    <t>MP - Media Protection</t>
  </si>
  <si>
    <t>PA - Privacy Authorization</t>
  </si>
  <si>
    <t>PE - Physical and Environmental Protection</t>
  </si>
  <si>
    <t>PL - Planning</t>
  </si>
  <si>
    <t>PM - Program Management</t>
  </si>
  <si>
    <t>PS - Personnel Security</t>
  </si>
  <si>
    <t>RA - Risk Assessment</t>
  </si>
  <si>
    <t>SA - System and Services Acquisition</t>
  </si>
  <si>
    <t>SC - System and Communications Protection</t>
  </si>
  <si>
    <t>SI - System and Information Integrity</t>
  </si>
  <si>
    <t>In this paper, we propose a new software system that employs features that help the organization to comply with USA HIPAA regulations. The system uses SMS as the primary way of communication to transfer information. Lack of knowledge about some diseases is still a major reason for some harmful diseases spreading. The developed system includes different features that may help to communicate amongst low income people who don't even have access to the internet. Since the software system deals with Personal Health Information (PHI) it is equipped with an access control authentication system mechanism to protect privacy. The system is analyzed for performance to identify how much overhead the privacy rules impose.</t>
  </si>
  <si>
    <t>Ciric V., Zlatanovic J., Milovanovic E., Stojanovic N.</t>
  </si>
  <si>
    <t>SecourHealth: A delay-tolerant security framework for mobile health data collection</t>
  </si>
  <si>
    <t>Source Title</t>
  </si>
  <si>
    <t># Publications</t>
  </si>
  <si>
    <t>Journal</t>
  </si>
  <si>
    <t>Conference</t>
  </si>
  <si>
    <t>Venue</t>
  </si>
  <si>
    <t>%</t>
  </si>
  <si>
    <t>Health call centers/Health care telephone help line</t>
  </si>
  <si>
    <t>Emergency toll-free telephone services</t>
  </si>
  <si>
    <t>Community mobilization &amp; health promotion</t>
  </si>
  <si>
    <t>Van Dam J., Musuku J., Zühlke L.J., Engel M.E., Nestle N., Tadmor B., Spector J., Mayosi B.M.</t>
  </si>
  <si>
    <t>Brown W., III, Giguere R., Sheinfil A., Ibitoye M., Balan I., Ho T., Brown B., Quispe L., Sukwicha W., Lama J.R., Carballo-Diéguez A., Cranston R.D.</t>
  </si>
  <si>
    <t>1. Res.</t>
  </si>
  <si>
    <t>2. Aim</t>
  </si>
  <si>
    <t>3. Context</t>
  </si>
  <si>
    <t>4. R. Design</t>
  </si>
  <si>
    <t>5. Sampling</t>
  </si>
  <si>
    <t>6. Ctrl. Grp</t>
  </si>
  <si>
    <t>7. Data Coll.</t>
  </si>
  <si>
    <t>8. Data Anal.</t>
  </si>
  <si>
    <t>9. Bias</t>
  </si>
  <si>
    <t>10. Findings</t>
  </si>
  <si>
    <t>11. Value</t>
  </si>
  <si>
    <t>Total</t>
  </si>
  <si>
    <t>ID</t>
  </si>
  <si>
    <t>Citations</t>
  </si>
  <si>
    <t>Focus</t>
  </si>
  <si>
    <t>Refs to Studies</t>
  </si>
  <si>
    <t>Publisher Country</t>
  </si>
  <si>
    <t>Ranking (SJR)</t>
  </si>
  <si>
    <t>Q1</t>
  </si>
  <si>
    <t>Q2</t>
  </si>
  <si>
    <t>Switzerland</t>
  </si>
  <si>
    <t>USA</t>
  </si>
  <si>
    <t>Germany</t>
  </si>
  <si>
    <t>Canada</t>
  </si>
  <si>
    <t>Netherlands</t>
  </si>
  <si>
    <t>Q3</t>
  </si>
  <si>
    <t>Author Ids</t>
  </si>
  <si>
    <t>Citations (Google Scholar, 12-05-2020)</t>
  </si>
  <si>
    <t>114, 133, 166, 216, 226, 240, 256, 260, 279, 283, 324, 327, 328, 339, 359</t>
  </si>
  <si>
    <t>39, 67, 74, 82, 87, 128, 232, 262, 277, 314, 329, 342</t>
  </si>
  <si>
    <t>19, 134, 158, 165, 176, 199, 298, 302, 319</t>
  </si>
  <si>
    <t>50, 209, 221, 281, 290, 331, 333, 346, 362</t>
  </si>
  <si>
    <t>16, 32, 78, 91, 110, 205, 253, 351</t>
  </si>
  <si>
    <t>208, 229, 300, 311, 320, 340, 349, 365</t>
  </si>
  <si>
    <t>215, 242, 249, 261, 282, 344, 355</t>
  </si>
  <si>
    <t>-</t>
  </si>
  <si>
    <t>46, 54, 89, 129, 186, 312</t>
  </si>
  <si>
    <t>126, 224, 246, 264, 297, 316</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</si>
  <si>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</si>
  <si>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</si>
  <si>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</si>
  <si>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</si>
  <si>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</si>
  <si>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</si>
  <si>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</si>
  <si>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</si>
  <si>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</si>
  <si>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</si>
  <si>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</si>
  <si>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</si>
  <si>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</si>
  <si>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</si>
  <si>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</si>
  <si>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</si>
  <si>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</si>
  <si>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</si>
  <si>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</si>
  <si>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</si>
  <si>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</si>
  <si>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</si>
  <si>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</si>
  <si>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</si>
  <si>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</si>
  <si>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</si>
  <si>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</si>
  <si>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</si>
  <si>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</si>
  <si>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</si>
  <si>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</si>
  <si>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</si>
  <si>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</si>
  <si>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</si>
  <si>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</si>
  <si>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</si>
  <si>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</si>
  <si>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</si>
  <si>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</si>
  <si>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</si>
  <si>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</si>
  <si>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</si>
  <si>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</si>
  <si>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</si>
  <si>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</si>
  <si>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</si>
  <si>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</si>
  <si>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</si>
  <si>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</si>
  <si>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</si>
  <si>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</si>
  <si>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</si>
  <si>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</si>
  <si>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</si>
  <si>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</si>
  <si>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</si>
  <si>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</si>
  <si>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</si>
  <si>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</si>
  <si>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</si>
  <si>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</si>
  <si>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</si>
  <si>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</si>
  <si>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</si>
  <si>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</si>
  <si>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</si>
  <si>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</si>
  <si>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</si>
  <si>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</si>
  <si>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</si>
  <si>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</si>
  <si>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</si>
  <si>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</si>
  <si>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</si>
  <si>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</si>
  <si>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</si>
  <si>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</si>
  <si>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</si>
  <si>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</si>
  <si>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</si>
  <si>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</si>
  <si>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</si>
  <si>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</si>
  <si>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</si>
  <si>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</si>
  <si>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</si>
  <si>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</si>
  <si>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</si>
  <si>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</si>
  <si>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</si>
  <si>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</si>
  <si>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</si>
  <si>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</si>
  <si>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</si>
  <si>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</si>
  <si>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</si>
  <si>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</si>
  <si>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</si>
  <si>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</si>
  <si>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</si>
  <si>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</si>
  <si>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</si>
  <si>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</si>
  <si>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</si>
  <si>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</si>
  <si>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</si>
  <si>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</si>
  <si>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</si>
  <si>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</si>
  <si>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</si>
  <si>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</si>
  <si>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</si>
  <si>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</si>
  <si>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</si>
  <si>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</si>
  <si>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</si>
  <si>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</si>
  <si>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</si>
  <si>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</si>
  <si>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</si>
  <si>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</si>
  <si>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</si>
  <si>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</si>
  <si>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</si>
  <si>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</si>
  <si>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</si>
  <si>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</si>
  <si>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</si>
  <si>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</si>
  <si>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</si>
  <si>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</si>
  <si>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</si>
  <si>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</si>
  <si>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</si>
  <si>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</si>
  <si>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</si>
  <si>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</si>
  <si>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</si>
  <si>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</si>
  <si>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</si>
  <si>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</si>
  <si>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</si>
  <si>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</si>
  <si>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</si>
  <si>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</si>
  <si>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</si>
  <si>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</si>
  <si>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</si>
  <si>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</si>
  <si>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</si>
  <si>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</si>
  <si>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</si>
  <si>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</si>
  <si>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</si>
  <si>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</si>
  <si>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</si>
  <si>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</si>
  <si>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</si>
  <si>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</si>
  <si>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</si>
  <si>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</si>
  <si>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</si>
  <si>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</si>
  <si>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</si>
  <si>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</si>
  <si>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</si>
  <si>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</si>
  <si>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</si>
  <si>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</si>
  <si>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</si>
  <si>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</si>
  <si>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</si>
  <si>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</si>
  <si>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</si>
  <si>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</si>
  <si>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</si>
  <si>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</si>
  <si>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</si>
  <si>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</si>
  <si>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</si>
  <si>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</si>
  <si>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</si>
  <si>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</si>
  <si>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</si>
  <si>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</si>
  <si>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</si>
  <si>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</si>
  <si>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</si>
  <si>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</si>
  <si>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</si>
  <si>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</si>
  <si>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</si>
  <si>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</si>
  <si>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</si>
  <si>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</si>
  <si>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</si>
  <si>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</si>
  <si>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</si>
  <si>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</si>
  <si>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</si>
  <si>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</si>
  <si>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</si>
  <si>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</si>
  <si>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</si>
  <si>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</si>
  <si>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</si>
  <si>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</si>
  <si>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</si>
  <si>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</si>
  <si>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</si>
  <si>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</si>
  <si>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</si>
  <si>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</si>
  <si>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</si>
  <si>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</si>
  <si>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</si>
  <si>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</si>
  <si>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</si>
  <si>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</si>
  <si>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</si>
  <si>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</si>
  <si>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</si>
  <si>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</si>
  <si>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</si>
  <si>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</si>
  <si>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</si>
  <si>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</si>
  <si>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</si>
  <si>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</si>
  <si>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</si>
  <si>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</si>
  <si>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</si>
  <si>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</si>
  <si>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</si>
  <si>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</si>
  <si>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</si>
  <si>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</si>
  <si>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</si>
  <si>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</si>
  <si>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</si>
  <si>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</si>
  <si>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</si>
  <si>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</si>
  <si>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</si>
  <si>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</si>
  <si>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</si>
  <si>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</si>
  <si>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</si>
  <si>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</si>
  <si>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</si>
  <si>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</si>
  <si>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</si>
  <si>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</si>
  <si>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</si>
  <si>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</si>
  <si>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</si>
  <si>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</si>
  <si>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</si>
  <si>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</si>
  <si>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</si>
  <si>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</si>
  <si>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</si>
  <si>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</si>
  <si>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</si>
  <si>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</si>
  <si>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</si>
  <si>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</si>
  <si>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</si>
  <si>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</si>
  <si>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</si>
  <si>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</si>
  <si>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</si>
  <si>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</si>
  <si>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</si>
  <si>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</si>
  <si>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</si>
  <si>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</si>
  <si>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</si>
  <si>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</si>
  <si>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</si>
  <si>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</si>
  <si>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</si>
  <si>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</si>
  <si>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</si>
  <si>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</si>
  <si>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</si>
  <si>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</si>
  <si>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</si>
  <si>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</si>
  <si>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</si>
  <si>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</si>
  <si>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</si>
  <si>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</si>
  <si>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</si>
  <si>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</si>
  <si>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</si>
  <si>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</si>
  <si>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</si>
  <si>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</si>
  <si>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</si>
  <si>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P301</t>
  </si>
  <si>
    <t>P302</t>
  </si>
  <si>
    <t>P303</t>
  </si>
  <si>
    <t>P304</t>
  </si>
  <si>
    <t>P305</t>
  </si>
  <si>
    <t>P306</t>
  </si>
  <si>
    <t>P307</t>
  </si>
  <si>
    <t>P308</t>
  </si>
  <si>
    <t>P309</t>
  </si>
  <si>
    <t>P310</t>
  </si>
  <si>
    <t>P311</t>
  </si>
  <si>
    <t>P312</t>
  </si>
  <si>
    <t>P313</t>
  </si>
  <si>
    <t>P314</t>
  </si>
  <si>
    <t>P315</t>
  </si>
  <si>
    <t>P316</t>
  </si>
  <si>
    <t>P317</t>
  </si>
  <si>
    <t>P318</t>
  </si>
  <si>
    <t>P319</t>
  </si>
  <si>
    <t>P320</t>
  </si>
  <si>
    <t>P321</t>
  </si>
  <si>
    <t>P322</t>
  </si>
  <si>
    <t>P323</t>
  </si>
  <si>
    <t>P324</t>
  </si>
  <si>
    <t>P325</t>
  </si>
  <si>
    <t>P326</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</si>
  <si>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</si>
  <si>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</si>
  <si>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</si>
  <si>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</si>
  <si>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</si>
  <si>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</si>
  <si>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</si>
  <si>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</si>
  <si>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</si>
  <si>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</si>
  <si>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</si>
  <si>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</si>
  <si>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</si>
  <si>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</si>
  <si>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</si>
  <si>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</si>
  <si>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</si>
  <si>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</si>
  <si>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</si>
  <si>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</si>
  <si>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</si>
  <si>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</si>
  <si>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</si>
  <si>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</si>
  <si>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</si>
  <si>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</si>
  <si>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</si>
  <si>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</si>
  <si>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</si>
  <si>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</si>
  <si>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</si>
  <si>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</si>
  <si>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</si>
  <si>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</si>
  <si>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</si>
  <si>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</si>
  <si>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</si>
  <si>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P364</t>
  </si>
  <si>
    <t>P365</t>
  </si>
  <si>
    <t>XL Toolbox Settings</t>
  </si>
  <si>
    <t>export_preset</t>
  </si>
  <si>
    <t>&lt;?xml version="1.0" encoding="utf-16"?&gt;_x000D_
&lt;Preset xmlns:xsd="http://www.w3.org/2001/XMLSchema" xmlns:xsi="http://www.w3.org/2001/XMLSchema-instance"&gt;_x000D_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t>
  </si>
  <si>
    <t>export_path</t>
  </si>
  <si>
    <t>C:\Users\Leonardo\Dropbox\University of Adelaide\SMS SecPri mHealth uHealth\JSS format\imgs\pub-types-years.png</t>
  </si>
  <si>
    <t>Legend</t>
  </si>
  <si>
    <t>Not considered - Although the paper offers a distinct contributions, its evaluation component is very similar to previously published papers from the same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</si>
</sst>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4"/>
      <color theme="1"/>
      <name val="Calibri"/>
      <family val="2"/>
      <scheme val="minor"/>
    </font>
    <font>
      <b/>
      <sz val="14"/>
      <color theme="1"/>
      <name val="Calibri"/>
      <family val="2"/>
      <scheme val="minor"/>
    </font>
    <font>
      <sz val="8"/>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16" fontId="0" fillId="0" borderId="0" xfId="0" applyNumberFormat="1"/>
    <xf numFmtId="0" fontId="0" fillId="0" borderId="0" xfId="0" applyAlignment="1">
      <alignment wrapText="1"/>
    </xf>
    <xf numFmtId="0" fontId="16" fillId="0" borderId="0" xfId="0" applyFont="1"/>
    <xf numFmtId="0" fontId="16" fillId="0" borderId="0" xfId="0" applyFont="1" applyAlignment="1">
      <alignment wrapText="1"/>
    </xf>
    <xf numFmtId="0" fontId="8" fillId="4" borderId="0" xfId="8" applyAlignment="1">
      <alignment wrapText="1"/>
    </xf>
    <xf numFmtId="0" fontId="11" fillId="6" borderId="4" xfId="11" applyAlignment="1">
      <alignment wrapText="1"/>
    </xf>
    <xf numFmtId="0" fontId="16" fillId="8" borderId="8" xfId="15" applyFont="1" applyAlignment="1">
      <alignment wrapText="1"/>
    </xf>
    <xf numFmtId="0" fontId="7" fillId="3" borderId="0" xfId="7" applyAlignment="1">
      <alignment wrapText="1"/>
    </xf>
    <xf numFmtId="0" fontId="11" fillId="6" borderId="4" xfId="11" applyAlignment="1">
      <alignment vertical="top" wrapText="1"/>
    </xf>
    <xf numFmtId="0" fontId="0" fillId="0" borderId="0" xfId="0" applyAlignment="1">
      <alignment vertical="top"/>
    </xf>
    <xf numFmtId="0" fontId="16" fillId="8" borderId="8" xfId="15" applyFont="1" applyAlignment="1">
      <alignment vertical="top" wrapText="1"/>
    </xf>
    <xf numFmtId="0" fontId="6" fillId="2" borderId="0" xfId="6" applyAlignment="1">
      <alignment wrapText="1"/>
    </xf>
    <xf numFmtId="0" fontId="11" fillId="6" borderId="4" xfId="11"/>
    <xf numFmtId="0" fontId="16" fillId="0" borderId="0" xfId="0" applyFont="1" applyAlignment="1">
      <alignment horizontal="right"/>
    </xf>
    <xf numFmtId="2" fontId="0" fillId="0" borderId="0" xfId="0" applyNumberFormat="1" applyAlignment="1">
      <alignment horizontal="right"/>
    </xf>
    <xf numFmtId="0" fontId="0" fillId="0" borderId="0" xfId="0" applyAlignment="1">
      <alignment horizontal="right"/>
    </xf>
    <xf numFmtId="0" fontId="22" fillId="0" borderId="0" xfId="0" applyFont="1" applyAlignment="1">
      <alignment horizontal="center" vertical="top"/>
    </xf>
    <xf numFmtId="0" fontId="22" fillId="0" borderId="0" xfId="0" applyFont="1" applyBorder="1" applyAlignment="1">
      <alignment horizontal="center" vertical="center"/>
    </xf>
    <xf numFmtId="0" fontId="23" fillId="0" borderId="0" xfId="15" applyFont="1" applyFill="1" applyBorder="1" applyAlignment="1">
      <alignment horizontal="center" wrapText="1"/>
    </xf>
    <xf numFmtId="0" fontId="23" fillId="0" borderId="0" xfId="15" applyFont="1" applyFill="1" applyBorder="1" applyAlignment="1">
      <alignment horizontal="center" vertical="top" textRotation="90" wrapText="1"/>
    </xf>
    <xf numFmtId="2" fontId="16" fillId="0" borderId="0" xfId="0" applyNumberFormat="1" applyFont="1"/>
    <xf numFmtId="0" fontId="15" fillId="0" borderId="0" xfId="16"/>
    <xf numFmtId="0" fontId="15" fillId="0" borderId="0" xfId="16" applyAlignment="1">
      <alignment wrapText="1"/>
    </xf>
    <xf numFmtId="0" fontId="16" fillId="0" borderId="0" xfId="0" applyFont="1" applyAlignment="1">
      <alignment horizontal="left"/>
    </xf>
    <xf numFmtId="0" fontId="0" fillId="0" borderId="0" xfId="0" applyAlignment="1">
      <alignment horizontal="left"/>
    </xf>
    <xf numFmtId="0" fontId="0" fillId="0" borderId="0" xfId="0" applyFont="1"/>
    <xf numFmtId="0" fontId="0" fillId="0" borderId="0" xfId="0" applyAlignment="1"/>
    <xf numFmtId="0" fontId="15" fillId="6" borderId="4" xfId="16" applyFill="1" applyBorder="1"/>
    <xf numFmtId="0" fontId="15" fillId="0" borderId="11" xfId="16" applyBorder="1" applyAlignment="1">
      <alignment wrapText="1"/>
    </xf>
    <xf numFmtId="0" fontId="25"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'Mapping-1'!$A$12:$F$12</c:f>
              <c:strCache>
                <c:ptCount val="6"/>
                <c:pt idx="0">
                  <c:v>Validation Research</c:v>
                </c:pt>
                <c:pt idx="1">
                  <c:v>Evaluation Research</c:v>
                </c:pt>
                <c:pt idx="2">
                  <c:v>Solution Proposal</c:v>
                </c:pt>
                <c:pt idx="3">
                  <c:v>Philosophical Papers</c:v>
                </c:pt>
                <c:pt idx="4">
                  <c:v>Opinion Papers</c:v>
                </c:pt>
                <c:pt idx="5">
                  <c:v>Experience Papers</c:v>
                </c:pt>
              </c:strCache>
            </c:strRef>
          </c:cat>
          <c:val>
            <c:numRef>
              <c:f>'Mapping-1'!$A$13:$F$13</c:f>
              <c:numCache>
                <c:formatCode>General</c:formatCode>
                <c:ptCount val="6"/>
                <c:pt idx="0">
                  <c:v>178</c:v>
                </c:pt>
                <c:pt idx="1">
                  <c:v>54</c:v>
                </c:pt>
                <c:pt idx="2">
                  <c:v>301</c:v>
                </c:pt>
                <c:pt idx="3">
                  <c:v>20</c:v>
                </c:pt>
                <c:pt idx="4">
                  <c:v>11</c:v>
                </c:pt>
                <c:pt idx="5">
                  <c:v>7</c:v>
                </c:pt>
              </c:numCache>
            </c:numRef>
          </c:val>
          <c:extLst>
            <c:ext xmlns:c16="http://schemas.microsoft.com/office/drawing/2014/chart" uri="{C3380CC4-5D6E-409C-BE32-E72D297353CC}">
              <c16:uniqueId val="{00000000-19C5-4601-AEA1-71910E564026}"/>
            </c:ext>
          </c:extLst>
        </c:ser>
        <c:dLbls>
          <c:showLegendKey val="0"/>
          <c:showVal val="0"/>
          <c:showCatName val="0"/>
          <c:showSerName val="0"/>
          <c:showPercent val="0"/>
          <c:showBubbleSize val="0"/>
        </c:dLbls>
        <c:gapWidth val="182"/>
        <c:axId val="749661392"/>
        <c:axId val="749665000"/>
      </c:barChart>
      <c:catAx>
        <c:axId val="74966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65000"/>
        <c:crosses val="autoZero"/>
        <c:auto val="1"/>
        <c:lblAlgn val="ctr"/>
        <c:lblOffset val="100"/>
        <c:noMultiLvlLbl val="0"/>
      </c:catAx>
      <c:valAx>
        <c:axId val="749665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613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'Mapping-1'!$A$17:$G$17</c:f>
              <c:strCache>
                <c:ptCount val="7"/>
                <c:pt idx="0">
                  <c:v>Model</c:v>
                </c:pt>
                <c:pt idx="1">
                  <c:v>Theory</c:v>
                </c:pt>
                <c:pt idx="2">
                  <c:v>Framework</c:v>
                </c:pt>
                <c:pt idx="3">
                  <c:v>Guideline</c:v>
                </c:pt>
                <c:pt idx="4">
                  <c:v>Lessons Learned</c:v>
                </c:pt>
                <c:pt idx="5">
                  <c:v>Advice</c:v>
                </c:pt>
                <c:pt idx="6">
                  <c:v>Tool</c:v>
                </c:pt>
              </c:strCache>
            </c:strRef>
          </c:cat>
          <c:val>
            <c:numRef>
              <c:f>'Mapping-1'!$A$18:$G$18</c:f>
              <c:numCache>
                <c:formatCode>General</c:formatCode>
                <c:ptCount val="7"/>
                <c:pt idx="0">
                  <c:v>175</c:v>
                </c:pt>
                <c:pt idx="1">
                  <c:v>1</c:v>
                </c:pt>
                <c:pt idx="2">
                  <c:v>100</c:v>
                </c:pt>
                <c:pt idx="3">
                  <c:v>24</c:v>
                </c:pt>
                <c:pt idx="4">
                  <c:v>47</c:v>
                </c:pt>
                <c:pt idx="5">
                  <c:v>11</c:v>
                </c:pt>
                <c:pt idx="6">
                  <c:v>77</c:v>
                </c:pt>
              </c:numCache>
            </c:numRef>
          </c:val>
          <c:extLst>
            <c:ext xmlns:c16="http://schemas.microsoft.com/office/drawing/2014/chart" uri="{C3380CC4-5D6E-409C-BE32-E72D297353CC}">
              <c16:uniqueId val="{00000000-4420-41A4-BA14-644D8096DC0E}"/>
            </c:ext>
          </c:extLst>
        </c:ser>
        <c:dLbls>
          <c:showLegendKey val="0"/>
          <c:showVal val="0"/>
          <c:showCatName val="0"/>
          <c:showSerName val="0"/>
          <c:showPercent val="0"/>
          <c:showBubbleSize val="0"/>
        </c:dLbls>
        <c:gapWidth val="182"/>
        <c:axId val="563713120"/>
        <c:axId val="756989352"/>
      </c:barChart>
      <c:catAx>
        <c:axId val="5637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89352"/>
        <c:crosses val="autoZero"/>
        <c:auto val="1"/>
        <c:lblAlgn val="ctr"/>
        <c:lblOffset val="100"/>
        <c:noMultiLvlLbl val="0"/>
      </c:catAx>
      <c:valAx>
        <c:axId val="756989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13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'Mapping-3'!$B$4:$F$4</c:f>
              <c:strCache>
                <c:ptCount val="5"/>
                <c:pt idx="0">
                  <c:v>Review</c:v>
                </c:pt>
                <c:pt idx="1">
                  <c:v>Conference Paper</c:v>
                </c:pt>
                <c:pt idx="2">
                  <c:v>Book Chapter</c:v>
                </c:pt>
                <c:pt idx="3">
                  <c:v>Article in Press</c:v>
                </c:pt>
                <c:pt idx="4">
                  <c:v>Article</c:v>
                </c:pt>
              </c:strCache>
            </c:strRef>
          </c:cat>
          <c:val>
            <c:numRef>
              <c:f>'Mapping-3'!$B$5:$F$5</c:f>
              <c:numCache>
                <c:formatCode>General</c:formatCode>
                <c:ptCount val="5"/>
                <c:pt idx="0">
                  <c:v>10</c:v>
                </c:pt>
                <c:pt idx="1">
                  <c:v>159</c:v>
                </c:pt>
                <c:pt idx="2">
                  <c:v>10</c:v>
                </c:pt>
                <c:pt idx="3">
                  <c:v>6</c:v>
                </c:pt>
                <c:pt idx="4">
                  <c:v>180</c:v>
                </c:pt>
              </c:numCache>
            </c:numRef>
          </c:val>
          <c:extLst>
            <c:ext xmlns:c16="http://schemas.microsoft.com/office/drawing/2014/chart" uri="{C3380CC4-5D6E-409C-BE32-E72D297353CC}">
              <c16:uniqueId val="{00000000-C40A-4DFD-83E2-3E777D297A80}"/>
            </c:ext>
          </c:extLst>
        </c:ser>
        <c:dLbls>
          <c:showLegendKey val="0"/>
          <c:showVal val="0"/>
          <c:showCatName val="0"/>
          <c:showSerName val="0"/>
          <c:showPercent val="0"/>
          <c:showBubbleSize val="0"/>
        </c:dLbls>
        <c:gapWidth val="182"/>
        <c:axId val="693115280"/>
        <c:axId val="693112328"/>
      </c:barChart>
      <c:catAx>
        <c:axId val="69311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12328"/>
        <c:crosses val="autoZero"/>
        <c:auto val="1"/>
        <c:lblAlgn val="ctr"/>
        <c:lblOffset val="100"/>
        <c:noMultiLvlLbl val="0"/>
      </c:catAx>
      <c:valAx>
        <c:axId val="693112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1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'Mapping-3'!$B$1:$F$1</c:f>
              <c:numCache>
                <c:formatCode>General</c:formatCode>
                <c:ptCount val="5"/>
                <c:pt idx="0">
                  <c:v>2015</c:v>
                </c:pt>
                <c:pt idx="1">
                  <c:v>2016</c:v>
                </c:pt>
                <c:pt idx="2">
                  <c:v>2017</c:v>
                </c:pt>
                <c:pt idx="3">
                  <c:v>2018</c:v>
                </c:pt>
                <c:pt idx="4">
                  <c:v>2019</c:v>
                </c:pt>
              </c:numCache>
            </c:numRef>
          </c:cat>
          <c:val>
            <c:numRef>
              <c:f>'Mapping-3'!$B$2:$F$2</c:f>
              <c:numCache>
                <c:formatCode>General</c:formatCode>
                <c:ptCount val="5"/>
                <c:pt idx="0">
                  <c:v>57</c:v>
                </c:pt>
                <c:pt idx="1">
                  <c:v>57</c:v>
                </c:pt>
                <c:pt idx="2">
                  <c:v>81</c:v>
                </c:pt>
                <c:pt idx="3">
                  <c:v>90</c:v>
                </c:pt>
                <c:pt idx="4">
                  <c:v>80</c:v>
                </c:pt>
              </c:numCache>
            </c:numRef>
          </c:val>
          <c:extLst>
            <c:ext xmlns:c16="http://schemas.microsoft.com/office/drawing/2014/chart" uri="{C3380CC4-5D6E-409C-BE32-E72D297353CC}">
              <c16:uniqueId val="{00000000-4407-4364-820A-6DD50E414E04}"/>
            </c:ext>
          </c:extLst>
        </c:ser>
        <c:dLbls>
          <c:showLegendKey val="0"/>
          <c:showVal val="0"/>
          <c:showCatName val="0"/>
          <c:showSerName val="0"/>
          <c:showPercent val="0"/>
          <c:showBubbleSize val="0"/>
        </c:dLbls>
        <c:gapWidth val="219"/>
        <c:overlap val="-27"/>
        <c:axId val="578231616"/>
        <c:axId val="578232600"/>
      </c:barChart>
      <c:catAx>
        <c:axId val="57823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32600"/>
        <c:crosses val="autoZero"/>
        <c:auto val="1"/>
        <c:lblAlgn val="ctr"/>
        <c:lblOffset val="100"/>
        <c:noMultiLvlLbl val="0"/>
      </c:catAx>
      <c:valAx>
        <c:axId val="578232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3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'Mapping-3'!$A$10</c:f>
              <c:strCache>
                <c:ptCount val="1"/>
                <c:pt idx="0">
                  <c:v>Review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'Mapping-3'!$B$9:$F$9</c:f>
              <c:numCache>
                <c:formatCode>General</c:formatCode>
                <c:ptCount val="5"/>
                <c:pt idx="0">
                  <c:v>2015</c:v>
                </c:pt>
                <c:pt idx="1">
                  <c:v>2016</c:v>
                </c:pt>
                <c:pt idx="2">
                  <c:v>2017</c:v>
                </c:pt>
                <c:pt idx="3">
                  <c:v>2018</c:v>
                </c:pt>
                <c:pt idx="4">
                  <c:v>2019</c:v>
                </c:pt>
              </c:numCache>
            </c:numRef>
          </c:cat>
          <c:val>
            <c:numRef>
              <c:f>'Mapping-3'!$B$10:$F$10</c:f>
              <c:numCache>
                <c:formatCode>General</c:formatCode>
                <c:ptCount val="5"/>
                <c:pt idx="0">
                  <c:v>4</c:v>
                </c:pt>
                <c:pt idx="1">
                  <c:v>1</c:v>
                </c:pt>
                <c:pt idx="2">
                  <c:v>0</c:v>
                </c:pt>
                <c:pt idx="3">
                  <c:v>3</c:v>
                </c:pt>
                <c:pt idx="4">
                  <c:v>2</c:v>
                </c:pt>
              </c:numCache>
            </c:numRef>
          </c:val>
          <c:extLst>
            <c:ext xmlns:c16="http://schemas.microsoft.com/office/drawing/2014/chart" uri="{C3380CC4-5D6E-409C-BE32-E72D297353CC}">
              <c16:uniqueId val="{00000000-C057-4208-B349-58599156C0A0}"/>
            </c:ext>
          </c:extLst>
        </c:ser>
        <c:ser>
          <c:idx val="1"/>
          <c:order val="1"/>
          <c:tx>
            <c:strRef>
              <c:f>'Mapping-3'!$A$11</c:f>
              <c:strCache>
                <c:ptCount val="1"/>
                <c:pt idx="0">
                  <c:v>Conference Paper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'Mapping-3'!$B$9:$F$9</c:f>
              <c:numCache>
                <c:formatCode>General</c:formatCode>
                <c:ptCount val="5"/>
                <c:pt idx="0">
                  <c:v>2015</c:v>
                </c:pt>
                <c:pt idx="1">
                  <c:v>2016</c:v>
                </c:pt>
                <c:pt idx="2">
                  <c:v>2017</c:v>
                </c:pt>
                <c:pt idx="3">
                  <c:v>2018</c:v>
                </c:pt>
                <c:pt idx="4">
                  <c:v>2019</c:v>
                </c:pt>
              </c:numCache>
            </c:numRef>
          </c:cat>
          <c:val>
            <c:numRef>
              <c:f>'Mapping-3'!$B$11:$F$11</c:f>
              <c:numCache>
                <c:formatCode>General</c:formatCode>
                <c:ptCount val="5"/>
                <c:pt idx="0">
                  <c:v>27</c:v>
                </c:pt>
                <c:pt idx="1">
                  <c:v>29</c:v>
                </c:pt>
                <c:pt idx="2">
                  <c:v>42</c:v>
                </c:pt>
                <c:pt idx="3">
                  <c:v>35</c:v>
                </c:pt>
                <c:pt idx="4">
                  <c:v>26</c:v>
                </c:pt>
              </c:numCache>
            </c:numRef>
          </c:val>
          <c:extLst>
            <c:ext xmlns:c16="http://schemas.microsoft.com/office/drawing/2014/chart" uri="{C3380CC4-5D6E-409C-BE32-E72D297353CC}">
              <c16:uniqueId val="{00000001-C057-4208-B349-58599156C0A0}"/>
            </c:ext>
          </c:extLst>
        </c:ser>
        <c:ser>
          <c:idx val="2"/>
          <c:order val="2"/>
          <c:tx>
            <c:strRef>
              <c:f>'Mapping-3'!$A$12</c:f>
              <c:strCache>
                <c:ptCount val="1"/>
                <c:pt idx="0">
                  <c:v>Book Chapter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'Mapping-3'!$B$9:$F$9</c:f>
              <c:numCache>
                <c:formatCode>General</c:formatCode>
                <c:ptCount val="5"/>
                <c:pt idx="0">
                  <c:v>2015</c:v>
                </c:pt>
                <c:pt idx="1">
                  <c:v>2016</c:v>
                </c:pt>
                <c:pt idx="2">
                  <c:v>2017</c:v>
                </c:pt>
                <c:pt idx="3">
                  <c:v>2018</c:v>
                </c:pt>
                <c:pt idx="4">
                  <c:v>2019</c:v>
                </c:pt>
              </c:numCache>
            </c:numRef>
          </c:cat>
          <c:val>
            <c:numRef>
              <c:f>'Mapping-3'!$B$12:$F$12</c:f>
              <c:numCache>
                <c:formatCode>General</c:formatCode>
                <c:ptCount val="5"/>
                <c:pt idx="0">
                  <c:v>2</c:v>
                </c:pt>
                <c:pt idx="1">
                  <c:v>4</c:v>
                </c:pt>
                <c:pt idx="2">
                  <c:v>2</c:v>
                </c:pt>
                <c:pt idx="3">
                  <c:v>1</c:v>
                </c:pt>
                <c:pt idx="4">
                  <c:v>1</c:v>
                </c:pt>
              </c:numCache>
            </c:numRef>
          </c:val>
          <c:extLst>
            <c:ext xmlns:c16="http://schemas.microsoft.com/office/drawing/2014/chart" uri="{C3380CC4-5D6E-409C-BE32-E72D297353CC}">
              <c16:uniqueId val="{00000002-C057-4208-B349-58599156C0A0}"/>
            </c:ext>
          </c:extLst>
        </c:ser>
        <c:ser>
          <c:idx val="4"/>
          <c:order val="3"/>
          <c:tx>
            <c:strRef>
              <c:f>'Mapping-3'!$A$14</c:f>
              <c:strCache>
                <c:ptCount val="1"/>
                <c:pt idx="0">
                  <c:v>Article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'Mapping-3'!$B$9:$F$9</c:f>
              <c:numCache>
                <c:formatCode>General</c:formatCode>
                <c:ptCount val="5"/>
                <c:pt idx="0">
                  <c:v>2015</c:v>
                </c:pt>
                <c:pt idx="1">
                  <c:v>2016</c:v>
                </c:pt>
                <c:pt idx="2">
                  <c:v>2017</c:v>
                </c:pt>
                <c:pt idx="3">
                  <c:v>2018</c:v>
                </c:pt>
                <c:pt idx="4">
                  <c:v>2019</c:v>
                </c:pt>
              </c:numCache>
            </c:numRef>
          </c:cat>
          <c:val>
            <c:numRef>
              <c:f>'Mapping-3'!$B$14:$F$14</c:f>
              <c:numCache>
                <c:formatCode>General</c:formatCode>
                <c:ptCount val="5"/>
                <c:pt idx="0">
                  <c:v>24</c:v>
                </c:pt>
                <c:pt idx="1">
                  <c:v>23</c:v>
                </c:pt>
                <c:pt idx="2">
                  <c:v>37</c:v>
                </c:pt>
                <c:pt idx="3">
                  <c:v>51</c:v>
                </c:pt>
                <c:pt idx="4">
                  <c:v>51</c:v>
                </c:pt>
              </c:numCache>
            </c:numRef>
          </c:val>
          <c:extLst>
            <c:ext xmlns:c16="http://schemas.microsoft.com/office/drawing/2014/chart" uri="{C3380CC4-5D6E-409C-BE32-E72D297353CC}">
              <c16:uniqueId val="{00000004-C057-4208-B349-58599156C0A0}"/>
            </c:ext>
          </c:extLst>
        </c:ser>
        <c:dLbls>
          <c:dLblPos val="outEnd"/>
          <c:showLegendKey val="0"/>
          <c:showVal val="1"/>
          <c:showCatName val="0"/>
          <c:showSerName val="0"/>
          <c:showPercent val="0"/>
          <c:showBubbleSize val="0"/>
        </c:dLbls>
        <c:gapWidth val="219"/>
        <c:overlap val="-27"/>
        <c:axId val="679594256"/>
        <c:axId val="673070704"/>
      </c:barChart>
      <c:catAx>
        <c:axId val="6795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0704"/>
        <c:crosses val="autoZero"/>
        <c:auto val="1"/>
        <c:lblAlgn val="ctr"/>
        <c:lblOffset val="100"/>
        <c:noMultiLvlLbl val="0"/>
      </c:catAx>
      <c:valAx>
        <c:axId val="67307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94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plotArea>
      <cx:plotAreaRegion>
        <cx:series layoutId="clusteredColumn" uniqueId="{A1D7FD10-9673-4B06-B001-98A3366C0CF1}">
          <cx:dataId val="0"/>
          <cx:layoutPr>
            <cx:aggregation/>
          </cx:layoutPr>
          <cx:axisId val="1"/>
        </cx:series>
        <cx:series layoutId="paretoLine" ownerIdx="0" uniqueId="{FE994F61-08BC-443A-AAD3-AE66B87FEA8D}">
          <cx:axisId val="2"/>
        </cx:series>
      </cx:plotAreaRegion>
      <cx:axis id="0">
        <cx:catScaling gapWidth="0"/>
        <cx:tickLabels/>
      </cx:axis>
      <cx:axis id="1">
        <cx:valScaling/>
        <cx:majorGridlines/>
        <cx:tickLabels/>
      </cx:axis>
      <cx:axis id="2">
        <cx:valScaling max="1" min="0"/>
        <cx:units unit="percentage"/>
        <cx:tickLabels/>
      </cx:axis>
    </cx:plotArea>
  </cx:chart>
  <cx:spPr>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plotArea>
      <cx:plotAreaRegion>
        <cx:series layoutId="clusteredColumn" uniqueId="{D518F0C7-50AC-4419-9B08-117ADF83A359}">
          <cx:dataId val="0"/>
          <cx:layoutPr>
            <cx:aggregation/>
          </cx:layoutPr>
          <cx:axisId val="1"/>
        </cx:series>
        <cx:series layoutId="paretoLine" ownerIdx="0" uniqueId="{3D530601-B6DF-46B6-8DDE-04D3A42B8D18}">
          <cx:axisId val="2"/>
        </cx:series>
      </cx:plotAreaRegion>
      <cx:axis id="0">
        <cx:catScaling gapWidth="0"/>
        <cx:tickLabels/>
      </cx:axis>
      <cx:axis id="1">
        <cx:valScaling/>
        <cx:majorGridlines/>
        <cx:tickLabels/>
      </cx:axis>
      <cx:axis id="2">
        <cx:valScaling max="1" min="0"/>
        <cx:units unit="percentage"/>
        <cx:tickLabels/>
      </cx:axis>
    </cx:plotArea>
  </cx:chart>
  <cx:spPr>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plotArea>
      <cx:plotAreaRegion>
        <cx:series layoutId="clusteredColumn" uniqueId="{E8615C26-D46A-41FC-98E9-746D582AEC07}">
          <cx:dataId val="0"/>
          <cx:layoutPr>
            <cx:aggregation/>
          </cx:layoutPr>
          <cx:axisId val="1"/>
        </cx:series>
        <cx:series layoutId="paretoLine" ownerIdx="0" uniqueId="{C4F8DD9B-63CB-4856-A76C-5B3228742258}">
          <cx:axisId val="2"/>
        </cx:series>
      </cx:plotAreaRegion>
      <cx:axis id="0">
        <cx:catScaling gapWidth="0"/>
        <cx:tickLabels/>
      </cx:axis>
      <cx:axis id="1">
        <cx:valScaling/>
        <cx:majorGridlines/>
        <cx:tickLabels/>
      </cx:axis>
      <cx:axis id="2">
        <cx:valScaling max="1" min="0"/>
        <cx:units unit="percentage"/>
        <cx:tickLabels/>
      </cx:axis>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133350</xdr:colOff>
      <xdr:row>9</xdr:row>
      <xdr:rowOff>15246</xdr:rowOff>
    </xdr:from>
    <xdr:to>
      <xdr:col>13</xdr:col>
      <xdr:colOff>409576</xdr:colOff>
      <xdr:row>14</xdr:row>
      <xdr:rowOff>180974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38102</xdr:colOff>
      <xdr:row>9</xdr:row>
      <xdr:rowOff>19050</xdr:rowOff>
    </xdr:from>
    <xdr:to>
      <xdr:col>19</xdr:col>
      <xdr:colOff>296877</xdr:colOff>
      <xdr:row>15</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190498</xdr:colOff>
      <xdr:row>7</xdr:row>
      <xdr:rowOff>133349</xdr:rowOff>
    </xdr:from>
    <xdr:to>
      <xdr:col>27</xdr:col>
      <xdr:colOff>266699</xdr:colOff>
      <xdr:row>21</xdr:row>
      <xdr:rowOff>409575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119062</xdr:colOff>
      <xdr:row>7</xdr:row>
      <xdr:rowOff>171449</xdr:rowOff>
    </xdr:from>
    <xdr:to>
      <xdr:col>21</xdr:col>
      <xdr:colOff>0</xdr:colOff>
      <xdr:row>14</xdr:row>
      <xdr:rowOff>1009650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114300</xdr:colOff>
      <xdr:row>7</xdr:row>
      <xdr:rowOff>161925</xdr:rowOff>
    </xdr:from>
    <xdr:to>
      <xdr:col>29</xdr:col>
      <xdr:colOff>238125</xdr:colOff>
      <xdr:row>14</xdr:row>
      <xdr:rowOff>342900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16</xdr:row>
      <xdr:rowOff>133350</xdr:rowOff>
    </xdr:from>
    <xdr:to>
      <xdr:col>13</xdr:col>
      <xdr:colOff>561975</xdr:colOff>
      <xdr:row>31</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0</xdr:row>
      <xdr:rowOff>161925</xdr:rowOff>
    </xdr:from>
    <xdr:to>
      <xdr:col>13</xdr:col>
      <xdr:colOff>542925</xdr:colOff>
      <xdr:row>15</xdr:row>
      <xdr:rowOff>47625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0</xdr:row>
      <xdr:rowOff>128587</xdr:rowOff>
    </xdr:from>
    <xdr:to>
      <xdr:col>21</xdr:col>
      <xdr:colOff>581025</xdr:colOff>
      <xdr:row>15</xdr:row>
      <xdr:rowOff>14287</xdr:rowOff>
    </xdr:to>
    <xdr:graphicFrame macro="">
      <xdr:nvGraphicFramePr>
        <xdr:cNvPr id="2" name="Chart 1">
          <a:extLst>
            <a:ext uri="{FF2B5EF4-FFF2-40B4-BE49-F238E27FC236}">
              <a16:creationId xmlns:a16="http://schemas.microsoft.com/office/drawing/2014/main" id="{5CAD4BA1-50F1-46C7-9AB4-523D6D3EB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366"/>
  <sheetViews>
    <sheetView tabSelected="1" zoomScaleNormal="100" workbookViewId="0">
      <pane ySplit="1" topLeftCell="A2" activePane="bottomLeft" state="frozen"/>
      <selection activeCell="D1" sqref="D1"/>
      <selection pane="bottomLeft"/>
    </sheetView>
  </sheetViews>
  <sheetFormatPr defaultRowHeight="15" x14ac:dyDescent="0.25"/>
  <cols>
    <col min="1" max="1" width="9.140625" style="25"/>
    <col min="2" max="2" width="15.5703125" customWidth="1"/>
    <col min="3" max="3" width="0" hidden="1" customWidth="1"/>
    <col min="4" max="4" width="25.7109375" style="2" customWidth="1"/>
    <col min="6" max="6" width="17" hidden="1" customWidth="1"/>
    <col min="7" max="17" width="9.140625" hidden="1" customWidth="1"/>
    <col min="18" max="18" width="88.7109375" style="2" customWidth="1"/>
    <col min="19" max="19" width="32.7109375" style="2" customWidth="1"/>
    <col min="20" max="24" width="9.140625" hidden="1" customWidth="1"/>
    <col min="25" max="25" width="22.42578125" hidden="1" customWidth="1"/>
  </cols>
  <sheetData>
    <row r="1" spans="1:85" s="3" customFormat="1" ht="120" x14ac:dyDescent="0.25">
      <c r="A1" s="24" t="s">
        <v>4530</v>
      </c>
      <c r="B1" s="3" t="s">
        <v>0</v>
      </c>
      <c r="C1" s="3" t="s">
        <v>1</v>
      </c>
      <c r="D1" s="4" t="s">
        <v>2</v>
      </c>
      <c r="E1" s="3" t="s">
        <v>3</v>
      </c>
      <c r="F1" s="3" t="s">
        <v>4</v>
      </c>
      <c r="G1" s="3" t="s">
        <v>5</v>
      </c>
      <c r="H1" s="3" t="s">
        <v>6</v>
      </c>
      <c r="I1" s="3" t="s">
        <v>7</v>
      </c>
      <c r="J1" s="3" t="s">
        <v>8</v>
      </c>
      <c r="K1" s="3" t="s">
        <v>9</v>
      </c>
      <c r="L1" s="3" t="s">
        <v>10</v>
      </c>
      <c r="M1" s="3" t="s">
        <v>11</v>
      </c>
      <c r="N1" s="3" t="s">
        <v>12</v>
      </c>
      <c r="O1" s="3" t="s">
        <v>13</v>
      </c>
      <c r="P1" s="3" t="s">
        <v>14</v>
      </c>
      <c r="Q1" s="3" t="s">
        <v>15</v>
      </c>
      <c r="R1" s="4" t="s">
        <v>16</v>
      </c>
      <c r="S1" s="4" t="s">
        <v>17</v>
      </c>
      <c r="T1" s="3" t="s">
        <v>18</v>
      </c>
      <c r="U1" s="3" t="s">
        <v>19</v>
      </c>
      <c r="V1" s="3" t="s">
        <v>20</v>
      </c>
      <c r="W1" s="3" t="s">
        <v>21</v>
      </c>
      <c r="X1" s="3" t="s">
        <v>22</v>
      </c>
      <c r="Z1" s="7" t="s">
        <v>4302</v>
      </c>
      <c r="AA1" s="7" t="s">
        <v>4303</v>
      </c>
      <c r="AB1" s="7" t="s">
        <v>4304</v>
      </c>
      <c r="AC1" s="7" t="s">
        <v>4305</v>
      </c>
      <c r="AD1" s="7" t="s">
        <v>4306</v>
      </c>
      <c r="AE1" s="7" t="s">
        <v>4307</v>
      </c>
      <c r="AF1" s="6" t="s">
        <v>4308</v>
      </c>
      <c r="AG1" s="6" t="s">
        <v>4309</v>
      </c>
      <c r="AH1" s="6" t="s">
        <v>4310</v>
      </c>
      <c r="AI1" s="6" t="s">
        <v>4311</v>
      </c>
      <c r="AJ1" s="6" t="s">
        <v>4312</v>
      </c>
      <c r="AK1" s="6" t="s">
        <v>4313</v>
      </c>
      <c r="AL1" s="6" t="s">
        <v>4314</v>
      </c>
      <c r="AM1" s="7" t="s">
        <v>4315</v>
      </c>
      <c r="AN1" s="7" t="s">
        <v>4316</v>
      </c>
      <c r="AO1" s="7" t="s">
        <v>4317</v>
      </c>
      <c r="AP1" s="7" t="s">
        <v>4318</v>
      </c>
      <c r="AQ1" s="7" t="s">
        <v>4319</v>
      </c>
      <c r="AR1" s="7" t="s">
        <v>4320</v>
      </c>
      <c r="AS1" s="7" t="s">
        <v>4321</v>
      </c>
      <c r="AT1" s="7" t="s">
        <v>4332</v>
      </c>
      <c r="AU1" s="7" t="s">
        <v>4322</v>
      </c>
      <c r="AV1" s="7" t="s">
        <v>4323</v>
      </c>
      <c r="AW1" s="7" t="s">
        <v>4324</v>
      </c>
      <c r="AX1" s="7" t="s">
        <v>4325</v>
      </c>
      <c r="AY1" s="7" t="s">
        <v>4326</v>
      </c>
      <c r="AZ1" s="7" t="s">
        <v>4327</v>
      </c>
      <c r="BA1" s="7" t="s">
        <v>4333</v>
      </c>
      <c r="BB1" s="7" t="s">
        <v>4334</v>
      </c>
      <c r="BC1" s="7" t="s">
        <v>4328</v>
      </c>
      <c r="BD1" s="7" t="s">
        <v>4330</v>
      </c>
      <c r="BE1" s="7" t="s">
        <v>4329</v>
      </c>
      <c r="BF1" s="7" t="s">
        <v>4331</v>
      </c>
      <c r="BG1" s="6" t="s">
        <v>4335</v>
      </c>
      <c r="BH1" s="6" t="s">
        <v>4336</v>
      </c>
      <c r="BI1" s="6" t="s">
        <v>4337</v>
      </c>
      <c r="BJ1" s="6" t="s">
        <v>4338</v>
      </c>
      <c r="BK1" s="6" t="s">
        <v>4339</v>
      </c>
      <c r="BL1" s="6" t="s">
        <v>4340</v>
      </c>
      <c r="BM1" s="6" t="s">
        <v>4341</v>
      </c>
      <c r="BN1" s="6" t="s">
        <v>4342</v>
      </c>
      <c r="BO1" s="6" t="s">
        <v>4343</v>
      </c>
      <c r="BP1" s="6" t="s">
        <v>4344</v>
      </c>
      <c r="BQ1" s="6" t="s">
        <v>4345</v>
      </c>
      <c r="BR1" s="6" t="s">
        <v>4346</v>
      </c>
      <c r="BS1" s="6" t="s">
        <v>4347</v>
      </c>
      <c r="BT1" s="6" t="s">
        <v>4348</v>
      </c>
      <c r="BU1" s="7" t="s">
        <v>4349</v>
      </c>
      <c r="BV1" s="7" t="s">
        <v>4350</v>
      </c>
      <c r="BW1" s="7" t="s">
        <v>4351</v>
      </c>
      <c r="BX1" s="7" t="s">
        <v>4352</v>
      </c>
      <c r="BY1" s="7" t="s">
        <v>4353</v>
      </c>
      <c r="BZ1" s="7" t="s">
        <v>4360</v>
      </c>
      <c r="CA1" s="7" t="s">
        <v>4354</v>
      </c>
      <c r="CB1" s="7" t="s">
        <v>4355</v>
      </c>
      <c r="CC1" s="7" t="s">
        <v>4356</v>
      </c>
      <c r="CD1" s="7" t="s">
        <v>4358</v>
      </c>
      <c r="CE1" s="7" t="s">
        <v>4359</v>
      </c>
      <c r="CF1" s="7" t="s">
        <v>4374</v>
      </c>
      <c r="CG1" s="7" t="s">
        <v>4375</v>
      </c>
    </row>
    <row r="2" spans="1:85" ht="120" x14ac:dyDescent="0.25">
      <c r="A2" s="25" t="s">
        <v>4556</v>
      </c>
      <c r="B2" t="s">
        <v>4224</v>
      </c>
      <c r="C2" t="s">
        <v>4225</v>
      </c>
      <c r="D2" s="2" t="s">
        <v>4226</v>
      </c>
      <c r="E2">
        <v>2015</v>
      </c>
      <c r="F2" t="s">
        <v>3542</v>
      </c>
      <c r="G2">
        <v>9411</v>
      </c>
      <c r="I2" t="s">
        <v>4227</v>
      </c>
      <c r="N2" t="s">
        <v>4228</v>
      </c>
      <c r="O2" t="s">
        <v>4229</v>
      </c>
      <c r="P2" t="s">
        <v>4230</v>
      </c>
      <c r="Q2" t="s">
        <v>4231</v>
      </c>
      <c r="R2" s="2" t="s">
        <v>4504</v>
      </c>
      <c r="T2" t="s">
        <v>89</v>
      </c>
      <c r="U2" t="s">
        <v>34</v>
      </c>
      <c r="W2" t="s">
        <v>35</v>
      </c>
      <c r="X2" t="s">
        <v>4232</v>
      </c>
      <c r="Z2" t="s">
        <v>4357</v>
      </c>
      <c r="AB2" t="s">
        <v>4357</v>
      </c>
      <c r="AL2" t="s">
        <v>4357</v>
      </c>
      <c r="AM2" t="s">
        <v>4357</v>
      </c>
      <c r="AO2" t="s">
        <v>4357</v>
      </c>
      <c r="AS2" t="s">
        <v>4357</v>
      </c>
      <c r="BE2" t="s">
        <v>4357</v>
      </c>
      <c r="BO2" t="s">
        <v>4357</v>
      </c>
      <c r="BS2" t="s">
        <v>4357</v>
      </c>
      <c r="BU2" t="s">
        <v>4357</v>
      </c>
      <c r="BZ2" t="s">
        <v>4357</v>
      </c>
    </row>
    <row r="3" spans="1:85" ht="150" x14ac:dyDescent="0.25">
      <c r="A3" s="25" t="s">
        <v>4557</v>
      </c>
      <c r="B3" t="s">
        <v>3671</v>
      </c>
      <c r="C3" t="s">
        <v>3672</v>
      </c>
      <c r="D3" s="2" t="s">
        <v>3673</v>
      </c>
      <c r="E3">
        <v>2015</v>
      </c>
      <c r="F3" t="s">
        <v>3674</v>
      </c>
      <c r="I3">
        <v>7359786</v>
      </c>
      <c r="J3">
        <v>782</v>
      </c>
      <c r="K3">
        <v>784</v>
      </c>
      <c r="M3">
        <v>1</v>
      </c>
      <c r="N3" t="s">
        <v>3675</v>
      </c>
      <c r="O3" t="s">
        <v>3676</v>
      </c>
      <c r="P3" t="s">
        <v>3677</v>
      </c>
      <c r="Q3" t="s">
        <v>3678</v>
      </c>
      <c r="R3" s="2" t="s">
        <v>3679</v>
      </c>
      <c r="S3" s="2" t="s">
        <v>3680</v>
      </c>
      <c r="T3" t="s">
        <v>89</v>
      </c>
      <c r="U3" t="s">
        <v>34</v>
      </c>
      <c r="W3" t="s">
        <v>35</v>
      </c>
      <c r="X3" t="s">
        <v>3681</v>
      </c>
      <c r="AC3" t="s">
        <v>4357</v>
      </c>
      <c r="AD3" t="s">
        <v>4357</v>
      </c>
      <c r="AI3" t="s">
        <v>4357</v>
      </c>
      <c r="AM3" t="s">
        <v>4357</v>
      </c>
      <c r="AQ3" t="s">
        <v>4357</v>
      </c>
      <c r="AS3" t="s">
        <v>4357</v>
      </c>
      <c r="AW3" t="s">
        <v>4357</v>
      </c>
      <c r="BE3" t="s">
        <v>4357</v>
      </c>
      <c r="BU3" t="s">
        <v>4357</v>
      </c>
    </row>
    <row r="4" spans="1:85" ht="180" x14ac:dyDescent="0.25">
      <c r="A4" s="25" t="s">
        <v>4558</v>
      </c>
      <c r="B4" t="s">
        <v>4014</v>
      </c>
      <c r="C4" t="s">
        <v>4015</v>
      </c>
      <c r="D4" s="2" t="s">
        <v>4016</v>
      </c>
      <c r="E4">
        <v>2015</v>
      </c>
      <c r="F4" t="s">
        <v>882</v>
      </c>
      <c r="G4">
        <v>2015</v>
      </c>
      <c r="I4">
        <v>264575</v>
      </c>
      <c r="M4">
        <v>8</v>
      </c>
      <c r="N4" t="s">
        <v>4017</v>
      </c>
      <c r="O4" t="s">
        <v>4018</v>
      </c>
      <c r="P4" t="s">
        <v>4019</v>
      </c>
      <c r="Q4" t="s">
        <v>4020</v>
      </c>
      <c r="R4" s="2" t="s">
        <v>4021</v>
      </c>
      <c r="T4" t="s">
        <v>33</v>
      </c>
      <c r="U4" t="s">
        <v>34</v>
      </c>
      <c r="V4" t="s">
        <v>86</v>
      </c>
      <c r="W4" t="s">
        <v>35</v>
      </c>
      <c r="X4" t="s">
        <v>4022</v>
      </c>
      <c r="Z4" t="s">
        <v>4357</v>
      </c>
      <c r="AB4" t="s">
        <v>4357</v>
      </c>
      <c r="AL4" t="s">
        <v>4357</v>
      </c>
      <c r="AS4" t="s">
        <v>4357</v>
      </c>
      <c r="BU4" t="s">
        <v>4357</v>
      </c>
      <c r="CC4" t="s">
        <v>4357</v>
      </c>
    </row>
    <row r="5" spans="1:85" ht="240" x14ac:dyDescent="0.25">
      <c r="A5" s="25" t="s">
        <v>4559</v>
      </c>
      <c r="B5" t="s">
        <v>4053</v>
      </c>
      <c r="C5" t="s">
        <v>4054</v>
      </c>
      <c r="D5" s="2" t="s">
        <v>4055</v>
      </c>
      <c r="E5">
        <v>2015</v>
      </c>
      <c r="F5" t="s">
        <v>4056</v>
      </c>
      <c r="J5">
        <v>755</v>
      </c>
      <c r="K5">
        <v>758</v>
      </c>
      <c r="N5" t="s">
        <v>4057</v>
      </c>
      <c r="O5" t="s">
        <v>4058</v>
      </c>
      <c r="P5" t="s">
        <v>4059</v>
      </c>
      <c r="Q5" t="s">
        <v>4060</v>
      </c>
      <c r="R5" s="2" t="s">
        <v>4481</v>
      </c>
      <c r="T5" t="s">
        <v>89</v>
      </c>
      <c r="U5" t="s">
        <v>34</v>
      </c>
      <c r="W5" t="s">
        <v>35</v>
      </c>
      <c r="X5" t="s">
        <v>4061</v>
      </c>
      <c r="AB5" t="s">
        <v>4357</v>
      </c>
      <c r="AL5" t="s">
        <v>4357</v>
      </c>
      <c r="AM5" t="s">
        <v>4357</v>
      </c>
      <c r="AS5" t="s">
        <v>4357</v>
      </c>
      <c r="BE5" t="s">
        <v>4357</v>
      </c>
      <c r="BF5" t="s">
        <v>4357</v>
      </c>
      <c r="BP5" t="s">
        <v>4357</v>
      </c>
      <c r="BU5" t="s">
        <v>4357</v>
      </c>
      <c r="CC5" t="s">
        <v>4357</v>
      </c>
    </row>
    <row r="6" spans="1:85" ht="270" x14ac:dyDescent="0.25">
      <c r="A6" s="25" t="s">
        <v>4560</v>
      </c>
      <c r="B6" t="s">
        <v>4023</v>
      </c>
      <c r="C6" t="s">
        <v>4024</v>
      </c>
      <c r="D6" s="2" t="s">
        <v>4025</v>
      </c>
      <c r="E6">
        <v>2015</v>
      </c>
      <c r="F6" t="s">
        <v>2487</v>
      </c>
      <c r="G6">
        <v>4</v>
      </c>
      <c r="H6">
        <v>4</v>
      </c>
      <c r="J6">
        <v>299</v>
      </c>
      <c r="K6">
        <v>311</v>
      </c>
      <c r="M6">
        <v>19</v>
      </c>
      <c r="N6" t="s">
        <v>4026</v>
      </c>
      <c r="O6" t="s">
        <v>4027</v>
      </c>
      <c r="P6" t="s">
        <v>4028</v>
      </c>
      <c r="Q6" t="s">
        <v>4029</v>
      </c>
      <c r="R6" s="2" t="s">
        <v>4030</v>
      </c>
      <c r="S6" s="2" t="s">
        <v>4031</v>
      </c>
      <c r="T6" t="s">
        <v>33</v>
      </c>
      <c r="U6" t="s">
        <v>34</v>
      </c>
      <c r="W6" t="s">
        <v>35</v>
      </c>
      <c r="X6" t="s">
        <v>4032</v>
      </c>
      <c r="AC6" t="s">
        <v>4357</v>
      </c>
      <c r="AF6" t="s">
        <v>4357</v>
      </c>
      <c r="AM6" t="s">
        <v>4357</v>
      </c>
      <c r="AO6" t="s">
        <v>4357</v>
      </c>
      <c r="AP6" t="s">
        <v>4357</v>
      </c>
      <c r="AQ6" t="s">
        <v>4357</v>
      </c>
      <c r="AS6" t="s">
        <v>4357</v>
      </c>
      <c r="AW6" t="s">
        <v>4357</v>
      </c>
      <c r="BE6" t="s">
        <v>4357</v>
      </c>
      <c r="BF6" t="s">
        <v>4357</v>
      </c>
      <c r="BN6" t="s">
        <v>4357</v>
      </c>
      <c r="BP6" t="s">
        <v>4357</v>
      </c>
      <c r="BU6" t="s">
        <v>4357</v>
      </c>
      <c r="BX6" t="s">
        <v>4357</v>
      </c>
      <c r="BY6" t="s">
        <v>4357</v>
      </c>
    </row>
    <row r="7" spans="1:85" ht="180" x14ac:dyDescent="0.25">
      <c r="A7" s="25" t="s">
        <v>4561</v>
      </c>
      <c r="B7" t="s">
        <v>4204</v>
      </c>
      <c r="C7" t="s">
        <v>4205</v>
      </c>
      <c r="D7" s="2" t="s">
        <v>4206</v>
      </c>
      <c r="E7">
        <v>2015</v>
      </c>
      <c r="F7" t="s">
        <v>4196</v>
      </c>
      <c r="I7">
        <v>7098736</v>
      </c>
      <c r="M7">
        <v>2</v>
      </c>
      <c r="N7" t="s">
        <v>4207</v>
      </c>
      <c r="O7" t="s">
        <v>4208</v>
      </c>
      <c r="P7" t="s">
        <v>4209</v>
      </c>
      <c r="Q7" t="s">
        <v>4210</v>
      </c>
      <c r="R7" s="2" t="s">
        <v>4211</v>
      </c>
      <c r="T7" t="s">
        <v>89</v>
      </c>
      <c r="U7" t="s">
        <v>34</v>
      </c>
      <c r="W7" t="s">
        <v>35</v>
      </c>
      <c r="X7" t="s">
        <v>4212</v>
      </c>
      <c r="AB7" t="s">
        <v>4357</v>
      </c>
      <c r="AH7" t="s">
        <v>4357</v>
      </c>
      <c r="AL7" t="s">
        <v>4357</v>
      </c>
      <c r="AM7" t="s">
        <v>4357</v>
      </c>
      <c r="AS7" t="s">
        <v>4357</v>
      </c>
      <c r="AX7" t="s">
        <v>4357</v>
      </c>
      <c r="BE7" t="s">
        <v>4357</v>
      </c>
      <c r="BF7" t="s">
        <v>4357</v>
      </c>
      <c r="BU7" t="s">
        <v>4357</v>
      </c>
      <c r="BW7" t="s">
        <v>4357</v>
      </c>
    </row>
    <row r="8" spans="1:85" ht="405" x14ac:dyDescent="0.25">
      <c r="A8" s="25" t="s">
        <v>4562</v>
      </c>
      <c r="B8" t="s">
        <v>4119</v>
      </c>
      <c r="C8" t="s">
        <v>4120</v>
      </c>
      <c r="D8" s="2" t="s">
        <v>4121</v>
      </c>
      <c r="E8">
        <v>2015</v>
      </c>
      <c r="F8" t="s">
        <v>4013</v>
      </c>
      <c r="G8">
        <v>8</v>
      </c>
      <c r="H8">
        <v>17</v>
      </c>
      <c r="I8">
        <v>69535</v>
      </c>
      <c r="M8">
        <v>4</v>
      </c>
      <c r="N8" t="s">
        <v>4122</v>
      </c>
      <c r="O8" t="s">
        <v>4123</v>
      </c>
      <c r="P8" t="s">
        <v>4124</v>
      </c>
      <c r="Q8" t="s">
        <v>4125</v>
      </c>
      <c r="R8" s="2" t="s">
        <v>4126</v>
      </c>
      <c r="S8" s="2" t="s">
        <v>4127</v>
      </c>
      <c r="T8" t="s">
        <v>33</v>
      </c>
      <c r="U8" t="s">
        <v>34</v>
      </c>
      <c r="V8" t="s">
        <v>86</v>
      </c>
      <c r="W8" t="s">
        <v>35</v>
      </c>
      <c r="X8" t="s">
        <v>4128</v>
      </c>
      <c r="Z8" t="s">
        <v>4357</v>
      </c>
      <c r="AB8" t="s">
        <v>4357</v>
      </c>
      <c r="AF8" t="s">
        <v>4357</v>
      </c>
      <c r="AM8" t="s">
        <v>4357</v>
      </c>
      <c r="AS8" t="s">
        <v>4357</v>
      </c>
      <c r="AT8" t="s">
        <v>4357</v>
      </c>
      <c r="AX8" t="s">
        <v>4357</v>
      </c>
      <c r="BE8" t="s">
        <v>4357</v>
      </c>
      <c r="BN8" t="s">
        <v>4357</v>
      </c>
      <c r="BU8" t="s">
        <v>4357</v>
      </c>
      <c r="CC8" t="s">
        <v>4357</v>
      </c>
    </row>
    <row r="9" spans="1:85" ht="180" x14ac:dyDescent="0.25">
      <c r="A9" s="25" t="s">
        <v>4563</v>
      </c>
      <c r="B9" t="s">
        <v>4183</v>
      </c>
      <c r="C9" t="s">
        <v>4184</v>
      </c>
      <c r="D9" s="2" t="s">
        <v>4185</v>
      </c>
      <c r="E9">
        <v>2015</v>
      </c>
      <c r="F9" t="s">
        <v>1274</v>
      </c>
      <c r="G9">
        <v>55</v>
      </c>
      <c r="J9">
        <v>272</v>
      </c>
      <c r="K9">
        <v>289</v>
      </c>
      <c r="M9">
        <v>70</v>
      </c>
      <c r="N9" t="s">
        <v>4186</v>
      </c>
      <c r="O9" t="s">
        <v>4187</v>
      </c>
      <c r="P9" t="s">
        <v>4188</v>
      </c>
      <c r="Q9" t="s">
        <v>4189</v>
      </c>
      <c r="R9" s="2" t="s">
        <v>4190</v>
      </c>
      <c r="S9" s="2" t="s">
        <v>4191</v>
      </c>
      <c r="T9" t="s">
        <v>311</v>
      </c>
      <c r="U9" t="s">
        <v>34</v>
      </c>
      <c r="V9" t="s">
        <v>86</v>
      </c>
      <c r="W9" t="s">
        <v>35</v>
      </c>
      <c r="X9" t="s">
        <v>4192</v>
      </c>
      <c r="AC9" t="s">
        <v>4357</v>
      </c>
      <c r="AF9" t="s">
        <v>4357</v>
      </c>
      <c r="AM9" t="s">
        <v>4357</v>
      </c>
      <c r="AO9" t="s">
        <v>4357</v>
      </c>
      <c r="AQ9" t="s">
        <v>4357</v>
      </c>
      <c r="BE9" t="s">
        <v>4357</v>
      </c>
      <c r="BF9" t="s">
        <v>4357</v>
      </c>
      <c r="BY9" t="s">
        <v>4357</v>
      </c>
    </row>
    <row r="10" spans="1:85" ht="165" x14ac:dyDescent="0.25">
      <c r="A10" s="25" t="s">
        <v>4564</v>
      </c>
      <c r="B10" t="s">
        <v>4274</v>
      </c>
      <c r="C10" t="s">
        <v>4275</v>
      </c>
      <c r="D10" s="2" t="s">
        <v>4276</v>
      </c>
      <c r="E10">
        <v>2015</v>
      </c>
      <c r="F10" t="s">
        <v>1931</v>
      </c>
      <c r="G10">
        <v>144</v>
      </c>
      <c r="J10">
        <v>202</v>
      </c>
      <c r="K10">
        <v>211</v>
      </c>
      <c r="M10">
        <v>4</v>
      </c>
      <c r="N10" t="s">
        <v>4277</v>
      </c>
      <c r="O10" t="s">
        <v>4278</v>
      </c>
      <c r="P10" t="s">
        <v>4279</v>
      </c>
      <c r="Q10" t="s">
        <v>4280</v>
      </c>
      <c r="R10" s="2" t="s">
        <v>4281</v>
      </c>
      <c r="S10" s="2" t="s">
        <v>4282</v>
      </c>
      <c r="T10" t="s">
        <v>89</v>
      </c>
      <c r="U10" t="s">
        <v>34</v>
      </c>
      <c r="W10" t="s">
        <v>35</v>
      </c>
      <c r="X10" t="s">
        <v>4283</v>
      </c>
      <c r="AB10" t="s">
        <v>4357</v>
      </c>
      <c r="AF10" t="s">
        <v>4357</v>
      </c>
      <c r="AM10" t="s">
        <v>4357</v>
      </c>
      <c r="AP10" t="s">
        <v>4357</v>
      </c>
      <c r="AS10" t="s">
        <v>4357</v>
      </c>
      <c r="BE10" t="s">
        <v>4357</v>
      </c>
      <c r="BP10" t="s">
        <v>4357</v>
      </c>
      <c r="BU10" t="s">
        <v>4357</v>
      </c>
      <c r="CC10" t="s">
        <v>4357</v>
      </c>
    </row>
    <row r="11" spans="1:85" ht="165" x14ac:dyDescent="0.25">
      <c r="A11" s="25" t="s">
        <v>4565</v>
      </c>
      <c r="B11" t="s">
        <v>4505</v>
      </c>
      <c r="C11" t="s">
        <v>3682</v>
      </c>
      <c r="D11" s="2" t="s">
        <v>3683</v>
      </c>
      <c r="E11">
        <v>2015</v>
      </c>
      <c r="F11" t="s">
        <v>3684</v>
      </c>
      <c r="I11">
        <v>7357791</v>
      </c>
      <c r="J11">
        <v>297</v>
      </c>
      <c r="K11">
        <v>300</v>
      </c>
      <c r="N11" t="s">
        <v>3685</v>
      </c>
      <c r="O11" t="s">
        <v>3686</v>
      </c>
      <c r="P11" t="s">
        <v>3687</v>
      </c>
      <c r="Q11" t="s">
        <v>3688</v>
      </c>
      <c r="R11" s="2" t="s">
        <v>3689</v>
      </c>
      <c r="S11" s="2" t="s">
        <v>3690</v>
      </c>
      <c r="T11" t="s">
        <v>89</v>
      </c>
      <c r="U11" t="s">
        <v>34</v>
      </c>
      <c r="W11" t="s">
        <v>35</v>
      </c>
      <c r="X11" t="s">
        <v>3691</v>
      </c>
      <c r="Z11" t="s">
        <v>4357</v>
      </c>
      <c r="AB11" t="s">
        <v>4357</v>
      </c>
      <c r="AL11" t="s">
        <v>4357</v>
      </c>
      <c r="BE11" t="s">
        <v>4357</v>
      </c>
      <c r="BU11" t="s">
        <v>4357</v>
      </c>
      <c r="CC11" t="s">
        <v>4357</v>
      </c>
    </row>
    <row r="12" spans="1:85" ht="409.5" x14ac:dyDescent="0.25">
      <c r="A12" s="25" t="s">
        <v>4566</v>
      </c>
      <c r="B12" t="s">
        <v>3788</v>
      </c>
      <c r="C12" t="s">
        <v>3789</v>
      </c>
      <c r="D12" s="2" t="s">
        <v>3790</v>
      </c>
      <c r="E12">
        <v>2015</v>
      </c>
      <c r="F12" t="s">
        <v>3791</v>
      </c>
      <c r="G12">
        <v>1</v>
      </c>
      <c r="J12">
        <v>487</v>
      </c>
      <c r="K12">
        <v>522</v>
      </c>
      <c r="N12" t="s">
        <v>3792</v>
      </c>
      <c r="O12" t="s">
        <v>3793</v>
      </c>
      <c r="P12" t="s">
        <v>3794</v>
      </c>
      <c r="Q12" t="s">
        <v>3795</v>
      </c>
      <c r="R12" s="2" t="s">
        <v>3796</v>
      </c>
      <c r="T12" t="s">
        <v>713</v>
      </c>
      <c r="U12" t="s">
        <v>34</v>
      </c>
      <c r="W12" t="s">
        <v>35</v>
      </c>
      <c r="X12" t="s">
        <v>3797</v>
      </c>
      <c r="AB12" t="s">
        <v>4357</v>
      </c>
      <c r="AH12" t="s">
        <v>4357</v>
      </c>
      <c r="AM12" t="s">
        <v>4357</v>
      </c>
      <c r="BN12" t="s">
        <v>4357</v>
      </c>
      <c r="BU12" t="s">
        <v>4357</v>
      </c>
    </row>
    <row r="13" spans="1:85" ht="135" x14ac:dyDescent="0.25">
      <c r="A13" s="25" t="s">
        <v>4567</v>
      </c>
      <c r="B13" t="s">
        <v>3721</v>
      </c>
      <c r="C13" t="s">
        <v>3722</v>
      </c>
      <c r="D13" s="2" t="s">
        <v>3723</v>
      </c>
      <c r="E13">
        <v>2015</v>
      </c>
      <c r="F13" t="s">
        <v>718</v>
      </c>
      <c r="G13">
        <v>8</v>
      </c>
      <c r="H13">
        <v>17</v>
      </c>
      <c r="J13">
        <v>2973</v>
      </c>
      <c r="K13">
        <v>2980</v>
      </c>
      <c r="M13">
        <v>3</v>
      </c>
      <c r="N13" t="s">
        <v>3724</v>
      </c>
      <c r="O13" t="s">
        <v>3725</v>
      </c>
      <c r="P13" t="s">
        <v>3726</v>
      </c>
      <c r="Q13" t="s">
        <v>3727</v>
      </c>
      <c r="R13" s="2" t="s">
        <v>3728</v>
      </c>
      <c r="S13" s="2" t="s">
        <v>3729</v>
      </c>
      <c r="T13" t="s">
        <v>33</v>
      </c>
      <c r="U13" t="s">
        <v>34</v>
      </c>
      <c r="V13" t="s">
        <v>86</v>
      </c>
      <c r="W13" t="s">
        <v>35</v>
      </c>
      <c r="X13" t="s">
        <v>3730</v>
      </c>
      <c r="Z13" t="s">
        <v>4357</v>
      </c>
      <c r="AK13" t="s">
        <v>4357</v>
      </c>
      <c r="BE13" t="s">
        <v>4357</v>
      </c>
      <c r="BP13" t="s">
        <v>4357</v>
      </c>
      <c r="BU13" t="s">
        <v>4357</v>
      </c>
    </row>
    <row r="14" spans="1:85" ht="255" x14ac:dyDescent="0.25">
      <c r="A14" s="25" t="s">
        <v>4568</v>
      </c>
      <c r="B14" t="s">
        <v>4140</v>
      </c>
      <c r="C14" t="s">
        <v>4141</v>
      </c>
      <c r="D14" s="2" t="s">
        <v>4142</v>
      </c>
      <c r="E14">
        <v>2015</v>
      </c>
      <c r="F14" t="s">
        <v>4143</v>
      </c>
      <c r="G14">
        <v>6</v>
      </c>
      <c r="H14">
        <v>3</v>
      </c>
      <c r="J14">
        <v>476</v>
      </c>
      <c r="K14">
        <v>484</v>
      </c>
      <c r="M14">
        <v>1</v>
      </c>
      <c r="O14" t="s">
        <v>4144</v>
      </c>
      <c r="P14" t="s">
        <v>4145</v>
      </c>
      <c r="Q14" t="s">
        <v>4146</v>
      </c>
      <c r="R14" s="2" t="s">
        <v>4147</v>
      </c>
      <c r="S14" s="2" t="s">
        <v>4148</v>
      </c>
      <c r="T14" t="s">
        <v>33</v>
      </c>
      <c r="U14" t="s">
        <v>34</v>
      </c>
      <c r="W14" t="s">
        <v>35</v>
      </c>
      <c r="X14" t="s">
        <v>4149</v>
      </c>
      <c r="AB14" t="s">
        <v>4357</v>
      </c>
      <c r="AL14" t="s">
        <v>4357</v>
      </c>
      <c r="AM14" t="s">
        <v>4357</v>
      </c>
      <c r="AS14" t="s">
        <v>4357</v>
      </c>
      <c r="BE14" t="s">
        <v>4357</v>
      </c>
      <c r="BF14" t="s">
        <v>4357</v>
      </c>
      <c r="BP14" t="s">
        <v>4357</v>
      </c>
      <c r="BU14" t="s">
        <v>4357</v>
      </c>
      <c r="BW14" t="s">
        <v>4357</v>
      </c>
    </row>
    <row r="15" spans="1:85" ht="135" x14ac:dyDescent="0.25">
      <c r="A15" s="25" t="s">
        <v>4569</v>
      </c>
      <c r="B15" t="s">
        <v>3877</v>
      </c>
      <c r="C15" t="s">
        <v>3878</v>
      </c>
      <c r="D15" s="2" t="s">
        <v>3879</v>
      </c>
      <c r="E15">
        <v>2015</v>
      </c>
      <c r="F15" t="s">
        <v>3880</v>
      </c>
      <c r="J15">
        <v>113</v>
      </c>
      <c r="K15">
        <v>115</v>
      </c>
      <c r="M15">
        <v>7</v>
      </c>
      <c r="N15" t="s">
        <v>3881</v>
      </c>
      <c r="O15" t="s">
        <v>3882</v>
      </c>
      <c r="P15" t="s">
        <v>3883</v>
      </c>
      <c r="Q15" t="s">
        <v>3884</v>
      </c>
      <c r="R15" s="2" t="s">
        <v>3885</v>
      </c>
      <c r="S15" s="2" t="s">
        <v>3886</v>
      </c>
      <c r="T15" t="s">
        <v>89</v>
      </c>
      <c r="U15" t="s">
        <v>34</v>
      </c>
      <c r="W15" t="s">
        <v>35</v>
      </c>
      <c r="X15" t="s">
        <v>3887</v>
      </c>
      <c r="AB15" t="s">
        <v>4357</v>
      </c>
      <c r="AF15" t="s">
        <v>4357</v>
      </c>
      <c r="AM15" t="s">
        <v>4357</v>
      </c>
      <c r="AP15" t="s">
        <v>4357</v>
      </c>
      <c r="AS15" t="s">
        <v>4357</v>
      </c>
      <c r="BE15" t="s">
        <v>4357</v>
      </c>
      <c r="BN15" t="s">
        <v>4357</v>
      </c>
      <c r="BP15" t="s">
        <v>4357</v>
      </c>
      <c r="BU15" t="s">
        <v>4357</v>
      </c>
      <c r="BW15" t="s">
        <v>4357</v>
      </c>
      <c r="BX15" t="s">
        <v>4357</v>
      </c>
      <c r="CC15" t="s">
        <v>4357</v>
      </c>
    </row>
    <row r="16" spans="1:85" ht="225" x14ac:dyDescent="0.25">
      <c r="A16" s="25" t="s">
        <v>4570</v>
      </c>
      <c r="B16" t="s">
        <v>3835</v>
      </c>
      <c r="C16" t="s">
        <v>3836</v>
      </c>
      <c r="D16" s="2" t="s">
        <v>3837</v>
      </c>
      <c r="E16">
        <v>2015</v>
      </c>
      <c r="F16" t="s">
        <v>1036</v>
      </c>
      <c r="G16">
        <v>26</v>
      </c>
      <c r="I16">
        <v>7218475</v>
      </c>
      <c r="J16">
        <v>1026</v>
      </c>
      <c r="K16">
        <v>1034</v>
      </c>
      <c r="M16">
        <v>14</v>
      </c>
      <c r="N16" t="s">
        <v>3838</v>
      </c>
      <c r="O16" t="s">
        <v>3839</v>
      </c>
      <c r="P16" t="s">
        <v>3840</v>
      </c>
      <c r="Q16" t="s">
        <v>3841</v>
      </c>
      <c r="R16" s="2" t="s">
        <v>3842</v>
      </c>
      <c r="S16" s="2" t="s">
        <v>3843</v>
      </c>
      <c r="T16" t="s">
        <v>89</v>
      </c>
      <c r="U16" t="s">
        <v>34</v>
      </c>
      <c r="W16" t="s">
        <v>35</v>
      </c>
      <c r="X16" t="s">
        <v>3844</v>
      </c>
      <c r="Z16" t="s">
        <v>4357</v>
      </c>
      <c r="AB16" t="s">
        <v>4357</v>
      </c>
      <c r="AF16" t="s">
        <v>4357</v>
      </c>
      <c r="AT16" t="s">
        <v>4357</v>
      </c>
      <c r="BF16" t="s">
        <v>4357</v>
      </c>
      <c r="BN16" t="s">
        <v>4357</v>
      </c>
      <c r="BU16" t="s">
        <v>4357</v>
      </c>
      <c r="CC16" t="s">
        <v>4357</v>
      </c>
    </row>
    <row r="17" spans="1:83" ht="240" x14ac:dyDescent="0.25">
      <c r="A17" s="25" t="s">
        <v>4571</v>
      </c>
      <c r="B17" t="s">
        <v>3711</v>
      </c>
      <c r="C17" t="s">
        <v>3712</v>
      </c>
      <c r="D17" s="2" t="s">
        <v>3713</v>
      </c>
      <c r="E17">
        <v>2015</v>
      </c>
      <c r="F17" t="s">
        <v>521</v>
      </c>
      <c r="G17">
        <v>39</v>
      </c>
      <c r="H17">
        <v>12</v>
      </c>
      <c r="I17">
        <v>190</v>
      </c>
      <c r="L17">
        <v>8</v>
      </c>
      <c r="M17">
        <v>3</v>
      </c>
      <c r="N17" t="s">
        <v>3714</v>
      </c>
      <c r="O17" t="s">
        <v>3715</v>
      </c>
      <c r="P17" t="s">
        <v>3716</v>
      </c>
      <c r="Q17" t="s">
        <v>3717</v>
      </c>
      <c r="R17" s="2" t="s">
        <v>3718</v>
      </c>
      <c r="S17" s="2" t="s">
        <v>3719</v>
      </c>
      <c r="T17" t="s">
        <v>33</v>
      </c>
      <c r="U17" t="s">
        <v>34</v>
      </c>
      <c r="W17" t="s">
        <v>35</v>
      </c>
      <c r="X17" t="s">
        <v>3720</v>
      </c>
      <c r="Z17" t="s">
        <v>4357</v>
      </c>
      <c r="AB17" t="s">
        <v>4357</v>
      </c>
      <c r="AF17" t="s">
        <v>4357</v>
      </c>
      <c r="AM17" t="s">
        <v>4357</v>
      </c>
      <c r="AS17" t="s">
        <v>4357</v>
      </c>
      <c r="BE17" t="s">
        <v>4357</v>
      </c>
      <c r="BP17" t="s">
        <v>4357</v>
      </c>
      <c r="BU17" t="s">
        <v>4357</v>
      </c>
      <c r="BW17" t="s">
        <v>4357</v>
      </c>
    </row>
    <row r="18" spans="1:83" ht="255" x14ac:dyDescent="0.25">
      <c r="A18" s="25" t="s">
        <v>4572</v>
      </c>
      <c r="B18" t="s">
        <v>3815</v>
      </c>
      <c r="C18" t="s">
        <v>3816</v>
      </c>
      <c r="D18" s="2" t="s">
        <v>3817</v>
      </c>
      <c r="E18">
        <v>2015</v>
      </c>
      <c r="F18" t="s">
        <v>3818</v>
      </c>
      <c r="I18">
        <v>7226677</v>
      </c>
      <c r="J18">
        <v>97</v>
      </c>
      <c r="K18">
        <v>104</v>
      </c>
      <c r="M18">
        <v>8</v>
      </c>
      <c r="N18" t="s">
        <v>3819</v>
      </c>
      <c r="O18" t="s">
        <v>3820</v>
      </c>
      <c r="P18" t="s">
        <v>3821</v>
      </c>
      <c r="Q18" t="s">
        <v>3822</v>
      </c>
      <c r="R18" s="2" t="s">
        <v>3823</v>
      </c>
      <c r="S18" s="2" t="s">
        <v>3824</v>
      </c>
      <c r="T18" t="s">
        <v>89</v>
      </c>
      <c r="U18" t="s">
        <v>34</v>
      </c>
      <c r="W18" t="s">
        <v>35</v>
      </c>
      <c r="X18" t="s">
        <v>3825</v>
      </c>
      <c r="Z18" t="s">
        <v>4357</v>
      </c>
      <c r="AB18" t="s">
        <v>4357</v>
      </c>
      <c r="AL18" t="s">
        <v>4357</v>
      </c>
      <c r="BE18" t="s">
        <v>4357</v>
      </c>
      <c r="BU18" t="s">
        <v>4357</v>
      </c>
      <c r="BX18" t="s">
        <v>4357</v>
      </c>
    </row>
    <row r="19" spans="1:83" ht="195" x14ac:dyDescent="0.25">
      <c r="A19" s="25" t="s">
        <v>4573</v>
      </c>
      <c r="B19" t="s">
        <v>3798</v>
      </c>
      <c r="C19" t="s">
        <v>3799</v>
      </c>
      <c r="D19" s="2" t="s">
        <v>3800</v>
      </c>
      <c r="E19">
        <v>2015</v>
      </c>
      <c r="F19" t="s">
        <v>1246</v>
      </c>
      <c r="G19" t="s">
        <v>3801</v>
      </c>
      <c r="I19">
        <v>7249496</v>
      </c>
      <c r="J19">
        <v>7322</v>
      </c>
      <c r="K19">
        <v>7327</v>
      </c>
      <c r="M19">
        <v>2</v>
      </c>
      <c r="N19" t="s">
        <v>3802</v>
      </c>
      <c r="O19" t="s">
        <v>3803</v>
      </c>
      <c r="P19" t="s">
        <v>3804</v>
      </c>
      <c r="Q19" t="s">
        <v>3805</v>
      </c>
      <c r="R19" s="2" t="s">
        <v>3806</v>
      </c>
      <c r="T19" t="s">
        <v>89</v>
      </c>
      <c r="U19" t="s">
        <v>34</v>
      </c>
      <c r="W19" t="s">
        <v>35</v>
      </c>
      <c r="X19" t="s">
        <v>3807</v>
      </c>
      <c r="Z19" t="s">
        <v>4357</v>
      </c>
      <c r="AB19" t="s">
        <v>4357</v>
      </c>
      <c r="AF19" t="s">
        <v>4357</v>
      </c>
      <c r="BE19" t="s">
        <v>4357</v>
      </c>
      <c r="BP19" t="s">
        <v>4357</v>
      </c>
      <c r="BU19" t="s">
        <v>4357</v>
      </c>
    </row>
    <row r="20" spans="1:83" ht="225" x14ac:dyDescent="0.25">
      <c r="A20" s="25" t="s">
        <v>4574</v>
      </c>
      <c r="B20" t="s">
        <v>3808</v>
      </c>
      <c r="C20" t="s">
        <v>3809</v>
      </c>
      <c r="D20" s="2" t="s">
        <v>3810</v>
      </c>
      <c r="E20">
        <v>2015</v>
      </c>
      <c r="F20" t="s">
        <v>125</v>
      </c>
      <c r="G20">
        <v>15</v>
      </c>
      <c r="H20">
        <v>9</v>
      </c>
      <c r="J20">
        <v>22419</v>
      </c>
      <c r="K20">
        <v>22438</v>
      </c>
      <c r="M20">
        <v>11</v>
      </c>
      <c r="N20" t="s">
        <v>3811</v>
      </c>
      <c r="O20" t="s">
        <v>3812</v>
      </c>
      <c r="P20" t="s">
        <v>4386</v>
      </c>
      <c r="Q20" t="s">
        <v>4387</v>
      </c>
      <c r="R20" s="2" t="s">
        <v>4388</v>
      </c>
      <c r="S20" s="2" t="s">
        <v>3813</v>
      </c>
      <c r="T20" t="s">
        <v>33</v>
      </c>
      <c r="U20" t="s">
        <v>34</v>
      </c>
      <c r="V20" t="s">
        <v>86</v>
      </c>
      <c r="W20" t="s">
        <v>35</v>
      </c>
      <c r="X20" t="s">
        <v>3814</v>
      </c>
      <c r="Z20" t="s">
        <v>4357</v>
      </c>
      <c r="AB20" t="s">
        <v>4357</v>
      </c>
      <c r="AF20" t="s">
        <v>4357</v>
      </c>
      <c r="AM20" t="s">
        <v>4357</v>
      </c>
      <c r="AX20" t="s">
        <v>4357</v>
      </c>
      <c r="BN20" t="s">
        <v>4357</v>
      </c>
      <c r="BU20" t="s">
        <v>4357</v>
      </c>
      <c r="CC20" t="s">
        <v>4357</v>
      </c>
    </row>
    <row r="21" spans="1:83" ht="180" x14ac:dyDescent="0.25">
      <c r="A21" s="25" t="s">
        <v>4575</v>
      </c>
      <c r="B21" t="s">
        <v>3948</v>
      </c>
      <c r="C21" t="s">
        <v>3949</v>
      </c>
      <c r="D21" s="2" t="s">
        <v>3950</v>
      </c>
      <c r="E21">
        <v>2015</v>
      </c>
      <c r="F21" t="s">
        <v>3951</v>
      </c>
      <c r="I21">
        <v>7454520</v>
      </c>
      <c r="J21">
        <v>329</v>
      </c>
      <c r="K21">
        <v>335</v>
      </c>
      <c r="M21">
        <v>3</v>
      </c>
      <c r="N21" t="s">
        <v>3952</v>
      </c>
      <c r="O21" t="s">
        <v>3953</v>
      </c>
      <c r="P21" t="s">
        <v>3954</v>
      </c>
      <c r="Q21" t="s">
        <v>3955</v>
      </c>
      <c r="R21" s="2" t="s">
        <v>3956</v>
      </c>
      <c r="T21" t="s">
        <v>89</v>
      </c>
      <c r="U21" t="s">
        <v>34</v>
      </c>
      <c r="W21" t="s">
        <v>35</v>
      </c>
      <c r="X21" t="s">
        <v>3957</v>
      </c>
      <c r="Z21" t="s">
        <v>4357</v>
      </c>
      <c r="AB21" t="s">
        <v>4357</v>
      </c>
      <c r="AL21" t="s">
        <v>4357</v>
      </c>
      <c r="AX21" t="s">
        <v>4357</v>
      </c>
      <c r="BE21" t="s">
        <v>4357</v>
      </c>
      <c r="BP21" t="s">
        <v>4357</v>
      </c>
      <c r="BU21" t="s">
        <v>4357</v>
      </c>
      <c r="BX21" t="s">
        <v>4357</v>
      </c>
    </row>
    <row r="22" spans="1:83" ht="135" x14ac:dyDescent="0.25">
      <c r="A22" s="25" t="s">
        <v>4576</v>
      </c>
      <c r="B22" t="s">
        <v>4292</v>
      </c>
      <c r="C22" t="s">
        <v>4293</v>
      </c>
      <c r="D22" s="2" t="s">
        <v>4294</v>
      </c>
      <c r="E22">
        <v>2015</v>
      </c>
      <c r="F22" t="s">
        <v>773</v>
      </c>
      <c r="G22">
        <v>330</v>
      </c>
      <c r="J22">
        <v>1337</v>
      </c>
      <c r="K22">
        <v>1343</v>
      </c>
      <c r="N22" t="s">
        <v>4295</v>
      </c>
      <c r="O22" t="s">
        <v>4296</v>
      </c>
      <c r="P22" t="s">
        <v>4297</v>
      </c>
      <c r="Q22" t="s">
        <v>4298</v>
      </c>
      <c r="R22" s="2" t="s">
        <v>4299</v>
      </c>
      <c r="S22" s="2" t="s">
        <v>4300</v>
      </c>
      <c r="T22" t="s">
        <v>89</v>
      </c>
      <c r="U22" t="s">
        <v>34</v>
      </c>
      <c r="W22" t="s">
        <v>35</v>
      </c>
      <c r="X22" t="s">
        <v>4301</v>
      </c>
      <c r="AB22" t="s">
        <v>4357</v>
      </c>
      <c r="AL22" t="s">
        <v>4357</v>
      </c>
      <c r="AS22" t="s">
        <v>4357</v>
      </c>
      <c r="BE22" t="s">
        <v>4357</v>
      </c>
      <c r="BN22" t="s">
        <v>4357</v>
      </c>
      <c r="BP22" t="s">
        <v>4357</v>
      </c>
      <c r="BU22" t="s">
        <v>4357</v>
      </c>
      <c r="BW22" t="s">
        <v>4357</v>
      </c>
    </row>
    <row r="23" spans="1:83" ht="165" x14ac:dyDescent="0.25">
      <c r="A23" s="25" t="s">
        <v>4577</v>
      </c>
      <c r="B23" t="s">
        <v>3937</v>
      </c>
      <c r="C23" t="s">
        <v>3938</v>
      </c>
      <c r="D23" s="2" t="s">
        <v>3939</v>
      </c>
      <c r="E23">
        <v>2015</v>
      </c>
      <c r="F23" t="s">
        <v>3940</v>
      </c>
      <c r="G23">
        <v>9</v>
      </c>
      <c r="H23">
        <v>10</v>
      </c>
      <c r="J23">
        <v>59</v>
      </c>
      <c r="K23">
        <v>70</v>
      </c>
      <c r="M23">
        <v>3</v>
      </c>
      <c r="N23" t="s">
        <v>3941</v>
      </c>
      <c r="O23" t="s">
        <v>3942</v>
      </c>
      <c r="P23" t="s">
        <v>3943</v>
      </c>
      <c r="Q23" t="s">
        <v>3944</v>
      </c>
      <c r="R23" s="2" t="s">
        <v>3945</v>
      </c>
      <c r="S23" s="2" t="s">
        <v>3946</v>
      </c>
      <c r="T23" t="s">
        <v>33</v>
      </c>
      <c r="U23" t="s">
        <v>34</v>
      </c>
      <c r="W23" t="s">
        <v>35</v>
      </c>
      <c r="X23" t="s">
        <v>3947</v>
      </c>
      <c r="Z23" t="s">
        <v>4357</v>
      </c>
      <c r="AB23" t="s">
        <v>4357</v>
      </c>
      <c r="AL23" t="s">
        <v>4357</v>
      </c>
      <c r="AS23" t="s">
        <v>4357</v>
      </c>
      <c r="BE23" t="s">
        <v>4357</v>
      </c>
      <c r="BF23" t="s">
        <v>4357</v>
      </c>
      <c r="BP23" t="s">
        <v>4357</v>
      </c>
      <c r="BU23" t="s">
        <v>4357</v>
      </c>
    </row>
    <row r="24" spans="1:83" ht="150" x14ac:dyDescent="0.25">
      <c r="A24" s="25" t="s">
        <v>4578</v>
      </c>
      <c r="B24" t="s">
        <v>4162</v>
      </c>
      <c r="C24" t="s">
        <v>4163</v>
      </c>
      <c r="D24" s="2" t="s">
        <v>4164</v>
      </c>
      <c r="E24">
        <v>2015</v>
      </c>
      <c r="F24" t="s">
        <v>4165</v>
      </c>
      <c r="I24">
        <v>7107459</v>
      </c>
      <c r="M24">
        <v>14</v>
      </c>
      <c r="N24" t="s">
        <v>4166</v>
      </c>
      <c r="O24" t="s">
        <v>4167</v>
      </c>
      <c r="P24" t="s">
        <v>4168</v>
      </c>
      <c r="Q24" t="s">
        <v>4169</v>
      </c>
      <c r="R24" s="2" t="s">
        <v>4170</v>
      </c>
      <c r="T24" t="s">
        <v>89</v>
      </c>
      <c r="U24" t="s">
        <v>34</v>
      </c>
      <c r="W24" t="s">
        <v>35</v>
      </c>
      <c r="X24" t="s">
        <v>4171</v>
      </c>
      <c r="AA24" t="s">
        <v>4357</v>
      </c>
      <c r="AB24" t="s">
        <v>4357</v>
      </c>
      <c r="AH24" t="s">
        <v>4357</v>
      </c>
      <c r="AP24" t="s">
        <v>4357</v>
      </c>
      <c r="AQ24" t="s">
        <v>4357</v>
      </c>
      <c r="AS24" t="s">
        <v>4357</v>
      </c>
      <c r="AT24" t="s">
        <v>4357</v>
      </c>
      <c r="AW24" t="s">
        <v>4357</v>
      </c>
      <c r="AX24" t="s">
        <v>4357</v>
      </c>
      <c r="BC24" t="s">
        <v>4357</v>
      </c>
      <c r="BD24" t="s">
        <v>4357</v>
      </c>
      <c r="BE24" t="s">
        <v>4357</v>
      </c>
      <c r="BF24" t="s">
        <v>4357</v>
      </c>
      <c r="BP24" t="s">
        <v>4357</v>
      </c>
      <c r="BU24" t="s">
        <v>4357</v>
      </c>
    </row>
    <row r="25" spans="1:83" ht="150" x14ac:dyDescent="0.25">
      <c r="A25" s="25" t="s">
        <v>4579</v>
      </c>
      <c r="B25" t="s">
        <v>4080</v>
      </c>
      <c r="C25" t="s">
        <v>4081</v>
      </c>
      <c r="D25" s="2" t="s">
        <v>4082</v>
      </c>
      <c r="E25">
        <v>2015</v>
      </c>
      <c r="F25" t="s">
        <v>670</v>
      </c>
      <c r="G25">
        <v>455</v>
      </c>
      <c r="J25">
        <v>571</v>
      </c>
      <c r="K25">
        <v>584</v>
      </c>
      <c r="M25">
        <v>7</v>
      </c>
      <c r="N25" t="s">
        <v>4083</v>
      </c>
      <c r="O25" t="s">
        <v>4084</v>
      </c>
      <c r="P25" t="s">
        <v>4085</v>
      </c>
      <c r="Q25" t="s">
        <v>4086</v>
      </c>
      <c r="R25" s="2" t="s">
        <v>4087</v>
      </c>
      <c r="T25" t="s">
        <v>89</v>
      </c>
      <c r="U25" t="s">
        <v>34</v>
      </c>
      <c r="W25" t="s">
        <v>35</v>
      </c>
      <c r="X25" t="s">
        <v>4088</v>
      </c>
      <c r="AA25" t="s">
        <v>4357</v>
      </c>
      <c r="AJ25" t="s">
        <v>4357</v>
      </c>
      <c r="AP25" t="s">
        <v>4357</v>
      </c>
      <c r="AQ25" t="s">
        <v>4357</v>
      </c>
      <c r="AS25" t="s">
        <v>4357</v>
      </c>
      <c r="AT25" t="s">
        <v>4357</v>
      </c>
      <c r="AW25" t="s">
        <v>4357</v>
      </c>
      <c r="AX25" t="s">
        <v>4357</v>
      </c>
      <c r="BC25" t="s">
        <v>4357</v>
      </c>
      <c r="BD25" t="s">
        <v>4357</v>
      </c>
      <c r="BE25" t="s">
        <v>4357</v>
      </c>
      <c r="BF25" t="s">
        <v>4357</v>
      </c>
      <c r="BP25" t="s">
        <v>4357</v>
      </c>
      <c r="BU25" t="s">
        <v>4357</v>
      </c>
    </row>
    <row r="26" spans="1:83" ht="165" x14ac:dyDescent="0.25">
      <c r="A26" s="25" t="s">
        <v>4580</v>
      </c>
      <c r="B26" t="s">
        <v>3926</v>
      </c>
      <c r="C26" t="s">
        <v>3927</v>
      </c>
      <c r="D26" s="2" t="s">
        <v>3928</v>
      </c>
      <c r="E26">
        <v>2015</v>
      </c>
      <c r="F26" t="s">
        <v>3929</v>
      </c>
      <c r="G26">
        <v>6</v>
      </c>
      <c r="H26">
        <v>1</v>
      </c>
      <c r="J26">
        <v>76</v>
      </c>
      <c r="K26">
        <v>100</v>
      </c>
      <c r="M26">
        <v>8</v>
      </c>
      <c r="N26" t="s">
        <v>3930</v>
      </c>
      <c r="O26" t="s">
        <v>3931</v>
      </c>
      <c r="P26" t="s">
        <v>3932</v>
      </c>
      <c r="Q26" t="s">
        <v>3933</v>
      </c>
      <c r="R26" s="2" t="s">
        <v>3934</v>
      </c>
      <c r="S26" s="2" t="s">
        <v>3935</v>
      </c>
      <c r="T26" t="s">
        <v>33</v>
      </c>
      <c r="U26" t="s">
        <v>34</v>
      </c>
      <c r="W26" t="s">
        <v>35</v>
      </c>
      <c r="X26" t="s">
        <v>3936</v>
      </c>
      <c r="Z26" t="s">
        <v>4357</v>
      </c>
      <c r="AB26" t="s">
        <v>4357</v>
      </c>
      <c r="AH26" t="s">
        <v>4357</v>
      </c>
      <c r="AM26" t="s">
        <v>4357</v>
      </c>
      <c r="AP26" t="s">
        <v>4357</v>
      </c>
      <c r="AS26" t="s">
        <v>4357</v>
      </c>
      <c r="BE26" t="s">
        <v>4357</v>
      </c>
      <c r="BP26" t="s">
        <v>4357</v>
      </c>
      <c r="BW26" t="s">
        <v>4357</v>
      </c>
      <c r="CB26" t="s">
        <v>4357</v>
      </c>
    </row>
    <row r="27" spans="1:83" ht="90" x14ac:dyDescent="0.25">
      <c r="A27" s="25" t="s">
        <v>4581</v>
      </c>
      <c r="B27" t="s">
        <v>4243</v>
      </c>
      <c r="C27" t="s">
        <v>4244</v>
      </c>
      <c r="D27" s="2" t="s">
        <v>4245</v>
      </c>
      <c r="E27">
        <v>2015</v>
      </c>
      <c r="F27" t="s">
        <v>4246</v>
      </c>
      <c r="I27">
        <v>7015982</v>
      </c>
      <c r="J27">
        <v>347</v>
      </c>
      <c r="N27" t="s">
        <v>4247</v>
      </c>
      <c r="O27" t="s">
        <v>4248</v>
      </c>
      <c r="P27" t="s">
        <v>4249</v>
      </c>
      <c r="Q27" t="s">
        <v>4250</v>
      </c>
      <c r="R27" s="2" t="s">
        <v>4251</v>
      </c>
      <c r="S27" s="2" t="s">
        <v>4252</v>
      </c>
      <c r="T27" t="s">
        <v>89</v>
      </c>
      <c r="U27" t="s">
        <v>34</v>
      </c>
      <c r="W27" t="s">
        <v>35</v>
      </c>
      <c r="X27" t="s">
        <v>4253</v>
      </c>
      <c r="AB27" t="s">
        <v>4357</v>
      </c>
      <c r="AH27" t="s">
        <v>4357</v>
      </c>
      <c r="AM27" t="s">
        <v>4357</v>
      </c>
      <c r="BN27" t="s">
        <v>4357</v>
      </c>
      <c r="BU27" t="s">
        <v>4357</v>
      </c>
    </row>
    <row r="28" spans="1:83" ht="210" x14ac:dyDescent="0.25">
      <c r="A28" s="25" t="s">
        <v>4582</v>
      </c>
      <c r="B28" t="s">
        <v>4172</v>
      </c>
      <c r="C28" t="s">
        <v>4173</v>
      </c>
      <c r="D28" s="2" t="s">
        <v>4174</v>
      </c>
      <c r="E28">
        <v>2015</v>
      </c>
      <c r="F28" t="s">
        <v>4175</v>
      </c>
      <c r="G28">
        <v>22</v>
      </c>
      <c r="H28">
        <v>3</v>
      </c>
      <c r="J28">
        <v>258</v>
      </c>
      <c r="K28">
        <v>268</v>
      </c>
      <c r="M28">
        <v>18</v>
      </c>
      <c r="N28" t="s">
        <v>4176</v>
      </c>
      <c r="O28" t="s">
        <v>4177</v>
      </c>
      <c r="P28" t="s">
        <v>4178</v>
      </c>
      <c r="Q28" t="s">
        <v>4179</v>
      </c>
      <c r="R28" s="2" t="s">
        <v>4180</v>
      </c>
      <c r="S28" s="2" t="s">
        <v>4181</v>
      </c>
      <c r="T28" t="s">
        <v>33</v>
      </c>
      <c r="U28" t="s">
        <v>34</v>
      </c>
      <c r="W28" t="s">
        <v>35</v>
      </c>
      <c r="X28" t="s">
        <v>4182</v>
      </c>
      <c r="AE28" t="s">
        <v>4357</v>
      </c>
      <c r="AH28" t="s">
        <v>4357</v>
      </c>
      <c r="AT28" t="s">
        <v>4357</v>
      </c>
      <c r="BC28" t="s">
        <v>4357</v>
      </c>
      <c r="BJ28" t="s">
        <v>4357</v>
      </c>
      <c r="BU28" t="s">
        <v>4357</v>
      </c>
    </row>
    <row r="29" spans="1:83" ht="270" x14ac:dyDescent="0.25">
      <c r="A29" s="25" t="s">
        <v>4583</v>
      </c>
      <c r="B29" t="s">
        <v>3974</v>
      </c>
      <c r="C29" t="s">
        <v>3975</v>
      </c>
      <c r="D29" s="2" t="s">
        <v>3976</v>
      </c>
      <c r="E29">
        <v>2015</v>
      </c>
      <c r="F29" t="s">
        <v>3977</v>
      </c>
      <c r="J29">
        <v>569</v>
      </c>
      <c r="K29">
        <v>611</v>
      </c>
      <c r="M29">
        <v>1</v>
      </c>
      <c r="N29" t="s">
        <v>3978</v>
      </c>
      <c r="O29" t="s">
        <v>3979</v>
      </c>
      <c r="P29" t="s">
        <v>3980</v>
      </c>
      <c r="Q29" t="s">
        <v>3981</v>
      </c>
      <c r="R29" s="2" t="s">
        <v>3982</v>
      </c>
      <c r="T29" t="s">
        <v>713</v>
      </c>
      <c r="U29" t="s">
        <v>34</v>
      </c>
      <c r="W29" t="s">
        <v>35</v>
      </c>
      <c r="X29" t="s">
        <v>3983</v>
      </c>
      <c r="Z29" t="s">
        <v>4357</v>
      </c>
      <c r="AB29" t="s">
        <v>4357</v>
      </c>
      <c r="AH29" t="s">
        <v>4357</v>
      </c>
      <c r="AL29" t="s">
        <v>4357</v>
      </c>
      <c r="BE29" t="s">
        <v>4357</v>
      </c>
      <c r="BF29" t="s">
        <v>4357</v>
      </c>
      <c r="BJ29" t="s">
        <v>4357</v>
      </c>
      <c r="BN29" t="s">
        <v>4357</v>
      </c>
      <c r="BP29" t="s">
        <v>4357</v>
      </c>
      <c r="BU29" t="s">
        <v>4357</v>
      </c>
      <c r="CC29" t="s">
        <v>4357</v>
      </c>
    </row>
    <row r="30" spans="1:83" ht="180" x14ac:dyDescent="0.25">
      <c r="A30" s="25" t="s">
        <v>4584</v>
      </c>
      <c r="B30" t="s">
        <v>3984</v>
      </c>
      <c r="C30" t="s">
        <v>3985</v>
      </c>
      <c r="D30" s="2" t="s">
        <v>3986</v>
      </c>
      <c r="E30">
        <v>2015</v>
      </c>
      <c r="F30" t="s">
        <v>882</v>
      </c>
      <c r="G30">
        <v>2015</v>
      </c>
      <c r="I30">
        <v>642425</v>
      </c>
      <c r="M30">
        <v>8</v>
      </c>
      <c r="N30" t="s">
        <v>3987</v>
      </c>
      <c r="O30" t="s">
        <v>3988</v>
      </c>
      <c r="P30" t="s">
        <v>3989</v>
      </c>
      <c r="Q30" t="s">
        <v>3990</v>
      </c>
      <c r="R30" s="2" t="s">
        <v>3991</v>
      </c>
      <c r="T30" t="s">
        <v>33</v>
      </c>
      <c r="U30" t="s">
        <v>34</v>
      </c>
      <c r="V30" t="s">
        <v>86</v>
      </c>
      <c r="W30" t="s">
        <v>35</v>
      </c>
      <c r="X30" t="s">
        <v>3992</v>
      </c>
      <c r="Z30" t="s">
        <v>4357</v>
      </c>
      <c r="AB30" t="s">
        <v>4357</v>
      </c>
      <c r="AF30" t="s">
        <v>4357</v>
      </c>
      <c r="AL30" t="s">
        <v>4357</v>
      </c>
      <c r="AS30" t="s">
        <v>4357</v>
      </c>
      <c r="BN30" t="s">
        <v>4357</v>
      </c>
      <c r="CE30" t="s">
        <v>4357</v>
      </c>
    </row>
    <row r="31" spans="1:83" ht="225" x14ac:dyDescent="0.25">
      <c r="A31" s="25" t="s">
        <v>4585</v>
      </c>
      <c r="B31" t="s">
        <v>3740</v>
      </c>
      <c r="C31" t="s">
        <v>3741</v>
      </c>
      <c r="D31" s="2" t="s">
        <v>3742</v>
      </c>
      <c r="E31">
        <v>2015</v>
      </c>
      <c r="F31" t="s">
        <v>3743</v>
      </c>
      <c r="I31">
        <v>7336412</v>
      </c>
      <c r="J31">
        <v>1685</v>
      </c>
      <c r="K31">
        <v>1690</v>
      </c>
      <c r="N31" t="s">
        <v>3744</v>
      </c>
      <c r="O31" t="s">
        <v>3745</v>
      </c>
      <c r="P31" t="s">
        <v>3746</v>
      </c>
      <c r="Q31" t="s">
        <v>3747</v>
      </c>
      <c r="R31" s="2" t="s">
        <v>3748</v>
      </c>
      <c r="S31" s="2" t="s">
        <v>3749</v>
      </c>
      <c r="T31" t="s">
        <v>89</v>
      </c>
      <c r="U31" t="s">
        <v>34</v>
      </c>
      <c r="W31" t="s">
        <v>35</v>
      </c>
      <c r="X31" t="s">
        <v>3750</v>
      </c>
      <c r="Z31" t="s">
        <v>4357</v>
      </c>
      <c r="AB31" t="s">
        <v>4357</v>
      </c>
      <c r="AF31" t="s">
        <v>4357</v>
      </c>
      <c r="AL31" t="s">
        <v>4357</v>
      </c>
      <c r="AS31" t="s">
        <v>4357</v>
      </c>
      <c r="BE31" t="s">
        <v>4357</v>
      </c>
      <c r="BP31" t="s">
        <v>4357</v>
      </c>
      <c r="BU31" t="s">
        <v>4357</v>
      </c>
      <c r="BW31" t="s">
        <v>4357</v>
      </c>
    </row>
    <row r="32" spans="1:83" ht="90" x14ac:dyDescent="0.25">
      <c r="A32" s="25" t="s">
        <v>4586</v>
      </c>
      <c r="B32" t="s">
        <v>4254</v>
      </c>
      <c r="C32" t="s">
        <v>4255</v>
      </c>
      <c r="D32" s="2" t="s">
        <v>4256</v>
      </c>
      <c r="E32">
        <v>2015</v>
      </c>
      <c r="F32" t="s">
        <v>4257</v>
      </c>
      <c r="I32">
        <v>7035729</v>
      </c>
      <c r="J32">
        <v>515</v>
      </c>
      <c r="K32">
        <v>516</v>
      </c>
      <c r="M32">
        <v>5</v>
      </c>
      <c r="N32" t="s">
        <v>4258</v>
      </c>
      <c r="O32" t="s">
        <v>4259</v>
      </c>
      <c r="P32" t="s">
        <v>4260</v>
      </c>
      <c r="Q32" t="s">
        <v>4261</v>
      </c>
      <c r="R32" s="2" t="s">
        <v>4262</v>
      </c>
      <c r="S32" s="2" t="s">
        <v>4263</v>
      </c>
      <c r="T32" t="s">
        <v>89</v>
      </c>
      <c r="U32" t="s">
        <v>34</v>
      </c>
      <c r="W32" t="s">
        <v>35</v>
      </c>
      <c r="X32" t="s">
        <v>4264</v>
      </c>
      <c r="Z32" t="s">
        <v>4357</v>
      </c>
      <c r="AB32" t="s">
        <v>4357</v>
      </c>
      <c r="AF32" t="s">
        <v>4357</v>
      </c>
      <c r="AL32" t="s">
        <v>4357</v>
      </c>
      <c r="AM32" t="s">
        <v>4357</v>
      </c>
      <c r="AS32" t="s">
        <v>4357</v>
      </c>
      <c r="BP32" t="s">
        <v>4357</v>
      </c>
      <c r="BW32" t="s">
        <v>4357</v>
      </c>
    </row>
    <row r="33" spans="1:83" ht="165" x14ac:dyDescent="0.25">
      <c r="A33" s="25" t="s">
        <v>4587</v>
      </c>
      <c r="B33" t="s">
        <v>4376</v>
      </c>
      <c r="C33" t="s">
        <v>4284</v>
      </c>
      <c r="D33" s="2" t="s">
        <v>4285</v>
      </c>
      <c r="E33">
        <v>2015</v>
      </c>
      <c r="F33" t="s">
        <v>521</v>
      </c>
      <c r="G33">
        <v>39</v>
      </c>
      <c r="H33">
        <v>1</v>
      </c>
      <c r="L33">
        <v>8</v>
      </c>
      <c r="M33">
        <v>85</v>
      </c>
      <c r="N33" t="s">
        <v>4286</v>
      </c>
      <c r="O33" t="s">
        <v>4287</v>
      </c>
      <c r="P33" t="s">
        <v>4288</v>
      </c>
      <c r="Q33" t="s">
        <v>4289</v>
      </c>
      <c r="R33" s="2" t="s">
        <v>4389</v>
      </c>
      <c r="S33" s="2" t="s">
        <v>4290</v>
      </c>
      <c r="T33" t="s">
        <v>311</v>
      </c>
      <c r="U33" t="s">
        <v>34</v>
      </c>
      <c r="W33" t="s">
        <v>35</v>
      </c>
      <c r="X33" t="s">
        <v>4291</v>
      </c>
      <c r="AC33" t="s">
        <v>4357</v>
      </c>
      <c r="AI33" t="s">
        <v>4357</v>
      </c>
      <c r="AM33" t="s">
        <v>4357</v>
      </c>
      <c r="AO33" t="s">
        <v>4357</v>
      </c>
      <c r="AP33" t="s">
        <v>4357</v>
      </c>
      <c r="AS33" t="s">
        <v>4357</v>
      </c>
      <c r="AT33" t="s">
        <v>4357</v>
      </c>
      <c r="AU33" t="s">
        <v>4357</v>
      </c>
      <c r="AX33" t="s">
        <v>4357</v>
      </c>
      <c r="BD33" t="s">
        <v>4357</v>
      </c>
      <c r="BE33" t="s">
        <v>4357</v>
      </c>
      <c r="BF33" t="s">
        <v>4357</v>
      </c>
      <c r="BJ33" t="s">
        <v>4357</v>
      </c>
      <c r="BN33" t="s">
        <v>4357</v>
      </c>
      <c r="BP33" t="s">
        <v>4357</v>
      </c>
      <c r="BU33" t="s">
        <v>4357</v>
      </c>
      <c r="BV33" t="s">
        <v>4357</v>
      </c>
      <c r="BW33" t="s">
        <v>4357</v>
      </c>
      <c r="BX33" t="s">
        <v>4357</v>
      </c>
      <c r="CC33" t="s">
        <v>4357</v>
      </c>
      <c r="CE33" t="s">
        <v>4357</v>
      </c>
    </row>
    <row r="34" spans="1:83" ht="165" x14ac:dyDescent="0.25">
      <c r="A34" s="25" t="s">
        <v>4588</v>
      </c>
      <c r="B34" t="s">
        <v>4108</v>
      </c>
      <c r="C34" t="s">
        <v>4109</v>
      </c>
      <c r="D34" s="2" t="s">
        <v>4110</v>
      </c>
      <c r="E34">
        <v>2015</v>
      </c>
      <c r="F34" t="s">
        <v>4111</v>
      </c>
      <c r="G34">
        <v>8</v>
      </c>
      <c r="H34">
        <v>1</v>
      </c>
      <c r="J34">
        <v>51</v>
      </c>
      <c r="K34">
        <v>75</v>
      </c>
      <c r="M34">
        <v>2</v>
      </c>
      <c r="N34" t="s">
        <v>4112</v>
      </c>
      <c r="O34" t="s">
        <v>4113</v>
      </c>
      <c r="P34" t="s">
        <v>4114</v>
      </c>
      <c r="Q34" t="s">
        <v>4115</v>
      </c>
      <c r="R34" s="2" t="s">
        <v>4116</v>
      </c>
      <c r="S34" s="2" t="s">
        <v>4117</v>
      </c>
      <c r="T34" t="s">
        <v>33</v>
      </c>
      <c r="U34" t="s">
        <v>34</v>
      </c>
      <c r="V34" t="s">
        <v>86</v>
      </c>
      <c r="W34" t="s">
        <v>35</v>
      </c>
      <c r="X34" t="s">
        <v>4118</v>
      </c>
      <c r="Z34" t="s">
        <v>4357</v>
      </c>
      <c r="AB34" t="s">
        <v>4357</v>
      </c>
      <c r="AF34" t="s">
        <v>4357</v>
      </c>
      <c r="AL34" t="s">
        <v>4357</v>
      </c>
      <c r="AM34" t="s">
        <v>4357</v>
      </c>
      <c r="AP34" t="s">
        <v>4357</v>
      </c>
      <c r="AT34" t="s">
        <v>4357</v>
      </c>
      <c r="AX34" t="s">
        <v>4357</v>
      </c>
      <c r="BP34" t="s">
        <v>4357</v>
      </c>
      <c r="BU34" t="s">
        <v>4357</v>
      </c>
    </row>
    <row r="35" spans="1:83" ht="315" x14ac:dyDescent="0.25">
      <c r="A35" s="25" t="s">
        <v>4589</v>
      </c>
      <c r="B35" t="s">
        <v>3888</v>
      </c>
      <c r="C35" t="s">
        <v>3889</v>
      </c>
      <c r="D35" s="2" t="s">
        <v>3890</v>
      </c>
      <c r="E35">
        <v>2015</v>
      </c>
      <c r="F35" t="s">
        <v>3891</v>
      </c>
      <c r="G35">
        <v>49</v>
      </c>
      <c r="H35">
        <v>2</v>
      </c>
      <c r="J35">
        <v>309</v>
      </c>
      <c r="K35">
        <v>322</v>
      </c>
      <c r="M35">
        <v>16</v>
      </c>
      <c r="N35" t="s">
        <v>3892</v>
      </c>
      <c r="O35" t="s">
        <v>3893</v>
      </c>
      <c r="P35" t="s">
        <v>3894</v>
      </c>
      <c r="Q35" t="s">
        <v>3895</v>
      </c>
      <c r="R35" s="2" t="s">
        <v>4390</v>
      </c>
      <c r="S35" s="2" t="s">
        <v>3896</v>
      </c>
      <c r="T35" t="s">
        <v>33</v>
      </c>
      <c r="U35" t="s">
        <v>34</v>
      </c>
      <c r="W35" t="s">
        <v>35</v>
      </c>
      <c r="X35" t="s">
        <v>3897</v>
      </c>
      <c r="AC35" t="s">
        <v>4357</v>
      </c>
      <c r="AI35" t="s">
        <v>4357</v>
      </c>
      <c r="AM35" t="s">
        <v>4357</v>
      </c>
      <c r="AT35" t="s">
        <v>4357</v>
      </c>
      <c r="BU35" t="s">
        <v>4357</v>
      </c>
      <c r="BW35" t="s">
        <v>4357</v>
      </c>
      <c r="BX35" t="s">
        <v>4357</v>
      </c>
    </row>
    <row r="36" spans="1:83" ht="195" x14ac:dyDescent="0.25">
      <c r="A36" s="25" t="s">
        <v>4590</v>
      </c>
      <c r="B36" t="s">
        <v>4391</v>
      </c>
      <c r="C36" t="s">
        <v>3761</v>
      </c>
      <c r="D36" s="2" t="s">
        <v>4392</v>
      </c>
      <c r="E36">
        <v>2015</v>
      </c>
      <c r="F36" t="s">
        <v>859</v>
      </c>
      <c r="G36">
        <v>19</v>
      </c>
      <c r="H36">
        <v>10</v>
      </c>
      <c r="J36">
        <v>1875</v>
      </c>
      <c r="K36">
        <v>1887</v>
      </c>
      <c r="M36">
        <v>15</v>
      </c>
      <c r="N36" t="s">
        <v>3762</v>
      </c>
      <c r="O36" t="s">
        <v>3763</v>
      </c>
      <c r="P36" t="s">
        <v>4393</v>
      </c>
      <c r="Q36" t="s">
        <v>4394</v>
      </c>
      <c r="R36" s="2" t="s">
        <v>4395</v>
      </c>
      <c r="S36" s="2" t="s">
        <v>3764</v>
      </c>
      <c r="T36" t="s">
        <v>33</v>
      </c>
      <c r="U36" t="s">
        <v>34</v>
      </c>
      <c r="W36" t="s">
        <v>35</v>
      </c>
      <c r="X36" t="s">
        <v>3765</v>
      </c>
      <c r="AA36" t="s">
        <v>4357</v>
      </c>
      <c r="AL36" t="s">
        <v>4357</v>
      </c>
      <c r="BE36" t="s">
        <v>4357</v>
      </c>
      <c r="BJ36" t="s">
        <v>4357</v>
      </c>
      <c r="BK36" t="s">
        <v>4357</v>
      </c>
      <c r="BL36" t="s">
        <v>4357</v>
      </c>
      <c r="BM36" t="s">
        <v>4357</v>
      </c>
      <c r="BU36" t="s">
        <v>4357</v>
      </c>
      <c r="BZ36" t="s">
        <v>4357</v>
      </c>
    </row>
    <row r="37" spans="1:83" ht="390" x14ac:dyDescent="0.25">
      <c r="A37" s="25" t="s">
        <v>4591</v>
      </c>
      <c r="B37" t="s">
        <v>3660</v>
      </c>
      <c r="C37" t="s">
        <v>3661</v>
      </c>
      <c r="D37" s="2" t="s">
        <v>3662</v>
      </c>
      <c r="E37">
        <v>2015</v>
      </c>
      <c r="F37" t="s">
        <v>3663</v>
      </c>
      <c r="G37">
        <v>15</v>
      </c>
      <c r="H37">
        <v>1</v>
      </c>
      <c r="I37">
        <v>114</v>
      </c>
      <c r="M37">
        <v>9</v>
      </c>
      <c r="N37" t="s">
        <v>3664</v>
      </c>
      <c r="O37" t="s">
        <v>3665</v>
      </c>
      <c r="P37" t="s">
        <v>3666</v>
      </c>
      <c r="Q37" t="s">
        <v>3667</v>
      </c>
      <c r="R37" s="2" t="s">
        <v>3668</v>
      </c>
      <c r="S37" s="2" t="s">
        <v>3669</v>
      </c>
      <c r="T37" t="s">
        <v>33</v>
      </c>
      <c r="U37" t="s">
        <v>34</v>
      </c>
      <c r="V37" t="s">
        <v>86</v>
      </c>
      <c r="W37" t="s">
        <v>35</v>
      </c>
      <c r="X37" t="s">
        <v>3670</v>
      </c>
      <c r="Z37" t="s">
        <v>4357</v>
      </c>
      <c r="AB37" t="s">
        <v>4357</v>
      </c>
      <c r="AL37" t="s">
        <v>4357</v>
      </c>
      <c r="BE37" t="s">
        <v>4357</v>
      </c>
      <c r="BJ37" t="s">
        <v>4357</v>
      </c>
      <c r="BM37" t="s">
        <v>4357</v>
      </c>
      <c r="BP37" t="s">
        <v>4357</v>
      </c>
      <c r="BU37" t="s">
        <v>4357</v>
      </c>
    </row>
    <row r="38" spans="1:83" ht="210" x14ac:dyDescent="0.25">
      <c r="A38" s="25" t="s">
        <v>4592</v>
      </c>
      <c r="B38" t="s">
        <v>4193</v>
      </c>
      <c r="C38" t="s">
        <v>4194</v>
      </c>
      <c r="D38" s="2" t="s">
        <v>4195</v>
      </c>
      <c r="E38">
        <v>2015</v>
      </c>
      <c r="F38" t="s">
        <v>4196</v>
      </c>
      <c r="I38">
        <v>7098708</v>
      </c>
      <c r="M38">
        <v>18</v>
      </c>
      <c r="N38" t="s">
        <v>4197</v>
      </c>
      <c r="O38" t="s">
        <v>4198</v>
      </c>
      <c r="P38" t="s">
        <v>4199</v>
      </c>
      <c r="Q38" t="s">
        <v>4200</v>
      </c>
      <c r="R38" s="2" t="s">
        <v>4201</v>
      </c>
      <c r="S38" s="2" t="s">
        <v>4202</v>
      </c>
      <c r="T38" t="s">
        <v>89</v>
      </c>
      <c r="U38" t="s">
        <v>34</v>
      </c>
      <c r="W38" t="s">
        <v>35</v>
      </c>
      <c r="X38" t="s">
        <v>4203</v>
      </c>
      <c r="Z38" t="s">
        <v>4357</v>
      </c>
      <c r="AB38" t="s">
        <v>4357</v>
      </c>
      <c r="AH38" t="s">
        <v>4357</v>
      </c>
      <c r="BE38" t="s">
        <v>4357</v>
      </c>
      <c r="BW38" t="s">
        <v>4357</v>
      </c>
    </row>
    <row r="39" spans="1:83" ht="165" x14ac:dyDescent="0.25">
      <c r="A39" s="25" t="s">
        <v>4593</v>
      </c>
      <c r="B39" t="s">
        <v>4096</v>
      </c>
      <c r="C39" t="s">
        <v>4097</v>
      </c>
      <c r="D39" s="2" t="s">
        <v>4098</v>
      </c>
      <c r="E39">
        <v>2015</v>
      </c>
      <c r="F39" t="s">
        <v>4099</v>
      </c>
      <c r="G39" t="s">
        <v>4100</v>
      </c>
      <c r="I39">
        <v>7070200</v>
      </c>
      <c r="J39">
        <v>3187</v>
      </c>
      <c r="K39">
        <v>3196</v>
      </c>
      <c r="M39">
        <v>23</v>
      </c>
      <c r="N39" t="s">
        <v>4101</v>
      </c>
      <c r="O39" t="s">
        <v>4102</v>
      </c>
      <c r="P39" t="s">
        <v>4103</v>
      </c>
      <c r="Q39" t="s">
        <v>4104</v>
      </c>
      <c r="R39" s="2" t="s">
        <v>4105</v>
      </c>
      <c r="S39" s="2" t="s">
        <v>4106</v>
      </c>
      <c r="T39" t="s">
        <v>89</v>
      </c>
      <c r="U39" t="s">
        <v>34</v>
      </c>
      <c r="W39" t="s">
        <v>35</v>
      </c>
      <c r="X39" t="s">
        <v>4107</v>
      </c>
      <c r="Z39" t="s">
        <v>4357</v>
      </c>
      <c r="AC39" t="s">
        <v>4357</v>
      </c>
      <c r="AF39" t="s">
        <v>4357</v>
      </c>
      <c r="AM39" t="s">
        <v>4357</v>
      </c>
      <c r="AO39" t="s">
        <v>4357</v>
      </c>
      <c r="AP39" t="s">
        <v>4357</v>
      </c>
      <c r="AQ39" t="s">
        <v>4357</v>
      </c>
      <c r="AS39" t="s">
        <v>4357</v>
      </c>
      <c r="AT39" t="s">
        <v>4357</v>
      </c>
      <c r="AX39" t="s">
        <v>4357</v>
      </c>
      <c r="AY39" t="s">
        <v>4357</v>
      </c>
      <c r="BE39" t="s">
        <v>4357</v>
      </c>
      <c r="BF39" t="s">
        <v>4357</v>
      </c>
      <c r="BJ39" t="s">
        <v>4357</v>
      </c>
      <c r="BN39" t="s">
        <v>4357</v>
      </c>
      <c r="BO39" t="s">
        <v>4357</v>
      </c>
      <c r="BP39" t="s">
        <v>4357</v>
      </c>
      <c r="BQ39" t="s">
        <v>4357</v>
      </c>
      <c r="BR39" t="s">
        <v>4357</v>
      </c>
      <c r="BT39" t="s">
        <v>4357</v>
      </c>
      <c r="BU39" t="s">
        <v>4357</v>
      </c>
      <c r="BW39" t="s">
        <v>4357</v>
      </c>
    </row>
    <row r="40" spans="1:83" ht="285" x14ac:dyDescent="0.25">
      <c r="A40" s="25" t="s">
        <v>4594</v>
      </c>
      <c r="B40" t="s">
        <v>4265</v>
      </c>
      <c r="C40" t="s">
        <v>4266</v>
      </c>
      <c r="D40" s="2" t="s">
        <v>4267</v>
      </c>
      <c r="E40">
        <v>2015</v>
      </c>
      <c r="F40" t="s">
        <v>762</v>
      </c>
      <c r="G40">
        <v>8956</v>
      </c>
      <c r="J40">
        <v>114</v>
      </c>
      <c r="K40">
        <v>133</v>
      </c>
      <c r="M40">
        <v>2</v>
      </c>
      <c r="O40" t="s">
        <v>4268</v>
      </c>
      <c r="P40" t="s">
        <v>4269</v>
      </c>
      <c r="Q40" t="s">
        <v>4270</v>
      </c>
      <c r="R40" s="2" t="s">
        <v>4271</v>
      </c>
      <c r="S40" s="2" t="s">
        <v>4272</v>
      </c>
      <c r="T40" t="s">
        <v>89</v>
      </c>
      <c r="U40" t="s">
        <v>34</v>
      </c>
      <c r="W40" t="s">
        <v>35</v>
      </c>
      <c r="X40" t="s">
        <v>4273</v>
      </c>
      <c r="AD40" t="s">
        <v>4357</v>
      </c>
      <c r="AI40" t="s">
        <v>4357</v>
      </c>
      <c r="AM40" t="s">
        <v>4357</v>
      </c>
      <c r="AO40" t="s">
        <v>4357</v>
      </c>
      <c r="AP40" t="s">
        <v>4357</v>
      </c>
      <c r="AS40" t="s">
        <v>4357</v>
      </c>
      <c r="BE40" t="s">
        <v>4357</v>
      </c>
      <c r="BF40" t="s">
        <v>4357</v>
      </c>
      <c r="BJ40" t="s">
        <v>4357</v>
      </c>
      <c r="BN40" t="s">
        <v>4357</v>
      </c>
      <c r="BP40" t="s">
        <v>4357</v>
      </c>
      <c r="BQ40" t="s">
        <v>4357</v>
      </c>
      <c r="BU40" t="s">
        <v>4357</v>
      </c>
      <c r="BV40" t="s">
        <v>4357</v>
      </c>
      <c r="BW40" t="s">
        <v>4357</v>
      </c>
      <c r="CC40" t="s">
        <v>4357</v>
      </c>
    </row>
    <row r="41" spans="1:83" ht="270" x14ac:dyDescent="0.25">
      <c r="A41" s="25" t="s">
        <v>4595</v>
      </c>
      <c r="B41" t="s">
        <v>3826</v>
      </c>
      <c r="C41" t="s">
        <v>3827</v>
      </c>
      <c r="D41" s="2" t="s">
        <v>3828</v>
      </c>
      <c r="E41">
        <v>2015</v>
      </c>
      <c r="F41" t="s">
        <v>962</v>
      </c>
      <c r="G41">
        <v>83</v>
      </c>
      <c r="H41">
        <v>4</v>
      </c>
      <c r="J41">
        <v>2975</v>
      </c>
      <c r="K41">
        <v>2997</v>
      </c>
      <c r="M41">
        <v>15</v>
      </c>
      <c r="N41" t="s">
        <v>3829</v>
      </c>
      <c r="O41" t="s">
        <v>3830</v>
      </c>
      <c r="P41" t="s">
        <v>3831</v>
      </c>
      <c r="Q41" t="s">
        <v>3832</v>
      </c>
      <c r="R41" s="2" t="s">
        <v>4396</v>
      </c>
      <c r="S41" s="2" t="s">
        <v>3833</v>
      </c>
      <c r="T41" t="s">
        <v>33</v>
      </c>
      <c r="U41" t="s">
        <v>34</v>
      </c>
      <c r="W41" t="s">
        <v>35</v>
      </c>
      <c r="X41" t="s">
        <v>3834</v>
      </c>
      <c r="Z41" t="s">
        <v>4357</v>
      </c>
      <c r="AB41" t="s">
        <v>4357</v>
      </c>
      <c r="AF41" t="s">
        <v>4357</v>
      </c>
      <c r="AL41" t="s">
        <v>4357</v>
      </c>
      <c r="AS41" t="s">
        <v>4357</v>
      </c>
      <c r="BE41" t="s">
        <v>4357</v>
      </c>
      <c r="BF41" t="s">
        <v>4357</v>
      </c>
      <c r="BP41" t="s">
        <v>4357</v>
      </c>
      <c r="BW41" t="s">
        <v>4357</v>
      </c>
      <c r="BX41" t="s">
        <v>4357</v>
      </c>
    </row>
    <row r="42" spans="1:83" ht="360" x14ac:dyDescent="0.25">
      <c r="A42" s="25" t="s">
        <v>4596</v>
      </c>
      <c r="B42" t="s">
        <v>4033</v>
      </c>
      <c r="C42" t="s">
        <v>4034</v>
      </c>
      <c r="D42" s="2" t="s">
        <v>4035</v>
      </c>
      <c r="E42">
        <v>2015</v>
      </c>
      <c r="F42" t="s">
        <v>316</v>
      </c>
      <c r="G42">
        <v>5</v>
      </c>
      <c r="H42">
        <v>11</v>
      </c>
      <c r="I42" t="s">
        <v>4036</v>
      </c>
      <c r="M42">
        <v>18</v>
      </c>
      <c r="N42" t="s">
        <v>4037</v>
      </c>
      <c r="O42" t="s">
        <v>4038</v>
      </c>
      <c r="P42" t="s">
        <v>4039</v>
      </c>
      <c r="Q42" t="s">
        <v>4040</v>
      </c>
      <c r="R42" s="2" t="s">
        <v>4041</v>
      </c>
      <c r="T42" t="s">
        <v>33</v>
      </c>
      <c r="U42" t="s">
        <v>34</v>
      </c>
      <c r="V42" t="s">
        <v>86</v>
      </c>
      <c r="W42" t="s">
        <v>35</v>
      </c>
      <c r="X42" t="s">
        <v>4042</v>
      </c>
      <c r="AA42" t="s">
        <v>4357</v>
      </c>
      <c r="AJ42" t="s">
        <v>4357</v>
      </c>
      <c r="BE42" t="s">
        <v>4357</v>
      </c>
      <c r="BK42" t="s">
        <v>4357</v>
      </c>
      <c r="BM42" t="s">
        <v>4357</v>
      </c>
      <c r="BU42" t="s">
        <v>4357</v>
      </c>
      <c r="BZ42" t="s">
        <v>4357</v>
      </c>
    </row>
    <row r="43" spans="1:83" ht="135" x14ac:dyDescent="0.25">
      <c r="A43" s="25" t="s">
        <v>4597</v>
      </c>
      <c r="B43" t="s">
        <v>3701</v>
      </c>
      <c r="C43" t="s">
        <v>3702</v>
      </c>
      <c r="D43" s="2" t="s">
        <v>3703</v>
      </c>
      <c r="E43">
        <v>2015</v>
      </c>
      <c r="F43" t="s">
        <v>3704</v>
      </c>
      <c r="G43">
        <v>43</v>
      </c>
      <c r="H43">
        <v>4</v>
      </c>
      <c r="J43">
        <v>897</v>
      </c>
      <c r="K43">
        <v>903</v>
      </c>
      <c r="M43">
        <v>18</v>
      </c>
      <c r="N43" t="s">
        <v>3705</v>
      </c>
      <c r="O43" t="s">
        <v>3706</v>
      </c>
      <c r="P43" t="s">
        <v>3707</v>
      </c>
      <c r="Q43" t="s">
        <v>3708</v>
      </c>
      <c r="R43" s="2" t="s">
        <v>3709</v>
      </c>
      <c r="T43" t="s">
        <v>33</v>
      </c>
      <c r="U43" t="s">
        <v>34</v>
      </c>
      <c r="W43" t="s">
        <v>35</v>
      </c>
      <c r="X43" t="s">
        <v>3710</v>
      </c>
      <c r="AE43" t="s">
        <v>4357</v>
      </c>
      <c r="AJ43" t="s">
        <v>4357</v>
      </c>
      <c r="AT43" t="s">
        <v>4357</v>
      </c>
      <c r="BQ43" t="s">
        <v>4357</v>
      </c>
      <c r="BU43" t="s">
        <v>4357</v>
      </c>
    </row>
    <row r="44" spans="1:83" ht="240" x14ac:dyDescent="0.25">
      <c r="A44" s="25" t="s">
        <v>4598</v>
      </c>
      <c r="B44" t="s">
        <v>3915</v>
      </c>
      <c r="C44" t="s">
        <v>3916</v>
      </c>
      <c r="D44" s="2" t="s">
        <v>3917</v>
      </c>
      <c r="E44">
        <v>2015</v>
      </c>
      <c r="F44" t="s">
        <v>3918</v>
      </c>
      <c r="I44">
        <v>7034057</v>
      </c>
      <c r="N44" t="s">
        <v>3919</v>
      </c>
      <c r="O44" t="s">
        <v>3920</v>
      </c>
      <c r="P44" t="s">
        <v>3921</v>
      </c>
      <c r="Q44" t="s">
        <v>3922</v>
      </c>
      <c r="R44" s="2" t="s">
        <v>3923</v>
      </c>
      <c r="S44" s="2" t="s">
        <v>3924</v>
      </c>
      <c r="T44" t="s">
        <v>89</v>
      </c>
      <c r="U44" t="s">
        <v>34</v>
      </c>
      <c r="W44" t="s">
        <v>35</v>
      </c>
      <c r="X44" t="s">
        <v>3925</v>
      </c>
      <c r="Z44" t="s">
        <v>4357</v>
      </c>
      <c r="AB44" t="s">
        <v>4357</v>
      </c>
      <c r="AF44" t="s">
        <v>4357</v>
      </c>
      <c r="AL44" t="s">
        <v>4357</v>
      </c>
      <c r="AP44" t="s">
        <v>4357</v>
      </c>
      <c r="BE44" t="s">
        <v>4357</v>
      </c>
      <c r="BJ44" t="s">
        <v>4357</v>
      </c>
      <c r="BN44" t="s">
        <v>4357</v>
      </c>
      <c r="BP44" t="s">
        <v>4357</v>
      </c>
      <c r="BW44" t="s">
        <v>4357</v>
      </c>
    </row>
    <row r="45" spans="1:83" ht="195" x14ac:dyDescent="0.25">
      <c r="A45" s="25" t="s">
        <v>4599</v>
      </c>
      <c r="B45" t="s">
        <v>3766</v>
      </c>
      <c r="C45" t="s">
        <v>3767</v>
      </c>
      <c r="D45" s="2" t="s">
        <v>3768</v>
      </c>
      <c r="E45">
        <v>2015</v>
      </c>
      <c r="F45" t="s">
        <v>3769</v>
      </c>
      <c r="I45">
        <v>7282331</v>
      </c>
      <c r="N45" t="s">
        <v>3770</v>
      </c>
      <c r="O45" t="s">
        <v>3771</v>
      </c>
      <c r="P45" t="s">
        <v>3772</v>
      </c>
      <c r="Q45" t="s">
        <v>3773</v>
      </c>
      <c r="R45" s="2" t="s">
        <v>3774</v>
      </c>
      <c r="S45" s="2" t="s">
        <v>3775</v>
      </c>
      <c r="T45" t="s">
        <v>89</v>
      </c>
      <c r="U45" t="s">
        <v>34</v>
      </c>
      <c r="W45" t="s">
        <v>35</v>
      </c>
      <c r="X45" t="s">
        <v>3776</v>
      </c>
      <c r="Z45" t="s">
        <v>4357</v>
      </c>
      <c r="AB45" t="s">
        <v>4357</v>
      </c>
      <c r="AF45" t="s">
        <v>4357</v>
      </c>
      <c r="AL45" t="s">
        <v>4357</v>
      </c>
      <c r="AM45" t="s">
        <v>4357</v>
      </c>
      <c r="BE45" t="s">
        <v>4357</v>
      </c>
      <c r="BJ45" t="s">
        <v>4357</v>
      </c>
      <c r="BP45" t="s">
        <v>4357</v>
      </c>
      <c r="BU45" t="s">
        <v>4357</v>
      </c>
      <c r="BW45" t="s">
        <v>4357</v>
      </c>
    </row>
    <row r="46" spans="1:83" ht="195" x14ac:dyDescent="0.25">
      <c r="A46" s="25" t="s">
        <v>4600</v>
      </c>
      <c r="B46" t="s">
        <v>3866</v>
      </c>
      <c r="C46" t="s">
        <v>3867</v>
      </c>
      <c r="D46" s="2" t="s">
        <v>3868</v>
      </c>
      <c r="E46">
        <v>2015</v>
      </c>
      <c r="F46" t="s">
        <v>3869</v>
      </c>
      <c r="J46">
        <v>45</v>
      </c>
      <c r="K46">
        <v>50</v>
      </c>
      <c r="M46">
        <v>13</v>
      </c>
      <c r="N46" t="s">
        <v>3870</v>
      </c>
      <c r="O46" t="s">
        <v>3871</v>
      </c>
      <c r="P46" t="s">
        <v>3872</v>
      </c>
      <c r="Q46" t="s">
        <v>3873</v>
      </c>
      <c r="R46" s="2" t="s">
        <v>3874</v>
      </c>
      <c r="S46" s="2" t="s">
        <v>3875</v>
      </c>
      <c r="T46" t="s">
        <v>89</v>
      </c>
      <c r="U46" t="s">
        <v>34</v>
      </c>
      <c r="W46" t="s">
        <v>35</v>
      </c>
      <c r="X46" t="s">
        <v>3876</v>
      </c>
      <c r="Z46" t="s">
        <v>4357</v>
      </c>
      <c r="AB46" t="s">
        <v>4357</v>
      </c>
      <c r="AF46" t="s">
        <v>4357</v>
      </c>
      <c r="AL46" t="s">
        <v>4357</v>
      </c>
      <c r="AM46" t="s">
        <v>4357</v>
      </c>
      <c r="AS46" t="s">
        <v>4357</v>
      </c>
      <c r="BE46" t="s">
        <v>4357</v>
      </c>
      <c r="BF46" t="s">
        <v>4357</v>
      </c>
      <c r="BP46" t="s">
        <v>4357</v>
      </c>
      <c r="BU46" t="s">
        <v>4357</v>
      </c>
      <c r="BW46" t="s">
        <v>4357</v>
      </c>
    </row>
    <row r="47" spans="1:83" ht="180" x14ac:dyDescent="0.25">
      <c r="A47" s="25" t="s">
        <v>4601</v>
      </c>
      <c r="B47" t="s">
        <v>4003</v>
      </c>
      <c r="C47" t="s">
        <v>4004</v>
      </c>
      <c r="D47" s="2" t="s">
        <v>4005</v>
      </c>
      <c r="E47">
        <v>2015</v>
      </c>
      <c r="F47" t="s">
        <v>93</v>
      </c>
      <c r="G47">
        <v>216</v>
      </c>
      <c r="J47">
        <v>467</v>
      </c>
      <c r="K47">
        <v>471</v>
      </c>
      <c r="M47">
        <v>26</v>
      </c>
      <c r="N47" t="s">
        <v>4006</v>
      </c>
      <c r="O47" t="s">
        <v>4007</v>
      </c>
      <c r="P47" t="s">
        <v>4008</v>
      </c>
      <c r="Q47" t="s">
        <v>4009</v>
      </c>
      <c r="R47" s="2" t="s">
        <v>4010</v>
      </c>
      <c r="S47" s="2" t="s">
        <v>4011</v>
      </c>
      <c r="T47" t="s">
        <v>89</v>
      </c>
      <c r="U47" t="s">
        <v>34</v>
      </c>
      <c r="W47" t="s">
        <v>35</v>
      </c>
      <c r="X47" t="s">
        <v>4012</v>
      </c>
      <c r="Z47" t="s">
        <v>4357</v>
      </c>
      <c r="AJ47" t="s">
        <v>4357</v>
      </c>
      <c r="AM47" t="s">
        <v>4357</v>
      </c>
      <c r="AX47" t="s">
        <v>4357</v>
      </c>
      <c r="BE47" t="s">
        <v>4357</v>
      </c>
      <c r="BJ47" t="s">
        <v>4357</v>
      </c>
      <c r="BM47" t="s">
        <v>4357</v>
      </c>
      <c r="BU47" t="s">
        <v>4357</v>
      </c>
    </row>
    <row r="48" spans="1:83" ht="180" x14ac:dyDescent="0.25">
      <c r="A48" s="25" t="s">
        <v>4602</v>
      </c>
      <c r="B48" t="s">
        <v>3964</v>
      </c>
      <c r="C48" t="s">
        <v>3965</v>
      </c>
      <c r="D48" s="2" t="s">
        <v>3966</v>
      </c>
      <c r="E48">
        <v>2015</v>
      </c>
      <c r="F48" t="s">
        <v>3967</v>
      </c>
      <c r="G48">
        <v>19</v>
      </c>
      <c r="J48">
        <v>1</v>
      </c>
      <c r="K48">
        <v>18</v>
      </c>
      <c r="M48">
        <v>3</v>
      </c>
      <c r="O48" t="s">
        <v>3968</v>
      </c>
      <c r="P48" t="s">
        <v>3969</v>
      </c>
      <c r="Q48" t="s">
        <v>3970</v>
      </c>
      <c r="R48" s="2" t="s">
        <v>3971</v>
      </c>
      <c r="S48" s="2" t="s">
        <v>3972</v>
      </c>
      <c r="T48" t="s">
        <v>311</v>
      </c>
      <c r="U48" t="s">
        <v>34</v>
      </c>
      <c r="W48" t="s">
        <v>35</v>
      </c>
      <c r="X48" t="s">
        <v>3973</v>
      </c>
      <c r="AA48" t="s">
        <v>4357</v>
      </c>
      <c r="AI48" t="s">
        <v>4357</v>
      </c>
      <c r="AJ48" t="s">
        <v>4357</v>
      </c>
      <c r="AM48" t="s">
        <v>4357</v>
      </c>
      <c r="AO48" t="s">
        <v>4357</v>
      </c>
      <c r="AS48" t="s">
        <v>4357</v>
      </c>
      <c r="AT48" t="s">
        <v>4357</v>
      </c>
      <c r="AW48" t="s">
        <v>4357</v>
      </c>
      <c r="AX48" t="s">
        <v>4357</v>
      </c>
      <c r="BD48" t="s">
        <v>4357</v>
      </c>
      <c r="BE48" t="s">
        <v>4357</v>
      </c>
      <c r="BF48" t="s">
        <v>4357</v>
      </c>
      <c r="BK48" t="s">
        <v>4357</v>
      </c>
      <c r="BM48" t="s">
        <v>4357</v>
      </c>
      <c r="BN48" t="s">
        <v>4357</v>
      </c>
      <c r="BO48" t="s">
        <v>4357</v>
      </c>
      <c r="BP48" t="s">
        <v>4357</v>
      </c>
      <c r="BT48" t="s">
        <v>4357</v>
      </c>
      <c r="BU48" t="s">
        <v>4357</v>
      </c>
    </row>
    <row r="49" spans="1:83" ht="285" x14ac:dyDescent="0.25">
      <c r="A49" s="25" t="s">
        <v>4603</v>
      </c>
      <c r="B49" t="s">
        <v>3898</v>
      </c>
      <c r="C49" t="s">
        <v>3899</v>
      </c>
      <c r="D49" s="2" t="s">
        <v>3900</v>
      </c>
      <c r="E49">
        <v>2015</v>
      </c>
      <c r="F49" t="s">
        <v>1507</v>
      </c>
      <c r="G49">
        <v>4</v>
      </c>
      <c r="H49">
        <v>4</v>
      </c>
      <c r="J49">
        <v>329</v>
      </c>
      <c r="K49">
        <v>336</v>
      </c>
      <c r="M49">
        <v>17</v>
      </c>
      <c r="N49" t="s">
        <v>3901</v>
      </c>
      <c r="O49" t="s">
        <v>3902</v>
      </c>
      <c r="P49" t="s">
        <v>4399</v>
      </c>
      <c r="Q49" t="s">
        <v>4400</v>
      </c>
      <c r="R49" s="2" t="s">
        <v>3903</v>
      </c>
      <c r="S49" s="2" t="s">
        <v>3904</v>
      </c>
      <c r="T49" t="s">
        <v>33</v>
      </c>
      <c r="U49" t="s">
        <v>34</v>
      </c>
      <c r="W49" t="s">
        <v>35</v>
      </c>
      <c r="X49" t="s">
        <v>3905</v>
      </c>
      <c r="AA49" t="s">
        <v>4357</v>
      </c>
      <c r="AJ49" t="s">
        <v>4357</v>
      </c>
      <c r="AS49" t="s">
        <v>4357</v>
      </c>
      <c r="BE49" t="s">
        <v>4357</v>
      </c>
      <c r="BK49" t="s">
        <v>4357</v>
      </c>
      <c r="BM49" t="s">
        <v>4357</v>
      </c>
      <c r="BO49" t="s">
        <v>4357</v>
      </c>
      <c r="BP49" t="s">
        <v>4357</v>
      </c>
      <c r="BU49" t="s">
        <v>4357</v>
      </c>
    </row>
    <row r="50" spans="1:83" ht="240" x14ac:dyDescent="0.25">
      <c r="A50" s="25" t="s">
        <v>4604</v>
      </c>
      <c r="B50" t="s">
        <v>2836</v>
      </c>
      <c r="C50" t="s">
        <v>2837</v>
      </c>
      <c r="D50" s="2" t="s">
        <v>3692</v>
      </c>
      <c r="E50">
        <v>2015</v>
      </c>
      <c r="F50" t="s">
        <v>3693</v>
      </c>
      <c r="G50">
        <v>1</v>
      </c>
      <c r="I50">
        <v>7345319</v>
      </c>
      <c r="J50">
        <v>491</v>
      </c>
      <c r="K50">
        <v>498</v>
      </c>
      <c r="M50">
        <v>7</v>
      </c>
      <c r="N50" t="s">
        <v>3694</v>
      </c>
      <c r="O50" t="s">
        <v>3695</v>
      </c>
      <c r="P50" t="s">
        <v>3696</v>
      </c>
      <c r="Q50" t="s">
        <v>3697</v>
      </c>
      <c r="R50" s="2" t="s">
        <v>3698</v>
      </c>
      <c r="S50" s="2" t="s">
        <v>3699</v>
      </c>
      <c r="T50" t="s">
        <v>89</v>
      </c>
      <c r="U50" t="s">
        <v>34</v>
      </c>
      <c r="W50" t="s">
        <v>35</v>
      </c>
      <c r="X50" t="s">
        <v>3700</v>
      </c>
      <c r="Z50" t="s">
        <v>4357</v>
      </c>
      <c r="AB50" t="s">
        <v>4357</v>
      </c>
      <c r="AF50" t="s">
        <v>4357</v>
      </c>
      <c r="AL50" t="s">
        <v>4357</v>
      </c>
      <c r="AS50" t="s">
        <v>4357</v>
      </c>
      <c r="BE50" t="s">
        <v>4357</v>
      </c>
      <c r="BY50" t="s">
        <v>4357</v>
      </c>
    </row>
    <row r="51" spans="1:83" ht="409.5" x14ac:dyDescent="0.25">
      <c r="A51" s="25" t="s">
        <v>4605</v>
      </c>
      <c r="B51" t="s">
        <v>4213</v>
      </c>
      <c r="C51" t="s">
        <v>4214</v>
      </c>
      <c r="D51" s="2" t="s">
        <v>4215</v>
      </c>
      <c r="E51">
        <v>2015</v>
      </c>
      <c r="F51" t="s">
        <v>284</v>
      </c>
      <c r="G51">
        <v>17</v>
      </c>
      <c r="H51">
        <v>3</v>
      </c>
      <c r="I51" t="s">
        <v>4216</v>
      </c>
      <c r="M51">
        <v>20</v>
      </c>
      <c r="N51" t="s">
        <v>4217</v>
      </c>
      <c r="O51" t="s">
        <v>4218</v>
      </c>
      <c r="P51" t="s">
        <v>4219</v>
      </c>
      <c r="Q51" t="s">
        <v>4220</v>
      </c>
      <c r="R51" s="2" t="s">
        <v>4221</v>
      </c>
      <c r="S51" s="2" t="s">
        <v>4222</v>
      </c>
      <c r="T51" t="s">
        <v>33</v>
      </c>
      <c r="U51" t="s">
        <v>34</v>
      </c>
      <c r="V51" t="s">
        <v>86</v>
      </c>
      <c r="W51" t="s">
        <v>35</v>
      </c>
      <c r="X51" t="s">
        <v>4223</v>
      </c>
      <c r="AA51" t="s">
        <v>4357</v>
      </c>
      <c r="AB51" t="s">
        <v>4357</v>
      </c>
      <c r="AJ51" t="s">
        <v>4357</v>
      </c>
      <c r="BE51" t="s">
        <v>4357</v>
      </c>
      <c r="BK51" t="s">
        <v>4357</v>
      </c>
      <c r="BM51" t="s">
        <v>4357</v>
      </c>
      <c r="BU51" t="s">
        <v>4357</v>
      </c>
      <c r="BZ51" t="s">
        <v>4357</v>
      </c>
    </row>
    <row r="52" spans="1:83" ht="165" x14ac:dyDescent="0.25">
      <c r="A52" s="25" t="s">
        <v>4606</v>
      </c>
      <c r="B52" t="s">
        <v>3906</v>
      </c>
      <c r="C52" t="s">
        <v>3907</v>
      </c>
      <c r="D52" s="2" t="s">
        <v>4506</v>
      </c>
      <c r="E52">
        <v>2015</v>
      </c>
      <c r="F52" t="s">
        <v>1518</v>
      </c>
      <c r="G52">
        <v>19</v>
      </c>
      <c r="H52">
        <v>2</v>
      </c>
      <c r="I52">
        <v>6805138</v>
      </c>
      <c r="J52">
        <v>761</v>
      </c>
      <c r="K52">
        <v>772</v>
      </c>
      <c r="M52">
        <v>25</v>
      </c>
      <c r="N52" t="s">
        <v>3908</v>
      </c>
      <c r="O52" t="s">
        <v>3909</v>
      </c>
      <c r="P52" t="s">
        <v>3910</v>
      </c>
      <c r="Q52" t="s">
        <v>3911</v>
      </c>
      <c r="R52" s="2" t="s">
        <v>3912</v>
      </c>
      <c r="S52" s="2" t="s">
        <v>3913</v>
      </c>
      <c r="T52" t="s">
        <v>33</v>
      </c>
      <c r="U52" t="s">
        <v>34</v>
      </c>
      <c r="W52" t="s">
        <v>35</v>
      </c>
      <c r="X52" t="s">
        <v>3914</v>
      </c>
      <c r="Z52" t="s">
        <v>4357</v>
      </c>
      <c r="AB52" t="s">
        <v>4357</v>
      </c>
      <c r="AF52" t="s">
        <v>4357</v>
      </c>
      <c r="AH52" t="s">
        <v>4357</v>
      </c>
      <c r="AM52" t="s">
        <v>4357</v>
      </c>
      <c r="AO52" t="s">
        <v>4357</v>
      </c>
      <c r="AQ52" t="s">
        <v>4357</v>
      </c>
      <c r="AR52" t="s">
        <v>4357</v>
      </c>
      <c r="AS52" t="s">
        <v>4357</v>
      </c>
      <c r="AY52" t="s">
        <v>4357</v>
      </c>
      <c r="BE52" t="s">
        <v>4357</v>
      </c>
      <c r="BF52" t="s">
        <v>4357</v>
      </c>
      <c r="BQ52" t="s">
        <v>4357</v>
      </c>
      <c r="BR52" t="s">
        <v>4357</v>
      </c>
      <c r="BT52" t="s">
        <v>4357</v>
      </c>
      <c r="BU52" t="s">
        <v>4357</v>
      </c>
    </row>
    <row r="53" spans="1:83" ht="180" x14ac:dyDescent="0.25">
      <c r="A53" s="25" t="s">
        <v>4607</v>
      </c>
      <c r="B53" t="s">
        <v>4150</v>
      </c>
      <c r="C53" t="s">
        <v>4151</v>
      </c>
      <c r="D53" s="2" t="s">
        <v>4152</v>
      </c>
      <c r="E53">
        <v>2015</v>
      </c>
      <c r="F53" t="s">
        <v>1079</v>
      </c>
      <c r="G53">
        <v>22</v>
      </c>
      <c r="H53" t="s">
        <v>4153</v>
      </c>
      <c r="J53" t="s">
        <v>4154</v>
      </c>
      <c r="K53" t="s">
        <v>4155</v>
      </c>
      <c r="M53">
        <v>98</v>
      </c>
      <c r="N53" t="s">
        <v>4156</v>
      </c>
      <c r="O53" t="s">
        <v>4157</v>
      </c>
      <c r="P53" t="s">
        <v>4158</v>
      </c>
      <c r="Q53" t="s">
        <v>4159</v>
      </c>
      <c r="R53" s="2" t="s">
        <v>4160</v>
      </c>
      <c r="T53" t="s">
        <v>33</v>
      </c>
      <c r="U53" t="s">
        <v>34</v>
      </c>
      <c r="V53" t="s">
        <v>86</v>
      </c>
      <c r="W53" t="s">
        <v>35</v>
      </c>
      <c r="X53" t="s">
        <v>4161</v>
      </c>
      <c r="AA53" t="s">
        <v>4357</v>
      </c>
      <c r="AJ53" t="s">
        <v>4357</v>
      </c>
      <c r="AT53" t="s">
        <v>4357</v>
      </c>
      <c r="BU53" t="s">
        <v>4357</v>
      </c>
    </row>
    <row r="54" spans="1:83" ht="285" x14ac:dyDescent="0.25">
      <c r="A54" s="25" t="s">
        <v>4608</v>
      </c>
      <c r="B54" t="s">
        <v>4516</v>
      </c>
      <c r="C54" t="s">
        <v>3751</v>
      </c>
      <c r="D54" s="2" t="s">
        <v>3752</v>
      </c>
      <c r="E54">
        <v>2015</v>
      </c>
      <c r="F54" t="s">
        <v>3753</v>
      </c>
      <c r="G54">
        <v>26</v>
      </c>
      <c r="H54">
        <v>6</v>
      </c>
      <c r="J54">
        <v>227</v>
      </c>
      <c r="K54">
        <v>233</v>
      </c>
      <c r="M54">
        <v>12</v>
      </c>
      <c r="N54" t="s">
        <v>3754</v>
      </c>
      <c r="O54" t="s">
        <v>3755</v>
      </c>
      <c r="P54" t="s">
        <v>3756</v>
      </c>
      <c r="Q54" t="s">
        <v>3757</v>
      </c>
      <c r="R54" s="2" t="s">
        <v>3758</v>
      </c>
      <c r="S54" s="2" t="s">
        <v>3759</v>
      </c>
      <c r="T54" t="s">
        <v>33</v>
      </c>
      <c r="U54" t="s">
        <v>34</v>
      </c>
      <c r="W54" t="s">
        <v>35</v>
      </c>
      <c r="X54" t="s">
        <v>3760</v>
      </c>
      <c r="Z54" t="s">
        <v>4357</v>
      </c>
      <c r="AA54" t="s">
        <v>4357</v>
      </c>
      <c r="AB54" t="s">
        <v>4357</v>
      </c>
      <c r="AL54" t="s">
        <v>4357</v>
      </c>
      <c r="AM54" t="s">
        <v>4357</v>
      </c>
      <c r="AS54" t="s">
        <v>4357</v>
      </c>
      <c r="BE54" t="s">
        <v>4357</v>
      </c>
      <c r="BF54" t="s">
        <v>4357</v>
      </c>
      <c r="BK54" t="s">
        <v>4357</v>
      </c>
      <c r="BM54" t="s">
        <v>4357</v>
      </c>
      <c r="BQ54" t="s">
        <v>4357</v>
      </c>
      <c r="BR54" t="s">
        <v>4357</v>
      </c>
      <c r="BT54" t="s">
        <v>4357</v>
      </c>
      <c r="BV54" t="s">
        <v>4357</v>
      </c>
      <c r="BZ54" t="s">
        <v>4357</v>
      </c>
      <c r="CC54" t="s">
        <v>4357</v>
      </c>
    </row>
    <row r="55" spans="1:83" ht="195" x14ac:dyDescent="0.25">
      <c r="A55" s="25" t="s">
        <v>4609</v>
      </c>
      <c r="B55" t="s">
        <v>3993</v>
      </c>
      <c r="C55" t="s">
        <v>3994</v>
      </c>
      <c r="D55" s="2" t="s">
        <v>3995</v>
      </c>
      <c r="E55">
        <v>2015</v>
      </c>
      <c r="F55" t="s">
        <v>93</v>
      </c>
      <c r="G55">
        <v>216</v>
      </c>
      <c r="J55">
        <v>123</v>
      </c>
      <c r="K55">
        <v>126</v>
      </c>
      <c r="M55">
        <v>2</v>
      </c>
      <c r="N55" t="s">
        <v>3996</v>
      </c>
      <c r="O55" t="s">
        <v>3997</v>
      </c>
      <c r="P55" t="s">
        <v>3998</v>
      </c>
      <c r="Q55" t="s">
        <v>3999</v>
      </c>
      <c r="R55" s="2" t="s">
        <v>4000</v>
      </c>
      <c r="S55" s="2" t="s">
        <v>4001</v>
      </c>
      <c r="T55" t="s">
        <v>89</v>
      </c>
      <c r="U55" t="s">
        <v>34</v>
      </c>
      <c r="W55" t="s">
        <v>35</v>
      </c>
      <c r="X55" t="s">
        <v>4002</v>
      </c>
      <c r="AA55" t="s">
        <v>4357</v>
      </c>
      <c r="AB55" t="s">
        <v>4357</v>
      </c>
      <c r="AH55" t="s">
        <v>4357</v>
      </c>
      <c r="AM55" t="s">
        <v>4357</v>
      </c>
      <c r="AS55" t="s">
        <v>4357</v>
      </c>
      <c r="BE55" t="s">
        <v>4357</v>
      </c>
      <c r="BN55" t="s">
        <v>4357</v>
      </c>
      <c r="BP55" t="s">
        <v>4357</v>
      </c>
      <c r="BT55" t="s">
        <v>4357</v>
      </c>
      <c r="BU55" t="s">
        <v>4357</v>
      </c>
    </row>
    <row r="56" spans="1:83" ht="225" x14ac:dyDescent="0.25">
      <c r="A56" s="25" t="s">
        <v>4610</v>
      </c>
      <c r="B56" t="s">
        <v>3777</v>
      </c>
      <c r="C56" t="s">
        <v>3778</v>
      </c>
      <c r="D56" s="2" t="s">
        <v>3779</v>
      </c>
      <c r="E56">
        <v>2015</v>
      </c>
      <c r="F56" t="s">
        <v>3780</v>
      </c>
      <c r="G56">
        <v>13</v>
      </c>
      <c r="H56">
        <v>1</v>
      </c>
      <c r="I56">
        <v>205</v>
      </c>
      <c r="M56">
        <v>53</v>
      </c>
      <c r="N56" t="s">
        <v>3781</v>
      </c>
      <c r="O56" t="s">
        <v>3782</v>
      </c>
      <c r="P56" t="s">
        <v>3783</v>
      </c>
      <c r="Q56" t="s">
        <v>3784</v>
      </c>
      <c r="R56" s="2" t="s">
        <v>3785</v>
      </c>
      <c r="S56" s="2" t="s">
        <v>3786</v>
      </c>
      <c r="T56" t="s">
        <v>33</v>
      </c>
      <c r="U56" t="s">
        <v>34</v>
      </c>
      <c r="V56" t="s">
        <v>86</v>
      </c>
      <c r="W56" t="s">
        <v>35</v>
      </c>
      <c r="X56" t="s">
        <v>3787</v>
      </c>
      <c r="AD56" t="s">
        <v>4357</v>
      </c>
      <c r="AI56" t="s">
        <v>4357</v>
      </c>
      <c r="AT56" t="s">
        <v>4357</v>
      </c>
      <c r="BM56" t="s">
        <v>4357</v>
      </c>
      <c r="BO56" t="s">
        <v>4357</v>
      </c>
      <c r="BP56" t="s">
        <v>4357</v>
      </c>
      <c r="BU56" t="s">
        <v>4357</v>
      </c>
      <c r="BV56" t="s">
        <v>4357</v>
      </c>
    </row>
    <row r="57" spans="1:83" ht="135" x14ac:dyDescent="0.25">
      <c r="A57" s="25" t="s">
        <v>4611</v>
      </c>
      <c r="B57" t="s">
        <v>3845</v>
      </c>
      <c r="C57" t="s">
        <v>3846</v>
      </c>
      <c r="D57" s="2" t="s">
        <v>3847</v>
      </c>
      <c r="E57">
        <v>2015</v>
      </c>
      <c r="F57" t="s">
        <v>3848</v>
      </c>
      <c r="I57">
        <v>7210450</v>
      </c>
      <c r="J57">
        <v>364</v>
      </c>
      <c r="K57">
        <v>369</v>
      </c>
      <c r="N57" t="s">
        <v>3849</v>
      </c>
      <c r="O57" t="s">
        <v>3850</v>
      </c>
      <c r="P57" t="s">
        <v>3851</v>
      </c>
      <c r="Q57" t="s">
        <v>3852</v>
      </c>
      <c r="R57" s="2" t="s">
        <v>3853</v>
      </c>
      <c r="S57" s="2" t="s">
        <v>3854</v>
      </c>
      <c r="T57" t="s">
        <v>89</v>
      </c>
      <c r="U57" t="s">
        <v>34</v>
      </c>
      <c r="W57" t="s">
        <v>35</v>
      </c>
      <c r="X57" t="s">
        <v>3855</v>
      </c>
      <c r="Z57" t="s">
        <v>4357</v>
      </c>
      <c r="AB57" t="s">
        <v>4357</v>
      </c>
      <c r="AH57" t="s">
        <v>4357</v>
      </c>
      <c r="AM57" t="s">
        <v>4357</v>
      </c>
      <c r="AS57" t="s">
        <v>4357</v>
      </c>
      <c r="BE57" t="s">
        <v>4357</v>
      </c>
      <c r="BF57" t="s">
        <v>4357</v>
      </c>
      <c r="BH57" t="s">
        <v>4357</v>
      </c>
      <c r="BP57" t="s">
        <v>4357</v>
      </c>
      <c r="BU57" t="s">
        <v>4357</v>
      </c>
    </row>
    <row r="58" spans="1:83" ht="180" x14ac:dyDescent="0.25">
      <c r="A58" s="25" t="s">
        <v>4612</v>
      </c>
      <c r="B58" t="s">
        <v>3856</v>
      </c>
      <c r="C58" t="s">
        <v>3857</v>
      </c>
      <c r="D58" s="2" t="s">
        <v>3858</v>
      </c>
      <c r="E58">
        <v>2015</v>
      </c>
      <c r="F58" t="s">
        <v>3859</v>
      </c>
      <c r="G58">
        <v>22</v>
      </c>
      <c r="H58">
        <v>4</v>
      </c>
      <c r="I58">
        <v>7224734</v>
      </c>
      <c r="J58">
        <v>104</v>
      </c>
      <c r="K58">
        <v>112</v>
      </c>
      <c r="M58">
        <v>61</v>
      </c>
      <c r="N58" t="s">
        <v>3860</v>
      </c>
      <c r="O58" t="s">
        <v>3861</v>
      </c>
      <c r="P58" t="s">
        <v>3862</v>
      </c>
      <c r="Q58" t="s">
        <v>3863</v>
      </c>
      <c r="R58" s="2" t="s">
        <v>3864</v>
      </c>
      <c r="T58" t="s">
        <v>311</v>
      </c>
      <c r="U58" t="s">
        <v>34</v>
      </c>
      <c r="W58" t="s">
        <v>35</v>
      </c>
      <c r="X58" t="s">
        <v>3865</v>
      </c>
      <c r="AB58" t="s">
        <v>4357</v>
      </c>
      <c r="AF58" t="s">
        <v>4357</v>
      </c>
      <c r="AM58" t="s">
        <v>4357</v>
      </c>
      <c r="AS58" t="s">
        <v>4357</v>
      </c>
      <c r="AX58" t="s">
        <v>4357</v>
      </c>
      <c r="BE58" t="s">
        <v>4357</v>
      </c>
      <c r="BF58" t="s">
        <v>4357</v>
      </c>
      <c r="BJ58" t="s">
        <v>4357</v>
      </c>
      <c r="BN58" t="s">
        <v>4357</v>
      </c>
      <c r="BP58" t="s">
        <v>4357</v>
      </c>
      <c r="BT58" t="s">
        <v>4357</v>
      </c>
      <c r="BU58" t="s">
        <v>4357</v>
      </c>
      <c r="BW58" t="s">
        <v>4357</v>
      </c>
      <c r="BX58" t="s">
        <v>4357</v>
      </c>
      <c r="CB58" t="s">
        <v>4357</v>
      </c>
      <c r="CC58" t="s">
        <v>4357</v>
      </c>
    </row>
    <row r="59" spans="1:83" ht="120" x14ac:dyDescent="0.25">
      <c r="A59" s="25" t="s">
        <v>4613</v>
      </c>
      <c r="B59" t="s">
        <v>3445</v>
      </c>
      <c r="C59" t="s">
        <v>3446</v>
      </c>
      <c r="D59" s="2" t="s">
        <v>3447</v>
      </c>
      <c r="E59">
        <v>2016</v>
      </c>
      <c r="F59" t="s">
        <v>3448</v>
      </c>
      <c r="I59">
        <v>7412059</v>
      </c>
      <c r="J59">
        <v>70</v>
      </c>
      <c r="K59">
        <v>75</v>
      </c>
      <c r="M59">
        <v>10</v>
      </c>
      <c r="N59" t="s">
        <v>3449</v>
      </c>
      <c r="O59" t="s">
        <v>3450</v>
      </c>
      <c r="P59" t="s">
        <v>3451</v>
      </c>
      <c r="Q59" t="s">
        <v>3452</v>
      </c>
      <c r="R59" s="2" t="s">
        <v>3453</v>
      </c>
      <c r="S59" s="2" t="s">
        <v>3454</v>
      </c>
      <c r="T59" t="s">
        <v>89</v>
      </c>
      <c r="U59" t="s">
        <v>34</v>
      </c>
      <c r="W59" t="s">
        <v>35</v>
      </c>
      <c r="X59" t="s">
        <v>3455</v>
      </c>
      <c r="AB59" t="s">
        <v>4357</v>
      </c>
      <c r="AF59" t="s">
        <v>4357</v>
      </c>
      <c r="AM59" t="s">
        <v>4357</v>
      </c>
      <c r="AS59" t="s">
        <v>4357</v>
      </c>
      <c r="BE59" t="s">
        <v>4357</v>
      </c>
      <c r="BN59" t="s">
        <v>4357</v>
      </c>
      <c r="BP59" t="s">
        <v>4357</v>
      </c>
      <c r="BU59" t="s">
        <v>4357</v>
      </c>
      <c r="BV59" t="s">
        <v>4357</v>
      </c>
      <c r="BW59" t="s">
        <v>4357</v>
      </c>
      <c r="BX59" t="s">
        <v>4357</v>
      </c>
      <c r="CB59" t="s">
        <v>4357</v>
      </c>
      <c r="CC59" t="s">
        <v>4357</v>
      </c>
      <c r="CE59" t="s">
        <v>4357</v>
      </c>
    </row>
    <row r="60" spans="1:83" ht="120" x14ac:dyDescent="0.25">
      <c r="A60" s="25" t="s">
        <v>4614</v>
      </c>
      <c r="B60" t="s">
        <v>3374</v>
      </c>
      <c r="C60" t="s">
        <v>3375</v>
      </c>
      <c r="D60" t="s">
        <v>3376</v>
      </c>
      <c r="E60">
        <v>2016</v>
      </c>
      <c r="F60" t="s">
        <v>1320</v>
      </c>
      <c r="G60">
        <v>18</v>
      </c>
      <c r="H60">
        <v>3</v>
      </c>
      <c r="I60">
        <v>7478582</v>
      </c>
      <c r="J60">
        <v>37</v>
      </c>
      <c r="K60">
        <v>44</v>
      </c>
      <c r="M60">
        <v>11</v>
      </c>
      <c r="N60" t="s">
        <v>3377</v>
      </c>
      <c r="O60" t="s">
        <v>3378</v>
      </c>
      <c r="P60" t="s">
        <v>3379</v>
      </c>
      <c r="Q60" t="s">
        <v>3380</v>
      </c>
      <c r="R60" s="2" t="s">
        <v>4362</v>
      </c>
      <c r="S60" s="2" t="s">
        <v>3381</v>
      </c>
      <c r="T60" t="s">
        <v>33</v>
      </c>
      <c r="U60" t="s">
        <v>34</v>
      </c>
      <c r="W60" t="s">
        <v>35</v>
      </c>
      <c r="X60" t="s">
        <v>3382</v>
      </c>
      <c r="AB60" t="s">
        <v>4357</v>
      </c>
      <c r="AI60" t="s">
        <v>4357</v>
      </c>
      <c r="AM60" t="s">
        <v>4357</v>
      </c>
      <c r="AN60" t="s">
        <v>4357</v>
      </c>
      <c r="AO60" t="s">
        <v>4357</v>
      </c>
      <c r="AR60" t="s">
        <v>4357</v>
      </c>
      <c r="AS60" t="s">
        <v>4357</v>
      </c>
      <c r="BE60" t="s">
        <v>4357</v>
      </c>
      <c r="BF60" t="s">
        <v>4357</v>
      </c>
      <c r="BP60" t="s">
        <v>4357</v>
      </c>
      <c r="BU60" t="s">
        <v>4357</v>
      </c>
      <c r="BW60" t="s">
        <v>4357</v>
      </c>
      <c r="CC60" t="s">
        <v>4357</v>
      </c>
    </row>
    <row r="61" spans="1:83" ht="165" x14ac:dyDescent="0.25">
      <c r="A61" s="25" t="s">
        <v>4615</v>
      </c>
      <c r="B61" t="s">
        <v>3095</v>
      </c>
      <c r="C61" t="s">
        <v>3096</v>
      </c>
      <c r="D61" s="2" t="s">
        <v>3097</v>
      </c>
      <c r="E61">
        <v>2016</v>
      </c>
      <c r="F61" t="s">
        <v>3098</v>
      </c>
      <c r="I61">
        <v>7592698</v>
      </c>
      <c r="J61">
        <v>39</v>
      </c>
      <c r="K61">
        <v>42</v>
      </c>
      <c r="M61">
        <v>17</v>
      </c>
      <c r="N61" t="s">
        <v>3099</v>
      </c>
      <c r="O61" t="s">
        <v>3100</v>
      </c>
      <c r="P61" t="s">
        <v>3101</v>
      </c>
      <c r="Q61" t="s">
        <v>3102</v>
      </c>
      <c r="R61" s="2" t="s">
        <v>3103</v>
      </c>
      <c r="S61" s="2" t="s">
        <v>3104</v>
      </c>
      <c r="T61" t="s">
        <v>89</v>
      </c>
      <c r="U61" t="s">
        <v>34</v>
      </c>
      <c r="W61" t="s">
        <v>35</v>
      </c>
      <c r="X61" t="s">
        <v>3105</v>
      </c>
      <c r="AB61" t="s">
        <v>4357</v>
      </c>
      <c r="AI61" t="s">
        <v>4357</v>
      </c>
      <c r="AM61" t="s">
        <v>4357</v>
      </c>
      <c r="AO61" t="s">
        <v>4357</v>
      </c>
      <c r="AR61" t="s">
        <v>4357</v>
      </c>
      <c r="AS61" t="s">
        <v>4357</v>
      </c>
      <c r="AU61" t="s">
        <v>4357</v>
      </c>
      <c r="AY61" t="s">
        <v>4357</v>
      </c>
      <c r="BE61" t="s">
        <v>4357</v>
      </c>
      <c r="BF61" t="s">
        <v>4357</v>
      </c>
      <c r="BP61" t="s">
        <v>4357</v>
      </c>
      <c r="BU61" t="s">
        <v>4357</v>
      </c>
      <c r="BW61" t="s">
        <v>4357</v>
      </c>
      <c r="BX61" t="s">
        <v>4357</v>
      </c>
      <c r="CC61" t="s">
        <v>4357</v>
      </c>
      <c r="CE61" t="s">
        <v>4357</v>
      </c>
    </row>
    <row r="62" spans="1:83" ht="165" x14ac:dyDescent="0.25">
      <c r="A62" s="25" t="s">
        <v>4616</v>
      </c>
      <c r="B62" t="s">
        <v>3190</v>
      </c>
      <c r="C62" t="s">
        <v>3191</v>
      </c>
      <c r="D62" s="2" t="s">
        <v>3192</v>
      </c>
      <c r="E62">
        <v>2016</v>
      </c>
      <c r="F62" t="s">
        <v>3193</v>
      </c>
      <c r="I62">
        <v>7545843</v>
      </c>
      <c r="J62">
        <v>282</v>
      </c>
      <c r="K62">
        <v>291</v>
      </c>
      <c r="M62">
        <v>3</v>
      </c>
      <c r="N62" t="s">
        <v>3194</v>
      </c>
      <c r="O62" t="s">
        <v>3195</v>
      </c>
      <c r="P62" t="s">
        <v>3196</v>
      </c>
      <c r="Q62" t="s">
        <v>3197</v>
      </c>
      <c r="R62" s="2" t="s">
        <v>3198</v>
      </c>
      <c r="S62" s="2" t="s">
        <v>3199</v>
      </c>
      <c r="T62" t="s">
        <v>89</v>
      </c>
      <c r="U62" t="s">
        <v>34</v>
      </c>
      <c r="W62" t="s">
        <v>35</v>
      </c>
      <c r="X62" t="s">
        <v>3200</v>
      </c>
      <c r="AB62" t="s">
        <v>4357</v>
      </c>
      <c r="AH62" t="s">
        <v>4357</v>
      </c>
      <c r="AM62" t="s">
        <v>4357</v>
      </c>
      <c r="AR62" t="s">
        <v>4357</v>
      </c>
      <c r="BE62" t="s">
        <v>4357</v>
      </c>
      <c r="BF62" t="s">
        <v>4357</v>
      </c>
      <c r="BP62" t="s">
        <v>4357</v>
      </c>
      <c r="BQ62" t="s">
        <v>4357</v>
      </c>
      <c r="BR62" t="s">
        <v>4357</v>
      </c>
      <c r="BU62" t="s">
        <v>4357</v>
      </c>
    </row>
    <row r="63" spans="1:83" ht="225" x14ac:dyDescent="0.25">
      <c r="A63" s="25" t="s">
        <v>4617</v>
      </c>
      <c r="B63" t="s">
        <v>3282</v>
      </c>
      <c r="C63" t="s">
        <v>3283</v>
      </c>
      <c r="D63" s="2" t="s">
        <v>3284</v>
      </c>
      <c r="E63">
        <v>2016</v>
      </c>
      <c r="F63" t="s">
        <v>3285</v>
      </c>
      <c r="G63">
        <v>7</v>
      </c>
      <c r="H63">
        <v>3</v>
      </c>
      <c r="I63">
        <v>7452588</v>
      </c>
      <c r="J63">
        <v>206</v>
      </c>
      <c r="K63">
        <v>219</v>
      </c>
      <c r="M63">
        <v>18</v>
      </c>
      <c r="N63" t="s">
        <v>3286</v>
      </c>
      <c r="O63" t="s">
        <v>3287</v>
      </c>
      <c r="P63" t="s">
        <v>3288</v>
      </c>
      <c r="Q63" t="s">
        <v>3289</v>
      </c>
      <c r="R63" s="2" t="s">
        <v>3290</v>
      </c>
      <c r="S63" s="2" t="s">
        <v>3291</v>
      </c>
      <c r="T63" t="s">
        <v>33</v>
      </c>
      <c r="U63" t="s">
        <v>34</v>
      </c>
      <c r="W63" t="s">
        <v>35</v>
      </c>
      <c r="X63" t="s">
        <v>3292</v>
      </c>
      <c r="AA63" t="s">
        <v>4357</v>
      </c>
      <c r="AB63" t="s">
        <v>4357</v>
      </c>
      <c r="AF63" t="s">
        <v>4357</v>
      </c>
      <c r="AJ63" t="s">
        <v>4357</v>
      </c>
      <c r="AT63" t="s">
        <v>4357</v>
      </c>
      <c r="BF63" t="s">
        <v>4357</v>
      </c>
      <c r="BP63" t="s">
        <v>4357</v>
      </c>
      <c r="BQ63" t="s">
        <v>4357</v>
      </c>
      <c r="BU63" t="s">
        <v>4357</v>
      </c>
    </row>
    <row r="64" spans="1:83" ht="165" x14ac:dyDescent="0.25">
      <c r="A64" s="25" t="s">
        <v>4618</v>
      </c>
      <c r="B64" t="s">
        <v>3313</v>
      </c>
      <c r="C64" t="s">
        <v>3314</v>
      </c>
      <c r="D64" s="2" t="s">
        <v>3315</v>
      </c>
      <c r="E64">
        <v>2016</v>
      </c>
      <c r="F64" t="s">
        <v>3316</v>
      </c>
      <c r="I64">
        <v>7492655</v>
      </c>
      <c r="M64">
        <v>1</v>
      </c>
      <c r="N64" t="s">
        <v>3317</v>
      </c>
      <c r="O64" t="s">
        <v>3318</v>
      </c>
      <c r="P64" t="s">
        <v>3319</v>
      </c>
      <c r="Q64" t="s">
        <v>3320</v>
      </c>
      <c r="R64" s="2" t="s">
        <v>3321</v>
      </c>
      <c r="S64" s="2" t="s">
        <v>3322</v>
      </c>
      <c r="T64" t="s">
        <v>89</v>
      </c>
      <c r="U64" t="s">
        <v>34</v>
      </c>
      <c r="W64" t="s">
        <v>35</v>
      </c>
      <c r="X64" t="s">
        <v>3323</v>
      </c>
      <c r="AB64" t="s">
        <v>4357</v>
      </c>
      <c r="AH64" t="s">
        <v>4357</v>
      </c>
      <c r="AM64" t="s">
        <v>4357</v>
      </c>
      <c r="AO64" t="s">
        <v>4357</v>
      </c>
      <c r="AS64" t="s">
        <v>4357</v>
      </c>
      <c r="BE64" t="s">
        <v>4357</v>
      </c>
      <c r="BF64" t="s">
        <v>4357</v>
      </c>
      <c r="BJ64" t="s">
        <v>4357</v>
      </c>
      <c r="BN64" t="s">
        <v>4357</v>
      </c>
      <c r="BQ64" t="s">
        <v>4357</v>
      </c>
      <c r="BU64" t="s">
        <v>4357</v>
      </c>
      <c r="CC64" t="s">
        <v>4357</v>
      </c>
    </row>
    <row r="65" spans="1:81" ht="165" x14ac:dyDescent="0.25">
      <c r="A65" s="25" t="s">
        <v>4619</v>
      </c>
      <c r="B65" t="s">
        <v>3212</v>
      </c>
      <c r="C65" t="s">
        <v>3213</v>
      </c>
      <c r="D65" s="2" t="s">
        <v>3214</v>
      </c>
      <c r="E65">
        <v>2016</v>
      </c>
      <c r="F65" t="s">
        <v>882</v>
      </c>
      <c r="G65">
        <v>12</v>
      </c>
      <c r="H65">
        <v>7</v>
      </c>
      <c r="M65">
        <v>3</v>
      </c>
      <c r="N65" t="s">
        <v>3215</v>
      </c>
      <c r="O65" t="s">
        <v>3216</v>
      </c>
      <c r="P65" t="s">
        <v>3217</v>
      </c>
      <c r="Q65" t="s">
        <v>3218</v>
      </c>
      <c r="R65" s="2" t="s">
        <v>3219</v>
      </c>
      <c r="T65" t="s">
        <v>33</v>
      </c>
      <c r="U65" t="s">
        <v>34</v>
      </c>
      <c r="V65" t="s">
        <v>86</v>
      </c>
      <c r="W65" t="s">
        <v>35</v>
      </c>
      <c r="X65" t="s">
        <v>3220</v>
      </c>
      <c r="Z65" t="s">
        <v>4357</v>
      </c>
      <c r="AB65" t="s">
        <v>4357</v>
      </c>
      <c r="AF65" t="s">
        <v>4357</v>
      </c>
      <c r="AS65" t="s">
        <v>4357</v>
      </c>
      <c r="BE65" t="s">
        <v>4357</v>
      </c>
      <c r="BN65" t="s">
        <v>4357</v>
      </c>
      <c r="BP65" t="s">
        <v>4357</v>
      </c>
      <c r="BU65" t="s">
        <v>4357</v>
      </c>
      <c r="BW65" t="s">
        <v>4357</v>
      </c>
      <c r="CC65" t="s">
        <v>4357</v>
      </c>
    </row>
    <row r="66" spans="1:81" ht="165" x14ac:dyDescent="0.25">
      <c r="A66" s="25" t="s">
        <v>4620</v>
      </c>
      <c r="B66" t="s">
        <v>3150</v>
      </c>
      <c r="C66" t="s">
        <v>3151</v>
      </c>
      <c r="D66" s="12" t="s">
        <v>3152</v>
      </c>
      <c r="E66">
        <v>2016</v>
      </c>
      <c r="F66" t="s">
        <v>2300</v>
      </c>
      <c r="G66">
        <v>22</v>
      </c>
      <c r="H66">
        <v>9</v>
      </c>
      <c r="J66">
        <v>2412</v>
      </c>
      <c r="K66">
        <v>2415</v>
      </c>
      <c r="N66" t="s">
        <v>3153</v>
      </c>
      <c r="O66" t="s">
        <v>3154</v>
      </c>
      <c r="P66" t="s">
        <v>3155</v>
      </c>
      <c r="Q66" t="s">
        <v>3156</v>
      </c>
      <c r="R66" s="2" t="s">
        <v>3157</v>
      </c>
      <c r="S66" s="2" t="s">
        <v>3158</v>
      </c>
      <c r="T66" t="s">
        <v>33</v>
      </c>
      <c r="U66" t="s">
        <v>34</v>
      </c>
      <c r="W66" t="s">
        <v>35</v>
      </c>
      <c r="X66" t="s">
        <v>3159</v>
      </c>
      <c r="AB66" t="s">
        <v>4357</v>
      </c>
      <c r="AL66" t="s">
        <v>4357</v>
      </c>
      <c r="BE66" t="s">
        <v>4357</v>
      </c>
      <c r="BP66" t="s">
        <v>4357</v>
      </c>
      <c r="BU66" t="s">
        <v>4357</v>
      </c>
      <c r="BW66" t="s">
        <v>4357</v>
      </c>
    </row>
    <row r="67" spans="1:81" ht="165" x14ac:dyDescent="0.25">
      <c r="A67" s="25" t="s">
        <v>4621</v>
      </c>
      <c r="B67" t="s">
        <v>3602</v>
      </c>
      <c r="C67" t="s">
        <v>3603</v>
      </c>
      <c r="D67" s="2" t="s">
        <v>3604</v>
      </c>
      <c r="E67">
        <v>2016</v>
      </c>
      <c r="F67" t="s">
        <v>670</v>
      </c>
      <c r="G67">
        <v>473</v>
      </c>
      <c r="J67">
        <v>79</v>
      </c>
      <c r="K67">
        <v>95</v>
      </c>
      <c r="M67">
        <v>1</v>
      </c>
      <c r="N67" t="s">
        <v>3605</v>
      </c>
      <c r="O67" t="s">
        <v>3606</v>
      </c>
      <c r="P67" t="s">
        <v>3607</v>
      </c>
      <c r="Q67" t="s">
        <v>3608</v>
      </c>
      <c r="R67" s="2" t="s">
        <v>3609</v>
      </c>
      <c r="S67" s="2" t="s">
        <v>3610</v>
      </c>
      <c r="T67" t="s">
        <v>89</v>
      </c>
      <c r="U67" t="s">
        <v>34</v>
      </c>
      <c r="W67" t="s">
        <v>35</v>
      </c>
      <c r="X67" t="s">
        <v>3611</v>
      </c>
      <c r="AB67" t="s">
        <v>4357</v>
      </c>
      <c r="AF67" t="s">
        <v>4357</v>
      </c>
      <c r="AH67" t="s">
        <v>4357</v>
      </c>
      <c r="AM67" t="s">
        <v>4357</v>
      </c>
      <c r="AS67" t="s">
        <v>4357</v>
      </c>
      <c r="AX67" t="s">
        <v>4357</v>
      </c>
      <c r="BN67" t="s">
        <v>4357</v>
      </c>
      <c r="BP67" t="s">
        <v>4357</v>
      </c>
      <c r="BU67" t="s">
        <v>4357</v>
      </c>
    </row>
    <row r="68" spans="1:81" ht="195" x14ac:dyDescent="0.25">
      <c r="A68" s="25" t="s">
        <v>4622</v>
      </c>
      <c r="B68" t="s">
        <v>4363</v>
      </c>
      <c r="C68" t="s">
        <v>3562</v>
      </c>
      <c r="D68" s="2" t="s">
        <v>3563</v>
      </c>
      <c r="E68">
        <v>2016</v>
      </c>
      <c r="F68" t="s">
        <v>762</v>
      </c>
      <c r="G68" t="s">
        <v>3564</v>
      </c>
      <c r="J68">
        <v>190</v>
      </c>
      <c r="K68">
        <v>201</v>
      </c>
      <c r="N68" t="s">
        <v>3565</v>
      </c>
      <c r="O68" t="s">
        <v>3566</v>
      </c>
      <c r="P68" t="s">
        <v>3567</v>
      </c>
      <c r="Q68" t="s">
        <v>3568</v>
      </c>
      <c r="R68" s="2" t="s">
        <v>3569</v>
      </c>
      <c r="S68" s="2" t="s">
        <v>3570</v>
      </c>
      <c r="T68" t="s">
        <v>89</v>
      </c>
      <c r="U68" t="s">
        <v>34</v>
      </c>
      <c r="W68" t="s">
        <v>35</v>
      </c>
      <c r="X68" t="s">
        <v>3571</v>
      </c>
      <c r="AA68" t="s">
        <v>4357</v>
      </c>
      <c r="AB68" t="s">
        <v>4357</v>
      </c>
      <c r="AF68" t="s">
        <v>4357</v>
      </c>
      <c r="AL68" t="s">
        <v>4357</v>
      </c>
      <c r="AS68" t="s">
        <v>4357</v>
      </c>
      <c r="AT68" t="s">
        <v>4357</v>
      </c>
      <c r="AX68" t="s">
        <v>4357</v>
      </c>
      <c r="BE68" t="s">
        <v>4357</v>
      </c>
      <c r="BU68" t="s">
        <v>4357</v>
      </c>
    </row>
    <row r="69" spans="1:81" ht="315" x14ac:dyDescent="0.25">
      <c r="A69" s="25" t="s">
        <v>4623</v>
      </c>
      <c r="B69" t="s">
        <v>3106</v>
      </c>
      <c r="C69" t="s">
        <v>3107</v>
      </c>
      <c r="D69" s="2" t="s">
        <v>3108</v>
      </c>
      <c r="E69">
        <v>2016</v>
      </c>
      <c r="F69" t="s">
        <v>3109</v>
      </c>
      <c r="G69">
        <v>36</v>
      </c>
      <c r="J69">
        <v>47</v>
      </c>
      <c r="K69">
        <v>57</v>
      </c>
      <c r="M69">
        <v>17</v>
      </c>
      <c r="N69" t="s">
        <v>3110</v>
      </c>
      <c r="O69" t="s">
        <v>3111</v>
      </c>
      <c r="P69" t="s">
        <v>3112</v>
      </c>
      <c r="Q69" t="s">
        <v>3113</v>
      </c>
      <c r="R69" s="2" t="s">
        <v>3114</v>
      </c>
      <c r="S69" s="2" t="s">
        <v>3115</v>
      </c>
      <c r="T69" t="s">
        <v>311</v>
      </c>
      <c r="U69" t="s">
        <v>34</v>
      </c>
      <c r="W69" t="s">
        <v>35</v>
      </c>
      <c r="X69" t="s">
        <v>3116</v>
      </c>
      <c r="AC69" t="s">
        <v>4357</v>
      </c>
      <c r="AI69" t="s">
        <v>4357</v>
      </c>
      <c r="AM69" t="s">
        <v>4357</v>
      </c>
      <c r="AS69" t="s">
        <v>4357</v>
      </c>
      <c r="AT69" t="s">
        <v>4357</v>
      </c>
      <c r="AX69" t="s">
        <v>4357</v>
      </c>
      <c r="BE69" t="s">
        <v>4357</v>
      </c>
      <c r="BF69" t="s">
        <v>4357</v>
      </c>
      <c r="BM69" t="s">
        <v>4357</v>
      </c>
      <c r="BO69" t="s">
        <v>4357</v>
      </c>
      <c r="BP69" t="s">
        <v>4357</v>
      </c>
      <c r="BU69" t="s">
        <v>4357</v>
      </c>
      <c r="BZ69" t="s">
        <v>4357</v>
      </c>
      <c r="CC69" t="s">
        <v>4357</v>
      </c>
    </row>
    <row r="70" spans="1:81" ht="150" x14ac:dyDescent="0.25">
      <c r="A70" s="25" t="s">
        <v>4624</v>
      </c>
      <c r="B70" t="s">
        <v>3352</v>
      </c>
      <c r="C70" t="s">
        <v>3353</v>
      </c>
      <c r="D70" s="2" t="s">
        <v>3354</v>
      </c>
      <c r="E70">
        <v>2016</v>
      </c>
      <c r="F70" t="s">
        <v>3355</v>
      </c>
      <c r="I70">
        <v>7475345</v>
      </c>
      <c r="J70">
        <v>578</v>
      </c>
      <c r="K70">
        <v>582</v>
      </c>
      <c r="N70" t="s">
        <v>3356</v>
      </c>
      <c r="O70" t="s">
        <v>3357</v>
      </c>
      <c r="P70" t="s">
        <v>3358</v>
      </c>
      <c r="Q70" t="s">
        <v>3359</v>
      </c>
      <c r="R70" s="2" t="s">
        <v>3360</v>
      </c>
      <c r="S70" s="2" t="s">
        <v>3361</v>
      </c>
      <c r="T70" t="s">
        <v>89</v>
      </c>
      <c r="U70" t="s">
        <v>34</v>
      </c>
      <c r="W70" t="s">
        <v>35</v>
      </c>
      <c r="X70" t="s">
        <v>3362</v>
      </c>
      <c r="Z70" t="s">
        <v>4357</v>
      </c>
      <c r="AB70" t="s">
        <v>4357</v>
      </c>
      <c r="AF70" t="s">
        <v>4357</v>
      </c>
      <c r="AL70" t="s">
        <v>4357</v>
      </c>
      <c r="AM70" t="s">
        <v>4357</v>
      </c>
      <c r="AS70" t="s">
        <v>4357</v>
      </c>
      <c r="BE70" t="s">
        <v>4357</v>
      </c>
      <c r="BH70" t="s">
        <v>4357</v>
      </c>
      <c r="BJ70" t="s">
        <v>4357</v>
      </c>
      <c r="BN70" t="s">
        <v>4357</v>
      </c>
      <c r="BP70" t="s">
        <v>4357</v>
      </c>
      <c r="BU70" t="s">
        <v>4357</v>
      </c>
      <c r="BW70" t="s">
        <v>4357</v>
      </c>
      <c r="CC70" t="s">
        <v>4357</v>
      </c>
    </row>
    <row r="71" spans="1:81" ht="165" x14ac:dyDescent="0.25">
      <c r="A71" s="25" t="s">
        <v>4625</v>
      </c>
      <c r="B71" t="s">
        <v>2977</v>
      </c>
      <c r="C71" t="s">
        <v>2978</v>
      </c>
      <c r="D71" s="12" t="s">
        <v>2979</v>
      </c>
      <c r="E71">
        <v>2016</v>
      </c>
      <c r="F71" t="s">
        <v>2469</v>
      </c>
      <c r="G71">
        <v>6</v>
      </c>
      <c r="H71">
        <v>8</v>
      </c>
      <c r="J71">
        <v>1955</v>
      </c>
      <c r="K71">
        <v>1960</v>
      </c>
      <c r="N71" t="s">
        <v>2980</v>
      </c>
      <c r="O71" t="s">
        <v>2981</v>
      </c>
      <c r="P71" t="s">
        <v>2982</v>
      </c>
      <c r="Q71" t="s">
        <v>2983</v>
      </c>
      <c r="R71" s="2" t="s">
        <v>2984</v>
      </c>
      <c r="S71" s="2" t="s">
        <v>2985</v>
      </c>
      <c r="T71" t="s">
        <v>33</v>
      </c>
      <c r="U71" t="s">
        <v>34</v>
      </c>
      <c r="W71" t="s">
        <v>35</v>
      </c>
      <c r="X71" t="s">
        <v>2986</v>
      </c>
      <c r="Z71" t="s">
        <v>4357</v>
      </c>
      <c r="AB71" t="s">
        <v>4357</v>
      </c>
      <c r="AF71" t="s">
        <v>4357</v>
      </c>
      <c r="AS71" t="s">
        <v>4357</v>
      </c>
      <c r="BE71" t="s">
        <v>4357</v>
      </c>
      <c r="BP71" t="s">
        <v>4357</v>
      </c>
      <c r="BW71" t="s">
        <v>4357</v>
      </c>
    </row>
    <row r="72" spans="1:81" ht="210" x14ac:dyDescent="0.25">
      <c r="A72" s="25" t="s">
        <v>4626</v>
      </c>
      <c r="B72" t="s">
        <v>3251</v>
      </c>
      <c r="C72" t="s">
        <v>3252</v>
      </c>
      <c r="D72" s="2" t="s">
        <v>3253</v>
      </c>
      <c r="E72">
        <v>2016</v>
      </c>
      <c r="F72" t="s">
        <v>3254</v>
      </c>
      <c r="I72">
        <v>7509558</v>
      </c>
      <c r="J72">
        <v>11</v>
      </c>
      <c r="K72">
        <v>15</v>
      </c>
      <c r="M72">
        <v>14</v>
      </c>
      <c r="N72" t="s">
        <v>3255</v>
      </c>
      <c r="O72" t="s">
        <v>3256</v>
      </c>
      <c r="P72" t="s">
        <v>3257</v>
      </c>
      <c r="Q72" t="s">
        <v>3258</v>
      </c>
      <c r="R72" s="2" t="s">
        <v>3259</v>
      </c>
      <c r="S72" s="2" t="s">
        <v>3260</v>
      </c>
      <c r="T72" t="s">
        <v>89</v>
      </c>
      <c r="U72" t="s">
        <v>34</v>
      </c>
      <c r="W72" t="s">
        <v>35</v>
      </c>
      <c r="X72" t="s">
        <v>3261</v>
      </c>
      <c r="AB72" t="s">
        <v>4357</v>
      </c>
      <c r="AK72" t="s">
        <v>4357</v>
      </c>
      <c r="BE72" t="s">
        <v>4357</v>
      </c>
      <c r="BF72" t="s">
        <v>4357</v>
      </c>
      <c r="BM72" t="s">
        <v>4357</v>
      </c>
      <c r="BN72" t="s">
        <v>4357</v>
      </c>
      <c r="BO72" t="s">
        <v>4357</v>
      </c>
      <c r="BP72" t="s">
        <v>4357</v>
      </c>
      <c r="BU72" t="s">
        <v>4357</v>
      </c>
      <c r="BW72" t="s">
        <v>4357</v>
      </c>
    </row>
    <row r="73" spans="1:81" ht="270" x14ac:dyDescent="0.25">
      <c r="A73" s="25" t="s">
        <v>4627</v>
      </c>
      <c r="B73" t="s">
        <v>2987</v>
      </c>
      <c r="C73" t="s">
        <v>2988</v>
      </c>
      <c r="D73" s="2" t="s">
        <v>2989</v>
      </c>
      <c r="E73">
        <v>2016</v>
      </c>
      <c r="F73" t="s">
        <v>2990</v>
      </c>
      <c r="G73">
        <v>2016</v>
      </c>
      <c r="H73">
        <v>1</v>
      </c>
      <c r="I73">
        <v>113</v>
      </c>
      <c r="M73">
        <v>5</v>
      </c>
      <c r="N73" t="s">
        <v>2991</v>
      </c>
      <c r="O73" t="s">
        <v>2992</v>
      </c>
      <c r="P73" t="s">
        <v>2993</v>
      </c>
      <c r="Q73" t="s">
        <v>2994</v>
      </c>
      <c r="R73" s="2" t="s">
        <v>2995</v>
      </c>
      <c r="S73" s="2" t="s">
        <v>2996</v>
      </c>
      <c r="T73" t="s">
        <v>33</v>
      </c>
      <c r="U73" t="s">
        <v>34</v>
      </c>
      <c r="V73" t="s">
        <v>86</v>
      </c>
      <c r="W73" t="s">
        <v>35</v>
      </c>
      <c r="X73" t="s">
        <v>2997</v>
      </c>
      <c r="Z73" t="s">
        <v>4357</v>
      </c>
      <c r="AB73" t="s">
        <v>4357</v>
      </c>
      <c r="AF73" t="s">
        <v>4357</v>
      </c>
      <c r="AL73" t="s">
        <v>4357</v>
      </c>
      <c r="AS73" t="s">
        <v>4357</v>
      </c>
      <c r="BE73" t="s">
        <v>4357</v>
      </c>
      <c r="BF73" t="s">
        <v>4357</v>
      </c>
      <c r="BP73" t="s">
        <v>4357</v>
      </c>
      <c r="BU73" t="s">
        <v>4357</v>
      </c>
      <c r="BW73" t="s">
        <v>4357</v>
      </c>
    </row>
    <row r="74" spans="1:81" ht="165" x14ac:dyDescent="0.25">
      <c r="A74" s="25" t="s">
        <v>4628</v>
      </c>
      <c r="B74" t="s">
        <v>3050</v>
      </c>
      <c r="C74" t="s">
        <v>3051</v>
      </c>
      <c r="D74" s="2" t="s">
        <v>3052</v>
      </c>
      <c r="E74">
        <v>2016</v>
      </c>
      <c r="F74" t="s">
        <v>3053</v>
      </c>
      <c r="I74">
        <v>7740335</v>
      </c>
      <c r="N74" t="s">
        <v>3054</v>
      </c>
      <c r="O74" t="s">
        <v>3055</v>
      </c>
      <c r="P74" t="s">
        <v>3056</v>
      </c>
      <c r="Q74" t="s">
        <v>3057</v>
      </c>
      <c r="R74" s="2" t="s">
        <v>3058</v>
      </c>
      <c r="T74" t="s">
        <v>89</v>
      </c>
      <c r="U74" t="s">
        <v>34</v>
      </c>
      <c r="W74" t="s">
        <v>35</v>
      </c>
      <c r="X74" t="s">
        <v>3059</v>
      </c>
      <c r="Z74" t="s">
        <v>4357</v>
      </c>
      <c r="AB74" t="s">
        <v>4357</v>
      </c>
      <c r="AF74" t="s">
        <v>4357</v>
      </c>
      <c r="AS74" t="s">
        <v>4357</v>
      </c>
      <c r="BE74" t="s">
        <v>4357</v>
      </c>
      <c r="BP74" t="s">
        <v>4357</v>
      </c>
      <c r="BU74" t="s">
        <v>4357</v>
      </c>
      <c r="BW74" t="s">
        <v>4357</v>
      </c>
    </row>
    <row r="75" spans="1:81" ht="120" x14ac:dyDescent="0.25">
      <c r="A75" s="25" t="s">
        <v>4629</v>
      </c>
      <c r="B75" t="s">
        <v>3523</v>
      </c>
      <c r="C75" t="s">
        <v>3524</v>
      </c>
      <c r="D75" s="2" t="s">
        <v>4364</v>
      </c>
      <c r="E75">
        <v>2016</v>
      </c>
      <c r="F75" t="s">
        <v>762</v>
      </c>
      <c r="G75" t="s">
        <v>3525</v>
      </c>
      <c r="J75">
        <v>324</v>
      </c>
      <c r="K75">
        <v>335</v>
      </c>
      <c r="M75">
        <v>3</v>
      </c>
      <c r="N75" t="s">
        <v>3526</v>
      </c>
      <c r="O75" t="s">
        <v>3527</v>
      </c>
      <c r="P75" t="s">
        <v>875</v>
      </c>
      <c r="Q75" t="s">
        <v>3528</v>
      </c>
      <c r="R75" s="2" t="s">
        <v>3529</v>
      </c>
      <c r="S75" s="2" t="s">
        <v>3530</v>
      </c>
      <c r="T75" t="s">
        <v>89</v>
      </c>
      <c r="U75" t="s">
        <v>34</v>
      </c>
      <c r="W75" t="s">
        <v>35</v>
      </c>
      <c r="X75" t="s">
        <v>3531</v>
      </c>
      <c r="AB75" t="s">
        <v>4357</v>
      </c>
      <c r="AF75" t="s">
        <v>4357</v>
      </c>
      <c r="AM75" t="s">
        <v>4357</v>
      </c>
      <c r="AS75" t="s">
        <v>4357</v>
      </c>
      <c r="BE75" t="s">
        <v>4357</v>
      </c>
      <c r="BN75" t="s">
        <v>4357</v>
      </c>
      <c r="BU75" t="s">
        <v>4357</v>
      </c>
      <c r="CC75" t="s">
        <v>4357</v>
      </c>
    </row>
    <row r="76" spans="1:81" ht="225" x14ac:dyDescent="0.25">
      <c r="A76" s="25" t="s">
        <v>4630</v>
      </c>
      <c r="B76" t="s">
        <v>3363</v>
      </c>
      <c r="C76" t="s">
        <v>3364</v>
      </c>
      <c r="D76" s="2" t="s">
        <v>3365</v>
      </c>
      <c r="E76">
        <v>2016</v>
      </c>
      <c r="F76" t="s">
        <v>3366</v>
      </c>
      <c r="G76">
        <v>13</v>
      </c>
      <c r="H76">
        <v>3</v>
      </c>
      <c r="I76">
        <v>7374672</v>
      </c>
      <c r="J76">
        <v>431</v>
      </c>
      <c r="K76">
        <v>444</v>
      </c>
      <c r="M76">
        <v>12</v>
      </c>
      <c r="N76" t="s">
        <v>3367</v>
      </c>
      <c r="O76" t="s">
        <v>3368</v>
      </c>
      <c r="P76" t="s">
        <v>3369</v>
      </c>
      <c r="Q76" t="s">
        <v>3370</v>
      </c>
      <c r="R76" s="2" t="s">
        <v>3371</v>
      </c>
      <c r="S76" s="2" t="s">
        <v>3372</v>
      </c>
      <c r="T76" t="s">
        <v>33</v>
      </c>
      <c r="U76" t="s">
        <v>34</v>
      </c>
      <c r="W76" t="s">
        <v>35</v>
      </c>
      <c r="X76" t="s">
        <v>3373</v>
      </c>
      <c r="Z76" t="s">
        <v>4357</v>
      </c>
      <c r="AB76" t="s">
        <v>4357</v>
      </c>
      <c r="AF76" t="s">
        <v>4357</v>
      </c>
      <c r="BF76" t="s">
        <v>4357</v>
      </c>
      <c r="BP76" t="s">
        <v>4357</v>
      </c>
      <c r="BU76" t="s">
        <v>4357</v>
      </c>
      <c r="BX76" t="s">
        <v>4357</v>
      </c>
    </row>
    <row r="77" spans="1:81" ht="210" x14ac:dyDescent="0.25">
      <c r="A77" s="25" t="s">
        <v>4631</v>
      </c>
      <c r="B77" t="s">
        <v>3478</v>
      </c>
      <c r="C77" t="s">
        <v>3479</v>
      </c>
      <c r="D77" s="2" t="s">
        <v>3480</v>
      </c>
      <c r="E77">
        <v>2016</v>
      </c>
      <c r="F77" t="s">
        <v>3477</v>
      </c>
      <c r="I77">
        <v>7842173</v>
      </c>
      <c r="M77">
        <v>4</v>
      </c>
      <c r="N77" t="s">
        <v>3481</v>
      </c>
      <c r="O77" t="s">
        <v>3482</v>
      </c>
      <c r="P77" t="s">
        <v>3483</v>
      </c>
      <c r="Q77" t="s">
        <v>3484</v>
      </c>
      <c r="R77" s="2" t="s">
        <v>3485</v>
      </c>
      <c r="T77" t="s">
        <v>89</v>
      </c>
      <c r="U77" t="s">
        <v>34</v>
      </c>
      <c r="W77" t="s">
        <v>35</v>
      </c>
      <c r="X77" t="s">
        <v>3486</v>
      </c>
      <c r="AA77" t="s">
        <v>4357</v>
      </c>
      <c r="AB77" t="s">
        <v>4357</v>
      </c>
      <c r="AF77" t="s">
        <v>4357</v>
      </c>
      <c r="AL77" t="s">
        <v>4357</v>
      </c>
      <c r="BF77" t="s">
        <v>4357</v>
      </c>
      <c r="BP77" t="s">
        <v>4357</v>
      </c>
      <c r="BX77" t="s">
        <v>4357</v>
      </c>
    </row>
    <row r="78" spans="1:81" ht="240" x14ac:dyDescent="0.25">
      <c r="A78" s="25" t="s">
        <v>4632</v>
      </c>
      <c r="B78" t="s">
        <v>151</v>
      </c>
      <c r="C78" t="s">
        <v>152</v>
      </c>
      <c r="D78" s="2" t="s">
        <v>3583</v>
      </c>
      <c r="E78">
        <v>2016</v>
      </c>
      <c r="F78" t="s">
        <v>3584</v>
      </c>
      <c r="G78">
        <v>2016</v>
      </c>
      <c r="I78">
        <v>6545873</v>
      </c>
      <c r="M78">
        <v>6</v>
      </c>
      <c r="N78" t="s">
        <v>3585</v>
      </c>
      <c r="O78" t="s">
        <v>3586</v>
      </c>
      <c r="P78" t="s">
        <v>3587</v>
      </c>
      <c r="Q78" t="s">
        <v>3588</v>
      </c>
      <c r="R78" s="2" t="s">
        <v>3589</v>
      </c>
      <c r="T78" t="s">
        <v>33</v>
      </c>
      <c r="U78" t="s">
        <v>34</v>
      </c>
      <c r="V78" t="s">
        <v>86</v>
      </c>
      <c r="W78" t="s">
        <v>35</v>
      </c>
      <c r="X78" t="s">
        <v>3590</v>
      </c>
      <c r="AB78" t="s">
        <v>4357</v>
      </c>
      <c r="AF78" t="s">
        <v>4357</v>
      </c>
      <c r="AM78" t="s">
        <v>4357</v>
      </c>
      <c r="AO78" t="s">
        <v>4357</v>
      </c>
      <c r="AS78" t="s">
        <v>4357</v>
      </c>
      <c r="AT78" t="s">
        <v>4357</v>
      </c>
      <c r="AX78" t="s">
        <v>4357</v>
      </c>
      <c r="BE78" t="s">
        <v>4357</v>
      </c>
      <c r="BF78" t="s">
        <v>4357</v>
      </c>
      <c r="BN78" t="s">
        <v>4357</v>
      </c>
      <c r="BU78" t="s">
        <v>4357</v>
      </c>
    </row>
    <row r="79" spans="1:81" ht="180" x14ac:dyDescent="0.25">
      <c r="A79" s="25" t="s">
        <v>4633</v>
      </c>
      <c r="B79" t="s">
        <v>3060</v>
      </c>
      <c r="C79" t="s">
        <v>3061</v>
      </c>
      <c r="D79" s="2" t="s">
        <v>3062</v>
      </c>
      <c r="E79">
        <v>2016</v>
      </c>
      <c r="F79" t="s">
        <v>521</v>
      </c>
      <c r="G79">
        <v>40</v>
      </c>
      <c r="H79">
        <v>11</v>
      </c>
      <c r="I79">
        <v>231</v>
      </c>
      <c r="M79">
        <v>14</v>
      </c>
      <c r="N79" t="s">
        <v>3063</v>
      </c>
      <c r="O79" t="s">
        <v>3064</v>
      </c>
      <c r="P79" t="s">
        <v>4402</v>
      </c>
      <c r="Q79" t="s">
        <v>4403</v>
      </c>
      <c r="R79" s="2" t="s">
        <v>4404</v>
      </c>
      <c r="S79" s="2" t="s">
        <v>3065</v>
      </c>
      <c r="T79" t="s">
        <v>33</v>
      </c>
      <c r="U79" t="s">
        <v>34</v>
      </c>
      <c r="W79" t="s">
        <v>35</v>
      </c>
      <c r="X79" t="s">
        <v>3066</v>
      </c>
      <c r="AB79" t="s">
        <v>4357</v>
      </c>
      <c r="AF79" t="s">
        <v>4357</v>
      </c>
      <c r="AS79" t="s">
        <v>4357</v>
      </c>
      <c r="BE79" t="s">
        <v>4357</v>
      </c>
      <c r="BP79" t="s">
        <v>4357</v>
      </c>
      <c r="BU79" t="s">
        <v>4357</v>
      </c>
      <c r="BW79" t="s">
        <v>4357</v>
      </c>
    </row>
    <row r="80" spans="1:81" ht="195" x14ac:dyDescent="0.25">
      <c r="A80" s="25" t="s">
        <v>4634</v>
      </c>
      <c r="B80" t="s">
        <v>3394</v>
      </c>
      <c r="C80" t="s">
        <v>3395</v>
      </c>
      <c r="D80" s="2" t="s">
        <v>3396</v>
      </c>
      <c r="E80">
        <v>2016</v>
      </c>
      <c r="F80" t="s">
        <v>3397</v>
      </c>
      <c r="G80">
        <v>47</v>
      </c>
      <c r="H80">
        <v>2</v>
      </c>
      <c r="J80">
        <v>155</v>
      </c>
      <c r="K80">
        <v>162</v>
      </c>
      <c r="M80">
        <v>11</v>
      </c>
      <c r="N80" t="s">
        <v>3398</v>
      </c>
      <c r="O80" t="s">
        <v>3399</v>
      </c>
      <c r="P80" t="s">
        <v>3400</v>
      </c>
      <c r="Q80" t="s">
        <v>3401</v>
      </c>
      <c r="R80" s="2" t="s">
        <v>3402</v>
      </c>
      <c r="S80" s="2" t="s">
        <v>3403</v>
      </c>
      <c r="T80" t="s">
        <v>33</v>
      </c>
      <c r="U80" t="s">
        <v>34</v>
      </c>
      <c r="W80" t="s">
        <v>35</v>
      </c>
      <c r="X80" t="s">
        <v>3404</v>
      </c>
      <c r="AC80" t="s">
        <v>4357</v>
      </c>
      <c r="AI80" t="s">
        <v>4357</v>
      </c>
      <c r="AM80" t="s">
        <v>4357</v>
      </c>
      <c r="AN80" t="s">
        <v>4357</v>
      </c>
      <c r="AR80" t="s">
        <v>4357</v>
      </c>
      <c r="AS80" t="s">
        <v>4357</v>
      </c>
      <c r="AT80" t="s">
        <v>4357</v>
      </c>
      <c r="BE80" t="s">
        <v>4357</v>
      </c>
      <c r="BF80" t="s">
        <v>4357</v>
      </c>
      <c r="BM80" t="s">
        <v>4357</v>
      </c>
      <c r="BO80" t="s">
        <v>4357</v>
      </c>
      <c r="BP80" t="s">
        <v>4357</v>
      </c>
      <c r="BU80" t="s">
        <v>4357</v>
      </c>
      <c r="CC80" t="s">
        <v>4357</v>
      </c>
    </row>
    <row r="81" spans="1:85" ht="270" x14ac:dyDescent="0.25">
      <c r="A81" s="25" t="s">
        <v>4635</v>
      </c>
      <c r="B81" t="s">
        <v>3342</v>
      </c>
      <c r="C81" t="s">
        <v>3343</v>
      </c>
      <c r="D81" s="2" t="s">
        <v>3344</v>
      </c>
      <c r="E81">
        <v>2016</v>
      </c>
      <c r="F81" t="s">
        <v>718</v>
      </c>
      <c r="G81">
        <v>9</v>
      </c>
      <c r="H81">
        <v>9</v>
      </c>
      <c r="J81">
        <v>874</v>
      </c>
      <c r="K81">
        <v>885</v>
      </c>
      <c r="M81">
        <v>3</v>
      </c>
      <c r="N81" t="s">
        <v>3345</v>
      </c>
      <c r="O81" t="s">
        <v>3346</v>
      </c>
      <c r="P81" t="s">
        <v>3347</v>
      </c>
      <c r="Q81" t="s">
        <v>3348</v>
      </c>
      <c r="R81" s="2" t="s">
        <v>3349</v>
      </c>
      <c r="S81" s="2" t="s">
        <v>3350</v>
      </c>
      <c r="T81" t="s">
        <v>33</v>
      </c>
      <c r="U81" t="s">
        <v>34</v>
      </c>
      <c r="W81" t="s">
        <v>35</v>
      </c>
      <c r="X81" t="s">
        <v>3351</v>
      </c>
      <c r="AB81" t="s">
        <v>4357</v>
      </c>
      <c r="AF81" t="s">
        <v>4357</v>
      </c>
      <c r="AM81" t="s">
        <v>4357</v>
      </c>
      <c r="AR81" t="s">
        <v>4357</v>
      </c>
      <c r="AS81" t="s">
        <v>4357</v>
      </c>
      <c r="BE81" t="s">
        <v>4357</v>
      </c>
      <c r="BF81" t="s">
        <v>4357</v>
      </c>
      <c r="BP81" t="s">
        <v>4357</v>
      </c>
      <c r="BW81" t="s">
        <v>4357</v>
      </c>
      <c r="BX81" t="s">
        <v>4357</v>
      </c>
      <c r="CC81" t="s">
        <v>4357</v>
      </c>
    </row>
    <row r="82" spans="1:85" ht="180" x14ac:dyDescent="0.25">
      <c r="A82" s="25" t="s">
        <v>4636</v>
      </c>
      <c r="B82" t="s">
        <v>3201</v>
      </c>
      <c r="C82" t="s">
        <v>3202</v>
      </c>
      <c r="D82" s="2" t="s">
        <v>3203</v>
      </c>
      <c r="E82">
        <v>2016</v>
      </c>
      <c r="F82" t="s">
        <v>3204</v>
      </c>
      <c r="I82">
        <v>7530595</v>
      </c>
      <c r="M82">
        <v>2</v>
      </c>
      <c r="N82" t="s">
        <v>3205</v>
      </c>
      <c r="O82" t="s">
        <v>3206</v>
      </c>
      <c r="P82" t="s">
        <v>3207</v>
      </c>
      <c r="Q82" t="s">
        <v>3208</v>
      </c>
      <c r="R82" s="2" t="s">
        <v>3209</v>
      </c>
      <c r="S82" s="2" t="s">
        <v>3210</v>
      </c>
      <c r="T82" t="s">
        <v>89</v>
      </c>
      <c r="U82" t="s">
        <v>34</v>
      </c>
      <c r="W82" t="s">
        <v>35</v>
      </c>
      <c r="X82" t="s">
        <v>3211</v>
      </c>
      <c r="AC82" t="s">
        <v>4357</v>
      </c>
      <c r="AK82" t="s">
        <v>4357</v>
      </c>
      <c r="AM82" t="s">
        <v>4357</v>
      </c>
      <c r="AO82" t="s">
        <v>4357</v>
      </c>
      <c r="AS82" t="s">
        <v>4357</v>
      </c>
      <c r="AT82" t="s">
        <v>4357</v>
      </c>
      <c r="AU82" t="s">
        <v>4357</v>
      </c>
      <c r="AX82" t="s">
        <v>4357</v>
      </c>
      <c r="BA82" t="s">
        <v>4357</v>
      </c>
      <c r="BE82" t="s">
        <v>4357</v>
      </c>
      <c r="BF82" t="s">
        <v>4357</v>
      </c>
      <c r="BN82" t="s">
        <v>4357</v>
      </c>
      <c r="BU82" t="s">
        <v>4357</v>
      </c>
    </row>
    <row r="83" spans="1:85" ht="105" x14ac:dyDescent="0.25">
      <c r="A83" s="25" t="s">
        <v>4637</v>
      </c>
      <c r="B83" t="s">
        <v>3651</v>
      </c>
      <c r="C83" t="s">
        <v>3652</v>
      </c>
      <c r="D83" s="2" t="s">
        <v>3653</v>
      </c>
      <c r="E83">
        <v>2016</v>
      </c>
      <c r="F83" t="s">
        <v>762</v>
      </c>
      <c r="G83">
        <v>9545</v>
      </c>
      <c r="J83">
        <v>26</v>
      </c>
      <c r="K83">
        <v>30</v>
      </c>
      <c r="M83">
        <v>1</v>
      </c>
      <c r="N83" t="s">
        <v>3654</v>
      </c>
      <c r="O83" t="s">
        <v>3655</v>
      </c>
      <c r="P83" t="s">
        <v>3656</v>
      </c>
      <c r="Q83" t="s">
        <v>3657</v>
      </c>
      <c r="R83" s="2" t="s">
        <v>4405</v>
      </c>
      <c r="S83" s="2" t="s">
        <v>3658</v>
      </c>
      <c r="T83" t="s">
        <v>89</v>
      </c>
      <c r="U83" t="s">
        <v>34</v>
      </c>
      <c r="W83" t="s">
        <v>35</v>
      </c>
      <c r="X83" t="s">
        <v>3659</v>
      </c>
      <c r="AB83" t="s">
        <v>4357</v>
      </c>
      <c r="AL83" t="s">
        <v>4357</v>
      </c>
      <c r="AT83" t="s">
        <v>4357</v>
      </c>
      <c r="BE83" t="s">
        <v>4357</v>
      </c>
      <c r="BJ83" t="s">
        <v>4357</v>
      </c>
      <c r="BN83" t="s">
        <v>4357</v>
      </c>
      <c r="BP83" t="s">
        <v>4357</v>
      </c>
      <c r="BT83" t="s">
        <v>4357</v>
      </c>
      <c r="BU83" t="s">
        <v>4357</v>
      </c>
      <c r="BY83" t="s">
        <v>4357</v>
      </c>
    </row>
    <row r="84" spans="1:85" ht="195" x14ac:dyDescent="0.25">
      <c r="A84" s="25" t="s">
        <v>4638</v>
      </c>
      <c r="B84" t="s">
        <v>3180</v>
      </c>
      <c r="C84" t="s">
        <v>3181</v>
      </c>
      <c r="D84" s="2" t="s">
        <v>3182</v>
      </c>
      <c r="E84">
        <v>2016</v>
      </c>
      <c r="F84" t="s">
        <v>2606</v>
      </c>
      <c r="G84">
        <v>9</v>
      </c>
      <c r="H84">
        <v>5</v>
      </c>
      <c r="J84">
        <v>824</v>
      </c>
      <c r="K84">
        <v>840</v>
      </c>
      <c r="M84">
        <v>32</v>
      </c>
      <c r="N84" t="s">
        <v>3183</v>
      </c>
      <c r="O84" t="s">
        <v>3184</v>
      </c>
      <c r="P84" t="s">
        <v>3185</v>
      </c>
      <c r="Q84" t="s">
        <v>3186</v>
      </c>
      <c r="R84" s="2" t="s">
        <v>3187</v>
      </c>
      <c r="S84" s="2" t="s">
        <v>3188</v>
      </c>
      <c r="T84" t="s">
        <v>33</v>
      </c>
      <c r="U84" t="s">
        <v>34</v>
      </c>
      <c r="W84" t="s">
        <v>35</v>
      </c>
      <c r="X84" t="s">
        <v>3189</v>
      </c>
      <c r="Z84" t="s">
        <v>4357</v>
      </c>
      <c r="AB84" t="s">
        <v>4357</v>
      </c>
      <c r="AF84" t="s">
        <v>4357</v>
      </c>
      <c r="AS84" t="s">
        <v>4357</v>
      </c>
      <c r="BE84" t="s">
        <v>4357</v>
      </c>
      <c r="BH84" t="s">
        <v>4357</v>
      </c>
      <c r="CC84" t="s">
        <v>4357</v>
      </c>
      <c r="CE84" t="s">
        <v>4357</v>
      </c>
    </row>
    <row r="85" spans="1:85" ht="270" x14ac:dyDescent="0.25">
      <c r="A85" s="25" t="s">
        <v>4639</v>
      </c>
      <c r="B85" t="s">
        <v>3160</v>
      </c>
      <c r="C85" t="s">
        <v>3161</v>
      </c>
      <c r="D85" s="2" t="s">
        <v>3162</v>
      </c>
      <c r="E85">
        <v>2016</v>
      </c>
      <c r="F85" t="s">
        <v>2606</v>
      </c>
      <c r="G85">
        <v>9</v>
      </c>
      <c r="H85">
        <v>5</v>
      </c>
      <c r="J85">
        <v>876</v>
      </c>
      <c r="K85">
        <v>893</v>
      </c>
      <c r="M85">
        <v>4</v>
      </c>
      <c r="N85" t="s">
        <v>3163</v>
      </c>
      <c r="O85" t="s">
        <v>3164</v>
      </c>
      <c r="P85" t="s">
        <v>3165</v>
      </c>
      <c r="Q85" t="s">
        <v>3166</v>
      </c>
      <c r="R85" s="2" t="s">
        <v>3167</v>
      </c>
      <c r="S85" s="2" t="s">
        <v>3168</v>
      </c>
      <c r="T85" t="s">
        <v>33</v>
      </c>
      <c r="U85" t="s">
        <v>34</v>
      </c>
      <c r="W85" t="s">
        <v>35</v>
      </c>
      <c r="X85" t="s">
        <v>3169</v>
      </c>
      <c r="Z85" t="s">
        <v>4357</v>
      </c>
      <c r="AB85" t="s">
        <v>4357</v>
      </c>
      <c r="AF85" t="s">
        <v>4357</v>
      </c>
      <c r="AL85" t="s">
        <v>4357</v>
      </c>
      <c r="AR85" t="s">
        <v>4357</v>
      </c>
      <c r="AS85" t="s">
        <v>4357</v>
      </c>
      <c r="BE85" t="s">
        <v>4357</v>
      </c>
      <c r="BN85" t="s">
        <v>4357</v>
      </c>
      <c r="CC85" t="s">
        <v>4357</v>
      </c>
    </row>
    <row r="86" spans="1:85" ht="225" x14ac:dyDescent="0.25">
      <c r="A86" s="25" t="s">
        <v>4640</v>
      </c>
      <c r="B86" t="s">
        <v>2956</v>
      </c>
      <c r="C86" t="s">
        <v>2957</v>
      </c>
      <c r="D86" s="2" t="s">
        <v>2958</v>
      </c>
      <c r="E86">
        <v>2016</v>
      </c>
      <c r="F86" t="s">
        <v>2948</v>
      </c>
      <c r="I86">
        <v>7787031</v>
      </c>
      <c r="J86">
        <v>25</v>
      </c>
      <c r="K86">
        <v>32</v>
      </c>
      <c r="M86">
        <v>5</v>
      </c>
      <c r="N86" t="s">
        <v>2959</v>
      </c>
      <c r="O86" t="s">
        <v>2960</v>
      </c>
      <c r="P86" t="s">
        <v>2961</v>
      </c>
      <c r="Q86" t="s">
        <v>2962</v>
      </c>
      <c r="R86" s="2" t="s">
        <v>2963</v>
      </c>
      <c r="S86" s="2" t="s">
        <v>2964</v>
      </c>
      <c r="T86" t="s">
        <v>89</v>
      </c>
      <c r="U86" t="s">
        <v>34</v>
      </c>
      <c r="W86" t="s">
        <v>35</v>
      </c>
      <c r="X86" t="s">
        <v>2965</v>
      </c>
      <c r="AA86" t="s">
        <v>4357</v>
      </c>
      <c r="AJ86" t="s">
        <v>4357</v>
      </c>
      <c r="AS86" t="s">
        <v>4357</v>
      </c>
      <c r="BE86" t="s">
        <v>4357</v>
      </c>
      <c r="BP86" t="s">
        <v>4357</v>
      </c>
      <c r="BU86" t="s">
        <v>4357</v>
      </c>
      <c r="BX86" t="s">
        <v>4357</v>
      </c>
    </row>
    <row r="87" spans="1:85" ht="180" x14ac:dyDescent="0.25">
      <c r="A87" s="25" t="s">
        <v>4641</v>
      </c>
      <c r="B87" t="s">
        <v>3324</v>
      </c>
      <c r="C87" t="s">
        <v>3325</v>
      </c>
      <c r="D87" s="2" t="s">
        <v>3326</v>
      </c>
      <c r="E87">
        <v>2016</v>
      </c>
      <c r="F87" t="s">
        <v>3327</v>
      </c>
      <c r="I87">
        <v>7490882</v>
      </c>
      <c r="J87">
        <v>885</v>
      </c>
      <c r="K87">
        <v>892</v>
      </c>
      <c r="M87">
        <v>1</v>
      </c>
      <c r="N87" t="s">
        <v>3328</v>
      </c>
      <c r="O87" t="s">
        <v>3329</v>
      </c>
      <c r="P87" t="s">
        <v>3330</v>
      </c>
      <c r="Q87" t="s">
        <v>3331</v>
      </c>
      <c r="R87" s="2" t="s">
        <v>3332</v>
      </c>
      <c r="S87" s="2" t="s">
        <v>3333</v>
      </c>
      <c r="T87" t="s">
        <v>89</v>
      </c>
      <c r="U87" t="s">
        <v>34</v>
      </c>
      <c r="W87" t="s">
        <v>35</v>
      </c>
      <c r="X87" t="s">
        <v>3334</v>
      </c>
      <c r="AB87" t="s">
        <v>4357</v>
      </c>
      <c r="AF87" t="s">
        <v>4357</v>
      </c>
      <c r="AM87" t="s">
        <v>4357</v>
      </c>
      <c r="AS87" t="s">
        <v>4357</v>
      </c>
      <c r="BE87" t="s">
        <v>4357</v>
      </c>
      <c r="BF87" t="s">
        <v>4357</v>
      </c>
      <c r="BN87" t="s">
        <v>4357</v>
      </c>
      <c r="BY87" t="s">
        <v>4357</v>
      </c>
      <c r="CG87" t="s">
        <v>4357</v>
      </c>
    </row>
    <row r="88" spans="1:85" ht="255" x14ac:dyDescent="0.25">
      <c r="A88" s="25" t="s">
        <v>4642</v>
      </c>
      <c r="B88" t="s">
        <v>3532</v>
      </c>
      <c r="C88" t="s">
        <v>3533</v>
      </c>
      <c r="D88" s="2" t="s">
        <v>3534</v>
      </c>
      <c r="E88">
        <v>2016</v>
      </c>
      <c r="F88" t="s">
        <v>762</v>
      </c>
      <c r="G88" t="s">
        <v>3535</v>
      </c>
      <c r="J88">
        <v>178</v>
      </c>
      <c r="K88">
        <v>189</v>
      </c>
      <c r="M88">
        <v>2</v>
      </c>
      <c r="N88" t="s">
        <v>3536</v>
      </c>
      <c r="O88" t="s">
        <v>3537</v>
      </c>
      <c r="P88" t="s">
        <v>3538</v>
      </c>
      <c r="Q88" t="s">
        <v>3539</v>
      </c>
      <c r="R88" s="2" t="s">
        <v>4406</v>
      </c>
      <c r="S88" s="2" t="s">
        <v>3540</v>
      </c>
      <c r="T88" t="s">
        <v>89</v>
      </c>
      <c r="U88" t="s">
        <v>34</v>
      </c>
      <c r="W88" t="s">
        <v>35</v>
      </c>
      <c r="X88" t="s">
        <v>3541</v>
      </c>
      <c r="AB88" t="s">
        <v>4357</v>
      </c>
      <c r="AF88" t="s">
        <v>4357</v>
      </c>
      <c r="AM88" t="s">
        <v>4357</v>
      </c>
      <c r="AO88" t="s">
        <v>4357</v>
      </c>
      <c r="AS88" t="s">
        <v>4357</v>
      </c>
    </row>
    <row r="89" spans="1:85" ht="150" x14ac:dyDescent="0.25">
      <c r="A89" s="25" t="s">
        <v>4643</v>
      </c>
      <c r="B89" t="s">
        <v>4366</v>
      </c>
      <c r="C89" t="s">
        <v>2998</v>
      </c>
      <c r="D89" s="2" t="s">
        <v>2999</v>
      </c>
      <c r="E89">
        <v>2016</v>
      </c>
      <c r="F89" t="s">
        <v>88</v>
      </c>
      <c r="J89">
        <v>284</v>
      </c>
      <c r="K89">
        <v>287</v>
      </c>
      <c r="N89" t="s">
        <v>3000</v>
      </c>
      <c r="O89" t="s">
        <v>3001</v>
      </c>
      <c r="P89" t="s">
        <v>3002</v>
      </c>
      <c r="Q89" t="s">
        <v>3003</v>
      </c>
      <c r="R89" s="2" t="s">
        <v>3004</v>
      </c>
      <c r="S89" s="2" t="s">
        <v>3005</v>
      </c>
      <c r="T89" t="s">
        <v>89</v>
      </c>
      <c r="U89" t="s">
        <v>34</v>
      </c>
      <c r="W89" t="s">
        <v>35</v>
      </c>
      <c r="X89" t="s">
        <v>3006</v>
      </c>
      <c r="Z89" t="s">
        <v>4357</v>
      </c>
      <c r="AB89" t="s">
        <v>4357</v>
      </c>
      <c r="AL89" t="s">
        <v>4357</v>
      </c>
      <c r="AM89" t="s">
        <v>4357</v>
      </c>
      <c r="AP89" t="s">
        <v>4357</v>
      </c>
      <c r="AS89" t="s">
        <v>4357</v>
      </c>
      <c r="BE89" t="s">
        <v>4357</v>
      </c>
      <c r="BU89" t="s">
        <v>4357</v>
      </c>
    </row>
    <row r="90" spans="1:85" ht="120" x14ac:dyDescent="0.25">
      <c r="A90" s="25" t="s">
        <v>4644</v>
      </c>
      <c r="B90" t="s">
        <v>4367</v>
      </c>
      <c r="C90" t="s">
        <v>3632</v>
      </c>
      <c r="D90" s="2" t="s">
        <v>3633</v>
      </c>
      <c r="E90">
        <v>2016</v>
      </c>
      <c r="F90" t="s">
        <v>93</v>
      </c>
      <c r="G90">
        <v>221</v>
      </c>
      <c r="J90">
        <v>41</v>
      </c>
      <c r="K90">
        <v>45</v>
      </c>
      <c r="M90">
        <v>7</v>
      </c>
      <c r="N90" t="s">
        <v>3634</v>
      </c>
      <c r="O90" t="s">
        <v>3635</v>
      </c>
      <c r="P90" t="s">
        <v>3002</v>
      </c>
      <c r="Q90" t="s">
        <v>3636</v>
      </c>
      <c r="R90" s="2" t="s">
        <v>3637</v>
      </c>
      <c r="S90" s="2" t="s">
        <v>3638</v>
      </c>
      <c r="T90" t="s">
        <v>89</v>
      </c>
      <c r="U90" t="s">
        <v>34</v>
      </c>
      <c r="W90" t="s">
        <v>35</v>
      </c>
      <c r="X90" t="s">
        <v>3639</v>
      </c>
      <c r="AA90" t="s">
        <v>4357</v>
      </c>
      <c r="AJ90" t="s">
        <v>4357</v>
      </c>
      <c r="AM90" t="s">
        <v>4357</v>
      </c>
      <c r="AQ90" t="s">
        <v>4357</v>
      </c>
      <c r="AS90" t="s">
        <v>4357</v>
      </c>
      <c r="AT90" t="s">
        <v>4357</v>
      </c>
      <c r="BC90" t="s">
        <v>4357</v>
      </c>
      <c r="BD90" t="s">
        <v>4357</v>
      </c>
      <c r="BE90" t="s">
        <v>4357</v>
      </c>
      <c r="BL90" t="s">
        <v>4357</v>
      </c>
      <c r="BM90" t="s">
        <v>4357</v>
      </c>
      <c r="BN90" t="s">
        <v>4357</v>
      </c>
      <c r="BO90" t="s">
        <v>4357</v>
      </c>
      <c r="BP90" t="s">
        <v>4357</v>
      </c>
      <c r="BS90" t="s">
        <v>4357</v>
      </c>
      <c r="BU90" t="s">
        <v>4357</v>
      </c>
    </row>
    <row r="91" spans="1:85" ht="135" x14ac:dyDescent="0.25">
      <c r="A91" s="25" t="s">
        <v>4645</v>
      </c>
      <c r="B91" t="s">
        <v>3622</v>
      </c>
      <c r="C91" t="s">
        <v>3623</v>
      </c>
      <c r="D91" s="2" t="s">
        <v>3624</v>
      </c>
      <c r="E91">
        <v>2016</v>
      </c>
      <c r="F91" t="s">
        <v>3625</v>
      </c>
      <c r="G91">
        <v>48</v>
      </c>
      <c r="H91">
        <v>6</v>
      </c>
      <c r="J91">
        <v>7</v>
      </c>
      <c r="K91">
        <v>11</v>
      </c>
      <c r="O91" t="s">
        <v>3626</v>
      </c>
      <c r="P91" t="s">
        <v>3627</v>
      </c>
      <c r="Q91" t="s">
        <v>3628</v>
      </c>
      <c r="R91" s="2" t="s">
        <v>3629</v>
      </c>
      <c r="S91" s="2" t="s">
        <v>3630</v>
      </c>
      <c r="T91" t="s">
        <v>89</v>
      </c>
      <c r="U91" t="s">
        <v>34</v>
      </c>
      <c r="W91" t="s">
        <v>35</v>
      </c>
      <c r="X91" t="s">
        <v>3631</v>
      </c>
      <c r="AA91" t="s">
        <v>4357</v>
      </c>
      <c r="AB91" t="s">
        <v>4357</v>
      </c>
      <c r="AH91" t="s">
        <v>4357</v>
      </c>
      <c r="BC91" t="s">
        <v>4357</v>
      </c>
      <c r="BD91" t="s">
        <v>4357</v>
      </c>
      <c r="BL91" t="s">
        <v>4357</v>
      </c>
      <c r="BM91" t="s">
        <v>4357</v>
      </c>
      <c r="BN91" t="s">
        <v>4357</v>
      </c>
      <c r="BO91" t="s">
        <v>4357</v>
      </c>
      <c r="BP91" t="s">
        <v>4357</v>
      </c>
      <c r="BS91" t="s">
        <v>4357</v>
      </c>
      <c r="BU91" t="s">
        <v>4357</v>
      </c>
    </row>
    <row r="92" spans="1:85" ht="300" x14ac:dyDescent="0.25">
      <c r="A92" s="25" t="s">
        <v>4646</v>
      </c>
      <c r="B92" t="s">
        <v>4368</v>
      </c>
      <c r="C92" t="s">
        <v>3335</v>
      </c>
      <c r="D92" s="2" t="s">
        <v>4369</v>
      </c>
      <c r="E92">
        <v>2016</v>
      </c>
      <c r="F92" t="s">
        <v>521</v>
      </c>
      <c r="G92">
        <v>40</v>
      </c>
      <c r="H92">
        <v>6</v>
      </c>
      <c r="I92">
        <v>152</v>
      </c>
      <c r="M92">
        <v>17</v>
      </c>
      <c r="N92" t="s">
        <v>3336</v>
      </c>
      <c r="O92" t="s">
        <v>3337</v>
      </c>
      <c r="P92" t="s">
        <v>3338</v>
      </c>
      <c r="Q92" t="s">
        <v>3339</v>
      </c>
      <c r="R92" s="2" t="s">
        <v>3340</v>
      </c>
      <c r="S92" s="2" t="s">
        <v>4370</v>
      </c>
      <c r="T92" t="s">
        <v>33</v>
      </c>
      <c r="U92" t="s">
        <v>34</v>
      </c>
      <c r="W92" t="s">
        <v>35</v>
      </c>
      <c r="X92" t="s">
        <v>3341</v>
      </c>
      <c r="AC92" t="s">
        <v>4357</v>
      </c>
      <c r="AI92" t="s">
        <v>4357</v>
      </c>
      <c r="AM92" t="s">
        <v>4357</v>
      </c>
      <c r="AN92" t="s">
        <v>4357</v>
      </c>
      <c r="AO92" t="s">
        <v>4357</v>
      </c>
      <c r="AQ92" t="s">
        <v>4357</v>
      </c>
      <c r="AS92" t="s">
        <v>4357</v>
      </c>
      <c r="AT92" t="s">
        <v>4357</v>
      </c>
      <c r="AU92" t="s">
        <v>4357</v>
      </c>
      <c r="AW92" t="s">
        <v>4357</v>
      </c>
      <c r="AX92" t="s">
        <v>4357</v>
      </c>
      <c r="BC92" t="s">
        <v>4357</v>
      </c>
      <c r="BD92" t="s">
        <v>4357</v>
      </c>
      <c r="BE92" t="s">
        <v>4357</v>
      </c>
      <c r="BF92" t="s">
        <v>4357</v>
      </c>
      <c r="BM92" t="s">
        <v>4357</v>
      </c>
      <c r="BN92" t="s">
        <v>4357</v>
      </c>
      <c r="BO92" t="s">
        <v>4357</v>
      </c>
      <c r="BP92" t="s">
        <v>4357</v>
      </c>
      <c r="BS92" t="s">
        <v>4357</v>
      </c>
      <c r="BT92" t="s">
        <v>4357</v>
      </c>
      <c r="BU92" t="s">
        <v>4357</v>
      </c>
      <c r="BV92" t="s">
        <v>4357</v>
      </c>
    </row>
    <row r="93" spans="1:85" ht="300" x14ac:dyDescent="0.25">
      <c r="A93" s="25" t="s">
        <v>4647</v>
      </c>
      <c r="B93" t="s">
        <v>3424</v>
      </c>
      <c r="C93" t="s">
        <v>3425</v>
      </c>
      <c r="D93" s="2" t="s">
        <v>3426</v>
      </c>
      <c r="E93">
        <v>2016</v>
      </c>
      <c r="F93" t="s">
        <v>3427</v>
      </c>
      <c r="I93">
        <v>7441084</v>
      </c>
      <c r="M93">
        <v>1</v>
      </c>
      <c r="N93" t="s">
        <v>3428</v>
      </c>
      <c r="O93" t="s">
        <v>3429</v>
      </c>
      <c r="P93" t="s">
        <v>3430</v>
      </c>
      <c r="Q93" t="s">
        <v>3431</v>
      </c>
      <c r="R93" s="2" t="s">
        <v>3432</v>
      </c>
      <c r="S93" s="2" t="s">
        <v>3433</v>
      </c>
      <c r="T93" t="s">
        <v>89</v>
      </c>
      <c r="U93" t="s">
        <v>34</v>
      </c>
      <c r="W93" t="s">
        <v>35</v>
      </c>
      <c r="X93" t="s">
        <v>3434</v>
      </c>
      <c r="AB93" t="s">
        <v>4357</v>
      </c>
      <c r="AF93" t="s">
        <v>4357</v>
      </c>
      <c r="AK93" t="s">
        <v>4357</v>
      </c>
      <c r="AM93" t="s">
        <v>4357</v>
      </c>
      <c r="AO93" t="s">
        <v>4357</v>
      </c>
      <c r="AR93" t="s">
        <v>4357</v>
      </c>
      <c r="AS93" t="s">
        <v>4357</v>
      </c>
      <c r="AT93" t="s">
        <v>4357</v>
      </c>
      <c r="AX93" t="s">
        <v>4357</v>
      </c>
      <c r="BE93" t="s">
        <v>4357</v>
      </c>
      <c r="BF93" t="s">
        <v>4357</v>
      </c>
      <c r="BJ93" t="s">
        <v>4357</v>
      </c>
      <c r="BN93" t="s">
        <v>4357</v>
      </c>
      <c r="BP93" t="s">
        <v>4357</v>
      </c>
      <c r="BT93" t="s">
        <v>4357</v>
      </c>
      <c r="BU93" t="s">
        <v>4357</v>
      </c>
      <c r="BW93" t="s">
        <v>4357</v>
      </c>
      <c r="CC93" t="s">
        <v>4357</v>
      </c>
    </row>
    <row r="94" spans="1:85" ht="180" x14ac:dyDescent="0.25">
      <c r="A94" s="25" t="s">
        <v>4648</v>
      </c>
      <c r="B94" t="s">
        <v>3027</v>
      </c>
      <c r="C94" t="s">
        <v>3028</v>
      </c>
      <c r="D94" s="2" t="s">
        <v>3029</v>
      </c>
      <c r="E94">
        <v>2016</v>
      </c>
      <c r="F94" t="s">
        <v>3030</v>
      </c>
      <c r="I94" t="s">
        <v>3031</v>
      </c>
      <c r="N94" t="s">
        <v>3032</v>
      </c>
      <c r="O94" t="s">
        <v>3033</v>
      </c>
      <c r="P94" t="s">
        <v>3034</v>
      </c>
      <c r="Q94" t="s">
        <v>3035</v>
      </c>
      <c r="R94" s="2" t="s">
        <v>3036</v>
      </c>
      <c r="S94" s="2" t="s">
        <v>3037</v>
      </c>
      <c r="T94" t="s">
        <v>89</v>
      </c>
      <c r="U94" t="s">
        <v>34</v>
      </c>
      <c r="W94" t="s">
        <v>35</v>
      </c>
      <c r="X94" t="s">
        <v>3038</v>
      </c>
      <c r="Z94" t="s">
        <v>4357</v>
      </c>
      <c r="AB94" t="s">
        <v>4357</v>
      </c>
      <c r="AF94" t="s">
        <v>4357</v>
      </c>
      <c r="BE94" t="s">
        <v>4357</v>
      </c>
      <c r="BP94" t="s">
        <v>4357</v>
      </c>
      <c r="BU94" t="s">
        <v>4357</v>
      </c>
      <c r="BW94" t="s">
        <v>4357</v>
      </c>
      <c r="BY94" t="s">
        <v>4357</v>
      </c>
    </row>
    <row r="95" spans="1:85" ht="225" x14ac:dyDescent="0.25">
      <c r="A95" s="25" t="s">
        <v>4649</v>
      </c>
      <c r="B95" t="s">
        <v>3543</v>
      </c>
      <c r="C95" t="s">
        <v>3544</v>
      </c>
      <c r="D95" s="2" t="s">
        <v>4371</v>
      </c>
      <c r="E95">
        <v>2016</v>
      </c>
      <c r="F95" t="s">
        <v>607</v>
      </c>
      <c r="G95">
        <v>625</v>
      </c>
      <c r="J95">
        <v>213</v>
      </c>
      <c r="K95">
        <v>224</v>
      </c>
      <c r="M95">
        <v>1</v>
      </c>
      <c r="N95" t="s">
        <v>3545</v>
      </c>
      <c r="O95" t="s">
        <v>3546</v>
      </c>
      <c r="P95" t="s">
        <v>3547</v>
      </c>
      <c r="Q95" t="s">
        <v>3548</v>
      </c>
      <c r="R95" s="2" t="s">
        <v>4407</v>
      </c>
      <c r="S95" s="2" t="s">
        <v>3549</v>
      </c>
      <c r="T95" t="s">
        <v>89</v>
      </c>
      <c r="U95" t="s">
        <v>34</v>
      </c>
      <c r="W95" t="s">
        <v>35</v>
      </c>
      <c r="X95" t="s">
        <v>3550</v>
      </c>
      <c r="Z95" t="s">
        <v>4357</v>
      </c>
      <c r="AB95" t="s">
        <v>4357</v>
      </c>
      <c r="AF95" t="s">
        <v>4357</v>
      </c>
      <c r="AH95" t="s">
        <v>4357</v>
      </c>
      <c r="AM95" t="s">
        <v>4357</v>
      </c>
      <c r="AS95" t="s">
        <v>4357</v>
      </c>
      <c r="BE95" t="s">
        <v>4357</v>
      </c>
      <c r="BF95" t="s">
        <v>4357</v>
      </c>
      <c r="BN95" t="s">
        <v>4357</v>
      </c>
      <c r="BU95" t="s">
        <v>4357</v>
      </c>
      <c r="CC95" t="s">
        <v>4357</v>
      </c>
    </row>
    <row r="96" spans="1:85" ht="195" x14ac:dyDescent="0.25">
      <c r="A96" s="25" t="s">
        <v>4650</v>
      </c>
      <c r="B96" t="s">
        <v>3591</v>
      </c>
      <c r="C96" t="s">
        <v>3592</v>
      </c>
      <c r="D96" s="2" t="s">
        <v>3593</v>
      </c>
      <c r="E96">
        <v>2016</v>
      </c>
      <c r="F96" t="s">
        <v>3594</v>
      </c>
      <c r="G96">
        <v>102</v>
      </c>
      <c r="J96">
        <v>47</v>
      </c>
      <c r="K96">
        <v>62</v>
      </c>
      <c r="M96">
        <v>1</v>
      </c>
      <c r="N96" t="s">
        <v>3595</v>
      </c>
      <c r="O96" t="s">
        <v>3596</v>
      </c>
      <c r="P96" t="s">
        <v>3597</v>
      </c>
      <c r="Q96" t="s">
        <v>3598</v>
      </c>
      <c r="R96" s="2" t="s">
        <v>3599</v>
      </c>
      <c r="S96" s="2" t="s">
        <v>3600</v>
      </c>
      <c r="T96" t="s">
        <v>713</v>
      </c>
      <c r="U96" t="s">
        <v>34</v>
      </c>
      <c r="W96" t="s">
        <v>35</v>
      </c>
      <c r="X96" t="s">
        <v>3601</v>
      </c>
      <c r="AD96" t="s">
        <v>4357</v>
      </c>
      <c r="AI96" t="s">
        <v>4357</v>
      </c>
      <c r="AM96" t="s">
        <v>4357</v>
      </c>
      <c r="AO96" t="s">
        <v>4357</v>
      </c>
      <c r="AX96" t="s">
        <v>4357</v>
      </c>
      <c r="BE96" t="s">
        <v>4357</v>
      </c>
      <c r="BF96" t="s">
        <v>4357</v>
      </c>
      <c r="BK96" t="s">
        <v>4357</v>
      </c>
      <c r="BN96" t="s">
        <v>4357</v>
      </c>
      <c r="BP96" t="s">
        <v>4357</v>
      </c>
      <c r="BQ96" t="s">
        <v>4357</v>
      </c>
      <c r="BT96" t="s">
        <v>4357</v>
      </c>
      <c r="BU96" t="s">
        <v>4357</v>
      </c>
      <c r="BW96" t="s">
        <v>4357</v>
      </c>
      <c r="BX96" t="s">
        <v>4357</v>
      </c>
      <c r="BZ96" t="s">
        <v>4357</v>
      </c>
      <c r="CC96" t="s">
        <v>4357</v>
      </c>
      <c r="CE96" t="s">
        <v>4357</v>
      </c>
    </row>
    <row r="97" spans="1:85" ht="180" x14ac:dyDescent="0.25">
      <c r="A97" s="25" t="s">
        <v>4651</v>
      </c>
      <c r="B97" t="s">
        <v>3170</v>
      </c>
      <c r="C97" t="s">
        <v>3171</v>
      </c>
      <c r="D97" s="2" t="s">
        <v>3172</v>
      </c>
      <c r="E97">
        <v>2016</v>
      </c>
      <c r="F97" t="s">
        <v>2606</v>
      </c>
      <c r="G97">
        <v>9</v>
      </c>
      <c r="H97">
        <v>5</v>
      </c>
      <c r="J97">
        <v>854</v>
      </c>
      <c r="K97">
        <v>863</v>
      </c>
      <c r="M97">
        <v>14</v>
      </c>
      <c r="N97" t="s">
        <v>3173</v>
      </c>
      <c r="O97" t="s">
        <v>3174</v>
      </c>
      <c r="P97" t="s">
        <v>3175</v>
      </c>
      <c r="Q97" t="s">
        <v>3176</v>
      </c>
      <c r="R97" s="2" t="s">
        <v>3177</v>
      </c>
      <c r="S97" s="2" t="s">
        <v>3178</v>
      </c>
      <c r="T97" t="s">
        <v>33</v>
      </c>
      <c r="U97" t="s">
        <v>34</v>
      </c>
      <c r="W97" t="s">
        <v>35</v>
      </c>
      <c r="X97" t="s">
        <v>3179</v>
      </c>
      <c r="Z97" t="s">
        <v>4357</v>
      </c>
      <c r="AB97" t="s">
        <v>4357</v>
      </c>
      <c r="AF97" t="s">
        <v>4357</v>
      </c>
      <c r="AL97" t="s">
        <v>4357</v>
      </c>
      <c r="AO97" t="s">
        <v>4357</v>
      </c>
      <c r="AS97" t="s">
        <v>4357</v>
      </c>
      <c r="BF97" t="s">
        <v>4357</v>
      </c>
      <c r="BP97" t="s">
        <v>4357</v>
      </c>
      <c r="BU97" t="s">
        <v>4357</v>
      </c>
      <c r="BW97" t="s">
        <v>4357</v>
      </c>
      <c r="CC97" t="s">
        <v>4357</v>
      </c>
    </row>
    <row r="98" spans="1:85" ht="315" x14ac:dyDescent="0.25">
      <c r="A98" s="25" t="s">
        <v>4652</v>
      </c>
      <c r="B98" t="s">
        <v>3405</v>
      </c>
      <c r="C98" t="s">
        <v>3406</v>
      </c>
      <c r="D98" s="2" t="s">
        <v>3407</v>
      </c>
      <c r="E98">
        <v>2016</v>
      </c>
      <c r="F98" t="s">
        <v>1274</v>
      </c>
      <c r="G98">
        <v>60</v>
      </c>
      <c r="J98">
        <v>270</v>
      </c>
      <c r="K98">
        <v>285</v>
      </c>
      <c r="M98">
        <v>8</v>
      </c>
      <c r="N98" t="s">
        <v>3408</v>
      </c>
      <c r="O98" t="s">
        <v>3409</v>
      </c>
      <c r="P98" t="s">
        <v>3410</v>
      </c>
      <c r="Q98" t="s">
        <v>3411</v>
      </c>
      <c r="R98" s="2" t="s">
        <v>3412</v>
      </c>
      <c r="S98" s="2" t="s">
        <v>3413</v>
      </c>
      <c r="T98" t="s">
        <v>33</v>
      </c>
      <c r="U98" t="s">
        <v>34</v>
      </c>
      <c r="V98" t="s">
        <v>86</v>
      </c>
      <c r="W98" t="s">
        <v>35</v>
      </c>
      <c r="X98" t="s">
        <v>3414</v>
      </c>
      <c r="AB98" t="s">
        <v>4357</v>
      </c>
      <c r="AF98" t="s">
        <v>4357</v>
      </c>
      <c r="AH98" t="s">
        <v>4357</v>
      </c>
      <c r="AM98" t="s">
        <v>4357</v>
      </c>
      <c r="AO98" t="s">
        <v>4357</v>
      </c>
      <c r="AQ98" t="s">
        <v>4357</v>
      </c>
      <c r="AS98" t="s">
        <v>4357</v>
      </c>
      <c r="AT98" t="s">
        <v>4357</v>
      </c>
      <c r="AW98" t="s">
        <v>4357</v>
      </c>
      <c r="AX98" t="s">
        <v>4357</v>
      </c>
      <c r="BE98" t="s">
        <v>4357</v>
      </c>
      <c r="BF98" t="s">
        <v>4357</v>
      </c>
      <c r="BN98" t="s">
        <v>4357</v>
      </c>
      <c r="BP98" t="s">
        <v>4357</v>
      </c>
      <c r="BU98" t="s">
        <v>4357</v>
      </c>
      <c r="BV98" t="s">
        <v>4357</v>
      </c>
      <c r="BW98" t="s">
        <v>4357</v>
      </c>
      <c r="BX98" t="s">
        <v>4357</v>
      </c>
      <c r="CE98" t="s">
        <v>4357</v>
      </c>
    </row>
    <row r="99" spans="1:85" ht="255" x14ac:dyDescent="0.25">
      <c r="A99" s="25" t="s">
        <v>4653</v>
      </c>
      <c r="B99" t="s">
        <v>2966</v>
      </c>
      <c r="C99" t="s">
        <v>2967</v>
      </c>
      <c r="D99" s="2" t="s">
        <v>2968</v>
      </c>
      <c r="E99">
        <v>2016</v>
      </c>
      <c r="F99" t="s">
        <v>2969</v>
      </c>
      <c r="J99">
        <v>65</v>
      </c>
      <c r="K99">
        <v>89</v>
      </c>
      <c r="M99">
        <v>1</v>
      </c>
      <c r="N99" t="s">
        <v>2970</v>
      </c>
      <c r="O99" t="s">
        <v>2971</v>
      </c>
      <c r="P99" t="s">
        <v>2972</v>
      </c>
      <c r="Q99" t="s">
        <v>2973</v>
      </c>
      <c r="R99" s="2" t="s">
        <v>2974</v>
      </c>
      <c r="S99" s="2" t="s">
        <v>2975</v>
      </c>
      <c r="T99" t="s">
        <v>713</v>
      </c>
      <c r="U99" t="s">
        <v>34</v>
      </c>
      <c r="W99" t="s">
        <v>35</v>
      </c>
      <c r="X99" t="s">
        <v>2976</v>
      </c>
      <c r="AC99" t="s">
        <v>4357</v>
      </c>
      <c r="AH99" t="s">
        <v>4357</v>
      </c>
      <c r="AM99" t="s">
        <v>4357</v>
      </c>
      <c r="AO99" t="s">
        <v>4357</v>
      </c>
      <c r="AR99" t="s">
        <v>4357</v>
      </c>
      <c r="AS99" t="s">
        <v>4357</v>
      </c>
      <c r="AT99" t="s">
        <v>4357</v>
      </c>
      <c r="AU99" t="s">
        <v>4357</v>
      </c>
      <c r="AX99" t="s">
        <v>4357</v>
      </c>
      <c r="BC99" t="s">
        <v>4357</v>
      </c>
      <c r="BD99" t="s">
        <v>4357</v>
      </c>
      <c r="BE99" t="s">
        <v>4357</v>
      </c>
      <c r="BF99" t="s">
        <v>4357</v>
      </c>
      <c r="BJ99" t="s">
        <v>4357</v>
      </c>
      <c r="BN99" t="s">
        <v>4357</v>
      </c>
      <c r="BO99" t="s">
        <v>4357</v>
      </c>
      <c r="BP99" t="s">
        <v>4357</v>
      </c>
      <c r="BT99" t="s">
        <v>4357</v>
      </c>
      <c r="BU99" t="s">
        <v>4357</v>
      </c>
      <c r="BW99" t="s">
        <v>4357</v>
      </c>
      <c r="CB99" t="s">
        <v>4357</v>
      </c>
      <c r="CC99" t="s">
        <v>4357</v>
      </c>
    </row>
    <row r="100" spans="1:85" ht="409.5" x14ac:dyDescent="0.25">
      <c r="A100" s="25" t="s">
        <v>4654</v>
      </c>
      <c r="B100" t="s">
        <v>3117</v>
      </c>
      <c r="C100" t="s">
        <v>3118</v>
      </c>
      <c r="D100" s="2" t="s">
        <v>3119</v>
      </c>
      <c r="E100">
        <v>2016</v>
      </c>
      <c r="F100" t="s">
        <v>3120</v>
      </c>
      <c r="G100">
        <v>94</v>
      </c>
      <c r="J100">
        <v>91</v>
      </c>
      <c r="K100">
        <v>99</v>
      </c>
      <c r="M100">
        <v>13</v>
      </c>
      <c r="N100" t="s">
        <v>3121</v>
      </c>
      <c r="O100" t="s">
        <v>3122</v>
      </c>
      <c r="P100" t="s">
        <v>3123</v>
      </c>
      <c r="Q100" t="s">
        <v>3124</v>
      </c>
      <c r="R100" s="2" t="s">
        <v>3125</v>
      </c>
      <c r="S100" s="2" t="s">
        <v>3126</v>
      </c>
      <c r="T100" t="s">
        <v>33</v>
      </c>
      <c r="U100" t="s">
        <v>34</v>
      </c>
      <c r="W100" t="s">
        <v>35</v>
      </c>
      <c r="X100" t="s">
        <v>3127</v>
      </c>
      <c r="AA100" t="s">
        <v>4357</v>
      </c>
      <c r="AB100" t="s">
        <v>4357</v>
      </c>
      <c r="AL100" t="s">
        <v>4357</v>
      </c>
      <c r="AM100" t="s">
        <v>4357</v>
      </c>
      <c r="AS100" t="s">
        <v>4357</v>
      </c>
      <c r="BE100" t="s">
        <v>4357</v>
      </c>
      <c r="BF100" t="s">
        <v>4357</v>
      </c>
      <c r="BL100" t="s">
        <v>4357</v>
      </c>
      <c r="BQ100" t="s">
        <v>4357</v>
      </c>
      <c r="BR100" t="s">
        <v>4357</v>
      </c>
      <c r="BT100" t="s">
        <v>4357</v>
      </c>
      <c r="BU100" t="s">
        <v>4357</v>
      </c>
    </row>
    <row r="101" spans="1:85" ht="150" x14ac:dyDescent="0.25">
      <c r="A101" s="25" t="s">
        <v>4655</v>
      </c>
      <c r="B101" t="s">
        <v>3572</v>
      </c>
      <c r="C101" t="s">
        <v>3573</v>
      </c>
      <c r="D101" s="2" t="s">
        <v>3574</v>
      </c>
      <c r="E101">
        <v>2016</v>
      </c>
      <c r="F101" t="s">
        <v>3575</v>
      </c>
      <c r="G101">
        <v>17</v>
      </c>
      <c r="H101">
        <v>3</v>
      </c>
      <c r="J101">
        <v>207</v>
      </c>
      <c r="K101">
        <v>226</v>
      </c>
      <c r="M101">
        <v>3</v>
      </c>
      <c r="N101" t="s">
        <v>3576</v>
      </c>
      <c r="O101" t="s">
        <v>3577</v>
      </c>
      <c r="P101" t="s">
        <v>3578</v>
      </c>
      <c r="Q101" t="s">
        <v>3579</v>
      </c>
      <c r="R101" s="2" t="s">
        <v>3580</v>
      </c>
      <c r="S101" s="2" t="s">
        <v>3581</v>
      </c>
      <c r="T101" t="s">
        <v>33</v>
      </c>
      <c r="U101" t="s">
        <v>34</v>
      </c>
      <c r="V101" t="s">
        <v>86</v>
      </c>
      <c r="W101" t="s">
        <v>35</v>
      </c>
      <c r="X101" t="s">
        <v>3582</v>
      </c>
      <c r="AB101" t="s">
        <v>4357</v>
      </c>
      <c r="AF101" t="s">
        <v>4357</v>
      </c>
      <c r="AM101" t="s">
        <v>4357</v>
      </c>
      <c r="AX101" t="s">
        <v>4357</v>
      </c>
      <c r="BN101" t="s">
        <v>4357</v>
      </c>
      <c r="BU101" t="s">
        <v>4357</v>
      </c>
      <c r="BV101" t="s">
        <v>4357</v>
      </c>
      <c r="CC101" t="s">
        <v>4357</v>
      </c>
    </row>
    <row r="102" spans="1:85" ht="180" x14ac:dyDescent="0.25">
      <c r="A102" s="25" t="s">
        <v>4656</v>
      </c>
      <c r="B102" t="s">
        <v>3139</v>
      </c>
      <c r="C102" t="s">
        <v>3140</v>
      </c>
      <c r="D102" s="2" t="s">
        <v>3141</v>
      </c>
      <c r="E102">
        <v>2016</v>
      </c>
      <c r="F102" t="s">
        <v>3142</v>
      </c>
      <c r="J102">
        <v>706</v>
      </c>
      <c r="K102">
        <v>717</v>
      </c>
      <c r="M102">
        <v>15</v>
      </c>
      <c r="N102" t="s">
        <v>3143</v>
      </c>
      <c r="O102" t="s">
        <v>3144</v>
      </c>
      <c r="P102" t="s">
        <v>3145</v>
      </c>
      <c r="Q102" t="s">
        <v>3146</v>
      </c>
      <c r="R102" s="2" t="s">
        <v>3147</v>
      </c>
      <c r="S102" s="2" t="s">
        <v>3148</v>
      </c>
      <c r="T102" t="s">
        <v>89</v>
      </c>
      <c r="U102" t="s">
        <v>34</v>
      </c>
      <c r="V102" t="s">
        <v>86</v>
      </c>
      <c r="W102" t="s">
        <v>35</v>
      </c>
      <c r="X102" t="s">
        <v>3149</v>
      </c>
      <c r="Z102" t="s">
        <v>4357</v>
      </c>
      <c r="AB102" t="s">
        <v>4357</v>
      </c>
      <c r="AF102" t="s">
        <v>4357</v>
      </c>
      <c r="AL102" t="s">
        <v>4357</v>
      </c>
      <c r="BF102" t="s">
        <v>4357</v>
      </c>
      <c r="BP102" t="s">
        <v>4357</v>
      </c>
      <c r="BW102" t="s">
        <v>4357</v>
      </c>
      <c r="BX102" t="s">
        <v>4357</v>
      </c>
    </row>
    <row r="103" spans="1:85" ht="240" x14ac:dyDescent="0.25">
      <c r="A103" s="25" t="s">
        <v>4657</v>
      </c>
      <c r="B103" t="s">
        <v>3467</v>
      </c>
      <c r="C103" t="s">
        <v>3468</v>
      </c>
      <c r="D103" s="12" t="s">
        <v>3469</v>
      </c>
      <c r="E103">
        <v>2016</v>
      </c>
      <c r="F103" t="s">
        <v>3470</v>
      </c>
      <c r="J103">
        <v>195</v>
      </c>
      <c r="K103">
        <v>202</v>
      </c>
      <c r="M103">
        <v>1</v>
      </c>
      <c r="O103" t="s">
        <v>3471</v>
      </c>
      <c r="P103" t="s">
        <v>3472</v>
      </c>
      <c r="Q103" t="s">
        <v>3473</v>
      </c>
      <c r="R103" s="2" t="s">
        <v>3474</v>
      </c>
      <c r="S103" s="2" t="s">
        <v>3475</v>
      </c>
      <c r="T103" t="s">
        <v>89</v>
      </c>
      <c r="U103" t="s">
        <v>34</v>
      </c>
      <c r="W103" t="s">
        <v>35</v>
      </c>
      <c r="X103" t="s">
        <v>3476</v>
      </c>
      <c r="Z103" t="s">
        <v>4357</v>
      </c>
      <c r="AB103" t="s">
        <v>4357</v>
      </c>
      <c r="AF103" t="s">
        <v>4357</v>
      </c>
      <c r="AS103" t="s">
        <v>4357</v>
      </c>
      <c r="BE103" t="s">
        <v>4357</v>
      </c>
      <c r="BN103" t="s">
        <v>4357</v>
      </c>
      <c r="BU103" t="s">
        <v>4357</v>
      </c>
      <c r="CF103" t="s">
        <v>4357</v>
      </c>
      <c r="CG103" t="s">
        <v>4357</v>
      </c>
    </row>
    <row r="104" spans="1:85" ht="195" x14ac:dyDescent="0.25">
      <c r="A104" s="25" t="s">
        <v>4658</v>
      </c>
      <c r="B104" t="s">
        <v>3085</v>
      </c>
      <c r="C104" t="s">
        <v>3086</v>
      </c>
      <c r="D104" s="2" t="s">
        <v>3087</v>
      </c>
      <c r="E104">
        <v>2016</v>
      </c>
      <c r="F104" t="s">
        <v>3088</v>
      </c>
      <c r="J104">
        <v>142</v>
      </c>
      <c r="K104">
        <v>165</v>
      </c>
      <c r="N104" t="s">
        <v>3089</v>
      </c>
      <c r="O104" t="s">
        <v>3090</v>
      </c>
      <c r="P104" t="s">
        <v>3091</v>
      </c>
      <c r="Q104" t="s">
        <v>3092</v>
      </c>
      <c r="R104" s="2" t="s">
        <v>3093</v>
      </c>
      <c r="T104" t="s">
        <v>713</v>
      </c>
      <c r="U104" t="s">
        <v>34</v>
      </c>
      <c r="W104" t="s">
        <v>35</v>
      </c>
      <c r="X104" t="s">
        <v>3094</v>
      </c>
      <c r="AB104" t="s">
        <v>4357</v>
      </c>
      <c r="AF104" t="s">
        <v>4357</v>
      </c>
      <c r="AM104" t="s">
        <v>4357</v>
      </c>
      <c r="BN104" t="s">
        <v>4357</v>
      </c>
      <c r="BU104" t="s">
        <v>4357</v>
      </c>
    </row>
    <row r="105" spans="1:85" ht="255" x14ac:dyDescent="0.25">
      <c r="A105" s="25" t="s">
        <v>4659</v>
      </c>
      <c r="B105" t="s">
        <v>3383</v>
      </c>
      <c r="C105" t="s">
        <v>3384</v>
      </c>
      <c r="D105" s="2" t="s">
        <v>3385</v>
      </c>
      <c r="E105">
        <v>2016</v>
      </c>
      <c r="F105" t="s">
        <v>3386</v>
      </c>
      <c r="G105">
        <v>9</v>
      </c>
      <c r="H105">
        <v>3</v>
      </c>
      <c r="J105">
        <v>303</v>
      </c>
      <c r="K105">
        <v>311</v>
      </c>
      <c r="M105">
        <v>4</v>
      </c>
      <c r="N105" t="s">
        <v>3387</v>
      </c>
      <c r="O105" t="s">
        <v>3388</v>
      </c>
      <c r="P105" t="s">
        <v>3389</v>
      </c>
      <c r="Q105" t="s">
        <v>3390</v>
      </c>
      <c r="R105" s="2" t="s">
        <v>3391</v>
      </c>
      <c r="S105" s="2" t="s">
        <v>3392</v>
      </c>
      <c r="T105" t="s">
        <v>33</v>
      </c>
      <c r="U105" t="s">
        <v>34</v>
      </c>
      <c r="V105" t="s">
        <v>86</v>
      </c>
      <c r="W105" t="s">
        <v>35</v>
      </c>
      <c r="X105" t="s">
        <v>3393</v>
      </c>
      <c r="AA105" t="s">
        <v>4357</v>
      </c>
      <c r="AB105" t="s">
        <v>4357</v>
      </c>
      <c r="AH105" t="s">
        <v>4357</v>
      </c>
      <c r="AM105" t="s">
        <v>4357</v>
      </c>
      <c r="AS105" t="s">
        <v>4357</v>
      </c>
      <c r="BE105" t="s">
        <v>4357</v>
      </c>
      <c r="BF105" t="s">
        <v>4357</v>
      </c>
      <c r="BN105" t="s">
        <v>4357</v>
      </c>
      <c r="BP105" t="s">
        <v>4357</v>
      </c>
      <c r="BT105" t="s">
        <v>4357</v>
      </c>
      <c r="BV105" t="s">
        <v>4357</v>
      </c>
      <c r="CC105" t="s">
        <v>4357</v>
      </c>
    </row>
    <row r="106" spans="1:85" ht="195" x14ac:dyDescent="0.25">
      <c r="A106" s="25" t="s">
        <v>4660</v>
      </c>
      <c r="B106" t="s">
        <v>3302</v>
      </c>
      <c r="C106" t="s">
        <v>3303</v>
      </c>
      <c r="D106" s="2" t="s">
        <v>3304</v>
      </c>
      <c r="E106">
        <v>2016</v>
      </c>
      <c r="F106" t="s">
        <v>3305</v>
      </c>
      <c r="I106">
        <v>7495464</v>
      </c>
      <c r="M106">
        <v>1</v>
      </c>
      <c r="N106" t="s">
        <v>3306</v>
      </c>
      <c r="O106" t="s">
        <v>3307</v>
      </c>
      <c r="P106" t="s">
        <v>3308</v>
      </c>
      <c r="Q106" t="s">
        <v>3309</v>
      </c>
      <c r="R106" s="2" t="s">
        <v>3310</v>
      </c>
      <c r="S106" s="2" t="s">
        <v>3311</v>
      </c>
      <c r="T106" t="s">
        <v>89</v>
      </c>
      <c r="U106" t="s">
        <v>34</v>
      </c>
      <c r="W106" t="s">
        <v>35</v>
      </c>
      <c r="X106" t="s">
        <v>3312</v>
      </c>
      <c r="AB106" t="s">
        <v>4357</v>
      </c>
      <c r="AK106" t="s">
        <v>4357</v>
      </c>
      <c r="AS106" t="s">
        <v>4357</v>
      </c>
      <c r="BE106" t="s">
        <v>4357</v>
      </c>
      <c r="BP106" t="s">
        <v>4357</v>
      </c>
      <c r="BR106" t="s">
        <v>4357</v>
      </c>
      <c r="BU106" t="s">
        <v>4357</v>
      </c>
      <c r="BY106" t="s">
        <v>4357</v>
      </c>
    </row>
    <row r="107" spans="1:85" ht="270" x14ac:dyDescent="0.25">
      <c r="A107" s="25" t="s">
        <v>4661</v>
      </c>
      <c r="B107" t="s">
        <v>3415</v>
      </c>
      <c r="C107" t="s">
        <v>3416</v>
      </c>
      <c r="D107" s="2" t="s">
        <v>3417</v>
      </c>
      <c r="E107">
        <v>2016</v>
      </c>
      <c r="F107" t="s">
        <v>640</v>
      </c>
      <c r="G107">
        <v>27</v>
      </c>
      <c r="H107">
        <v>4</v>
      </c>
      <c r="J107">
        <v>576</v>
      </c>
      <c r="K107">
        <v>588</v>
      </c>
      <c r="M107">
        <v>6</v>
      </c>
      <c r="N107" t="s">
        <v>3418</v>
      </c>
      <c r="O107" t="s">
        <v>3419</v>
      </c>
      <c r="P107" t="s">
        <v>3420</v>
      </c>
      <c r="Q107" t="s">
        <v>3421</v>
      </c>
      <c r="R107" s="2" t="s">
        <v>3422</v>
      </c>
      <c r="T107" t="s">
        <v>33</v>
      </c>
      <c r="U107" t="s">
        <v>34</v>
      </c>
      <c r="W107" t="s">
        <v>35</v>
      </c>
      <c r="X107" t="s">
        <v>3423</v>
      </c>
      <c r="Z107" t="s">
        <v>4357</v>
      </c>
      <c r="AB107" t="s">
        <v>4357</v>
      </c>
      <c r="AF107" t="s">
        <v>4357</v>
      </c>
      <c r="AH107" t="s">
        <v>4357</v>
      </c>
      <c r="AM107" t="s">
        <v>4357</v>
      </c>
      <c r="AS107" t="s">
        <v>4357</v>
      </c>
      <c r="BE107" t="s">
        <v>4357</v>
      </c>
      <c r="BF107" t="s">
        <v>4357</v>
      </c>
      <c r="BP107" t="s">
        <v>4357</v>
      </c>
      <c r="BU107" t="s">
        <v>4357</v>
      </c>
      <c r="BW107" t="s">
        <v>4357</v>
      </c>
      <c r="BY107" t="s">
        <v>4357</v>
      </c>
    </row>
    <row r="108" spans="1:85" ht="195" x14ac:dyDescent="0.25">
      <c r="A108" s="25" t="s">
        <v>4662</v>
      </c>
      <c r="B108" t="s">
        <v>3221</v>
      </c>
      <c r="C108" t="s">
        <v>3222</v>
      </c>
      <c r="D108" s="2" t="s">
        <v>3223</v>
      </c>
      <c r="E108">
        <v>2016</v>
      </c>
      <c r="F108" t="s">
        <v>3224</v>
      </c>
      <c r="G108" t="s">
        <v>3225</v>
      </c>
      <c r="I108">
        <v>7517821</v>
      </c>
      <c r="J108">
        <v>361</v>
      </c>
      <c r="K108">
        <v>364</v>
      </c>
      <c r="M108">
        <v>7</v>
      </c>
      <c r="N108" t="s">
        <v>3226</v>
      </c>
      <c r="O108" t="s">
        <v>3227</v>
      </c>
      <c r="P108" t="s">
        <v>3228</v>
      </c>
      <c r="Q108" t="s">
        <v>3229</v>
      </c>
      <c r="R108" s="2" t="s">
        <v>3230</v>
      </c>
      <c r="S108" s="2" t="s">
        <v>3231</v>
      </c>
      <c r="T108" t="s">
        <v>89</v>
      </c>
      <c r="U108" t="s">
        <v>34</v>
      </c>
      <c r="W108" t="s">
        <v>35</v>
      </c>
      <c r="X108" t="s">
        <v>3232</v>
      </c>
      <c r="AB108" t="s">
        <v>4357</v>
      </c>
      <c r="AH108" t="s">
        <v>4357</v>
      </c>
      <c r="AM108" t="s">
        <v>4357</v>
      </c>
      <c r="AS108" t="s">
        <v>4357</v>
      </c>
      <c r="AT108" t="s">
        <v>4357</v>
      </c>
      <c r="AX108" t="s">
        <v>4357</v>
      </c>
      <c r="BE108" t="s">
        <v>4357</v>
      </c>
      <c r="BM108" t="s">
        <v>4357</v>
      </c>
      <c r="BP108" t="s">
        <v>4357</v>
      </c>
      <c r="BU108" t="s">
        <v>4357</v>
      </c>
      <c r="BY108" t="s">
        <v>4357</v>
      </c>
      <c r="BZ108" t="s">
        <v>4357</v>
      </c>
      <c r="CC108" t="s">
        <v>4357</v>
      </c>
    </row>
    <row r="109" spans="1:85" ht="150" x14ac:dyDescent="0.25">
      <c r="A109" s="25" t="s">
        <v>4663</v>
      </c>
      <c r="B109" t="s">
        <v>3017</v>
      </c>
      <c r="C109" t="s">
        <v>3018</v>
      </c>
      <c r="D109" s="2" t="s">
        <v>3019</v>
      </c>
      <c r="E109">
        <v>2016</v>
      </c>
      <c r="F109" t="s">
        <v>1485</v>
      </c>
      <c r="G109">
        <v>29</v>
      </c>
      <c r="H109">
        <v>17</v>
      </c>
      <c r="J109">
        <v>2471</v>
      </c>
      <c r="K109">
        <v>2489</v>
      </c>
      <c r="M109">
        <v>5</v>
      </c>
      <c r="N109" t="s">
        <v>3020</v>
      </c>
      <c r="O109" t="s">
        <v>3021</v>
      </c>
      <c r="P109" t="s">
        <v>3022</v>
      </c>
      <c r="Q109" t="s">
        <v>3023</v>
      </c>
      <c r="R109" s="2" t="s">
        <v>3024</v>
      </c>
      <c r="S109" s="2" t="s">
        <v>3025</v>
      </c>
      <c r="T109" t="s">
        <v>33</v>
      </c>
      <c r="U109" t="s">
        <v>34</v>
      </c>
      <c r="W109" t="s">
        <v>35</v>
      </c>
      <c r="X109" t="s">
        <v>3026</v>
      </c>
      <c r="AA109" t="s">
        <v>4357</v>
      </c>
      <c r="AJ109" t="s">
        <v>4357</v>
      </c>
      <c r="AS109" t="s">
        <v>4357</v>
      </c>
      <c r="BE109" t="s">
        <v>4357</v>
      </c>
      <c r="BF109" t="s">
        <v>4357</v>
      </c>
      <c r="BW109" t="s">
        <v>4357</v>
      </c>
    </row>
    <row r="110" spans="1:85" ht="210" x14ac:dyDescent="0.25">
      <c r="A110" s="25" t="s">
        <v>4664</v>
      </c>
      <c r="B110" t="s">
        <v>3456</v>
      </c>
      <c r="C110" t="s">
        <v>3457</v>
      </c>
      <c r="D110" s="2" t="s">
        <v>3458</v>
      </c>
      <c r="E110">
        <v>2016</v>
      </c>
      <c r="F110" t="s">
        <v>3459</v>
      </c>
      <c r="I110">
        <v>7382303</v>
      </c>
      <c r="J110">
        <v>2253</v>
      </c>
      <c r="K110">
        <v>2260</v>
      </c>
      <c r="M110">
        <v>1</v>
      </c>
      <c r="N110" t="s">
        <v>3460</v>
      </c>
      <c r="O110" t="s">
        <v>3461</v>
      </c>
      <c r="P110" t="s">
        <v>3462</v>
      </c>
      <c r="Q110" t="s">
        <v>3463</v>
      </c>
      <c r="R110" s="2" t="s">
        <v>3464</v>
      </c>
      <c r="S110" s="2" t="s">
        <v>3465</v>
      </c>
      <c r="T110" t="s">
        <v>89</v>
      </c>
      <c r="U110" t="s">
        <v>34</v>
      </c>
      <c r="W110" t="s">
        <v>35</v>
      </c>
      <c r="X110" t="s">
        <v>3466</v>
      </c>
      <c r="AB110" t="s">
        <v>4357</v>
      </c>
      <c r="AF110" t="s">
        <v>4357</v>
      </c>
      <c r="AH110" t="s">
        <v>4357</v>
      </c>
      <c r="AM110" t="s">
        <v>4357</v>
      </c>
      <c r="AS110" t="s">
        <v>4357</v>
      </c>
      <c r="BE110" t="s">
        <v>4357</v>
      </c>
      <c r="BF110" t="s">
        <v>4357</v>
      </c>
      <c r="BN110" t="s">
        <v>4357</v>
      </c>
      <c r="BP110" t="s">
        <v>4357</v>
      </c>
      <c r="BW110" t="s">
        <v>4357</v>
      </c>
      <c r="BX110" t="s">
        <v>4357</v>
      </c>
    </row>
    <row r="111" spans="1:85" ht="240" x14ac:dyDescent="0.25">
      <c r="A111" s="25" t="s">
        <v>4665</v>
      </c>
      <c r="B111" t="s">
        <v>3067</v>
      </c>
      <c r="C111" t="s">
        <v>3068</v>
      </c>
      <c r="D111" s="2" t="s">
        <v>3069</v>
      </c>
      <c r="E111">
        <v>2016</v>
      </c>
      <c r="F111" t="s">
        <v>521</v>
      </c>
      <c r="G111">
        <v>40</v>
      </c>
      <c r="H111">
        <v>11</v>
      </c>
      <c r="I111">
        <v>229</v>
      </c>
      <c r="M111">
        <v>12</v>
      </c>
      <c r="N111" t="s">
        <v>3070</v>
      </c>
      <c r="O111" t="s">
        <v>3071</v>
      </c>
      <c r="P111" t="s">
        <v>3072</v>
      </c>
      <c r="Q111" t="s">
        <v>3073</v>
      </c>
      <c r="R111" s="2" t="s">
        <v>4409</v>
      </c>
      <c r="S111" s="2" t="s">
        <v>3074</v>
      </c>
      <c r="T111" t="s">
        <v>33</v>
      </c>
      <c r="U111" t="s">
        <v>34</v>
      </c>
      <c r="W111" t="s">
        <v>35</v>
      </c>
      <c r="X111" t="s">
        <v>3075</v>
      </c>
      <c r="Z111" t="s">
        <v>4357</v>
      </c>
      <c r="AC111" t="s">
        <v>4357</v>
      </c>
      <c r="AF111" t="s">
        <v>4357</v>
      </c>
      <c r="AM111" t="s">
        <v>4357</v>
      </c>
      <c r="AS111" t="s">
        <v>4357</v>
      </c>
      <c r="BE111" t="s">
        <v>4357</v>
      </c>
      <c r="BF111" t="s">
        <v>4357</v>
      </c>
      <c r="BJ111" t="s">
        <v>4357</v>
      </c>
      <c r="BK111" t="s">
        <v>4357</v>
      </c>
      <c r="BO111" t="s">
        <v>4357</v>
      </c>
      <c r="BP111" t="s">
        <v>4357</v>
      </c>
      <c r="BT111" t="s">
        <v>4357</v>
      </c>
      <c r="BU111" t="s">
        <v>4357</v>
      </c>
      <c r="BW111" t="s">
        <v>4357</v>
      </c>
      <c r="BX111" t="s">
        <v>4357</v>
      </c>
      <c r="BY111" t="s">
        <v>4357</v>
      </c>
    </row>
    <row r="112" spans="1:85" ht="255" x14ac:dyDescent="0.25">
      <c r="A112" s="25" t="s">
        <v>4666</v>
      </c>
      <c r="B112" t="s">
        <v>3233</v>
      </c>
      <c r="C112" t="s">
        <v>3234</v>
      </c>
      <c r="D112" s="12" t="s">
        <v>3235</v>
      </c>
      <c r="E112">
        <v>2016</v>
      </c>
      <c r="F112" t="s">
        <v>3236</v>
      </c>
      <c r="J112">
        <v>1099</v>
      </c>
      <c r="K112">
        <v>1125</v>
      </c>
      <c r="N112" t="s">
        <v>3237</v>
      </c>
      <c r="O112" t="s">
        <v>3238</v>
      </c>
      <c r="P112" t="s">
        <v>3239</v>
      </c>
      <c r="Q112" t="s">
        <v>3240</v>
      </c>
      <c r="R112" s="2" t="s">
        <v>3241</v>
      </c>
      <c r="T112" t="s">
        <v>713</v>
      </c>
      <c r="U112" t="s">
        <v>34</v>
      </c>
      <c r="W112" t="s">
        <v>35</v>
      </c>
      <c r="X112" t="s">
        <v>3242</v>
      </c>
      <c r="AA112" t="s">
        <v>4357</v>
      </c>
      <c r="AB112" t="s">
        <v>4357</v>
      </c>
      <c r="AL112" t="s">
        <v>4357</v>
      </c>
      <c r="AM112" t="s">
        <v>4357</v>
      </c>
      <c r="AQ112" t="s">
        <v>4357</v>
      </c>
      <c r="AS112" t="s">
        <v>4357</v>
      </c>
      <c r="AW112" t="s">
        <v>4357</v>
      </c>
      <c r="BE112" t="s">
        <v>4357</v>
      </c>
      <c r="BN112" t="s">
        <v>4357</v>
      </c>
      <c r="BT112" t="s">
        <v>4357</v>
      </c>
      <c r="BV112" t="s">
        <v>4357</v>
      </c>
    </row>
    <row r="113" spans="1:83" ht="150" x14ac:dyDescent="0.25">
      <c r="A113" s="25" t="s">
        <v>4667</v>
      </c>
      <c r="B113" t="s">
        <v>3040</v>
      </c>
      <c r="C113" t="s">
        <v>3041</v>
      </c>
      <c r="D113" s="2" t="s">
        <v>3042</v>
      </c>
      <c r="E113">
        <v>2016</v>
      </c>
      <c r="F113" t="s">
        <v>3039</v>
      </c>
      <c r="I113">
        <v>7749518</v>
      </c>
      <c r="M113">
        <v>2</v>
      </c>
      <c r="N113" t="s">
        <v>3043</v>
      </c>
      <c r="O113" t="s">
        <v>3044</v>
      </c>
      <c r="P113" t="s">
        <v>3045</v>
      </c>
      <c r="Q113" t="s">
        <v>3046</v>
      </c>
      <c r="R113" s="2" t="s">
        <v>3047</v>
      </c>
      <c r="S113" s="2" t="s">
        <v>3048</v>
      </c>
      <c r="T113" t="s">
        <v>89</v>
      </c>
      <c r="U113" t="s">
        <v>34</v>
      </c>
      <c r="W113" t="s">
        <v>35</v>
      </c>
      <c r="X113" t="s">
        <v>3049</v>
      </c>
      <c r="AB113" t="s">
        <v>4357</v>
      </c>
      <c r="AF113" t="s">
        <v>4357</v>
      </c>
      <c r="AM113" t="s">
        <v>4357</v>
      </c>
      <c r="AS113" t="s">
        <v>4357</v>
      </c>
      <c r="BE113" t="s">
        <v>4357</v>
      </c>
      <c r="BN113" t="s">
        <v>4357</v>
      </c>
      <c r="BP113" t="s">
        <v>4357</v>
      </c>
      <c r="BT113" t="s">
        <v>4357</v>
      </c>
      <c r="BU113" t="s">
        <v>4357</v>
      </c>
      <c r="BY113" t="s">
        <v>4357</v>
      </c>
    </row>
    <row r="114" spans="1:83" ht="195" x14ac:dyDescent="0.25">
      <c r="A114" s="25" t="s">
        <v>4668</v>
      </c>
      <c r="B114" t="s">
        <v>3128</v>
      </c>
      <c r="C114" t="s">
        <v>3129</v>
      </c>
      <c r="D114" s="2" t="s">
        <v>3130</v>
      </c>
      <c r="E114">
        <v>2016</v>
      </c>
      <c r="F114" t="s">
        <v>3131</v>
      </c>
      <c r="J114">
        <v>142</v>
      </c>
      <c r="K114">
        <v>147</v>
      </c>
      <c r="M114">
        <v>12</v>
      </c>
      <c r="N114" t="s">
        <v>3132</v>
      </c>
      <c r="O114" t="s">
        <v>3133</v>
      </c>
      <c r="P114" t="s">
        <v>3134</v>
      </c>
      <c r="Q114" t="s">
        <v>3135</v>
      </c>
      <c r="R114" s="2" t="s">
        <v>3136</v>
      </c>
      <c r="S114" s="2" t="s">
        <v>3137</v>
      </c>
      <c r="T114" t="s">
        <v>89</v>
      </c>
      <c r="U114" t="s">
        <v>34</v>
      </c>
      <c r="W114" t="s">
        <v>35</v>
      </c>
      <c r="X114" t="s">
        <v>3138</v>
      </c>
      <c r="AB114" t="s">
        <v>4357</v>
      </c>
      <c r="AF114" t="s">
        <v>4357</v>
      </c>
      <c r="AH114" t="s">
        <v>4357</v>
      </c>
      <c r="AM114" t="s">
        <v>4357</v>
      </c>
      <c r="AS114" t="s">
        <v>4357</v>
      </c>
      <c r="AT114" t="s">
        <v>4357</v>
      </c>
      <c r="AX114" t="s">
        <v>4357</v>
      </c>
      <c r="BE114" t="s">
        <v>4357</v>
      </c>
      <c r="BF114" t="s">
        <v>4357</v>
      </c>
      <c r="BP114" t="s">
        <v>4357</v>
      </c>
      <c r="BU114" t="s">
        <v>4357</v>
      </c>
      <c r="CC114" t="s">
        <v>4357</v>
      </c>
    </row>
    <row r="115" spans="1:83" ht="165" x14ac:dyDescent="0.25">
      <c r="A115" s="25" t="s">
        <v>4669</v>
      </c>
      <c r="B115" t="s">
        <v>3496</v>
      </c>
      <c r="C115" t="s">
        <v>3497</v>
      </c>
      <c r="D115" s="2" t="s">
        <v>3498</v>
      </c>
      <c r="E115">
        <v>2016</v>
      </c>
      <c r="F115" t="s">
        <v>629</v>
      </c>
      <c r="G115">
        <v>4</v>
      </c>
      <c r="I115">
        <v>7801940</v>
      </c>
      <c r="J115">
        <v>9239</v>
      </c>
      <c r="K115">
        <v>9250</v>
      </c>
      <c r="M115">
        <v>66</v>
      </c>
      <c r="N115" t="s">
        <v>3499</v>
      </c>
      <c r="O115" t="s">
        <v>3500</v>
      </c>
      <c r="P115" t="s">
        <v>3501</v>
      </c>
      <c r="Q115" t="s">
        <v>3502</v>
      </c>
      <c r="R115" s="2" t="s">
        <v>3503</v>
      </c>
      <c r="S115" s="2" t="s">
        <v>3504</v>
      </c>
      <c r="T115" t="s">
        <v>33</v>
      </c>
      <c r="U115" t="s">
        <v>34</v>
      </c>
      <c r="V115" t="s">
        <v>86</v>
      </c>
      <c r="W115" t="s">
        <v>35</v>
      </c>
      <c r="X115" t="s">
        <v>3505</v>
      </c>
      <c r="Z115" t="s">
        <v>4357</v>
      </c>
      <c r="AB115" t="s">
        <v>4357</v>
      </c>
      <c r="AF115" t="s">
        <v>4357</v>
      </c>
      <c r="AH115" t="s">
        <v>4357</v>
      </c>
      <c r="AM115" t="s">
        <v>4357</v>
      </c>
      <c r="AO115" t="s">
        <v>4357</v>
      </c>
      <c r="AS115" t="s">
        <v>4357</v>
      </c>
      <c r="BE115" t="s">
        <v>4357</v>
      </c>
      <c r="BF115" t="s">
        <v>4357</v>
      </c>
      <c r="BP115" t="s">
        <v>4357</v>
      </c>
      <c r="BU115" t="s">
        <v>4357</v>
      </c>
      <c r="BW115" t="s">
        <v>4357</v>
      </c>
      <c r="CD115" t="s">
        <v>4357</v>
      </c>
    </row>
    <row r="116" spans="1:83" ht="195" x14ac:dyDescent="0.25">
      <c r="A116" s="25" t="s">
        <v>4670</v>
      </c>
      <c r="B116" t="s">
        <v>2271</v>
      </c>
      <c r="C116" t="s">
        <v>2272</v>
      </c>
      <c r="D116" s="2" t="s">
        <v>2273</v>
      </c>
      <c r="E116">
        <v>2017</v>
      </c>
      <c r="F116" t="s">
        <v>1362</v>
      </c>
      <c r="G116">
        <v>2</v>
      </c>
      <c r="I116">
        <v>8029943</v>
      </c>
      <c r="J116">
        <v>288</v>
      </c>
      <c r="K116">
        <v>293</v>
      </c>
      <c r="M116">
        <v>26</v>
      </c>
      <c r="N116" t="s">
        <v>2274</v>
      </c>
      <c r="O116" t="s">
        <v>2275</v>
      </c>
      <c r="P116" t="s">
        <v>2276</v>
      </c>
      <c r="Q116" t="s">
        <v>2277</v>
      </c>
      <c r="R116" s="2" t="s">
        <v>2278</v>
      </c>
      <c r="S116" s="2" t="s">
        <v>2279</v>
      </c>
      <c r="T116" t="s">
        <v>89</v>
      </c>
      <c r="U116" t="s">
        <v>34</v>
      </c>
      <c r="W116" t="s">
        <v>35</v>
      </c>
      <c r="X116" t="s">
        <v>2280</v>
      </c>
      <c r="Z116" t="s">
        <v>4357</v>
      </c>
      <c r="AB116" t="s">
        <v>4357</v>
      </c>
      <c r="AF116" t="s">
        <v>4357</v>
      </c>
      <c r="AH116" t="s">
        <v>4357</v>
      </c>
      <c r="AM116" t="s">
        <v>4357</v>
      </c>
      <c r="AS116" t="s">
        <v>4357</v>
      </c>
      <c r="AT116" t="s">
        <v>4357</v>
      </c>
      <c r="AX116" t="s">
        <v>4357</v>
      </c>
      <c r="BE116" t="s">
        <v>4357</v>
      </c>
      <c r="BF116" t="s">
        <v>4357</v>
      </c>
      <c r="BN116" t="s">
        <v>4357</v>
      </c>
      <c r="BP116" t="s">
        <v>4357</v>
      </c>
      <c r="BT116" t="s">
        <v>4357</v>
      </c>
      <c r="BU116" t="s">
        <v>4357</v>
      </c>
      <c r="BW116" t="s">
        <v>4357</v>
      </c>
      <c r="CC116" t="s">
        <v>4357</v>
      </c>
    </row>
    <row r="117" spans="1:83" ht="195" x14ac:dyDescent="0.25">
      <c r="A117" s="25" t="s">
        <v>4671</v>
      </c>
      <c r="B117" t="s">
        <v>2895</v>
      </c>
      <c r="C117" t="s">
        <v>2896</v>
      </c>
      <c r="D117" s="2" t="s">
        <v>2897</v>
      </c>
      <c r="E117">
        <v>2017</v>
      </c>
      <c r="F117" t="s">
        <v>2898</v>
      </c>
      <c r="J117">
        <v>1</v>
      </c>
      <c r="K117">
        <v>9</v>
      </c>
      <c r="M117">
        <v>1</v>
      </c>
      <c r="O117" t="s">
        <v>2899</v>
      </c>
      <c r="P117" t="s">
        <v>2900</v>
      </c>
      <c r="Q117" t="s">
        <v>2901</v>
      </c>
      <c r="R117" s="2" t="s">
        <v>2902</v>
      </c>
      <c r="S117" s="2" t="s">
        <v>2903</v>
      </c>
      <c r="T117" t="s">
        <v>89</v>
      </c>
      <c r="U117" t="s">
        <v>34</v>
      </c>
      <c r="W117" t="s">
        <v>35</v>
      </c>
      <c r="X117" t="s">
        <v>2904</v>
      </c>
      <c r="AB117" t="s">
        <v>4357</v>
      </c>
      <c r="AF117" t="s">
        <v>4357</v>
      </c>
      <c r="AM117" t="s">
        <v>4357</v>
      </c>
      <c r="AT117" t="s">
        <v>4357</v>
      </c>
      <c r="AX117" t="s">
        <v>4357</v>
      </c>
      <c r="BP117" t="s">
        <v>4357</v>
      </c>
      <c r="BX117" t="s">
        <v>4357</v>
      </c>
    </row>
    <row r="118" spans="1:83" ht="225" x14ac:dyDescent="0.25">
      <c r="A118" s="25" t="s">
        <v>4672</v>
      </c>
      <c r="B118" t="s">
        <v>2532</v>
      </c>
      <c r="C118" t="s">
        <v>2533</v>
      </c>
      <c r="D118" s="2" t="s">
        <v>2534</v>
      </c>
      <c r="E118">
        <v>2017</v>
      </c>
      <c r="F118" t="s">
        <v>2535</v>
      </c>
      <c r="I118">
        <v>7899139</v>
      </c>
      <c r="M118">
        <v>2</v>
      </c>
      <c r="N118" t="s">
        <v>2536</v>
      </c>
      <c r="O118" t="s">
        <v>2537</v>
      </c>
      <c r="P118" t="s">
        <v>2538</v>
      </c>
      <c r="Q118" t="s">
        <v>2539</v>
      </c>
      <c r="R118" s="2" t="s">
        <v>2540</v>
      </c>
      <c r="S118" s="2" t="s">
        <v>2541</v>
      </c>
      <c r="T118" t="s">
        <v>89</v>
      </c>
      <c r="U118" t="s">
        <v>34</v>
      </c>
      <c r="W118" t="s">
        <v>35</v>
      </c>
      <c r="X118" t="s">
        <v>2542</v>
      </c>
      <c r="Z118" t="s">
        <v>4357</v>
      </c>
      <c r="AB118" t="s">
        <v>4357</v>
      </c>
      <c r="AF118" t="s">
        <v>4357</v>
      </c>
      <c r="BE118" t="s">
        <v>4357</v>
      </c>
      <c r="BP118" t="s">
        <v>4357</v>
      </c>
      <c r="BU118" t="s">
        <v>4357</v>
      </c>
      <c r="BW118" t="s">
        <v>4357</v>
      </c>
    </row>
    <row r="119" spans="1:83" ht="210" x14ac:dyDescent="0.25">
      <c r="A119" s="25" t="s">
        <v>4673</v>
      </c>
      <c r="B119" t="s">
        <v>2499</v>
      </c>
      <c r="C119" t="s">
        <v>2500</v>
      </c>
      <c r="D119" s="2" t="s">
        <v>2501</v>
      </c>
      <c r="E119">
        <v>2017</v>
      </c>
      <c r="F119" t="s">
        <v>2502</v>
      </c>
      <c r="I119">
        <v>7930629</v>
      </c>
      <c r="J119">
        <v>87</v>
      </c>
      <c r="K119">
        <v>93</v>
      </c>
      <c r="M119">
        <v>5</v>
      </c>
      <c r="N119" t="s">
        <v>2503</v>
      </c>
      <c r="O119" t="s">
        <v>2504</v>
      </c>
      <c r="P119" t="s">
        <v>2505</v>
      </c>
      <c r="Q119" t="s">
        <v>2506</v>
      </c>
      <c r="R119" s="2" t="s">
        <v>2507</v>
      </c>
      <c r="S119" s="2" t="s">
        <v>2508</v>
      </c>
      <c r="T119" t="s">
        <v>89</v>
      </c>
      <c r="U119" t="s">
        <v>34</v>
      </c>
      <c r="W119" t="s">
        <v>35</v>
      </c>
      <c r="X119" t="s">
        <v>2509</v>
      </c>
      <c r="AB119" t="s">
        <v>4357</v>
      </c>
      <c r="AH119" t="s">
        <v>4357</v>
      </c>
      <c r="AM119" t="s">
        <v>4357</v>
      </c>
      <c r="AO119" t="s">
        <v>4357</v>
      </c>
      <c r="AS119" t="s">
        <v>4357</v>
      </c>
      <c r="AT119" t="s">
        <v>4357</v>
      </c>
      <c r="AX119" t="s">
        <v>4357</v>
      </c>
      <c r="BE119" t="s">
        <v>4357</v>
      </c>
      <c r="BF119" t="s">
        <v>4357</v>
      </c>
      <c r="BN119" t="s">
        <v>4357</v>
      </c>
      <c r="BP119" t="s">
        <v>4357</v>
      </c>
      <c r="BT119" t="s">
        <v>4357</v>
      </c>
      <c r="BU119" t="s">
        <v>4357</v>
      </c>
      <c r="BW119" t="s">
        <v>4357</v>
      </c>
      <c r="CC119" t="s">
        <v>4357</v>
      </c>
    </row>
    <row r="120" spans="1:83" ht="135" x14ac:dyDescent="0.25">
      <c r="A120" s="25" t="s">
        <v>4674</v>
      </c>
      <c r="B120" t="s">
        <v>2329</v>
      </c>
      <c r="C120" t="s">
        <v>2330</v>
      </c>
      <c r="D120" s="2" t="s">
        <v>2331</v>
      </c>
      <c r="E120">
        <v>2017</v>
      </c>
      <c r="F120" t="s">
        <v>2332</v>
      </c>
      <c r="I120">
        <v>8002472</v>
      </c>
      <c r="M120">
        <v>1</v>
      </c>
      <c r="N120" t="s">
        <v>2333</v>
      </c>
      <c r="O120" t="s">
        <v>2334</v>
      </c>
      <c r="P120" t="s">
        <v>2335</v>
      </c>
      <c r="Q120" t="s">
        <v>2336</v>
      </c>
      <c r="R120" s="2" t="s">
        <v>2337</v>
      </c>
      <c r="S120" s="2" t="s">
        <v>2338</v>
      </c>
      <c r="T120" t="s">
        <v>89</v>
      </c>
      <c r="U120" t="s">
        <v>34</v>
      </c>
      <c r="W120" t="s">
        <v>35</v>
      </c>
      <c r="X120" t="s">
        <v>2339</v>
      </c>
      <c r="AC120" t="s">
        <v>4357</v>
      </c>
      <c r="AF120" t="s">
        <v>4357</v>
      </c>
      <c r="AM120" t="s">
        <v>4357</v>
      </c>
      <c r="AS120" t="s">
        <v>4357</v>
      </c>
      <c r="AT120" t="s">
        <v>4357</v>
      </c>
      <c r="AX120" t="s">
        <v>4357</v>
      </c>
      <c r="BD120" t="s">
        <v>4357</v>
      </c>
      <c r="BE120" t="s">
        <v>4357</v>
      </c>
      <c r="BF120" t="s">
        <v>4357</v>
      </c>
      <c r="BJ120" t="s">
        <v>4357</v>
      </c>
      <c r="BK120" t="s">
        <v>4357</v>
      </c>
      <c r="BL120" t="s">
        <v>4357</v>
      </c>
      <c r="BM120" t="s">
        <v>4357</v>
      </c>
      <c r="BN120" t="s">
        <v>4357</v>
      </c>
      <c r="BO120" t="s">
        <v>4357</v>
      </c>
      <c r="BP120" t="s">
        <v>4357</v>
      </c>
      <c r="BQ120" t="s">
        <v>4357</v>
      </c>
      <c r="BR120" t="s">
        <v>4357</v>
      </c>
      <c r="BS120" t="s">
        <v>4357</v>
      </c>
      <c r="BT120" t="s">
        <v>4357</v>
      </c>
      <c r="BU120" t="s">
        <v>4357</v>
      </c>
      <c r="BW120" t="s">
        <v>4357</v>
      </c>
    </row>
    <row r="121" spans="1:83" ht="300" x14ac:dyDescent="0.25">
      <c r="A121" s="25" t="s">
        <v>4675</v>
      </c>
      <c r="B121" t="s">
        <v>2022</v>
      </c>
      <c r="C121" t="s">
        <v>2023</v>
      </c>
      <c r="D121" s="2" t="s">
        <v>2024</v>
      </c>
      <c r="E121">
        <v>2017</v>
      </c>
      <c r="F121" t="s">
        <v>2025</v>
      </c>
      <c r="J121">
        <v>393</v>
      </c>
      <c r="K121">
        <v>429</v>
      </c>
      <c r="N121" t="s">
        <v>2026</v>
      </c>
      <c r="O121" t="s">
        <v>2027</v>
      </c>
      <c r="P121" t="s">
        <v>2028</v>
      </c>
      <c r="Q121" t="s">
        <v>2029</v>
      </c>
      <c r="R121" s="2" t="s">
        <v>2030</v>
      </c>
      <c r="T121" t="s">
        <v>713</v>
      </c>
      <c r="U121" t="s">
        <v>34</v>
      </c>
      <c r="W121" t="s">
        <v>35</v>
      </c>
      <c r="X121" t="s">
        <v>2031</v>
      </c>
      <c r="Z121" t="s">
        <v>4357</v>
      </c>
      <c r="AB121" t="s">
        <v>4357</v>
      </c>
      <c r="AH121" t="s">
        <v>4357</v>
      </c>
      <c r="AM121" t="s">
        <v>4357</v>
      </c>
      <c r="AS121" t="s">
        <v>4357</v>
      </c>
      <c r="AT121" t="s">
        <v>4357</v>
      </c>
      <c r="AX121" t="s">
        <v>4357</v>
      </c>
      <c r="BN121" t="s">
        <v>4357</v>
      </c>
      <c r="BU121" t="s">
        <v>4357</v>
      </c>
      <c r="CC121" t="s">
        <v>4357</v>
      </c>
    </row>
    <row r="122" spans="1:83" ht="270" x14ac:dyDescent="0.25">
      <c r="A122" s="25" t="s">
        <v>4676</v>
      </c>
      <c r="B122" t="s">
        <v>2144</v>
      </c>
      <c r="C122" t="s">
        <v>2145</v>
      </c>
      <c r="D122" s="2" t="s">
        <v>2146</v>
      </c>
      <c r="E122">
        <v>2017</v>
      </c>
      <c r="F122" t="s">
        <v>640</v>
      </c>
      <c r="G122">
        <v>28</v>
      </c>
      <c r="H122">
        <v>11</v>
      </c>
      <c r="I122" t="s">
        <v>2147</v>
      </c>
      <c r="M122">
        <v>5</v>
      </c>
      <c r="N122" t="s">
        <v>2148</v>
      </c>
      <c r="O122" t="s">
        <v>2149</v>
      </c>
      <c r="P122" t="s">
        <v>2150</v>
      </c>
      <c r="Q122" t="s">
        <v>2151</v>
      </c>
      <c r="R122" s="2" t="s">
        <v>2152</v>
      </c>
      <c r="T122" t="s">
        <v>33</v>
      </c>
      <c r="U122" t="s">
        <v>34</v>
      </c>
      <c r="W122" t="s">
        <v>35</v>
      </c>
      <c r="X122" t="s">
        <v>2153</v>
      </c>
      <c r="AB122" t="s">
        <v>4357</v>
      </c>
      <c r="AF122" t="s">
        <v>4357</v>
      </c>
      <c r="AS122" t="s">
        <v>4357</v>
      </c>
      <c r="BE122" t="s">
        <v>4357</v>
      </c>
      <c r="BF122" t="s">
        <v>4357</v>
      </c>
      <c r="BN122" t="s">
        <v>4357</v>
      </c>
      <c r="CE122" t="s">
        <v>4357</v>
      </c>
    </row>
    <row r="123" spans="1:83" ht="165" x14ac:dyDescent="0.25">
      <c r="A123" s="25" t="s">
        <v>4677</v>
      </c>
      <c r="B123" t="s">
        <v>1149</v>
      </c>
      <c r="C123" t="s">
        <v>1150</v>
      </c>
      <c r="D123" s="2" t="s">
        <v>2076</v>
      </c>
      <c r="E123">
        <v>2017</v>
      </c>
      <c r="F123" t="s">
        <v>2077</v>
      </c>
      <c r="G123">
        <v>7</v>
      </c>
      <c r="H123">
        <v>6</v>
      </c>
      <c r="J123">
        <v>3385</v>
      </c>
      <c r="K123">
        <v>3394</v>
      </c>
      <c r="M123">
        <v>3</v>
      </c>
      <c r="N123" t="s">
        <v>2078</v>
      </c>
      <c r="O123" t="s">
        <v>2079</v>
      </c>
      <c r="P123" t="s">
        <v>2080</v>
      </c>
      <c r="Q123" t="s">
        <v>2081</v>
      </c>
      <c r="R123" s="2" t="s">
        <v>2082</v>
      </c>
      <c r="S123" s="2" t="s">
        <v>2083</v>
      </c>
      <c r="T123" t="s">
        <v>33</v>
      </c>
      <c r="U123" t="s">
        <v>34</v>
      </c>
      <c r="V123" t="s">
        <v>86</v>
      </c>
      <c r="W123" t="s">
        <v>35</v>
      </c>
      <c r="X123" t="s">
        <v>2084</v>
      </c>
      <c r="Z123" t="s">
        <v>4357</v>
      </c>
      <c r="AB123" t="s">
        <v>4357</v>
      </c>
      <c r="AF123" t="s">
        <v>4357</v>
      </c>
      <c r="AH123" t="s">
        <v>4357</v>
      </c>
      <c r="AS123" t="s">
        <v>4357</v>
      </c>
      <c r="BE123" t="s">
        <v>4357</v>
      </c>
      <c r="BF123" t="s">
        <v>4357</v>
      </c>
      <c r="BN123" t="s">
        <v>4357</v>
      </c>
      <c r="BU123" t="s">
        <v>4357</v>
      </c>
    </row>
    <row r="124" spans="1:83" ht="90" x14ac:dyDescent="0.25">
      <c r="A124" s="25" t="s">
        <v>4678</v>
      </c>
      <c r="B124" t="s">
        <v>1149</v>
      </c>
      <c r="C124" t="s">
        <v>1150</v>
      </c>
      <c r="D124" s="2" t="s">
        <v>2118</v>
      </c>
      <c r="E124">
        <v>2017</v>
      </c>
      <c r="F124" t="s">
        <v>2119</v>
      </c>
      <c r="G124">
        <v>11</v>
      </c>
      <c r="H124">
        <v>11</v>
      </c>
      <c r="J124">
        <v>1020</v>
      </c>
      <c r="K124">
        <v>1026</v>
      </c>
      <c r="M124">
        <v>4</v>
      </c>
      <c r="N124" t="s">
        <v>2120</v>
      </c>
      <c r="O124" t="s">
        <v>2121</v>
      </c>
      <c r="P124" t="s">
        <v>2122</v>
      </c>
      <c r="Q124" t="s">
        <v>2123</v>
      </c>
      <c r="R124" s="2" t="s">
        <v>2124</v>
      </c>
      <c r="T124" t="s">
        <v>33</v>
      </c>
      <c r="U124" t="s">
        <v>34</v>
      </c>
      <c r="W124" t="s">
        <v>35</v>
      </c>
      <c r="X124" t="s">
        <v>2125</v>
      </c>
      <c r="Z124" t="s">
        <v>4357</v>
      </c>
      <c r="AB124" t="s">
        <v>4357</v>
      </c>
      <c r="AF124" t="s">
        <v>4357</v>
      </c>
      <c r="AH124" t="s">
        <v>4357</v>
      </c>
      <c r="AS124" t="s">
        <v>4357</v>
      </c>
      <c r="BE124" t="s">
        <v>4357</v>
      </c>
      <c r="BF124" t="s">
        <v>4357</v>
      </c>
      <c r="BN124" t="s">
        <v>4357</v>
      </c>
      <c r="BU124" t="s">
        <v>4357</v>
      </c>
      <c r="BZ124" t="s">
        <v>4357</v>
      </c>
    </row>
    <row r="125" spans="1:83" ht="225" x14ac:dyDescent="0.25">
      <c r="A125" s="25" t="s">
        <v>4679</v>
      </c>
      <c r="B125" t="s">
        <v>2301</v>
      </c>
      <c r="C125" t="s">
        <v>2302</v>
      </c>
      <c r="D125" s="2" t="s">
        <v>2303</v>
      </c>
      <c r="E125">
        <v>2017</v>
      </c>
      <c r="F125" t="s">
        <v>564</v>
      </c>
      <c r="G125">
        <v>20</v>
      </c>
      <c r="H125">
        <v>3</v>
      </c>
      <c r="J125">
        <v>2415</v>
      </c>
      <c r="K125">
        <v>2422</v>
      </c>
      <c r="M125">
        <v>45</v>
      </c>
      <c r="N125" t="s">
        <v>2304</v>
      </c>
      <c r="O125" t="s">
        <v>2305</v>
      </c>
      <c r="P125" t="s">
        <v>2306</v>
      </c>
      <c r="Q125" t="s">
        <v>2307</v>
      </c>
      <c r="R125" s="2" t="s">
        <v>4482</v>
      </c>
      <c r="S125" s="2" t="s">
        <v>2308</v>
      </c>
      <c r="T125" t="s">
        <v>33</v>
      </c>
      <c r="U125" t="s">
        <v>34</v>
      </c>
      <c r="W125" t="s">
        <v>35</v>
      </c>
      <c r="X125" t="s">
        <v>2309</v>
      </c>
      <c r="AB125" t="s">
        <v>4357</v>
      </c>
      <c r="AF125" t="s">
        <v>4357</v>
      </c>
      <c r="AM125" t="s">
        <v>4357</v>
      </c>
      <c r="AS125" t="s">
        <v>4357</v>
      </c>
      <c r="AT125" t="s">
        <v>4357</v>
      </c>
      <c r="AX125" t="s">
        <v>4357</v>
      </c>
      <c r="BE125" t="s">
        <v>4357</v>
      </c>
      <c r="BN125" t="s">
        <v>4357</v>
      </c>
      <c r="BU125" t="s">
        <v>4357</v>
      </c>
      <c r="CC125" t="s">
        <v>4357</v>
      </c>
    </row>
    <row r="126" spans="1:83" ht="330" x14ac:dyDescent="0.25">
      <c r="A126" s="25" t="s">
        <v>4680</v>
      </c>
      <c r="B126" t="s">
        <v>2423</v>
      </c>
      <c r="C126" t="s">
        <v>2424</v>
      </c>
      <c r="D126" s="2" t="s">
        <v>2425</v>
      </c>
      <c r="E126">
        <v>2017</v>
      </c>
      <c r="F126" t="s">
        <v>2426</v>
      </c>
      <c r="G126" t="s">
        <v>2427</v>
      </c>
      <c r="I126">
        <v>7966371</v>
      </c>
      <c r="J126">
        <v>4079</v>
      </c>
      <c r="K126">
        <v>4086</v>
      </c>
      <c r="M126">
        <v>8</v>
      </c>
      <c r="N126" t="s">
        <v>2428</v>
      </c>
      <c r="O126" t="s">
        <v>2429</v>
      </c>
      <c r="P126" t="s">
        <v>2430</v>
      </c>
      <c r="Q126" t="s">
        <v>2431</v>
      </c>
      <c r="R126" s="2" t="s">
        <v>2432</v>
      </c>
      <c r="T126" t="s">
        <v>89</v>
      </c>
      <c r="U126" t="s">
        <v>34</v>
      </c>
      <c r="W126" t="s">
        <v>35</v>
      </c>
      <c r="X126" t="s">
        <v>2433</v>
      </c>
      <c r="Z126" t="s">
        <v>4357</v>
      </c>
      <c r="AB126" t="s">
        <v>4357</v>
      </c>
      <c r="AF126" t="s">
        <v>4357</v>
      </c>
      <c r="AT126" t="s">
        <v>4357</v>
      </c>
      <c r="BF126" t="s">
        <v>4357</v>
      </c>
      <c r="BP126" t="s">
        <v>4357</v>
      </c>
      <c r="BU126" t="s">
        <v>4357</v>
      </c>
      <c r="BW126" t="s">
        <v>4357</v>
      </c>
    </row>
    <row r="127" spans="1:83" ht="255" x14ac:dyDescent="0.25">
      <c r="A127" s="25" t="s">
        <v>4681</v>
      </c>
      <c r="B127" t="s">
        <v>2915</v>
      </c>
      <c r="C127" t="s">
        <v>2916</v>
      </c>
      <c r="D127" s="2" t="s">
        <v>2917</v>
      </c>
      <c r="E127">
        <v>2017</v>
      </c>
      <c r="F127" t="s">
        <v>793</v>
      </c>
      <c r="G127" t="s">
        <v>2918</v>
      </c>
      <c r="J127">
        <v>347</v>
      </c>
      <c r="K127">
        <v>356</v>
      </c>
      <c r="N127" t="s">
        <v>2919</v>
      </c>
      <c r="O127" t="s">
        <v>2920</v>
      </c>
      <c r="P127" t="s">
        <v>2921</v>
      </c>
      <c r="Q127" t="s">
        <v>2922</v>
      </c>
      <c r="R127" s="2" t="s">
        <v>4410</v>
      </c>
      <c r="T127" t="s">
        <v>89</v>
      </c>
      <c r="U127" t="s">
        <v>34</v>
      </c>
      <c r="W127" t="s">
        <v>35</v>
      </c>
      <c r="X127" t="s">
        <v>2923</v>
      </c>
      <c r="AB127" t="s">
        <v>4357</v>
      </c>
      <c r="AH127" t="s">
        <v>4357</v>
      </c>
      <c r="AM127" t="s">
        <v>4357</v>
      </c>
      <c r="AS127" t="s">
        <v>4357</v>
      </c>
      <c r="AT127" t="s">
        <v>4357</v>
      </c>
      <c r="AX127" t="s">
        <v>4357</v>
      </c>
      <c r="BE127" t="s">
        <v>4357</v>
      </c>
      <c r="BF127" t="s">
        <v>4357</v>
      </c>
      <c r="BN127" t="s">
        <v>4357</v>
      </c>
      <c r="BU127" t="s">
        <v>4357</v>
      </c>
    </row>
    <row r="128" spans="1:83" ht="315" x14ac:dyDescent="0.25">
      <c r="A128" s="25" t="s">
        <v>4682</v>
      </c>
      <c r="B128" t="s">
        <v>2033</v>
      </c>
      <c r="C128" t="s">
        <v>2034</v>
      </c>
      <c r="D128" s="2" t="s">
        <v>2035</v>
      </c>
      <c r="E128">
        <v>2017</v>
      </c>
      <c r="F128" t="s">
        <v>2036</v>
      </c>
      <c r="G128" t="s">
        <v>2032</v>
      </c>
      <c r="J128">
        <v>1</v>
      </c>
      <c r="K128">
        <v>6</v>
      </c>
      <c r="M128">
        <v>1</v>
      </c>
      <c r="N128" t="s">
        <v>2037</v>
      </c>
      <c r="O128" t="s">
        <v>2038</v>
      </c>
      <c r="P128" t="s">
        <v>2039</v>
      </c>
      <c r="Q128" t="s">
        <v>2040</v>
      </c>
      <c r="R128" s="2" t="s">
        <v>2041</v>
      </c>
      <c r="S128" s="2" t="s">
        <v>2042</v>
      </c>
      <c r="T128" t="s">
        <v>89</v>
      </c>
      <c r="U128" t="s">
        <v>34</v>
      </c>
      <c r="W128" t="s">
        <v>35</v>
      </c>
      <c r="X128" t="s">
        <v>2043</v>
      </c>
      <c r="AA128" t="s">
        <v>4357</v>
      </c>
      <c r="AJ128" t="s">
        <v>4357</v>
      </c>
      <c r="BD128" t="s">
        <v>4357</v>
      </c>
      <c r="BP128" t="s">
        <v>4357</v>
      </c>
      <c r="BU128" t="s">
        <v>4357</v>
      </c>
    </row>
    <row r="129" spans="1:85" ht="90" x14ac:dyDescent="0.25">
      <c r="A129" s="25" t="s">
        <v>4683</v>
      </c>
      <c r="B129" t="s">
        <v>2825</v>
      </c>
      <c r="C129" t="s">
        <v>2826</v>
      </c>
      <c r="D129" s="2" t="s">
        <v>2827</v>
      </c>
      <c r="E129">
        <v>2017</v>
      </c>
      <c r="F129" t="s">
        <v>762</v>
      </c>
      <c r="G129" t="s">
        <v>2828</v>
      </c>
      <c r="J129">
        <v>1</v>
      </c>
      <c r="K129">
        <v>13</v>
      </c>
      <c r="N129" t="s">
        <v>2829</v>
      </c>
      <c r="O129" t="s">
        <v>2830</v>
      </c>
      <c r="P129" t="s">
        <v>2831</v>
      </c>
      <c r="Q129" t="s">
        <v>2832</v>
      </c>
      <c r="R129" s="2" t="s">
        <v>2833</v>
      </c>
      <c r="S129" s="2" t="s">
        <v>2834</v>
      </c>
      <c r="T129" t="s">
        <v>89</v>
      </c>
      <c r="U129" t="s">
        <v>34</v>
      </c>
      <c r="W129" t="s">
        <v>35</v>
      </c>
      <c r="X129" t="s">
        <v>2835</v>
      </c>
      <c r="Z129" t="s">
        <v>4357</v>
      </c>
      <c r="AB129" t="s">
        <v>4357</v>
      </c>
      <c r="AF129" t="s">
        <v>4357</v>
      </c>
      <c r="BF129" t="s">
        <v>4357</v>
      </c>
      <c r="BI129" t="s">
        <v>4357</v>
      </c>
      <c r="BU129" t="s">
        <v>4357</v>
      </c>
    </row>
    <row r="130" spans="1:85" ht="180" x14ac:dyDescent="0.25">
      <c r="A130" s="25" t="s">
        <v>4684</v>
      </c>
      <c r="B130" t="s">
        <v>2875</v>
      </c>
      <c r="C130" t="s">
        <v>2876</v>
      </c>
      <c r="D130" s="2" t="s">
        <v>2877</v>
      </c>
      <c r="E130">
        <v>2017</v>
      </c>
      <c r="F130" t="s">
        <v>93</v>
      </c>
      <c r="G130">
        <v>237</v>
      </c>
      <c r="J130">
        <v>73</v>
      </c>
      <c r="K130">
        <v>78</v>
      </c>
      <c r="M130">
        <v>4</v>
      </c>
      <c r="N130" t="s">
        <v>2878</v>
      </c>
      <c r="O130" t="s">
        <v>2879</v>
      </c>
      <c r="P130" t="s">
        <v>2880</v>
      </c>
      <c r="Q130" t="s">
        <v>2881</v>
      </c>
      <c r="R130" s="2" t="s">
        <v>2882</v>
      </c>
      <c r="S130" s="2" t="s">
        <v>2883</v>
      </c>
      <c r="T130" t="s">
        <v>89</v>
      </c>
      <c r="U130" t="s">
        <v>34</v>
      </c>
      <c r="W130" t="s">
        <v>35</v>
      </c>
      <c r="X130" t="s">
        <v>2884</v>
      </c>
      <c r="AB130" t="s">
        <v>4357</v>
      </c>
      <c r="AF130" t="s">
        <v>4357</v>
      </c>
      <c r="AS130" t="s">
        <v>4357</v>
      </c>
      <c r="BN130" t="s">
        <v>4357</v>
      </c>
      <c r="BU130" t="s">
        <v>4357</v>
      </c>
      <c r="CE130" t="s">
        <v>4357</v>
      </c>
    </row>
    <row r="131" spans="1:85" ht="180" x14ac:dyDescent="0.25">
      <c r="A131" s="25" t="s">
        <v>4685</v>
      </c>
      <c r="B131" t="s">
        <v>2096</v>
      </c>
      <c r="C131" t="s">
        <v>2097</v>
      </c>
      <c r="D131" s="2" t="s">
        <v>2098</v>
      </c>
      <c r="E131">
        <v>2017</v>
      </c>
      <c r="F131" t="s">
        <v>2099</v>
      </c>
      <c r="G131" t="s">
        <v>2048</v>
      </c>
      <c r="J131">
        <v>1</v>
      </c>
      <c r="K131">
        <v>6</v>
      </c>
      <c r="M131">
        <v>2</v>
      </c>
      <c r="N131" t="s">
        <v>2100</v>
      </c>
      <c r="O131" t="s">
        <v>2101</v>
      </c>
      <c r="P131" t="s">
        <v>2102</v>
      </c>
      <c r="Q131" t="s">
        <v>2103</v>
      </c>
      <c r="R131" s="2" t="s">
        <v>2104</v>
      </c>
      <c r="S131" s="2" t="s">
        <v>2105</v>
      </c>
      <c r="T131" t="s">
        <v>89</v>
      </c>
      <c r="U131" t="s">
        <v>34</v>
      </c>
      <c r="W131" t="s">
        <v>35</v>
      </c>
      <c r="X131" t="s">
        <v>2106</v>
      </c>
      <c r="Z131" t="s">
        <v>4357</v>
      </c>
      <c r="AB131" t="s">
        <v>4357</v>
      </c>
      <c r="AF131" t="s">
        <v>4357</v>
      </c>
      <c r="AH131" t="s">
        <v>4357</v>
      </c>
      <c r="AM131" t="s">
        <v>4357</v>
      </c>
      <c r="AS131" t="s">
        <v>4357</v>
      </c>
      <c r="BE131" t="s">
        <v>4357</v>
      </c>
      <c r="BF131" t="s">
        <v>4357</v>
      </c>
      <c r="BP131" t="s">
        <v>4357</v>
      </c>
      <c r="BT131" t="s">
        <v>4357</v>
      </c>
      <c r="BU131" t="s">
        <v>4357</v>
      </c>
      <c r="BW131" t="s">
        <v>4357</v>
      </c>
      <c r="BX131" t="s">
        <v>4357</v>
      </c>
      <c r="BZ131" t="s">
        <v>4357</v>
      </c>
      <c r="CC131" t="s">
        <v>4357</v>
      </c>
      <c r="CE131" t="s">
        <v>4357</v>
      </c>
    </row>
    <row r="132" spans="1:85" ht="255" x14ac:dyDescent="0.25">
      <c r="A132" s="25" t="s">
        <v>4686</v>
      </c>
      <c r="B132" t="s">
        <v>2510</v>
      </c>
      <c r="C132" t="s">
        <v>2511</v>
      </c>
      <c r="D132" s="2" t="s">
        <v>2512</v>
      </c>
      <c r="E132">
        <v>2017</v>
      </c>
      <c r="F132" t="s">
        <v>2513</v>
      </c>
      <c r="I132">
        <v>7920658</v>
      </c>
      <c r="M132">
        <v>3</v>
      </c>
      <c r="N132" t="s">
        <v>2514</v>
      </c>
      <c r="O132" t="s">
        <v>2515</v>
      </c>
      <c r="P132" t="s">
        <v>2516</v>
      </c>
      <c r="Q132" t="s">
        <v>2517</v>
      </c>
      <c r="R132" s="2" t="s">
        <v>2518</v>
      </c>
      <c r="S132" s="2" t="s">
        <v>2519</v>
      </c>
      <c r="T132" t="s">
        <v>89</v>
      </c>
      <c r="U132" t="s">
        <v>34</v>
      </c>
      <c r="W132" t="s">
        <v>35</v>
      </c>
      <c r="X132" t="s">
        <v>2520</v>
      </c>
      <c r="AC132" t="s">
        <v>4357</v>
      </c>
      <c r="AH132" t="s">
        <v>4357</v>
      </c>
      <c r="AM132" t="s">
        <v>4357</v>
      </c>
      <c r="AO132" t="s">
        <v>4357</v>
      </c>
      <c r="AQ132" t="s">
        <v>4357</v>
      </c>
      <c r="AS132" t="s">
        <v>4357</v>
      </c>
      <c r="AT132" t="s">
        <v>4357</v>
      </c>
      <c r="AU132" t="s">
        <v>4357</v>
      </c>
      <c r="AV132" t="s">
        <v>4357</v>
      </c>
      <c r="AW132" t="s">
        <v>4357</v>
      </c>
      <c r="AX132" t="s">
        <v>4357</v>
      </c>
      <c r="AY132" t="s">
        <v>4357</v>
      </c>
      <c r="BD132" t="s">
        <v>4357</v>
      </c>
      <c r="BE132" t="s">
        <v>4357</v>
      </c>
      <c r="BF132" t="s">
        <v>4357</v>
      </c>
      <c r="BN132" t="s">
        <v>4357</v>
      </c>
      <c r="BU132" t="s">
        <v>4357</v>
      </c>
      <c r="CC132" t="s">
        <v>4357</v>
      </c>
    </row>
    <row r="133" spans="1:85" ht="225" x14ac:dyDescent="0.25">
      <c r="A133" s="25" t="s">
        <v>4687</v>
      </c>
      <c r="B133" t="s">
        <v>2706</v>
      </c>
      <c r="C133" t="s">
        <v>2707</v>
      </c>
      <c r="D133" s="2" t="s">
        <v>2708</v>
      </c>
      <c r="E133">
        <v>2017</v>
      </c>
      <c r="F133" t="s">
        <v>2709</v>
      </c>
      <c r="I133">
        <v>7820602</v>
      </c>
      <c r="N133" t="s">
        <v>2710</v>
      </c>
      <c r="O133" t="s">
        <v>2711</v>
      </c>
      <c r="P133" t="s">
        <v>2712</v>
      </c>
      <c r="Q133" t="s">
        <v>2713</v>
      </c>
      <c r="R133" s="2" t="s">
        <v>2714</v>
      </c>
      <c r="S133" s="2" t="s">
        <v>2715</v>
      </c>
      <c r="T133" t="s">
        <v>89</v>
      </c>
      <c r="U133" t="s">
        <v>34</v>
      </c>
      <c r="W133" t="s">
        <v>35</v>
      </c>
      <c r="X133" t="s">
        <v>2716</v>
      </c>
      <c r="Z133" t="s">
        <v>4357</v>
      </c>
      <c r="AB133" t="s">
        <v>4357</v>
      </c>
      <c r="AH133" t="s">
        <v>4357</v>
      </c>
      <c r="AM133" t="s">
        <v>4357</v>
      </c>
      <c r="AS133" t="s">
        <v>4357</v>
      </c>
      <c r="AT133" t="s">
        <v>4357</v>
      </c>
      <c r="BE133" t="s">
        <v>4357</v>
      </c>
      <c r="BF133" t="s">
        <v>4357</v>
      </c>
      <c r="BP133" t="s">
        <v>4357</v>
      </c>
      <c r="BT133" t="s">
        <v>4357</v>
      </c>
      <c r="BU133" t="s">
        <v>4357</v>
      </c>
      <c r="BV133" t="s">
        <v>4357</v>
      </c>
      <c r="BW133" t="s">
        <v>4357</v>
      </c>
      <c r="BX133" t="s">
        <v>4357</v>
      </c>
      <c r="CE133" t="s">
        <v>4357</v>
      </c>
    </row>
    <row r="134" spans="1:85" ht="180" x14ac:dyDescent="0.25">
      <c r="A134" s="25" t="s">
        <v>4688</v>
      </c>
      <c r="B134" t="s">
        <v>2239</v>
      </c>
      <c r="C134" t="s">
        <v>2240</v>
      </c>
      <c r="D134" s="2" t="s">
        <v>2241</v>
      </c>
      <c r="E134">
        <v>2017</v>
      </c>
      <c r="F134" t="s">
        <v>629</v>
      </c>
      <c r="G134">
        <v>5</v>
      </c>
      <c r="I134">
        <v>8039496</v>
      </c>
      <c r="J134">
        <v>22530</v>
      </c>
      <c r="K134">
        <v>22544</v>
      </c>
      <c r="M134">
        <v>5</v>
      </c>
      <c r="N134" t="s">
        <v>2242</v>
      </c>
      <c r="O134" t="s">
        <v>2243</v>
      </c>
      <c r="P134" t="s">
        <v>2244</v>
      </c>
      <c r="Q134" t="s">
        <v>2245</v>
      </c>
      <c r="R134" s="2" t="s">
        <v>2246</v>
      </c>
      <c r="S134" s="2" t="s">
        <v>2247</v>
      </c>
      <c r="T134" t="s">
        <v>33</v>
      </c>
      <c r="U134" t="s">
        <v>34</v>
      </c>
      <c r="V134" t="s">
        <v>86</v>
      </c>
      <c r="W134" t="s">
        <v>35</v>
      </c>
      <c r="X134" t="s">
        <v>2248</v>
      </c>
      <c r="Z134" t="s">
        <v>4357</v>
      </c>
      <c r="AB134" t="s">
        <v>4357</v>
      </c>
      <c r="AF134" t="s">
        <v>4357</v>
      </c>
      <c r="AM134" t="s">
        <v>4357</v>
      </c>
      <c r="AS134" t="s">
        <v>4357</v>
      </c>
      <c r="BE134" t="s">
        <v>4357</v>
      </c>
      <c r="BF134" t="s">
        <v>4357</v>
      </c>
      <c r="BJ134" t="s">
        <v>4357</v>
      </c>
      <c r="BN134" t="s">
        <v>4357</v>
      </c>
      <c r="BU134" t="s">
        <v>4357</v>
      </c>
    </row>
    <row r="135" spans="1:85" ht="210" x14ac:dyDescent="0.25">
      <c r="A135" s="25" t="s">
        <v>4689</v>
      </c>
      <c r="B135" t="s">
        <v>2340</v>
      </c>
      <c r="C135" t="s">
        <v>2341</v>
      </c>
      <c r="D135" s="2" t="s">
        <v>2342</v>
      </c>
      <c r="E135">
        <v>2017</v>
      </c>
      <c r="F135" t="s">
        <v>125</v>
      </c>
      <c r="G135">
        <v>17</v>
      </c>
      <c r="H135">
        <v>8</v>
      </c>
      <c r="I135">
        <v>1780</v>
      </c>
      <c r="M135">
        <v>5</v>
      </c>
      <c r="N135" t="s">
        <v>2343</v>
      </c>
      <c r="O135" t="s">
        <v>2344</v>
      </c>
      <c r="P135" t="s">
        <v>2345</v>
      </c>
      <c r="Q135" t="s">
        <v>2346</v>
      </c>
      <c r="R135" s="2" t="s">
        <v>2347</v>
      </c>
      <c r="S135" s="2" t="s">
        <v>2348</v>
      </c>
      <c r="T135" t="s">
        <v>33</v>
      </c>
      <c r="U135" t="s">
        <v>34</v>
      </c>
      <c r="V135" t="s">
        <v>86</v>
      </c>
      <c r="W135" t="s">
        <v>35</v>
      </c>
      <c r="X135" t="s">
        <v>2349</v>
      </c>
      <c r="Z135" t="s">
        <v>4357</v>
      </c>
      <c r="AB135" t="s">
        <v>4357</v>
      </c>
      <c r="AH135" t="s">
        <v>4357</v>
      </c>
      <c r="AL135" t="s">
        <v>4357</v>
      </c>
      <c r="AM135" t="s">
        <v>4357</v>
      </c>
      <c r="AS135" t="s">
        <v>4357</v>
      </c>
      <c r="BE135" t="s">
        <v>4357</v>
      </c>
      <c r="BF135" t="s">
        <v>4357</v>
      </c>
      <c r="BP135" t="s">
        <v>4357</v>
      </c>
      <c r="BS135" t="s">
        <v>4357</v>
      </c>
      <c r="BU135" t="s">
        <v>4357</v>
      </c>
      <c r="BW135" t="s">
        <v>4357</v>
      </c>
      <c r="BX135" t="s">
        <v>4357</v>
      </c>
      <c r="CC135" t="s">
        <v>4357</v>
      </c>
    </row>
    <row r="136" spans="1:85" ht="180" x14ac:dyDescent="0.25">
      <c r="A136" s="25" t="s">
        <v>4690</v>
      </c>
      <c r="B136" t="s">
        <v>2644</v>
      </c>
      <c r="C136" t="s">
        <v>2645</v>
      </c>
      <c r="D136" s="2" t="s">
        <v>2646</v>
      </c>
      <c r="E136">
        <v>2017</v>
      </c>
      <c r="F136" t="s">
        <v>2647</v>
      </c>
      <c r="I136">
        <v>7848583</v>
      </c>
      <c r="J136">
        <v>2939</v>
      </c>
      <c r="K136">
        <v>2942</v>
      </c>
      <c r="N136" t="s">
        <v>2648</v>
      </c>
      <c r="O136" t="s">
        <v>2649</v>
      </c>
      <c r="P136" t="s">
        <v>2650</v>
      </c>
      <c r="Q136" t="s">
        <v>2651</v>
      </c>
      <c r="R136" s="2" t="s">
        <v>2652</v>
      </c>
      <c r="T136" t="s">
        <v>89</v>
      </c>
      <c r="U136" t="s">
        <v>34</v>
      </c>
      <c r="W136" t="s">
        <v>35</v>
      </c>
      <c r="X136" t="s">
        <v>2653</v>
      </c>
      <c r="AB136" t="s">
        <v>4357</v>
      </c>
      <c r="AL136" t="s">
        <v>4357</v>
      </c>
      <c r="AM136" t="s">
        <v>4357</v>
      </c>
      <c r="AR136" t="s">
        <v>4357</v>
      </c>
      <c r="AS136" t="s">
        <v>4357</v>
      </c>
      <c r="AT136" t="s">
        <v>4357</v>
      </c>
      <c r="BE136" t="s">
        <v>4357</v>
      </c>
      <c r="BP136" t="s">
        <v>4357</v>
      </c>
      <c r="BU136" t="s">
        <v>4357</v>
      </c>
      <c r="BY136" t="s">
        <v>4357</v>
      </c>
      <c r="CC136" t="s">
        <v>4357</v>
      </c>
    </row>
    <row r="137" spans="1:85" ht="285" x14ac:dyDescent="0.25">
      <c r="A137" s="25" t="s">
        <v>4691</v>
      </c>
      <c r="B137" t="s">
        <v>2674</v>
      </c>
      <c r="C137" t="s">
        <v>2675</v>
      </c>
      <c r="D137" s="2" t="s">
        <v>2676</v>
      </c>
      <c r="E137">
        <v>2017</v>
      </c>
      <c r="F137" t="s">
        <v>88</v>
      </c>
      <c r="I137" t="s">
        <v>2677</v>
      </c>
      <c r="M137">
        <v>2</v>
      </c>
      <c r="N137" t="s">
        <v>2678</v>
      </c>
      <c r="O137" t="s">
        <v>2679</v>
      </c>
      <c r="P137" t="s">
        <v>2680</v>
      </c>
      <c r="Q137" t="s">
        <v>2681</v>
      </c>
      <c r="R137" s="2" t="s">
        <v>2682</v>
      </c>
      <c r="S137" s="2" t="s">
        <v>2683</v>
      </c>
      <c r="T137" t="s">
        <v>89</v>
      </c>
      <c r="U137" t="s">
        <v>34</v>
      </c>
      <c r="W137" t="s">
        <v>35</v>
      </c>
      <c r="X137" t="s">
        <v>2684</v>
      </c>
      <c r="AA137" t="s">
        <v>4357</v>
      </c>
      <c r="AE137" t="s">
        <v>4357</v>
      </c>
      <c r="AJ137" t="s">
        <v>4357</v>
      </c>
      <c r="BE137" t="s">
        <v>4357</v>
      </c>
      <c r="BM137" t="s">
        <v>4357</v>
      </c>
      <c r="BU137" t="s">
        <v>4357</v>
      </c>
      <c r="CE137" t="s">
        <v>4357</v>
      </c>
      <c r="CF137" t="s">
        <v>4357</v>
      </c>
      <c r="CG137" t="s">
        <v>4357</v>
      </c>
    </row>
    <row r="138" spans="1:85" ht="240" x14ac:dyDescent="0.25">
      <c r="A138" s="25" t="s">
        <v>4692</v>
      </c>
      <c r="B138" t="s">
        <v>2561</v>
      </c>
      <c r="C138" t="s">
        <v>2562</v>
      </c>
      <c r="D138" s="2" t="s">
        <v>2563</v>
      </c>
      <c r="E138">
        <v>2017</v>
      </c>
      <c r="F138" t="s">
        <v>2564</v>
      </c>
      <c r="G138">
        <v>11</v>
      </c>
      <c r="H138">
        <v>5</v>
      </c>
      <c r="J138">
        <v>704</v>
      </c>
      <c r="K138">
        <v>712</v>
      </c>
      <c r="M138">
        <v>5</v>
      </c>
      <c r="N138" t="s">
        <v>2565</v>
      </c>
      <c r="O138" t="s">
        <v>2566</v>
      </c>
      <c r="P138" t="s">
        <v>2567</v>
      </c>
      <c r="Q138" t="s">
        <v>2568</v>
      </c>
      <c r="R138" s="2" t="s">
        <v>2569</v>
      </c>
      <c r="T138" t="s">
        <v>33</v>
      </c>
      <c r="U138" t="s">
        <v>34</v>
      </c>
      <c r="W138" t="s">
        <v>35</v>
      </c>
      <c r="X138" t="s">
        <v>2570</v>
      </c>
      <c r="AB138" t="s">
        <v>4357</v>
      </c>
      <c r="AF138" t="s">
        <v>4357</v>
      </c>
      <c r="AH138" t="s">
        <v>4357</v>
      </c>
      <c r="AM138" t="s">
        <v>4357</v>
      </c>
      <c r="AO138" t="s">
        <v>4357</v>
      </c>
      <c r="AS138" t="s">
        <v>4357</v>
      </c>
      <c r="BE138" t="s">
        <v>4357</v>
      </c>
      <c r="BR138" t="s">
        <v>4357</v>
      </c>
      <c r="BT138" t="s">
        <v>4357</v>
      </c>
      <c r="BU138" t="s">
        <v>4357</v>
      </c>
      <c r="BW138" t="s">
        <v>4357</v>
      </c>
    </row>
    <row r="139" spans="1:85" ht="210" x14ac:dyDescent="0.25">
      <c r="A139" s="25" t="s">
        <v>4693</v>
      </c>
      <c r="B139" t="s">
        <v>2758</v>
      </c>
      <c r="C139" t="s">
        <v>2759</v>
      </c>
      <c r="D139" s="2" t="s">
        <v>2760</v>
      </c>
      <c r="E139">
        <v>2017</v>
      </c>
      <c r="F139" t="s">
        <v>2761</v>
      </c>
      <c r="J139">
        <v>260</v>
      </c>
      <c r="K139">
        <v>265</v>
      </c>
      <c r="N139" t="s">
        <v>2762</v>
      </c>
      <c r="O139" t="s">
        <v>2763</v>
      </c>
      <c r="P139" t="s">
        <v>2764</v>
      </c>
      <c r="Q139" t="s">
        <v>2765</v>
      </c>
      <c r="R139" s="2" t="s">
        <v>2766</v>
      </c>
      <c r="S139" s="2" t="s">
        <v>2767</v>
      </c>
      <c r="T139" t="s">
        <v>89</v>
      </c>
      <c r="U139" t="s">
        <v>34</v>
      </c>
      <c r="W139" t="s">
        <v>35</v>
      </c>
      <c r="X139" t="s">
        <v>2768</v>
      </c>
      <c r="Z139" t="s">
        <v>4357</v>
      </c>
      <c r="AB139" t="s">
        <v>4357</v>
      </c>
      <c r="AH139" t="s">
        <v>4357</v>
      </c>
      <c r="AM139" t="s">
        <v>4357</v>
      </c>
      <c r="AS139" t="s">
        <v>4357</v>
      </c>
      <c r="AT139" t="s">
        <v>4357</v>
      </c>
      <c r="AX139" t="s">
        <v>4357</v>
      </c>
      <c r="BE139" t="s">
        <v>4357</v>
      </c>
      <c r="BF139" t="s">
        <v>4357</v>
      </c>
      <c r="BN139" t="s">
        <v>4357</v>
      </c>
      <c r="BU139" t="s">
        <v>4357</v>
      </c>
      <c r="CC139" t="s">
        <v>4357</v>
      </c>
    </row>
    <row r="140" spans="1:85" ht="195" x14ac:dyDescent="0.25">
      <c r="A140" s="25" t="s">
        <v>4694</v>
      </c>
      <c r="B140" t="s">
        <v>2455</v>
      </c>
      <c r="C140" t="s">
        <v>2456</v>
      </c>
      <c r="D140" s="2" t="s">
        <v>2457</v>
      </c>
      <c r="E140">
        <v>2017</v>
      </c>
      <c r="F140" t="s">
        <v>2458</v>
      </c>
      <c r="G140">
        <v>13</v>
      </c>
      <c r="H140">
        <v>3</v>
      </c>
      <c r="I140">
        <v>7886346</v>
      </c>
      <c r="J140">
        <v>1227</v>
      </c>
      <c r="K140">
        <v>1237</v>
      </c>
      <c r="M140">
        <v>21</v>
      </c>
      <c r="N140" t="s">
        <v>2459</v>
      </c>
      <c r="O140" t="s">
        <v>2460</v>
      </c>
      <c r="P140" t="s">
        <v>2461</v>
      </c>
      <c r="Q140" t="s">
        <v>2462</v>
      </c>
      <c r="R140" s="2" t="s">
        <v>2463</v>
      </c>
      <c r="S140" s="2" t="s">
        <v>2464</v>
      </c>
      <c r="T140" t="s">
        <v>33</v>
      </c>
      <c r="U140" t="s">
        <v>34</v>
      </c>
      <c r="W140" t="s">
        <v>35</v>
      </c>
      <c r="X140" t="s">
        <v>2465</v>
      </c>
      <c r="Z140" t="s">
        <v>4357</v>
      </c>
      <c r="AA140" t="s">
        <v>4357</v>
      </c>
      <c r="AB140" t="s">
        <v>4357</v>
      </c>
      <c r="AH140" t="s">
        <v>4357</v>
      </c>
      <c r="AM140" t="s">
        <v>4357</v>
      </c>
      <c r="AS140" t="s">
        <v>4357</v>
      </c>
      <c r="AT140" t="s">
        <v>4357</v>
      </c>
      <c r="BE140" t="s">
        <v>4357</v>
      </c>
      <c r="BF140" t="s">
        <v>4357</v>
      </c>
      <c r="BN140" t="s">
        <v>4357</v>
      </c>
      <c r="BP140" t="s">
        <v>4357</v>
      </c>
      <c r="BU140" t="s">
        <v>4357</v>
      </c>
      <c r="BW140" t="s">
        <v>4357</v>
      </c>
    </row>
    <row r="141" spans="1:85" ht="225" x14ac:dyDescent="0.25">
      <c r="A141" s="25" t="s">
        <v>4695</v>
      </c>
      <c r="B141" t="s">
        <v>2769</v>
      </c>
      <c r="C141" t="s">
        <v>2770</v>
      </c>
      <c r="D141" s="2" t="s">
        <v>2771</v>
      </c>
      <c r="E141">
        <v>2017</v>
      </c>
      <c r="F141" t="s">
        <v>718</v>
      </c>
      <c r="G141">
        <v>2017</v>
      </c>
      <c r="I141">
        <v>6426495</v>
      </c>
      <c r="M141">
        <v>3</v>
      </c>
      <c r="N141" t="s">
        <v>2772</v>
      </c>
      <c r="O141" t="s">
        <v>2773</v>
      </c>
      <c r="P141" t="s">
        <v>2774</v>
      </c>
      <c r="Q141" t="s">
        <v>2775</v>
      </c>
      <c r="R141" s="2" t="s">
        <v>2776</v>
      </c>
      <c r="T141" t="s">
        <v>33</v>
      </c>
      <c r="U141" t="s">
        <v>34</v>
      </c>
      <c r="V141" t="s">
        <v>86</v>
      </c>
      <c r="W141" t="s">
        <v>35</v>
      </c>
      <c r="X141" t="s">
        <v>2777</v>
      </c>
      <c r="Z141" t="s">
        <v>4357</v>
      </c>
      <c r="AB141" t="s">
        <v>4357</v>
      </c>
      <c r="AH141" t="s">
        <v>4357</v>
      </c>
      <c r="AM141" t="s">
        <v>4357</v>
      </c>
      <c r="AS141" t="s">
        <v>4357</v>
      </c>
      <c r="AT141" t="s">
        <v>4357</v>
      </c>
      <c r="AX141" t="s">
        <v>4357</v>
      </c>
      <c r="BE141" t="s">
        <v>4357</v>
      </c>
      <c r="BF141" t="s">
        <v>4357</v>
      </c>
      <c r="BN141" t="s">
        <v>4357</v>
      </c>
      <c r="BP141" t="s">
        <v>4357</v>
      </c>
      <c r="BT141" t="s">
        <v>4357</v>
      </c>
      <c r="BU141" t="s">
        <v>4357</v>
      </c>
      <c r="BW141" t="s">
        <v>4357</v>
      </c>
      <c r="CC141" t="s">
        <v>4357</v>
      </c>
    </row>
    <row r="142" spans="1:85" ht="270" x14ac:dyDescent="0.25">
      <c r="A142" s="25" t="s">
        <v>4696</v>
      </c>
      <c r="B142" t="s">
        <v>4377</v>
      </c>
      <c r="C142" t="s">
        <v>2213</v>
      </c>
      <c r="D142" s="2" t="s">
        <v>4378</v>
      </c>
      <c r="E142">
        <v>2017</v>
      </c>
      <c r="F142" t="s">
        <v>145</v>
      </c>
      <c r="G142">
        <v>72</v>
      </c>
      <c r="H142" s="1">
        <v>43747</v>
      </c>
      <c r="J142">
        <v>577</v>
      </c>
      <c r="K142">
        <v>587</v>
      </c>
      <c r="M142">
        <v>4</v>
      </c>
      <c r="N142" t="s">
        <v>2214</v>
      </c>
      <c r="O142" t="s">
        <v>2215</v>
      </c>
      <c r="P142" t="s">
        <v>2216</v>
      </c>
      <c r="Q142" t="s">
        <v>2217</v>
      </c>
      <c r="R142" s="2" t="s">
        <v>4379</v>
      </c>
      <c r="S142" s="2" t="s">
        <v>2218</v>
      </c>
      <c r="T142" t="s">
        <v>33</v>
      </c>
      <c r="U142" t="s">
        <v>34</v>
      </c>
      <c r="W142" t="s">
        <v>35</v>
      </c>
      <c r="X142" t="s">
        <v>2219</v>
      </c>
      <c r="Z142" t="s">
        <v>4357</v>
      </c>
      <c r="AB142" t="s">
        <v>4357</v>
      </c>
      <c r="AF142" t="s">
        <v>4357</v>
      </c>
      <c r="AH142" t="s">
        <v>4357</v>
      </c>
      <c r="AM142" t="s">
        <v>4357</v>
      </c>
      <c r="AT142" t="s">
        <v>4357</v>
      </c>
      <c r="AX142" t="s">
        <v>4357</v>
      </c>
      <c r="BN142" t="s">
        <v>4357</v>
      </c>
      <c r="BU142" t="s">
        <v>4357</v>
      </c>
    </row>
    <row r="143" spans="1:85" ht="180" x14ac:dyDescent="0.25">
      <c r="A143" s="25" t="s">
        <v>4697</v>
      </c>
      <c r="B143" t="s">
        <v>2230</v>
      </c>
      <c r="C143" t="s">
        <v>2231</v>
      </c>
      <c r="D143" s="2" t="s">
        <v>2232</v>
      </c>
      <c r="E143">
        <v>2017</v>
      </c>
      <c r="F143" t="s">
        <v>1995</v>
      </c>
      <c r="G143">
        <v>63</v>
      </c>
      <c r="J143">
        <v>182</v>
      </c>
      <c r="K143">
        <v>195</v>
      </c>
      <c r="M143">
        <v>42</v>
      </c>
      <c r="N143" t="s">
        <v>2233</v>
      </c>
      <c r="O143" t="s">
        <v>2234</v>
      </c>
      <c r="P143" t="s">
        <v>2235</v>
      </c>
      <c r="Q143" t="s">
        <v>2236</v>
      </c>
      <c r="R143" s="2" t="s">
        <v>4380</v>
      </c>
      <c r="S143" s="2" t="s">
        <v>2237</v>
      </c>
      <c r="T143" t="s">
        <v>33</v>
      </c>
      <c r="U143" t="s">
        <v>34</v>
      </c>
      <c r="W143" t="s">
        <v>35</v>
      </c>
      <c r="X143" t="s">
        <v>2238</v>
      </c>
      <c r="AB143" t="s">
        <v>4357</v>
      </c>
      <c r="AF143" t="s">
        <v>4357</v>
      </c>
      <c r="AS143" t="s">
        <v>4357</v>
      </c>
      <c r="AY143" t="s">
        <v>4357</v>
      </c>
      <c r="BE143" t="s">
        <v>4357</v>
      </c>
      <c r="BP143" t="s">
        <v>4357</v>
      </c>
      <c r="BU143" t="s">
        <v>4357</v>
      </c>
      <c r="BW143" t="s">
        <v>4357</v>
      </c>
      <c r="BX143" t="s">
        <v>4357</v>
      </c>
      <c r="BY143" t="s">
        <v>4357</v>
      </c>
    </row>
    <row r="144" spans="1:85" ht="225" x14ac:dyDescent="0.25">
      <c r="A144" s="25" t="s">
        <v>4698</v>
      </c>
      <c r="B144" t="s">
        <v>2066</v>
      </c>
      <c r="C144" t="s">
        <v>2067</v>
      </c>
      <c r="D144" s="2" t="s">
        <v>2068</v>
      </c>
      <c r="E144">
        <v>2017</v>
      </c>
      <c r="F144" t="s">
        <v>824</v>
      </c>
      <c r="G144">
        <v>3</v>
      </c>
      <c r="H144">
        <v>4</v>
      </c>
      <c r="J144">
        <v>243</v>
      </c>
      <c r="K144">
        <v>256</v>
      </c>
      <c r="M144">
        <v>2</v>
      </c>
      <c r="N144" t="s">
        <v>2069</v>
      </c>
      <c r="O144" t="s">
        <v>2070</v>
      </c>
      <c r="P144" t="s">
        <v>2071</v>
      </c>
      <c r="Q144" t="s">
        <v>2072</v>
      </c>
      <c r="R144" s="2" t="s">
        <v>2073</v>
      </c>
      <c r="S144" s="2" t="s">
        <v>2074</v>
      </c>
      <c r="T144" t="s">
        <v>33</v>
      </c>
      <c r="U144" t="s">
        <v>34</v>
      </c>
      <c r="W144" t="s">
        <v>35</v>
      </c>
      <c r="X144" t="s">
        <v>2075</v>
      </c>
      <c r="AB144" t="s">
        <v>4357</v>
      </c>
      <c r="AH144" t="s">
        <v>4357</v>
      </c>
      <c r="AM144" t="s">
        <v>4357</v>
      </c>
      <c r="AS144" t="s">
        <v>4357</v>
      </c>
      <c r="AT144" t="s">
        <v>4357</v>
      </c>
      <c r="AX144" t="s">
        <v>4357</v>
      </c>
      <c r="BC144" t="s">
        <v>4357</v>
      </c>
      <c r="BD144" t="s">
        <v>4357</v>
      </c>
      <c r="BE144" t="s">
        <v>4357</v>
      </c>
      <c r="BF144" t="s">
        <v>4357</v>
      </c>
      <c r="BP144" t="s">
        <v>4357</v>
      </c>
      <c r="BU144" t="s">
        <v>4357</v>
      </c>
      <c r="BW144" t="s">
        <v>4357</v>
      </c>
      <c r="CB144" t="s">
        <v>4357</v>
      </c>
      <c r="CC144" t="s">
        <v>4357</v>
      </c>
    </row>
    <row r="145" spans="1:84" ht="285" x14ac:dyDescent="0.25">
      <c r="A145" s="25" t="s">
        <v>4699</v>
      </c>
      <c r="B145" t="s">
        <v>2795</v>
      </c>
      <c r="C145" t="s">
        <v>2796</v>
      </c>
      <c r="D145" s="2" t="s">
        <v>2797</v>
      </c>
      <c r="E145">
        <v>2017</v>
      </c>
      <c r="F145" t="s">
        <v>2798</v>
      </c>
      <c r="G145">
        <v>9</v>
      </c>
      <c r="H145" s="1">
        <v>43557</v>
      </c>
      <c r="J145">
        <v>83</v>
      </c>
      <c r="K145">
        <v>87</v>
      </c>
      <c r="O145" t="s">
        <v>2799</v>
      </c>
      <c r="P145" t="s">
        <v>2800</v>
      </c>
      <c r="Q145" t="s">
        <v>2801</v>
      </c>
      <c r="R145" s="2" t="s">
        <v>2802</v>
      </c>
      <c r="S145" s="2" t="s">
        <v>2803</v>
      </c>
      <c r="T145" t="s">
        <v>33</v>
      </c>
      <c r="U145" t="s">
        <v>34</v>
      </c>
      <c r="W145" t="s">
        <v>35</v>
      </c>
      <c r="X145" t="s">
        <v>2804</v>
      </c>
      <c r="Z145" t="s">
        <v>4357</v>
      </c>
      <c r="AB145" t="s">
        <v>4357</v>
      </c>
      <c r="AF145" t="s">
        <v>4357</v>
      </c>
      <c r="AS145" t="s">
        <v>4357</v>
      </c>
      <c r="BE145" t="s">
        <v>4357</v>
      </c>
      <c r="BP145" t="s">
        <v>4357</v>
      </c>
      <c r="BU145" t="s">
        <v>4357</v>
      </c>
      <c r="BW145" t="s">
        <v>4357</v>
      </c>
    </row>
    <row r="146" spans="1:84" ht="120" x14ac:dyDescent="0.25">
      <c r="A146" s="25" t="s">
        <v>4700</v>
      </c>
      <c r="B146" t="s">
        <v>2413</v>
      </c>
      <c r="C146" t="s">
        <v>2414</v>
      </c>
      <c r="D146" s="2" t="s">
        <v>2415</v>
      </c>
      <c r="E146">
        <v>2017</v>
      </c>
      <c r="F146" t="s">
        <v>2416</v>
      </c>
      <c r="I146">
        <v>7965758</v>
      </c>
      <c r="J146">
        <v>401</v>
      </c>
      <c r="K146">
        <v>406</v>
      </c>
      <c r="M146">
        <v>2</v>
      </c>
      <c r="N146" t="s">
        <v>2417</v>
      </c>
      <c r="O146" t="s">
        <v>2418</v>
      </c>
      <c r="P146" t="s">
        <v>2419</v>
      </c>
      <c r="Q146" t="s">
        <v>2420</v>
      </c>
      <c r="R146" s="2" t="s">
        <v>2421</v>
      </c>
      <c r="T146" t="s">
        <v>89</v>
      </c>
      <c r="U146" t="s">
        <v>34</v>
      </c>
      <c r="W146" t="s">
        <v>35</v>
      </c>
      <c r="X146" t="s">
        <v>2422</v>
      </c>
      <c r="AB146" t="s">
        <v>4357</v>
      </c>
      <c r="AL146" t="s">
        <v>4357</v>
      </c>
      <c r="AS146" t="s">
        <v>4357</v>
      </c>
      <c r="BE146" t="s">
        <v>4357</v>
      </c>
      <c r="BP146" t="s">
        <v>4357</v>
      </c>
      <c r="BU146" t="s">
        <v>4357</v>
      </c>
      <c r="BW146" t="s">
        <v>4357</v>
      </c>
    </row>
    <row r="147" spans="1:84" ht="180" x14ac:dyDescent="0.25">
      <c r="A147" s="25" t="s">
        <v>4701</v>
      </c>
      <c r="B147" t="s">
        <v>66</v>
      </c>
      <c r="C147" t="s">
        <v>67</v>
      </c>
      <c r="D147" s="2" t="s">
        <v>2778</v>
      </c>
      <c r="E147">
        <v>2017</v>
      </c>
      <c r="F147" t="s">
        <v>2779</v>
      </c>
      <c r="J147">
        <v>71</v>
      </c>
      <c r="K147">
        <v>78</v>
      </c>
      <c r="O147" t="s">
        <v>2780</v>
      </c>
      <c r="P147" t="s">
        <v>2781</v>
      </c>
      <c r="Q147" t="s">
        <v>2782</v>
      </c>
      <c r="R147" s="2" t="s">
        <v>2783</v>
      </c>
      <c r="S147" s="2" t="s">
        <v>2784</v>
      </c>
      <c r="T147" t="s">
        <v>89</v>
      </c>
      <c r="U147" t="s">
        <v>34</v>
      </c>
      <c r="W147" t="s">
        <v>35</v>
      </c>
      <c r="X147" t="s">
        <v>2785</v>
      </c>
      <c r="AB147" t="s">
        <v>4357</v>
      </c>
      <c r="AF147" t="s">
        <v>4357</v>
      </c>
      <c r="AM147" t="s">
        <v>4357</v>
      </c>
      <c r="BN147" t="s">
        <v>4357</v>
      </c>
      <c r="BU147" t="s">
        <v>4357</v>
      </c>
    </row>
    <row r="148" spans="1:84" ht="210" x14ac:dyDescent="0.25">
      <c r="A148" s="25" t="s">
        <v>4702</v>
      </c>
      <c r="B148" t="s">
        <v>2633</v>
      </c>
      <c r="C148" t="s">
        <v>2634</v>
      </c>
      <c r="D148" s="2" t="s">
        <v>2635</v>
      </c>
      <c r="E148">
        <v>2017</v>
      </c>
      <c r="F148" t="s">
        <v>2636</v>
      </c>
      <c r="I148">
        <v>7856697</v>
      </c>
      <c r="J148">
        <v>204</v>
      </c>
      <c r="K148">
        <v>209</v>
      </c>
      <c r="N148" t="s">
        <v>2637</v>
      </c>
      <c r="O148" t="s">
        <v>2638</v>
      </c>
      <c r="P148" t="s">
        <v>2639</v>
      </c>
      <c r="Q148" t="s">
        <v>2640</v>
      </c>
      <c r="R148" s="2" t="s">
        <v>2641</v>
      </c>
      <c r="S148" s="2" t="s">
        <v>2642</v>
      </c>
      <c r="T148" t="s">
        <v>89</v>
      </c>
      <c r="U148" t="s">
        <v>34</v>
      </c>
      <c r="W148" t="s">
        <v>35</v>
      </c>
      <c r="X148" t="s">
        <v>2643</v>
      </c>
      <c r="AB148" t="s">
        <v>4357</v>
      </c>
      <c r="AH148" t="s">
        <v>4357</v>
      </c>
      <c r="AM148" t="s">
        <v>4357</v>
      </c>
      <c r="AO148" t="s">
        <v>4357</v>
      </c>
      <c r="AS148" t="s">
        <v>4357</v>
      </c>
      <c r="AT148" t="s">
        <v>4357</v>
      </c>
      <c r="AU148" t="s">
        <v>4357</v>
      </c>
      <c r="AX148" t="s">
        <v>4357</v>
      </c>
      <c r="BE148" t="s">
        <v>4357</v>
      </c>
      <c r="BF148" t="s">
        <v>4357</v>
      </c>
      <c r="BN148" t="s">
        <v>4357</v>
      </c>
      <c r="BO148" t="s">
        <v>4357</v>
      </c>
      <c r="BT148" t="s">
        <v>4357</v>
      </c>
      <c r="BU148" t="s">
        <v>4357</v>
      </c>
      <c r="BV148" t="s">
        <v>4357</v>
      </c>
      <c r="BW148" t="s">
        <v>4357</v>
      </c>
      <c r="CC148" t="s">
        <v>4357</v>
      </c>
    </row>
    <row r="149" spans="1:84" ht="240" x14ac:dyDescent="0.25">
      <c r="A149" s="25" t="s">
        <v>4703</v>
      </c>
      <c r="B149" t="s">
        <v>2350</v>
      </c>
      <c r="C149" t="s">
        <v>2351</v>
      </c>
      <c r="D149" s="2" t="s">
        <v>2352</v>
      </c>
      <c r="E149">
        <v>2017</v>
      </c>
      <c r="F149" t="s">
        <v>2353</v>
      </c>
      <c r="G149">
        <v>2017</v>
      </c>
      <c r="H149" t="s">
        <v>2354</v>
      </c>
      <c r="J149">
        <v>37</v>
      </c>
      <c r="K149">
        <v>41</v>
      </c>
      <c r="O149" t="s">
        <v>2355</v>
      </c>
      <c r="P149" t="s">
        <v>2356</v>
      </c>
      <c r="Q149" t="s">
        <v>2357</v>
      </c>
      <c r="R149" s="2" t="s">
        <v>2358</v>
      </c>
      <c r="S149" s="2" t="s">
        <v>2359</v>
      </c>
      <c r="T149" t="s">
        <v>33</v>
      </c>
      <c r="U149" t="s">
        <v>34</v>
      </c>
      <c r="W149" t="s">
        <v>35</v>
      </c>
      <c r="X149" t="s">
        <v>2360</v>
      </c>
      <c r="Z149" t="s">
        <v>4357</v>
      </c>
      <c r="AB149" t="s">
        <v>4357</v>
      </c>
      <c r="AF149" t="s">
        <v>4357</v>
      </c>
      <c r="BE149" t="s">
        <v>4357</v>
      </c>
      <c r="BF149" t="s">
        <v>4357</v>
      </c>
      <c r="BP149" t="s">
        <v>4357</v>
      </c>
      <c r="BW149" t="s">
        <v>4357</v>
      </c>
      <c r="BX149" t="s">
        <v>4357</v>
      </c>
    </row>
    <row r="150" spans="1:84" ht="150" x14ac:dyDescent="0.25">
      <c r="A150" s="25" t="s">
        <v>4704</v>
      </c>
      <c r="B150" t="s">
        <v>2281</v>
      </c>
      <c r="C150" t="s">
        <v>2282</v>
      </c>
      <c r="D150" s="2" t="s">
        <v>2283</v>
      </c>
      <c r="E150">
        <v>2017</v>
      </c>
      <c r="F150" t="s">
        <v>1362</v>
      </c>
      <c r="G150">
        <v>2</v>
      </c>
      <c r="I150">
        <v>8029946</v>
      </c>
      <c r="J150">
        <v>304</v>
      </c>
      <c r="K150">
        <v>309</v>
      </c>
      <c r="M150">
        <v>2</v>
      </c>
      <c r="N150" t="s">
        <v>2284</v>
      </c>
      <c r="O150" t="s">
        <v>2285</v>
      </c>
      <c r="P150" t="s">
        <v>2286</v>
      </c>
      <c r="Q150" t="s">
        <v>2287</v>
      </c>
      <c r="R150" s="2" t="s">
        <v>2288</v>
      </c>
      <c r="S150" s="2" t="s">
        <v>2289</v>
      </c>
      <c r="T150" t="s">
        <v>89</v>
      </c>
      <c r="U150" t="s">
        <v>34</v>
      </c>
      <c r="W150" t="s">
        <v>35</v>
      </c>
      <c r="X150" t="s">
        <v>2290</v>
      </c>
      <c r="AA150" t="s">
        <v>4357</v>
      </c>
      <c r="AJ150" t="s">
        <v>4357</v>
      </c>
      <c r="BD150" t="s">
        <v>4357</v>
      </c>
      <c r="BE150" t="s">
        <v>4357</v>
      </c>
      <c r="BP150" t="s">
        <v>4357</v>
      </c>
      <c r="BU150" t="s">
        <v>4357</v>
      </c>
      <c r="BX150" t="s">
        <v>4357</v>
      </c>
    </row>
    <row r="151" spans="1:84" ht="285" x14ac:dyDescent="0.25">
      <c r="A151" s="25" t="s">
        <v>4705</v>
      </c>
      <c r="B151" t="s">
        <v>2249</v>
      </c>
      <c r="C151" t="s">
        <v>2250</v>
      </c>
      <c r="D151" s="2" t="s">
        <v>2251</v>
      </c>
      <c r="E151">
        <v>2017</v>
      </c>
      <c r="F151" t="s">
        <v>2252</v>
      </c>
      <c r="G151">
        <v>17</v>
      </c>
      <c r="H151">
        <v>18</v>
      </c>
      <c r="I151">
        <v>7993010</v>
      </c>
      <c r="J151">
        <v>5807</v>
      </c>
      <c r="K151">
        <v>5816</v>
      </c>
      <c r="M151">
        <v>3</v>
      </c>
      <c r="N151" t="s">
        <v>2253</v>
      </c>
      <c r="O151" t="s">
        <v>2254</v>
      </c>
      <c r="P151" t="s">
        <v>2255</v>
      </c>
      <c r="Q151" t="s">
        <v>2256</v>
      </c>
      <c r="R151" s="2" t="s">
        <v>2257</v>
      </c>
      <c r="S151" s="2" t="s">
        <v>2258</v>
      </c>
      <c r="T151" t="s">
        <v>33</v>
      </c>
      <c r="U151" t="s">
        <v>34</v>
      </c>
      <c r="W151" t="s">
        <v>35</v>
      </c>
      <c r="X151" t="s">
        <v>2259</v>
      </c>
      <c r="Z151" t="s">
        <v>4357</v>
      </c>
      <c r="AB151" t="s">
        <v>4357</v>
      </c>
      <c r="AF151" t="s">
        <v>4357</v>
      </c>
      <c r="AH151" t="s">
        <v>4357</v>
      </c>
      <c r="BE151" t="s">
        <v>4357</v>
      </c>
      <c r="BF151" t="s">
        <v>4357</v>
      </c>
      <c r="BP151" t="s">
        <v>4357</v>
      </c>
      <c r="BU151" t="s">
        <v>4357</v>
      </c>
      <c r="BW151" t="s">
        <v>4357</v>
      </c>
      <c r="CC151" t="s">
        <v>4357</v>
      </c>
    </row>
    <row r="152" spans="1:84" ht="315" x14ac:dyDescent="0.25">
      <c r="A152" s="25" t="s">
        <v>4706</v>
      </c>
      <c r="B152" t="s">
        <v>2126</v>
      </c>
      <c r="C152" t="s">
        <v>2127</v>
      </c>
      <c r="D152" s="2" t="s">
        <v>2128</v>
      </c>
      <c r="E152">
        <v>2017</v>
      </c>
      <c r="F152" t="s">
        <v>2129</v>
      </c>
      <c r="G152">
        <v>20</v>
      </c>
      <c r="H152">
        <v>4</v>
      </c>
      <c r="I152" t="s">
        <v>2130</v>
      </c>
      <c r="M152">
        <v>3</v>
      </c>
      <c r="N152" t="s">
        <v>2131</v>
      </c>
      <c r="O152" t="s">
        <v>2132</v>
      </c>
      <c r="P152" t="s">
        <v>4411</v>
      </c>
      <c r="Q152" t="s">
        <v>4412</v>
      </c>
      <c r="R152" s="2" t="s">
        <v>4381</v>
      </c>
      <c r="T152" t="s">
        <v>33</v>
      </c>
      <c r="U152" t="s">
        <v>34</v>
      </c>
      <c r="W152" t="s">
        <v>35</v>
      </c>
      <c r="X152" t="s">
        <v>2133</v>
      </c>
      <c r="AA152" t="s">
        <v>4357</v>
      </c>
      <c r="AJ152" t="s">
        <v>4357</v>
      </c>
      <c r="AT152" t="s">
        <v>4357</v>
      </c>
      <c r="AU152" t="s">
        <v>4357</v>
      </c>
      <c r="AX152" t="s">
        <v>4357</v>
      </c>
      <c r="BE152" t="s">
        <v>4357</v>
      </c>
      <c r="BM152" t="s">
        <v>4357</v>
      </c>
      <c r="BO152" t="s">
        <v>4357</v>
      </c>
      <c r="BP152" t="s">
        <v>4357</v>
      </c>
      <c r="BU152" t="s">
        <v>4357</v>
      </c>
    </row>
    <row r="153" spans="1:84" ht="180" x14ac:dyDescent="0.25">
      <c r="A153" s="25" t="s">
        <v>4707</v>
      </c>
      <c r="B153" t="s">
        <v>2477</v>
      </c>
      <c r="C153" t="s">
        <v>2478</v>
      </c>
      <c r="D153" s="2" t="s">
        <v>2479</v>
      </c>
      <c r="E153">
        <v>2017</v>
      </c>
      <c r="F153" t="s">
        <v>195</v>
      </c>
      <c r="G153">
        <v>23</v>
      </c>
      <c r="H153">
        <v>2</v>
      </c>
      <c r="J153">
        <v>109</v>
      </c>
      <c r="K153">
        <v>123</v>
      </c>
      <c r="M153">
        <v>2</v>
      </c>
      <c r="N153" t="s">
        <v>2480</v>
      </c>
      <c r="O153" t="s">
        <v>2481</v>
      </c>
      <c r="P153" t="s">
        <v>2482</v>
      </c>
      <c r="Q153" t="s">
        <v>2483</v>
      </c>
      <c r="R153" s="2" t="s">
        <v>2484</v>
      </c>
      <c r="S153" s="2" t="s">
        <v>2485</v>
      </c>
      <c r="T153" t="s">
        <v>33</v>
      </c>
      <c r="U153" t="s">
        <v>34</v>
      </c>
      <c r="W153" t="s">
        <v>35</v>
      </c>
      <c r="X153" t="s">
        <v>2486</v>
      </c>
      <c r="AA153" t="s">
        <v>4357</v>
      </c>
      <c r="AB153" t="s">
        <v>4357</v>
      </c>
      <c r="AJ153" t="s">
        <v>4357</v>
      </c>
      <c r="AL153" t="s">
        <v>4357</v>
      </c>
      <c r="AM153" t="s">
        <v>4357</v>
      </c>
      <c r="AS153" t="s">
        <v>4357</v>
      </c>
      <c r="BE153" t="s">
        <v>4357</v>
      </c>
      <c r="BF153" t="s">
        <v>4357</v>
      </c>
      <c r="BN153" t="s">
        <v>4357</v>
      </c>
      <c r="BR153" t="s">
        <v>4357</v>
      </c>
      <c r="BT153" t="s">
        <v>4357</v>
      </c>
      <c r="BU153" t="s">
        <v>4357</v>
      </c>
    </row>
    <row r="154" spans="1:84" ht="195" x14ac:dyDescent="0.25">
      <c r="A154" s="25" t="s">
        <v>4708</v>
      </c>
      <c r="B154" t="s">
        <v>2924</v>
      </c>
      <c r="C154" t="s">
        <v>2925</v>
      </c>
      <c r="D154" s="2" t="s">
        <v>2926</v>
      </c>
      <c r="E154">
        <v>2017</v>
      </c>
      <c r="F154" t="s">
        <v>2927</v>
      </c>
      <c r="G154">
        <v>16</v>
      </c>
      <c r="H154">
        <v>2</v>
      </c>
      <c r="I154">
        <v>57</v>
      </c>
      <c r="M154">
        <v>5</v>
      </c>
      <c r="N154" t="s">
        <v>2928</v>
      </c>
      <c r="O154" t="s">
        <v>2929</v>
      </c>
      <c r="P154" t="s">
        <v>2930</v>
      </c>
      <c r="Q154" t="s">
        <v>2931</v>
      </c>
      <c r="R154" s="2" t="s">
        <v>2932</v>
      </c>
      <c r="S154" s="2" t="s">
        <v>2933</v>
      </c>
      <c r="T154" t="s">
        <v>33</v>
      </c>
      <c r="U154" t="s">
        <v>34</v>
      </c>
      <c r="W154" t="s">
        <v>35</v>
      </c>
      <c r="X154" t="s">
        <v>2934</v>
      </c>
      <c r="Z154" t="s">
        <v>4357</v>
      </c>
      <c r="AB154" t="s">
        <v>4357</v>
      </c>
      <c r="AF154" t="s">
        <v>4357</v>
      </c>
      <c r="AS154" t="s">
        <v>4357</v>
      </c>
      <c r="BF154" t="s">
        <v>4357</v>
      </c>
      <c r="BN154" t="s">
        <v>4357</v>
      </c>
      <c r="BU154" t="s">
        <v>4357</v>
      </c>
      <c r="BV154" t="s">
        <v>4357</v>
      </c>
      <c r="BW154" t="s">
        <v>4357</v>
      </c>
      <c r="CC154" t="s">
        <v>4357</v>
      </c>
    </row>
    <row r="155" spans="1:84" ht="135" x14ac:dyDescent="0.25">
      <c r="A155" s="25" t="s">
        <v>4709</v>
      </c>
      <c r="B155" t="s">
        <v>2571</v>
      </c>
      <c r="C155" t="s">
        <v>2572</v>
      </c>
      <c r="D155" s="2" t="s">
        <v>2573</v>
      </c>
      <c r="E155">
        <v>2017</v>
      </c>
      <c r="F155" t="s">
        <v>2574</v>
      </c>
      <c r="I155">
        <v>7881336</v>
      </c>
      <c r="J155">
        <v>192</v>
      </c>
      <c r="K155">
        <v>197</v>
      </c>
      <c r="M155">
        <v>9</v>
      </c>
      <c r="N155" t="s">
        <v>2575</v>
      </c>
      <c r="O155" t="s">
        <v>2576</v>
      </c>
      <c r="P155" t="s">
        <v>2577</v>
      </c>
      <c r="Q155" t="s">
        <v>2578</v>
      </c>
      <c r="R155" s="2" t="s">
        <v>2579</v>
      </c>
      <c r="S155" s="2" t="s">
        <v>2580</v>
      </c>
      <c r="T155" t="s">
        <v>89</v>
      </c>
      <c r="U155" t="s">
        <v>34</v>
      </c>
      <c r="W155" t="s">
        <v>35</v>
      </c>
      <c r="X155" t="s">
        <v>2581</v>
      </c>
      <c r="Z155" t="s">
        <v>4357</v>
      </c>
      <c r="AB155" t="s">
        <v>4357</v>
      </c>
      <c r="AF155" t="s">
        <v>4357</v>
      </c>
      <c r="BF155" t="s">
        <v>4357</v>
      </c>
      <c r="BP155" t="s">
        <v>4357</v>
      </c>
      <c r="BU155" t="s">
        <v>4357</v>
      </c>
    </row>
    <row r="156" spans="1:84" ht="300" x14ac:dyDescent="0.25">
      <c r="A156" s="25" t="s">
        <v>4710</v>
      </c>
      <c r="B156" t="s">
        <v>2165</v>
      </c>
      <c r="C156" t="s">
        <v>2166</v>
      </c>
      <c r="D156" s="2" t="s">
        <v>2167</v>
      </c>
      <c r="E156">
        <v>2017</v>
      </c>
      <c r="F156" t="s">
        <v>2168</v>
      </c>
      <c r="G156">
        <v>7</v>
      </c>
      <c r="H156">
        <v>10</v>
      </c>
      <c r="I156">
        <v>1069</v>
      </c>
      <c r="M156">
        <v>4</v>
      </c>
      <c r="N156" t="s">
        <v>2169</v>
      </c>
      <c r="O156" t="s">
        <v>2170</v>
      </c>
      <c r="P156" t="s">
        <v>2171</v>
      </c>
      <c r="Q156" t="s">
        <v>2172</v>
      </c>
      <c r="R156" s="2" t="s">
        <v>2173</v>
      </c>
      <c r="S156" s="2" t="s">
        <v>2174</v>
      </c>
      <c r="T156" t="s">
        <v>33</v>
      </c>
      <c r="U156" t="s">
        <v>34</v>
      </c>
      <c r="V156" t="s">
        <v>86</v>
      </c>
      <c r="W156" t="s">
        <v>35</v>
      </c>
      <c r="X156" t="s">
        <v>2175</v>
      </c>
      <c r="Z156" t="s">
        <v>4357</v>
      </c>
      <c r="AB156" t="s">
        <v>4357</v>
      </c>
      <c r="AF156" t="s">
        <v>4357</v>
      </c>
      <c r="AS156" t="s">
        <v>4357</v>
      </c>
      <c r="BE156" t="s">
        <v>4357</v>
      </c>
      <c r="BF156" t="s">
        <v>4357</v>
      </c>
      <c r="BJ156" t="s">
        <v>4357</v>
      </c>
      <c r="BN156" t="s">
        <v>4357</v>
      </c>
      <c r="BU156" t="s">
        <v>4361</v>
      </c>
    </row>
    <row r="157" spans="1:84" ht="409.5" x14ac:dyDescent="0.25">
      <c r="A157" s="25" t="s">
        <v>4711</v>
      </c>
      <c r="B157" t="s">
        <v>2582</v>
      </c>
      <c r="C157" t="s">
        <v>2583</v>
      </c>
      <c r="D157" s="2" t="s">
        <v>2584</v>
      </c>
      <c r="E157">
        <v>2017</v>
      </c>
      <c r="F157" t="s">
        <v>2585</v>
      </c>
      <c r="I157">
        <v>7868459</v>
      </c>
      <c r="M157">
        <v>1</v>
      </c>
      <c r="N157" t="s">
        <v>2586</v>
      </c>
      <c r="O157" t="s">
        <v>2587</v>
      </c>
      <c r="P157" t="s">
        <v>2588</v>
      </c>
      <c r="Q157" t="s">
        <v>2589</v>
      </c>
      <c r="R157" s="2" t="s">
        <v>2590</v>
      </c>
      <c r="S157" s="2" t="s">
        <v>2591</v>
      </c>
      <c r="T157" t="s">
        <v>89</v>
      </c>
      <c r="U157" t="s">
        <v>34</v>
      </c>
      <c r="W157" t="s">
        <v>35</v>
      </c>
      <c r="X157" t="s">
        <v>2592</v>
      </c>
      <c r="AB157" t="s">
        <v>4357</v>
      </c>
      <c r="AF157" t="s">
        <v>4357</v>
      </c>
      <c r="AS157" t="s">
        <v>4357</v>
      </c>
      <c r="BE157" t="s">
        <v>4357</v>
      </c>
      <c r="BW157" t="s">
        <v>4357</v>
      </c>
      <c r="CF157" t="s">
        <v>4357</v>
      </c>
    </row>
    <row r="158" spans="1:84" ht="165" x14ac:dyDescent="0.25">
      <c r="A158" s="25" t="s">
        <v>4712</v>
      </c>
      <c r="B158" t="s">
        <v>2717</v>
      </c>
      <c r="C158" t="s">
        <v>2718</v>
      </c>
      <c r="D158" s="2" t="s">
        <v>2719</v>
      </c>
      <c r="E158">
        <v>2017</v>
      </c>
      <c r="F158" t="s">
        <v>2720</v>
      </c>
      <c r="I158">
        <v>7815039</v>
      </c>
      <c r="J158">
        <v>299</v>
      </c>
      <c r="K158">
        <v>306</v>
      </c>
      <c r="M158">
        <v>1</v>
      </c>
      <c r="N158" t="s">
        <v>2721</v>
      </c>
      <c r="O158" t="s">
        <v>2722</v>
      </c>
      <c r="P158" t="s">
        <v>2723</v>
      </c>
      <c r="Q158" t="s">
        <v>2724</v>
      </c>
      <c r="R158" s="2" t="s">
        <v>2725</v>
      </c>
      <c r="S158" s="2" t="s">
        <v>2726</v>
      </c>
      <c r="T158" t="s">
        <v>89</v>
      </c>
      <c r="U158" t="s">
        <v>34</v>
      </c>
      <c r="W158" t="s">
        <v>35</v>
      </c>
      <c r="X158" t="s">
        <v>2727</v>
      </c>
      <c r="Z158" t="s">
        <v>4357</v>
      </c>
      <c r="AB158" t="s">
        <v>4357</v>
      </c>
      <c r="AF158" t="s">
        <v>4357</v>
      </c>
      <c r="AM158" t="s">
        <v>4357</v>
      </c>
      <c r="AO158" t="s">
        <v>4357</v>
      </c>
      <c r="AT158" t="s">
        <v>4357</v>
      </c>
      <c r="AX158" t="s">
        <v>4357</v>
      </c>
      <c r="BE158" t="s">
        <v>4357</v>
      </c>
      <c r="BN158" t="s">
        <v>4357</v>
      </c>
      <c r="BP158" t="s">
        <v>4357</v>
      </c>
      <c r="BU158" t="s">
        <v>4357</v>
      </c>
      <c r="BW158" t="s">
        <v>4357</v>
      </c>
      <c r="CC158" t="s">
        <v>4357</v>
      </c>
    </row>
    <row r="159" spans="1:84" ht="210" x14ac:dyDescent="0.25">
      <c r="A159" s="25" t="s">
        <v>4713</v>
      </c>
      <c r="B159" t="s">
        <v>2685</v>
      </c>
      <c r="C159" t="s">
        <v>2686</v>
      </c>
      <c r="D159" s="2" t="s">
        <v>2687</v>
      </c>
      <c r="E159">
        <v>2017</v>
      </c>
      <c r="F159" t="s">
        <v>125</v>
      </c>
      <c r="G159">
        <v>17</v>
      </c>
      <c r="H159">
        <v>1</v>
      </c>
      <c r="I159">
        <v>176</v>
      </c>
      <c r="M159">
        <v>14</v>
      </c>
      <c r="N159" t="s">
        <v>2688</v>
      </c>
      <c r="O159" t="s">
        <v>2689</v>
      </c>
      <c r="P159" t="s">
        <v>2690</v>
      </c>
      <c r="Q159" t="s">
        <v>2691</v>
      </c>
      <c r="R159" s="2" t="s">
        <v>2692</v>
      </c>
      <c r="S159" s="2" t="s">
        <v>2693</v>
      </c>
      <c r="T159" t="s">
        <v>33</v>
      </c>
      <c r="U159" t="s">
        <v>34</v>
      </c>
      <c r="V159" t="s">
        <v>86</v>
      </c>
      <c r="W159" t="s">
        <v>35</v>
      </c>
      <c r="X159" t="s">
        <v>2694</v>
      </c>
      <c r="Z159" t="s">
        <v>4357</v>
      </c>
      <c r="AB159" t="s">
        <v>4357</v>
      </c>
      <c r="AH159" t="s">
        <v>4357</v>
      </c>
      <c r="AM159" t="s">
        <v>4357</v>
      </c>
      <c r="AS159" t="s">
        <v>4357</v>
      </c>
      <c r="BE159" t="s">
        <v>4357</v>
      </c>
      <c r="BF159" t="s">
        <v>4357</v>
      </c>
      <c r="BP159" t="s">
        <v>4357</v>
      </c>
      <c r="BU159" t="s">
        <v>4357</v>
      </c>
      <c r="BX159" t="s">
        <v>4357</v>
      </c>
      <c r="CC159" t="s">
        <v>4357</v>
      </c>
      <c r="CE159" t="s">
        <v>4357</v>
      </c>
    </row>
    <row r="160" spans="1:84" ht="210" x14ac:dyDescent="0.25">
      <c r="A160" s="25" t="s">
        <v>4714</v>
      </c>
      <c r="B160" t="s">
        <v>2056</v>
      </c>
      <c r="C160" t="s">
        <v>2057</v>
      </c>
      <c r="D160" s="2" t="s">
        <v>2058</v>
      </c>
      <c r="E160">
        <v>2017</v>
      </c>
      <c r="F160" t="s">
        <v>921</v>
      </c>
      <c r="G160" t="s">
        <v>1632</v>
      </c>
      <c r="J160">
        <v>1</v>
      </c>
      <c r="K160">
        <v>6</v>
      </c>
      <c r="M160">
        <v>4</v>
      </c>
      <c r="N160" t="s">
        <v>2059</v>
      </c>
      <c r="O160" t="s">
        <v>2060</v>
      </c>
      <c r="P160" t="s">
        <v>2061</v>
      </c>
      <c r="Q160" t="s">
        <v>2062</v>
      </c>
      <c r="R160" s="2" t="s">
        <v>2063</v>
      </c>
      <c r="S160" s="2" t="s">
        <v>2064</v>
      </c>
      <c r="T160" t="s">
        <v>89</v>
      </c>
      <c r="U160" t="s">
        <v>34</v>
      </c>
      <c r="W160" t="s">
        <v>35</v>
      </c>
      <c r="X160" t="s">
        <v>2065</v>
      </c>
      <c r="AB160" t="s">
        <v>4357</v>
      </c>
      <c r="AF160" t="s">
        <v>4357</v>
      </c>
      <c r="AM160" t="s">
        <v>4357</v>
      </c>
      <c r="AO160" t="s">
        <v>4357</v>
      </c>
      <c r="BN160" t="s">
        <v>4357</v>
      </c>
      <c r="BU160" t="s">
        <v>4357</v>
      </c>
    </row>
    <row r="161" spans="1:84" ht="210" x14ac:dyDescent="0.25">
      <c r="A161" s="25" t="s">
        <v>4715</v>
      </c>
      <c r="B161" t="s">
        <v>2695</v>
      </c>
      <c r="C161" t="s">
        <v>2696</v>
      </c>
      <c r="D161" s="2" t="s">
        <v>2697</v>
      </c>
      <c r="E161">
        <v>2017</v>
      </c>
      <c r="F161" t="s">
        <v>2698</v>
      </c>
      <c r="I161">
        <v>7821922</v>
      </c>
      <c r="J161">
        <v>138</v>
      </c>
      <c r="K161">
        <v>143</v>
      </c>
      <c r="M161">
        <v>1</v>
      </c>
      <c r="N161" t="s">
        <v>2699</v>
      </c>
      <c r="O161" t="s">
        <v>2700</v>
      </c>
      <c r="P161" t="s">
        <v>2701</v>
      </c>
      <c r="Q161" t="s">
        <v>2702</v>
      </c>
      <c r="R161" s="2" t="s">
        <v>2703</v>
      </c>
      <c r="S161" s="2" t="s">
        <v>2704</v>
      </c>
      <c r="T161" t="s">
        <v>89</v>
      </c>
      <c r="U161" t="s">
        <v>34</v>
      </c>
      <c r="W161" t="s">
        <v>35</v>
      </c>
      <c r="X161" t="s">
        <v>2705</v>
      </c>
      <c r="AB161" t="s">
        <v>4357</v>
      </c>
      <c r="AF161" t="s">
        <v>4357</v>
      </c>
      <c r="AS161" t="s">
        <v>4357</v>
      </c>
      <c r="AT161" t="s">
        <v>4357</v>
      </c>
      <c r="BE161" t="s">
        <v>4357</v>
      </c>
      <c r="BF161" t="s">
        <v>4357</v>
      </c>
      <c r="BP161" t="s">
        <v>4357</v>
      </c>
      <c r="BU161" t="s">
        <v>4357</v>
      </c>
      <c r="CC161" t="s">
        <v>4357</v>
      </c>
    </row>
    <row r="162" spans="1:84" ht="195" x14ac:dyDescent="0.25">
      <c r="A162" s="25" t="s">
        <v>4716</v>
      </c>
      <c r="B162" t="s">
        <v>2176</v>
      </c>
      <c r="C162" t="s">
        <v>2177</v>
      </c>
      <c r="D162" s="2" t="s">
        <v>2178</v>
      </c>
      <c r="E162">
        <v>2017</v>
      </c>
      <c r="F162" t="s">
        <v>2179</v>
      </c>
      <c r="I162">
        <v>8065914</v>
      </c>
      <c r="M162">
        <v>3</v>
      </c>
      <c r="N162" t="s">
        <v>2180</v>
      </c>
      <c r="O162" t="s">
        <v>2181</v>
      </c>
      <c r="P162" t="s">
        <v>2182</v>
      </c>
      <c r="Q162" t="s">
        <v>2183</v>
      </c>
      <c r="R162" s="2" t="s">
        <v>2184</v>
      </c>
      <c r="T162" t="s">
        <v>89</v>
      </c>
      <c r="U162" t="s">
        <v>34</v>
      </c>
      <c r="W162" t="s">
        <v>35</v>
      </c>
      <c r="X162" t="s">
        <v>2185</v>
      </c>
      <c r="AA162" t="s">
        <v>4357</v>
      </c>
      <c r="AB162" t="s">
        <v>4357</v>
      </c>
      <c r="AH162" t="s">
        <v>4357</v>
      </c>
      <c r="AM162" t="s">
        <v>4357</v>
      </c>
      <c r="AT162" t="s">
        <v>4357</v>
      </c>
      <c r="BE162" t="s">
        <v>4357</v>
      </c>
      <c r="BL162" t="s">
        <v>4357</v>
      </c>
      <c r="BM162" t="s">
        <v>4357</v>
      </c>
      <c r="BN162" t="s">
        <v>4357</v>
      </c>
      <c r="BO162" t="s">
        <v>4357</v>
      </c>
      <c r="BP162" t="s">
        <v>4357</v>
      </c>
      <c r="BT162" t="s">
        <v>4357</v>
      </c>
      <c r="BU162" t="s">
        <v>4357</v>
      </c>
      <c r="BZ162" t="s">
        <v>4357</v>
      </c>
      <c r="CC162" t="s">
        <v>4357</v>
      </c>
    </row>
    <row r="163" spans="1:84" ht="210" x14ac:dyDescent="0.25">
      <c r="A163" s="25" t="s">
        <v>4717</v>
      </c>
      <c r="B163" t="s">
        <v>2521</v>
      </c>
      <c r="C163" t="s">
        <v>2522</v>
      </c>
      <c r="D163" s="2" t="s">
        <v>2523</v>
      </c>
      <c r="E163">
        <v>2017</v>
      </c>
      <c r="F163" t="s">
        <v>2524</v>
      </c>
      <c r="I163">
        <v>7914983</v>
      </c>
      <c r="J163">
        <v>294</v>
      </c>
      <c r="K163">
        <v>299</v>
      </c>
      <c r="M163">
        <v>17</v>
      </c>
      <c r="N163" t="s">
        <v>2525</v>
      </c>
      <c r="O163" t="s">
        <v>2526</v>
      </c>
      <c r="P163" t="s">
        <v>2527</v>
      </c>
      <c r="Q163" t="s">
        <v>2528</v>
      </c>
      <c r="R163" s="2" t="s">
        <v>2529</v>
      </c>
      <c r="S163" s="2" t="s">
        <v>2530</v>
      </c>
      <c r="T163" t="s">
        <v>89</v>
      </c>
      <c r="U163" t="s">
        <v>34</v>
      </c>
      <c r="W163" t="s">
        <v>35</v>
      </c>
      <c r="X163" t="s">
        <v>2531</v>
      </c>
      <c r="AB163" t="s">
        <v>4357</v>
      </c>
      <c r="AK163" t="s">
        <v>4357</v>
      </c>
      <c r="BE163" t="s">
        <v>4357</v>
      </c>
      <c r="BF163" t="s">
        <v>4357</v>
      </c>
      <c r="BM163" t="s">
        <v>4357</v>
      </c>
      <c r="BP163" t="s">
        <v>4357</v>
      </c>
      <c r="BW163" t="s">
        <v>4357</v>
      </c>
      <c r="CB163" t="s">
        <v>4357</v>
      </c>
      <c r="CC163" t="s">
        <v>4357</v>
      </c>
    </row>
    <row r="164" spans="1:84" ht="105" x14ac:dyDescent="0.25">
      <c r="A164" s="25" t="s">
        <v>4718</v>
      </c>
      <c r="B164" t="s">
        <v>2445</v>
      </c>
      <c r="C164" t="s">
        <v>2446</v>
      </c>
      <c r="D164" s="2" t="s">
        <v>2447</v>
      </c>
      <c r="E164">
        <v>2017</v>
      </c>
      <c r="F164" t="s">
        <v>2448</v>
      </c>
      <c r="I164">
        <v>7939154</v>
      </c>
      <c r="J164">
        <v>137</v>
      </c>
      <c r="K164">
        <v>142</v>
      </c>
      <c r="M164">
        <v>8</v>
      </c>
      <c r="N164" t="s">
        <v>2449</v>
      </c>
      <c r="O164" t="s">
        <v>2450</v>
      </c>
      <c r="P164" t="s">
        <v>2451</v>
      </c>
      <c r="Q164" t="s">
        <v>2452</v>
      </c>
      <c r="R164" s="2" t="s">
        <v>2453</v>
      </c>
      <c r="T164" t="s">
        <v>89</v>
      </c>
      <c r="U164" t="s">
        <v>34</v>
      </c>
      <c r="W164" t="s">
        <v>35</v>
      </c>
      <c r="X164" t="s">
        <v>2454</v>
      </c>
      <c r="AB164" t="s">
        <v>4357</v>
      </c>
      <c r="AH164" t="s">
        <v>4357</v>
      </c>
      <c r="AM164" t="s">
        <v>4357</v>
      </c>
      <c r="AT164" t="s">
        <v>4357</v>
      </c>
      <c r="AX164" t="s">
        <v>4357</v>
      </c>
      <c r="BP164" t="s">
        <v>4357</v>
      </c>
      <c r="BU164" t="s">
        <v>4357</v>
      </c>
      <c r="BW164" t="s">
        <v>4357</v>
      </c>
      <c r="CC164" t="s">
        <v>4357</v>
      </c>
    </row>
    <row r="165" spans="1:84" ht="255" x14ac:dyDescent="0.25">
      <c r="A165" s="25" t="s">
        <v>4719</v>
      </c>
      <c r="B165" t="s">
        <v>2186</v>
      </c>
      <c r="C165" t="s">
        <v>2187</v>
      </c>
      <c r="D165" s="2" t="s">
        <v>2188</v>
      </c>
      <c r="E165">
        <v>2017</v>
      </c>
      <c r="F165" t="s">
        <v>1298</v>
      </c>
      <c r="G165">
        <v>12</v>
      </c>
      <c r="H165">
        <v>10</v>
      </c>
      <c r="I165">
        <v>7934407</v>
      </c>
      <c r="J165">
        <v>2467</v>
      </c>
      <c r="K165">
        <v>2482</v>
      </c>
      <c r="M165">
        <v>9</v>
      </c>
      <c r="N165" t="s">
        <v>2189</v>
      </c>
      <c r="O165" t="s">
        <v>2190</v>
      </c>
      <c r="P165" t="s">
        <v>2191</v>
      </c>
      <c r="Q165" t="s">
        <v>2192</v>
      </c>
      <c r="R165" s="2" t="s">
        <v>2193</v>
      </c>
      <c r="S165" s="2" t="s">
        <v>2194</v>
      </c>
      <c r="T165" t="s">
        <v>33</v>
      </c>
      <c r="U165" t="s">
        <v>34</v>
      </c>
      <c r="W165" t="s">
        <v>35</v>
      </c>
      <c r="X165" t="s">
        <v>2195</v>
      </c>
      <c r="Z165" t="s">
        <v>4357</v>
      </c>
      <c r="AB165" t="s">
        <v>4357</v>
      </c>
      <c r="AF165" t="s">
        <v>4357</v>
      </c>
      <c r="AS165" t="s">
        <v>4357</v>
      </c>
      <c r="BE165" t="s">
        <v>4357</v>
      </c>
      <c r="BF165" t="s">
        <v>4357</v>
      </c>
      <c r="BP165" t="s">
        <v>4357</v>
      </c>
      <c r="BU165" t="s">
        <v>4357</v>
      </c>
      <c r="BX165" t="s">
        <v>4357</v>
      </c>
    </row>
    <row r="166" spans="1:84" ht="270" x14ac:dyDescent="0.25">
      <c r="A166" s="25" t="s">
        <v>4720</v>
      </c>
      <c r="B166" t="s">
        <v>4384</v>
      </c>
      <c r="C166" t="s">
        <v>2554</v>
      </c>
      <c r="D166" s="2" t="s">
        <v>4383</v>
      </c>
      <c r="E166">
        <v>2017</v>
      </c>
      <c r="F166" t="s">
        <v>125</v>
      </c>
      <c r="G166">
        <v>17</v>
      </c>
      <c r="H166">
        <v>4</v>
      </c>
      <c r="I166">
        <v>733</v>
      </c>
      <c r="M166">
        <v>2</v>
      </c>
      <c r="N166" t="s">
        <v>2555</v>
      </c>
      <c r="O166" t="s">
        <v>2556</v>
      </c>
      <c r="P166" t="s">
        <v>2557</v>
      </c>
      <c r="Q166" t="s">
        <v>2558</v>
      </c>
      <c r="R166" s="2" t="s">
        <v>4414</v>
      </c>
      <c r="S166" s="2" t="s">
        <v>2559</v>
      </c>
      <c r="T166" t="s">
        <v>33</v>
      </c>
      <c r="U166" t="s">
        <v>34</v>
      </c>
      <c r="V166" t="s">
        <v>86</v>
      </c>
      <c r="W166" t="s">
        <v>35</v>
      </c>
      <c r="X166" t="s">
        <v>2560</v>
      </c>
      <c r="Z166" t="s">
        <v>4357</v>
      </c>
      <c r="AB166" t="s">
        <v>4357</v>
      </c>
      <c r="AH166" t="s">
        <v>4357</v>
      </c>
      <c r="AM166" t="s">
        <v>4357</v>
      </c>
      <c r="AS166" t="s">
        <v>4357</v>
      </c>
      <c r="BE166" t="s">
        <v>4357</v>
      </c>
      <c r="BN166" t="s">
        <v>4357</v>
      </c>
      <c r="BT166" t="s">
        <v>4357</v>
      </c>
      <c r="BU166" t="s">
        <v>4357</v>
      </c>
      <c r="BX166" t="s">
        <v>4357</v>
      </c>
      <c r="CF166" t="s">
        <v>4357</v>
      </c>
    </row>
    <row r="167" spans="1:84" ht="150" x14ac:dyDescent="0.25">
      <c r="A167" s="25" t="s">
        <v>4721</v>
      </c>
      <c r="B167" t="s">
        <v>2885</v>
      </c>
      <c r="C167" t="s">
        <v>2886</v>
      </c>
      <c r="D167" s="2" t="s">
        <v>2887</v>
      </c>
      <c r="E167">
        <v>2017</v>
      </c>
      <c r="F167" t="s">
        <v>629</v>
      </c>
      <c r="G167">
        <v>5</v>
      </c>
      <c r="I167">
        <v>7886290</v>
      </c>
      <c r="J167">
        <v>3848</v>
      </c>
      <c r="K167">
        <v>3859</v>
      </c>
      <c r="M167">
        <v>11</v>
      </c>
      <c r="N167" t="s">
        <v>2888</v>
      </c>
      <c r="O167" t="s">
        <v>2889</v>
      </c>
      <c r="P167" t="s">
        <v>2890</v>
      </c>
      <c r="Q167" t="s">
        <v>2891</v>
      </c>
      <c r="R167" s="2" t="s">
        <v>2892</v>
      </c>
      <c r="S167" s="2" t="s">
        <v>2893</v>
      </c>
      <c r="T167" t="s">
        <v>33</v>
      </c>
      <c r="U167" t="s">
        <v>34</v>
      </c>
      <c r="V167" t="s">
        <v>86</v>
      </c>
      <c r="W167" t="s">
        <v>35</v>
      </c>
      <c r="X167" t="s">
        <v>2894</v>
      </c>
      <c r="Z167" t="s">
        <v>4357</v>
      </c>
      <c r="AB167" t="s">
        <v>4357</v>
      </c>
      <c r="AH167" t="s">
        <v>4357</v>
      </c>
      <c r="BF167" t="s">
        <v>4357</v>
      </c>
      <c r="BP167" t="s">
        <v>4357</v>
      </c>
      <c r="BW167" t="s">
        <v>4357</v>
      </c>
      <c r="CB167" t="s">
        <v>4357</v>
      </c>
      <c r="CC167" t="s">
        <v>4357</v>
      </c>
    </row>
    <row r="168" spans="1:84" ht="240" x14ac:dyDescent="0.25">
      <c r="A168" s="25" t="s">
        <v>4722</v>
      </c>
      <c r="B168" t="s">
        <v>2905</v>
      </c>
      <c r="C168" t="s">
        <v>2906</v>
      </c>
      <c r="D168" s="2" t="s">
        <v>2907</v>
      </c>
      <c r="E168">
        <v>2017</v>
      </c>
      <c r="F168" t="s">
        <v>669</v>
      </c>
      <c r="G168">
        <v>33</v>
      </c>
      <c r="H168">
        <v>1</v>
      </c>
      <c r="J168">
        <v>11</v>
      </c>
      <c r="K168">
        <v>18</v>
      </c>
      <c r="M168">
        <v>6</v>
      </c>
      <c r="N168" t="s">
        <v>2908</v>
      </c>
      <c r="O168" t="s">
        <v>2909</v>
      </c>
      <c r="P168" t="s">
        <v>2910</v>
      </c>
      <c r="Q168" t="s">
        <v>2911</v>
      </c>
      <c r="R168" s="2" t="s">
        <v>2912</v>
      </c>
      <c r="S168" s="2" t="s">
        <v>2913</v>
      </c>
      <c r="T168" t="s">
        <v>33</v>
      </c>
      <c r="U168" t="s">
        <v>34</v>
      </c>
      <c r="W168" t="s">
        <v>35</v>
      </c>
      <c r="X168" t="s">
        <v>2914</v>
      </c>
      <c r="Z168" t="s">
        <v>4357</v>
      </c>
      <c r="AB168" t="s">
        <v>4357</v>
      </c>
      <c r="AL168" t="s">
        <v>4357</v>
      </c>
      <c r="BE168" t="s">
        <v>4357</v>
      </c>
      <c r="BF168" t="s">
        <v>4357</v>
      </c>
      <c r="BI168" t="s">
        <v>4357</v>
      </c>
      <c r="BQ168" t="s">
        <v>4357</v>
      </c>
      <c r="BR168" t="s">
        <v>4357</v>
      </c>
      <c r="BT168" t="s">
        <v>4357</v>
      </c>
      <c r="BU168" t="s">
        <v>4357</v>
      </c>
      <c r="BW168" t="s">
        <v>4357</v>
      </c>
      <c r="CC168" t="s">
        <v>4357</v>
      </c>
    </row>
    <row r="169" spans="1:84" ht="270" x14ac:dyDescent="0.25">
      <c r="A169" s="25" t="s">
        <v>4723</v>
      </c>
      <c r="B169" t="s">
        <v>2836</v>
      </c>
      <c r="C169" t="s">
        <v>2837</v>
      </c>
      <c r="D169" s="2" t="s">
        <v>2838</v>
      </c>
      <c r="E169">
        <v>2017</v>
      </c>
      <c r="F169" t="s">
        <v>1518</v>
      </c>
      <c r="G169">
        <v>21</v>
      </c>
      <c r="H169">
        <v>1</v>
      </c>
      <c r="J169">
        <v>254</v>
      </c>
      <c r="K169">
        <v>262</v>
      </c>
      <c r="M169">
        <v>13</v>
      </c>
      <c r="N169" t="s">
        <v>2839</v>
      </c>
      <c r="O169" t="s">
        <v>2840</v>
      </c>
      <c r="P169" t="s">
        <v>2841</v>
      </c>
      <c r="Q169" t="s">
        <v>2842</v>
      </c>
      <c r="R169" s="2" t="s">
        <v>2843</v>
      </c>
      <c r="S169" s="2" t="s">
        <v>2844</v>
      </c>
      <c r="T169" t="s">
        <v>33</v>
      </c>
      <c r="U169" t="s">
        <v>34</v>
      </c>
      <c r="W169" t="s">
        <v>35</v>
      </c>
      <c r="X169" t="s">
        <v>2845</v>
      </c>
      <c r="Z169" t="s">
        <v>4357</v>
      </c>
      <c r="AB169" t="s">
        <v>4357</v>
      </c>
      <c r="AF169" t="s">
        <v>4357</v>
      </c>
      <c r="AS169" t="s">
        <v>4357</v>
      </c>
      <c r="BE169" t="s">
        <v>4357</v>
      </c>
      <c r="BP169" t="s">
        <v>4357</v>
      </c>
      <c r="BX169" t="s">
        <v>4357</v>
      </c>
      <c r="BY169" t="s">
        <v>4357</v>
      </c>
    </row>
    <row r="170" spans="1:84" ht="180" x14ac:dyDescent="0.25">
      <c r="A170" s="25" t="s">
        <v>4724</v>
      </c>
      <c r="B170" t="s">
        <v>2935</v>
      </c>
      <c r="C170" t="s">
        <v>2936</v>
      </c>
      <c r="D170" s="2" t="s">
        <v>2937</v>
      </c>
      <c r="E170">
        <v>2017</v>
      </c>
      <c r="F170" t="s">
        <v>773</v>
      </c>
      <c r="G170">
        <v>397</v>
      </c>
      <c r="J170">
        <v>599</v>
      </c>
      <c r="K170">
        <v>610</v>
      </c>
      <c r="M170">
        <v>2</v>
      </c>
      <c r="N170" t="s">
        <v>2938</v>
      </c>
      <c r="O170" t="s">
        <v>2939</v>
      </c>
      <c r="P170" t="s">
        <v>2940</v>
      </c>
      <c r="Q170" t="s">
        <v>2941</v>
      </c>
      <c r="R170" s="2" t="s">
        <v>2942</v>
      </c>
      <c r="S170" s="2" t="s">
        <v>2943</v>
      </c>
      <c r="T170" t="s">
        <v>89</v>
      </c>
      <c r="U170" t="s">
        <v>34</v>
      </c>
      <c r="W170" t="s">
        <v>35</v>
      </c>
      <c r="X170" t="s">
        <v>2944</v>
      </c>
      <c r="Z170" t="s">
        <v>4357</v>
      </c>
      <c r="AB170" t="s">
        <v>4357</v>
      </c>
      <c r="AF170" t="s">
        <v>4357</v>
      </c>
      <c r="AM170" t="s">
        <v>4357</v>
      </c>
      <c r="AX170" t="s">
        <v>4357</v>
      </c>
      <c r="BD170" t="s">
        <v>4357</v>
      </c>
      <c r="BE170" t="s">
        <v>4357</v>
      </c>
      <c r="BP170" t="s">
        <v>4357</v>
      </c>
      <c r="BU170" t="s">
        <v>4357</v>
      </c>
      <c r="BW170" t="s">
        <v>4357</v>
      </c>
    </row>
    <row r="171" spans="1:84" ht="390" x14ac:dyDescent="0.25">
      <c r="A171" s="25" t="s">
        <v>4725</v>
      </c>
      <c r="B171" t="s">
        <v>2749</v>
      </c>
      <c r="C171" t="s">
        <v>2750</v>
      </c>
      <c r="D171" s="2" t="s">
        <v>2751</v>
      </c>
      <c r="E171">
        <v>2017</v>
      </c>
      <c r="F171" t="s">
        <v>2752</v>
      </c>
      <c r="J171">
        <v>189</v>
      </c>
      <c r="K171">
        <v>210</v>
      </c>
      <c r="N171" t="s">
        <v>2753</v>
      </c>
      <c r="O171" t="s">
        <v>2754</v>
      </c>
      <c r="P171" t="s">
        <v>2755</v>
      </c>
      <c r="Q171" t="s">
        <v>2756</v>
      </c>
      <c r="R171" s="2" t="s">
        <v>4385</v>
      </c>
      <c r="T171" t="s">
        <v>713</v>
      </c>
      <c r="U171" t="s">
        <v>34</v>
      </c>
      <c r="W171" t="s">
        <v>35</v>
      </c>
      <c r="X171" t="s">
        <v>2757</v>
      </c>
      <c r="AE171" t="s">
        <v>4357</v>
      </c>
      <c r="AI171" t="s">
        <v>4357</v>
      </c>
      <c r="AS171" t="s">
        <v>4357</v>
      </c>
      <c r="BE171" t="s">
        <v>4357</v>
      </c>
      <c r="BW171" t="s">
        <v>4357</v>
      </c>
    </row>
    <row r="172" spans="1:84" ht="105" x14ac:dyDescent="0.25">
      <c r="A172" s="25" t="s">
        <v>4726</v>
      </c>
      <c r="B172" t="s">
        <v>4463</v>
      </c>
      <c r="C172" t="s">
        <v>2613</v>
      </c>
      <c r="D172" s="2" t="s">
        <v>2614</v>
      </c>
      <c r="E172">
        <v>2017</v>
      </c>
      <c r="F172" t="s">
        <v>2615</v>
      </c>
      <c r="I172">
        <v>7861102</v>
      </c>
      <c r="M172">
        <v>3</v>
      </c>
      <c r="N172" t="s">
        <v>2616</v>
      </c>
      <c r="O172" t="s">
        <v>2617</v>
      </c>
      <c r="P172" t="s">
        <v>2618</v>
      </c>
      <c r="Q172" t="s">
        <v>2619</v>
      </c>
      <c r="R172" s="2" t="s">
        <v>2620</v>
      </c>
      <c r="S172" s="2" t="s">
        <v>2621</v>
      </c>
      <c r="T172" t="s">
        <v>89</v>
      </c>
      <c r="U172" t="s">
        <v>34</v>
      </c>
      <c r="W172" t="s">
        <v>35</v>
      </c>
      <c r="X172" t="s">
        <v>2622</v>
      </c>
      <c r="AB172" t="s">
        <v>4357</v>
      </c>
      <c r="AF172" t="s">
        <v>4357</v>
      </c>
      <c r="AS172" t="s">
        <v>4357</v>
      </c>
      <c r="BU172" t="s">
        <v>4357</v>
      </c>
    </row>
    <row r="173" spans="1:84" ht="225" x14ac:dyDescent="0.25">
      <c r="A173" s="25" t="s">
        <v>4727</v>
      </c>
      <c r="B173" t="s">
        <v>2654</v>
      </c>
      <c r="C173" t="s">
        <v>2655</v>
      </c>
      <c r="D173" s="2" t="s">
        <v>2656</v>
      </c>
      <c r="E173">
        <v>2017</v>
      </c>
      <c r="F173" t="s">
        <v>2657</v>
      </c>
      <c r="G173">
        <v>99</v>
      </c>
      <c r="H173">
        <v>2</v>
      </c>
      <c r="J173">
        <v>183</v>
      </c>
      <c r="K173">
        <v>201</v>
      </c>
      <c r="M173">
        <v>10</v>
      </c>
      <c r="N173" t="s">
        <v>2658</v>
      </c>
      <c r="O173" t="s">
        <v>2659</v>
      </c>
      <c r="P173" t="s">
        <v>2660</v>
      </c>
      <c r="Q173" t="s">
        <v>2661</v>
      </c>
      <c r="R173" s="2" t="s">
        <v>2662</v>
      </c>
      <c r="S173" s="2" t="s">
        <v>2663</v>
      </c>
      <c r="T173" t="s">
        <v>33</v>
      </c>
      <c r="U173" t="s">
        <v>34</v>
      </c>
      <c r="W173" t="s">
        <v>35</v>
      </c>
      <c r="X173" t="s">
        <v>2664</v>
      </c>
      <c r="AB173" t="s">
        <v>4357</v>
      </c>
      <c r="AH173" t="s">
        <v>4357</v>
      </c>
      <c r="AM173" t="s">
        <v>4357</v>
      </c>
      <c r="AS173" t="s">
        <v>4357</v>
      </c>
      <c r="AT173" t="s">
        <v>4357</v>
      </c>
      <c r="BE173" t="s">
        <v>4357</v>
      </c>
      <c r="BJ173" t="s">
        <v>4357</v>
      </c>
      <c r="BM173" t="s">
        <v>4357</v>
      </c>
      <c r="BP173" t="s">
        <v>4357</v>
      </c>
      <c r="BU173" t="s">
        <v>4357</v>
      </c>
      <c r="CC173" t="s">
        <v>4357</v>
      </c>
    </row>
    <row r="174" spans="1:84" ht="150" x14ac:dyDescent="0.25">
      <c r="A174" s="25" t="s">
        <v>4728</v>
      </c>
      <c r="B174" t="s">
        <v>2154</v>
      </c>
      <c r="C174" t="s">
        <v>2155</v>
      </c>
      <c r="D174" s="2" t="s">
        <v>2156</v>
      </c>
      <c r="E174">
        <v>2017</v>
      </c>
      <c r="F174" t="s">
        <v>2157</v>
      </c>
      <c r="I174">
        <v>8070744</v>
      </c>
      <c r="N174" t="s">
        <v>2158</v>
      </c>
      <c r="O174" t="s">
        <v>2159</v>
      </c>
      <c r="P174" t="s">
        <v>2160</v>
      </c>
      <c r="Q174" t="s">
        <v>2161</v>
      </c>
      <c r="R174" s="2" t="s">
        <v>2162</v>
      </c>
      <c r="S174" s="2" t="s">
        <v>2163</v>
      </c>
      <c r="T174" t="s">
        <v>89</v>
      </c>
      <c r="U174" t="s">
        <v>34</v>
      </c>
      <c r="W174" t="s">
        <v>35</v>
      </c>
      <c r="X174" t="s">
        <v>2164</v>
      </c>
      <c r="Z174" t="s">
        <v>4357</v>
      </c>
      <c r="AB174" t="s">
        <v>4357</v>
      </c>
      <c r="AH174" t="s">
        <v>4357</v>
      </c>
      <c r="AM174" t="s">
        <v>4357</v>
      </c>
      <c r="AO174" t="s">
        <v>4357</v>
      </c>
      <c r="AS174" t="s">
        <v>4357</v>
      </c>
      <c r="BE174" t="s">
        <v>4357</v>
      </c>
      <c r="BF174" t="s">
        <v>4357</v>
      </c>
      <c r="BP174" t="s">
        <v>4357</v>
      </c>
      <c r="BW174" t="s">
        <v>4357</v>
      </c>
    </row>
    <row r="175" spans="1:84" ht="270" x14ac:dyDescent="0.25">
      <c r="A175" s="25" t="s">
        <v>4729</v>
      </c>
      <c r="B175" t="s">
        <v>2204</v>
      </c>
      <c r="C175" t="s">
        <v>2205</v>
      </c>
      <c r="D175" s="2" t="s">
        <v>2206</v>
      </c>
      <c r="E175">
        <v>2017</v>
      </c>
      <c r="F175" t="s">
        <v>2199</v>
      </c>
      <c r="G175">
        <v>21</v>
      </c>
      <c r="H175">
        <v>5</v>
      </c>
      <c r="J175">
        <v>831</v>
      </c>
      <c r="K175">
        <v>839</v>
      </c>
      <c r="M175">
        <v>3</v>
      </c>
      <c r="N175" t="s">
        <v>2207</v>
      </c>
      <c r="O175" t="s">
        <v>2208</v>
      </c>
      <c r="P175" t="s">
        <v>2209</v>
      </c>
      <c r="Q175" t="s">
        <v>2210</v>
      </c>
      <c r="R175" s="2" t="s">
        <v>4415</v>
      </c>
      <c r="S175" s="2" t="s">
        <v>2211</v>
      </c>
      <c r="T175" t="s">
        <v>33</v>
      </c>
      <c r="U175" t="s">
        <v>34</v>
      </c>
      <c r="W175" t="s">
        <v>35</v>
      </c>
      <c r="X175" t="s">
        <v>2212</v>
      </c>
      <c r="Z175" t="s">
        <v>4357</v>
      </c>
      <c r="AB175" t="s">
        <v>4357</v>
      </c>
      <c r="AH175" t="s">
        <v>4357</v>
      </c>
      <c r="BE175" t="s">
        <v>4357</v>
      </c>
      <c r="BF175" t="s">
        <v>4357</v>
      </c>
      <c r="BP175" t="s">
        <v>4357</v>
      </c>
      <c r="BT175" t="s">
        <v>4357</v>
      </c>
      <c r="BU175" t="s">
        <v>4357</v>
      </c>
      <c r="BX175" t="s">
        <v>4357</v>
      </c>
      <c r="CB175" t="s">
        <v>4357</v>
      </c>
      <c r="CC175" t="s">
        <v>4357</v>
      </c>
    </row>
    <row r="176" spans="1:84" ht="210" x14ac:dyDescent="0.25">
      <c r="A176" s="25" t="s">
        <v>4730</v>
      </c>
      <c r="B176" t="s">
        <v>2728</v>
      </c>
      <c r="C176" t="s">
        <v>2729</v>
      </c>
      <c r="D176" s="2" t="s">
        <v>2730</v>
      </c>
      <c r="E176">
        <v>2017</v>
      </c>
      <c r="F176" t="s">
        <v>2731</v>
      </c>
      <c r="I176">
        <v>7806826</v>
      </c>
      <c r="J176">
        <v>3208</v>
      </c>
      <c r="K176">
        <v>3214</v>
      </c>
      <c r="M176">
        <v>1</v>
      </c>
      <c r="N176" t="s">
        <v>2732</v>
      </c>
      <c r="O176" t="s">
        <v>2733</v>
      </c>
      <c r="P176" t="s">
        <v>2734</v>
      </c>
      <c r="Q176" t="s">
        <v>2735</v>
      </c>
      <c r="R176" s="2" t="s">
        <v>2736</v>
      </c>
      <c r="T176" t="s">
        <v>89</v>
      </c>
      <c r="U176" t="s">
        <v>34</v>
      </c>
      <c r="W176" t="s">
        <v>35</v>
      </c>
      <c r="X176" t="s">
        <v>2737</v>
      </c>
      <c r="AC176" t="s">
        <v>4357</v>
      </c>
      <c r="AG176" t="s">
        <v>4357</v>
      </c>
      <c r="AT176" t="s">
        <v>4357</v>
      </c>
      <c r="BM176" t="s">
        <v>4357</v>
      </c>
      <c r="BP176" t="s">
        <v>4357</v>
      </c>
      <c r="BU176" t="s">
        <v>4357</v>
      </c>
      <c r="BX176" t="s">
        <v>4357</v>
      </c>
    </row>
    <row r="177" spans="1:83" ht="195" x14ac:dyDescent="0.25">
      <c r="A177" s="25" t="s">
        <v>4731</v>
      </c>
      <c r="B177" t="s">
        <v>2623</v>
      </c>
      <c r="C177" t="s">
        <v>2624</v>
      </c>
      <c r="D177" s="2" t="s">
        <v>2625</v>
      </c>
      <c r="E177">
        <v>2017</v>
      </c>
      <c r="F177" t="s">
        <v>125</v>
      </c>
      <c r="G177">
        <v>17</v>
      </c>
      <c r="H177">
        <v>2</v>
      </c>
      <c r="I177">
        <v>410</v>
      </c>
      <c r="M177">
        <v>16</v>
      </c>
      <c r="N177" t="s">
        <v>2626</v>
      </c>
      <c r="O177" t="s">
        <v>2627</v>
      </c>
      <c r="P177" t="s">
        <v>2628</v>
      </c>
      <c r="Q177" t="s">
        <v>2629</v>
      </c>
      <c r="R177" s="2" t="s">
        <v>2630</v>
      </c>
      <c r="S177" s="2" t="s">
        <v>2631</v>
      </c>
      <c r="T177" t="s">
        <v>33</v>
      </c>
      <c r="U177" t="s">
        <v>34</v>
      </c>
      <c r="V177" t="s">
        <v>86</v>
      </c>
      <c r="W177" t="s">
        <v>35</v>
      </c>
      <c r="X177" t="s">
        <v>2632</v>
      </c>
      <c r="Z177" t="s">
        <v>4357</v>
      </c>
      <c r="AB177" t="s">
        <v>4357</v>
      </c>
      <c r="AF177" t="s">
        <v>4357</v>
      </c>
      <c r="AS177" t="s">
        <v>4357</v>
      </c>
      <c r="BP177" t="s">
        <v>4357</v>
      </c>
      <c r="BU177" t="s">
        <v>4357</v>
      </c>
      <c r="BW177" t="s">
        <v>4357</v>
      </c>
      <c r="CC177" t="s">
        <v>4357</v>
      </c>
    </row>
    <row r="178" spans="1:83" ht="165" x14ac:dyDescent="0.25">
      <c r="A178" s="25" t="s">
        <v>4732</v>
      </c>
      <c r="B178" t="s">
        <v>2085</v>
      </c>
      <c r="C178" t="s">
        <v>2086</v>
      </c>
      <c r="D178" s="2" t="s">
        <v>2087</v>
      </c>
      <c r="E178">
        <v>2017</v>
      </c>
      <c r="F178" t="s">
        <v>2088</v>
      </c>
      <c r="G178" t="s">
        <v>2048</v>
      </c>
      <c r="J178">
        <v>221</v>
      </c>
      <c r="K178">
        <v>226</v>
      </c>
      <c r="N178" t="s">
        <v>2089</v>
      </c>
      <c r="O178" t="s">
        <v>2090</v>
      </c>
      <c r="P178" t="s">
        <v>2091</v>
      </c>
      <c r="Q178" t="s">
        <v>2092</v>
      </c>
      <c r="R178" s="2" t="s">
        <v>2093</v>
      </c>
      <c r="S178" s="2" t="s">
        <v>2094</v>
      </c>
      <c r="T178" t="s">
        <v>89</v>
      </c>
      <c r="U178" t="s">
        <v>34</v>
      </c>
      <c r="W178" t="s">
        <v>35</v>
      </c>
      <c r="X178" t="s">
        <v>2095</v>
      </c>
      <c r="AB178" t="s">
        <v>4357</v>
      </c>
      <c r="AH178" t="s">
        <v>4357</v>
      </c>
      <c r="AM178" t="s">
        <v>4357</v>
      </c>
      <c r="AS178" t="s">
        <v>4357</v>
      </c>
      <c r="BD178" t="s">
        <v>4357</v>
      </c>
      <c r="BE178" t="s">
        <v>4357</v>
      </c>
      <c r="BF178" t="s">
        <v>4357</v>
      </c>
      <c r="BJ178" t="s">
        <v>4357</v>
      </c>
      <c r="BK178" t="s">
        <v>4357</v>
      </c>
      <c r="BM178" t="s">
        <v>4357</v>
      </c>
      <c r="BN178" t="s">
        <v>4357</v>
      </c>
      <c r="BP178" t="s">
        <v>4357</v>
      </c>
      <c r="BU178" t="s">
        <v>4357</v>
      </c>
    </row>
    <row r="179" spans="1:83" ht="390" x14ac:dyDescent="0.25">
      <c r="A179" s="25" t="s">
        <v>4733</v>
      </c>
      <c r="B179" t="s">
        <v>2319</v>
      </c>
      <c r="C179" t="s">
        <v>2320</v>
      </c>
      <c r="D179" s="2" t="s">
        <v>2321</v>
      </c>
      <c r="E179">
        <v>2017</v>
      </c>
      <c r="F179" t="s">
        <v>2312</v>
      </c>
      <c r="I179">
        <v>8010570</v>
      </c>
      <c r="J179">
        <v>25</v>
      </c>
      <c r="K179">
        <v>30</v>
      </c>
      <c r="M179">
        <v>1</v>
      </c>
      <c r="N179" t="s">
        <v>2322</v>
      </c>
      <c r="O179" t="s">
        <v>2323</v>
      </c>
      <c r="P179" t="s">
        <v>2324</v>
      </c>
      <c r="Q179" t="s">
        <v>2325</v>
      </c>
      <c r="R179" s="2" t="s">
        <v>2326</v>
      </c>
      <c r="S179" s="2" t="s">
        <v>2327</v>
      </c>
      <c r="T179" t="s">
        <v>89</v>
      </c>
      <c r="U179" t="s">
        <v>34</v>
      </c>
      <c r="W179" t="s">
        <v>35</v>
      </c>
      <c r="X179" t="s">
        <v>2328</v>
      </c>
      <c r="Z179" t="s">
        <v>4357</v>
      </c>
      <c r="AB179" t="s">
        <v>4357</v>
      </c>
      <c r="AF179" t="s">
        <v>4357</v>
      </c>
      <c r="BE179" t="s">
        <v>4357</v>
      </c>
      <c r="BN179" t="s">
        <v>4357</v>
      </c>
      <c r="BP179" t="s">
        <v>4357</v>
      </c>
      <c r="BU179" t="s">
        <v>4357</v>
      </c>
      <c r="CC179" t="s">
        <v>4357</v>
      </c>
    </row>
    <row r="180" spans="1:83" ht="120" x14ac:dyDescent="0.25">
      <c r="A180" s="25" t="s">
        <v>4734</v>
      </c>
      <c r="B180" t="s">
        <v>2361</v>
      </c>
      <c r="C180" t="s">
        <v>2362</v>
      </c>
      <c r="D180" s="2" t="s">
        <v>2363</v>
      </c>
      <c r="E180">
        <v>2017</v>
      </c>
      <c r="F180" t="s">
        <v>2364</v>
      </c>
      <c r="I180">
        <v>7993395</v>
      </c>
      <c r="M180">
        <v>1</v>
      </c>
      <c r="N180" t="s">
        <v>2365</v>
      </c>
      <c r="O180" t="s">
        <v>2366</v>
      </c>
      <c r="P180" t="s">
        <v>2367</v>
      </c>
      <c r="Q180" t="s">
        <v>2368</v>
      </c>
      <c r="R180" s="2" t="s">
        <v>2369</v>
      </c>
      <c r="S180" s="2" t="s">
        <v>2370</v>
      </c>
      <c r="T180" t="s">
        <v>89</v>
      </c>
      <c r="U180" t="s">
        <v>34</v>
      </c>
      <c r="W180" t="s">
        <v>35</v>
      </c>
      <c r="X180" t="s">
        <v>2371</v>
      </c>
      <c r="Z180" t="s">
        <v>4357</v>
      </c>
      <c r="AB180" t="s">
        <v>4357</v>
      </c>
      <c r="AL180" t="s">
        <v>4357</v>
      </c>
      <c r="AM180" t="s">
        <v>4357</v>
      </c>
      <c r="AS180" t="s">
        <v>4357</v>
      </c>
      <c r="BE180" t="s">
        <v>4357</v>
      </c>
      <c r="BF180" t="s">
        <v>4357</v>
      </c>
      <c r="BP180" t="s">
        <v>4357</v>
      </c>
      <c r="BT180" t="s">
        <v>4357</v>
      </c>
      <c r="BU180" t="s">
        <v>4357</v>
      </c>
      <c r="BX180" t="s">
        <v>4357</v>
      </c>
      <c r="CC180" t="s">
        <v>4357</v>
      </c>
    </row>
    <row r="181" spans="1:83" ht="165" x14ac:dyDescent="0.25">
      <c r="A181" s="25" t="s">
        <v>4735</v>
      </c>
      <c r="B181" t="s">
        <v>2220</v>
      </c>
      <c r="C181" t="s">
        <v>2221</v>
      </c>
      <c r="D181" s="2" t="s">
        <v>2222</v>
      </c>
      <c r="E181">
        <v>2017</v>
      </c>
      <c r="F181" t="s">
        <v>1995</v>
      </c>
      <c r="G181">
        <v>63</v>
      </c>
      <c r="J181">
        <v>232</v>
      </c>
      <c r="K181">
        <v>245</v>
      </c>
      <c r="M181">
        <v>12</v>
      </c>
      <c r="N181" t="s">
        <v>2223</v>
      </c>
      <c r="O181" t="s">
        <v>2224</v>
      </c>
      <c r="P181" t="s">
        <v>2225</v>
      </c>
      <c r="Q181" t="s">
        <v>2226</v>
      </c>
      <c r="R181" s="2" t="s">
        <v>2227</v>
      </c>
      <c r="S181" s="2" t="s">
        <v>2228</v>
      </c>
      <c r="T181" t="s">
        <v>33</v>
      </c>
      <c r="U181" t="s">
        <v>34</v>
      </c>
      <c r="W181" t="s">
        <v>35</v>
      </c>
      <c r="X181" t="s">
        <v>2229</v>
      </c>
      <c r="Z181" t="s">
        <v>4357</v>
      </c>
      <c r="AB181" t="s">
        <v>4357</v>
      </c>
      <c r="AF181" t="s">
        <v>4357</v>
      </c>
      <c r="AL181" t="s">
        <v>4357</v>
      </c>
      <c r="AS181" t="s">
        <v>4357</v>
      </c>
      <c r="BE181" t="s">
        <v>4357</v>
      </c>
      <c r="BF181" t="s">
        <v>4357</v>
      </c>
      <c r="BH181" t="s">
        <v>4357</v>
      </c>
      <c r="BP181" t="s">
        <v>4357</v>
      </c>
      <c r="BU181" t="s">
        <v>4357</v>
      </c>
      <c r="BW181" t="s">
        <v>4357</v>
      </c>
      <c r="BZ181" t="s">
        <v>4357</v>
      </c>
      <c r="CC181" t="s">
        <v>4357</v>
      </c>
    </row>
    <row r="182" spans="1:83" ht="270" x14ac:dyDescent="0.25">
      <c r="A182" s="25" t="s">
        <v>4736</v>
      </c>
      <c r="B182" t="s">
        <v>2403</v>
      </c>
      <c r="C182" t="s">
        <v>2404</v>
      </c>
      <c r="D182" s="2" t="s">
        <v>2405</v>
      </c>
      <c r="E182">
        <v>2017</v>
      </c>
      <c r="F182" t="s">
        <v>824</v>
      </c>
      <c r="G182">
        <v>3</v>
      </c>
      <c r="H182">
        <v>1</v>
      </c>
      <c r="J182">
        <v>21</v>
      </c>
      <c r="K182">
        <v>39</v>
      </c>
      <c r="M182">
        <v>6</v>
      </c>
      <c r="N182" t="s">
        <v>2406</v>
      </c>
      <c r="O182" t="s">
        <v>2407</v>
      </c>
      <c r="P182" t="s">
        <v>2408</v>
      </c>
      <c r="Q182" t="s">
        <v>2409</v>
      </c>
      <c r="R182" s="2" t="s">
        <v>2410</v>
      </c>
      <c r="S182" s="2" t="s">
        <v>2411</v>
      </c>
      <c r="T182" t="s">
        <v>33</v>
      </c>
      <c r="U182" t="s">
        <v>34</v>
      </c>
      <c r="W182" t="s">
        <v>35</v>
      </c>
      <c r="X182" t="s">
        <v>2412</v>
      </c>
      <c r="AB182" t="s">
        <v>4357</v>
      </c>
      <c r="AH182" t="s">
        <v>4357</v>
      </c>
      <c r="AM182" t="s">
        <v>4357</v>
      </c>
      <c r="AO182" t="s">
        <v>4357</v>
      </c>
      <c r="AS182" t="s">
        <v>4357</v>
      </c>
      <c r="AT182" t="s">
        <v>4357</v>
      </c>
      <c r="AW182" t="s">
        <v>4357</v>
      </c>
      <c r="BE182" t="s">
        <v>4357</v>
      </c>
      <c r="BF182" t="s">
        <v>4357</v>
      </c>
      <c r="BN182" t="s">
        <v>4357</v>
      </c>
      <c r="BP182" t="s">
        <v>4357</v>
      </c>
      <c r="BU182" t="s">
        <v>4357</v>
      </c>
      <c r="BV182" t="s">
        <v>4357</v>
      </c>
      <c r="BX182" t="s">
        <v>4357</v>
      </c>
      <c r="BY182" t="s">
        <v>4357</v>
      </c>
      <c r="CB182" t="s">
        <v>4357</v>
      </c>
      <c r="CC182" t="s">
        <v>4357</v>
      </c>
      <c r="CD182" t="s">
        <v>4357</v>
      </c>
    </row>
    <row r="183" spans="1:83" ht="150" x14ac:dyDescent="0.25">
      <c r="A183" s="25" t="s">
        <v>4737</v>
      </c>
      <c r="B183" t="s">
        <v>2107</v>
      </c>
      <c r="C183" t="s">
        <v>2108</v>
      </c>
      <c r="D183" s="2" t="s">
        <v>2109</v>
      </c>
      <c r="E183">
        <v>2017</v>
      </c>
      <c r="F183" t="s">
        <v>2110</v>
      </c>
      <c r="I183">
        <v>8102404</v>
      </c>
      <c r="M183">
        <v>1</v>
      </c>
      <c r="N183" t="s">
        <v>2111</v>
      </c>
      <c r="O183" t="s">
        <v>2112</v>
      </c>
      <c r="P183" t="s">
        <v>2113</v>
      </c>
      <c r="Q183" t="s">
        <v>2114</v>
      </c>
      <c r="R183" s="2" t="s">
        <v>2115</v>
      </c>
      <c r="S183" s="2" t="s">
        <v>2116</v>
      </c>
      <c r="T183" t="s">
        <v>89</v>
      </c>
      <c r="U183" t="s">
        <v>34</v>
      </c>
      <c r="W183" t="s">
        <v>35</v>
      </c>
      <c r="X183" t="s">
        <v>2117</v>
      </c>
      <c r="AD183" t="s">
        <v>4357</v>
      </c>
      <c r="AK183" t="s">
        <v>4357</v>
      </c>
      <c r="AO183" t="s">
        <v>4357</v>
      </c>
      <c r="AS183" t="s">
        <v>4357</v>
      </c>
      <c r="BF183" t="s">
        <v>4357</v>
      </c>
      <c r="BO183" t="s">
        <v>4357</v>
      </c>
      <c r="BP183" t="s">
        <v>4357</v>
      </c>
      <c r="BQ183" t="s">
        <v>4357</v>
      </c>
      <c r="BU183" t="s">
        <v>4357</v>
      </c>
      <c r="BW183" t="s">
        <v>4357</v>
      </c>
      <c r="CD183" t="s">
        <v>4357</v>
      </c>
    </row>
    <row r="184" spans="1:83" ht="180" x14ac:dyDescent="0.25">
      <c r="A184" s="25" t="s">
        <v>4738</v>
      </c>
      <c r="B184" t="s">
        <v>2260</v>
      </c>
      <c r="C184" t="s">
        <v>2261</v>
      </c>
      <c r="D184" s="2" t="s">
        <v>2262</v>
      </c>
      <c r="E184">
        <v>2017</v>
      </c>
      <c r="F184" t="s">
        <v>2263</v>
      </c>
      <c r="I184">
        <v>8036719</v>
      </c>
      <c r="J184">
        <v>40</v>
      </c>
      <c r="K184">
        <v>43</v>
      </c>
      <c r="M184">
        <v>2</v>
      </c>
      <c r="N184" t="s">
        <v>2264</v>
      </c>
      <c r="O184" t="s">
        <v>2265</v>
      </c>
      <c r="P184" t="s">
        <v>2266</v>
      </c>
      <c r="Q184" t="s">
        <v>2267</v>
      </c>
      <c r="R184" s="2" t="s">
        <v>2268</v>
      </c>
      <c r="S184" s="2" t="s">
        <v>2269</v>
      </c>
      <c r="T184" t="s">
        <v>89</v>
      </c>
      <c r="U184" t="s">
        <v>34</v>
      </c>
      <c r="W184" t="s">
        <v>35</v>
      </c>
      <c r="X184" t="s">
        <v>2270</v>
      </c>
      <c r="Z184" t="s">
        <v>4357</v>
      </c>
      <c r="AB184" t="s">
        <v>4357</v>
      </c>
      <c r="AH184" t="s">
        <v>4357</v>
      </c>
      <c r="AM184" t="s">
        <v>4357</v>
      </c>
      <c r="AS184" t="s">
        <v>4357</v>
      </c>
      <c r="AT184" t="s">
        <v>4357</v>
      </c>
      <c r="AX184" t="s">
        <v>4357</v>
      </c>
      <c r="BN184" t="s">
        <v>4357</v>
      </c>
      <c r="BW184" t="s">
        <v>4357</v>
      </c>
      <c r="CE184" t="s">
        <v>4357</v>
      </c>
    </row>
    <row r="185" spans="1:83" ht="240" x14ac:dyDescent="0.25">
      <c r="A185" s="25" t="s">
        <v>4739</v>
      </c>
      <c r="B185" t="s">
        <v>2738</v>
      </c>
      <c r="C185" t="s">
        <v>2739</v>
      </c>
      <c r="D185" s="2" t="s">
        <v>2740</v>
      </c>
      <c r="E185">
        <v>2017</v>
      </c>
      <c r="F185" t="s">
        <v>2741</v>
      </c>
      <c r="G185">
        <v>11</v>
      </c>
      <c r="H185">
        <v>1</v>
      </c>
      <c r="J185">
        <v>17</v>
      </c>
      <c r="K185">
        <v>36</v>
      </c>
      <c r="M185">
        <v>47</v>
      </c>
      <c r="N185" t="s">
        <v>2742</v>
      </c>
      <c r="O185" t="s">
        <v>2743</v>
      </c>
      <c r="P185" t="s">
        <v>2744</v>
      </c>
      <c r="Q185" t="s">
        <v>2745</v>
      </c>
      <c r="R185" s="2" t="s">
        <v>2746</v>
      </c>
      <c r="S185" s="2" t="s">
        <v>2747</v>
      </c>
      <c r="T185" t="s">
        <v>33</v>
      </c>
      <c r="U185" t="s">
        <v>34</v>
      </c>
      <c r="W185" t="s">
        <v>35</v>
      </c>
      <c r="X185" t="s">
        <v>2748</v>
      </c>
      <c r="AB185" t="s">
        <v>4357</v>
      </c>
      <c r="AH185" t="s">
        <v>4357</v>
      </c>
      <c r="AM185" t="s">
        <v>4357</v>
      </c>
      <c r="BE185" t="s">
        <v>4357</v>
      </c>
      <c r="BN185" t="s">
        <v>4357</v>
      </c>
      <c r="BP185" t="s">
        <v>4357</v>
      </c>
      <c r="BT185" t="s">
        <v>4357</v>
      </c>
      <c r="BU185" t="s">
        <v>4357</v>
      </c>
      <c r="BW185" t="s">
        <v>4357</v>
      </c>
      <c r="BX185" t="s">
        <v>4357</v>
      </c>
      <c r="BY185" t="s">
        <v>4357</v>
      </c>
      <c r="CC185" t="s">
        <v>4357</v>
      </c>
    </row>
    <row r="186" spans="1:83" ht="195" x14ac:dyDescent="0.25">
      <c r="A186" s="25" t="s">
        <v>4740</v>
      </c>
      <c r="B186" t="s">
        <v>2372</v>
      </c>
      <c r="C186" t="s">
        <v>2373</v>
      </c>
      <c r="D186" s="2" t="s">
        <v>2374</v>
      </c>
      <c r="E186">
        <v>2017</v>
      </c>
      <c r="F186" t="s">
        <v>1289</v>
      </c>
      <c r="M186">
        <v>14</v>
      </c>
      <c r="N186" t="s">
        <v>2375</v>
      </c>
      <c r="O186" t="s">
        <v>2376</v>
      </c>
      <c r="P186" t="s">
        <v>2377</v>
      </c>
      <c r="Q186" t="s">
        <v>2378</v>
      </c>
      <c r="R186" s="2" t="s">
        <v>4483</v>
      </c>
      <c r="S186" s="2" t="s">
        <v>2379</v>
      </c>
      <c r="T186" t="s">
        <v>647</v>
      </c>
      <c r="U186" t="s">
        <v>647</v>
      </c>
      <c r="W186" t="s">
        <v>35</v>
      </c>
      <c r="X186" t="s">
        <v>2380</v>
      </c>
      <c r="Z186" t="s">
        <v>4357</v>
      </c>
      <c r="AB186" t="s">
        <v>4357</v>
      </c>
      <c r="AF186" t="s">
        <v>4357</v>
      </c>
      <c r="AH186" t="s">
        <v>4357</v>
      </c>
      <c r="AM186" t="s">
        <v>4357</v>
      </c>
      <c r="AO186" t="s">
        <v>4357</v>
      </c>
      <c r="AT186" t="s">
        <v>4357</v>
      </c>
      <c r="AX186" t="s">
        <v>4357</v>
      </c>
      <c r="BE186" t="s">
        <v>4357</v>
      </c>
      <c r="BN186" t="s">
        <v>4357</v>
      </c>
      <c r="BP186" t="s">
        <v>4357</v>
      </c>
      <c r="BU186" t="s">
        <v>4357</v>
      </c>
      <c r="BW186" t="s">
        <v>4357</v>
      </c>
      <c r="BX186" t="s">
        <v>4357</v>
      </c>
      <c r="BY186" t="s">
        <v>4357</v>
      </c>
      <c r="CB186" t="s">
        <v>4357</v>
      </c>
      <c r="CC186" t="s">
        <v>4357</v>
      </c>
    </row>
    <row r="187" spans="1:83" ht="210" x14ac:dyDescent="0.25">
      <c r="A187" s="25" t="s">
        <v>4741</v>
      </c>
      <c r="B187" t="s">
        <v>2846</v>
      </c>
      <c r="C187" t="s">
        <v>2847</v>
      </c>
      <c r="D187" s="2" t="s">
        <v>4464</v>
      </c>
      <c r="E187">
        <v>2017</v>
      </c>
      <c r="F187" t="s">
        <v>93</v>
      </c>
      <c r="G187">
        <v>228</v>
      </c>
      <c r="J187">
        <v>205</v>
      </c>
      <c r="K187">
        <v>209</v>
      </c>
      <c r="M187">
        <v>10</v>
      </c>
      <c r="N187" t="s">
        <v>2848</v>
      </c>
      <c r="O187" t="s">
        <v>2849</v>
      </c>
      <c r="P187" t="s">
        <v>2850</v>
      </c>
      <c r="Q187" t="s">
        <v>2851</v>
      </c>
      <c r="R187" s="2" t="s">
        <v>2852</v>
      </c>
      <c r="S187" s="2" t="s">
        <v>2853</v>
      </c>
      <c r="T187" t="s">
        <v>89</v>
      </c>
      <c r="U187" t="s">
        <v>34</v>
      </c>
      <c r="W187" t="s">
        <v>35</v>
      </c>
      <c r="X187" t="s">
        <v>2854</v>
      </c>
      <c r="AB187" t="s">
        <v>4357</v>
      </c>
      <c r="AH187" t="s">
        <v>4357</v>
      </c>
      <c r="AL187" t="s">
        <v>4357</v>
      </c>
      <c r="AP187" t="s">
        <v>4357</v>
      </c>
      <c r="BC187" t="s">
        <v>4357</v>
      </c>
      <c r="BD187" t="s">
        <v>4357</v>
      </c>
      <c r="BU187" t="s">
        <v>4357</v>
      </c>
    </row>
    <row r="188" spans="1:83" ht="240" x14ac:dyDescent="0.25">
      <c r="A188" s="25" t="s">
        <v>4742</v>
      </c>
      <c r="B188" t="s">
        <v>2381</v>
      </c>
      <c r="C188" t="s">
        <v>2382</v>
      </c>
      <c r="D188" s="2" t="s">
        <v>2383</v>
      </c>
      <c r="E188">
        <v>2017</v>
      </c>
      <c r="F188" t="s">
        <v>2384</v>
      </c>
      <c r="I188">
        <v>7980174</v>
      </c>
      <c r="J188">
        <v>2226</v>
      </c>
      <c r="K188">
        <v>2233</v>
      </c>
      <c r="M188">
        <v>9</v>
      </c>
      <c r="N188" t="s">
        <v>2385</v>
      </c>
      <c r="O188" t="s">
        <v>2386</v>
      </c>
      <c r="P188" t="s">
        <v>2387</v>
      </c>
      <c r="Q188" t="s">
        <v>2388</v>
      </c>
      <c r="R188" s="2" t="s">
        <v>2389</v>
      </c>
      <c r="S188" s="2" t="s">
        <v>2390</v>
      </c>
      <c r="T188" t="s">
        <v>89</v>
      </c>
      <c r="U188" t="s">
        <v>34</v>
      </c>
      <c r="W188" t="s">
        <v>35</v>
      </c>
      <c r="X188" t="s">
        <v>2391</v>
      </c>
      <c r="Z188" t="s">
        <v>4357</v>
      </c>
      <c r="AB188" t="s">
        <v>4357</v>
      </c>
      <c r="AF188" t="s">
        <v>4357</v>
      </c>
      <c r="AM188" t="s">
        <v>4357</v>
      </c>
      <c r="AX188" t="s">
        <v>4357</v>
      </c>
      <c r="BE188" t="s">
        <v>4357</v>
      </c>
      <c r="BF188" t="s">
        <v>4357</v>
      </c>
      <c r="BI188" t="s">
        <v>4357</v>
      </c>
      <c r="BP188" t="s">
        <v>4357</v>
      </c>
      <c r="BU188" t="s">
        <v>4357</v>
      </c>
      <c r="BW188" t="s">
        <v>4357</v>
      </c>
      <c r="BX188" t="s">
        <v>4357</v>
      </c>
      <c r="BY188" t="s">
        <v>4357</v>
      </c>
    </row>
    <row r="189" spans="1:83" ht="409.5" x14ac:dyDescent="0.25">
      <c r="A189" s="25" t="s">
        <v>4743</v>
      </c>
      <c r="B189" t="s">
        <v>2134</v>
      </c>
      <c r="C189" t="s">
        <v>2135</v>
      </c>
      <c r="D189" s="2" t="s">
        <v>2136</v>
      </c>
      <c r="E189">
        <v>2017</v>
      </c>
      <c r="F189" t="s">
        <v>2137</v>
      </c>
      <c r="G189">
        <v>13</v>
      </c>
      <c r="H189">
        <v>4</v>
      </c>
      <c r="J189">
        <v>279</v>
      </c>
      <c r="K189">
        <v>288</v>
      </c>
      <c r="M189">
        <v>1</v>
      </c>
      <c r="N189" t="s">
        <v>2138</v>
      </c>
      <c r="O189" t="s">
        <v>2139</v>
      </c>
      <c r="P189" t="s">
        <v>2140</v>
      </c>
      <c r="Q189" t="s">
        <v>2141</v>
      </c>
      <c r="R189" s="2" t="s">
        <v>4416</v>
      </c>
      <c r="S189" s="2" t="s">
        <v>2142</v>
      </c>
      <c r="T189" t="s">
        <v>33</v>
      </c>
      <c r="U189" t="s">
        <v>34</v>
      </c>
      <c r="W189" t="s">
        <v>35</v>
      </c>
      <c r="X189" t="s">
        <v>2143</v>
      </c>
      <c r="AB189" t="s">
        <v>4357</v>
      </c>
      <c r="AH189" t="s">
        <v>4357</v>
      </c>
      <c r="AM189" t="s">
        <v>4357</v>
      </c>
      <c r="AT189" t="s">
        <v>4357</v>
      </c>
      <c r="AX189" t="s">
        <v>4357</v>
      </c>
      <c r="BN189" t="s">
        <v>4357</v>
      </c>
      <c r="BP189" t="s">
        <v>4357</v>
      </c>
      <c r="BU189" t="s">
        <v>4357</v>
      </c>
      <c r="BW189" t="s">
        <v>4357</v>
      </c>
      <c r="BX189" t="s">
        <v>4357</v>
      </c>
    </row>
    <row r="190" spans="1:83" ht="180" x14ac:dyDescent="0.25">
      <c r="A190" s="25" t="s">
        <v>4744</v>
      </c>
      <c r="B190" t="s">
        <v>2603</v>
      </c>
      <c r="C190" t="s">
        <v>2604</v>
      </c>
      <c r="D190" s="2" t="s">
        <v>2605</v>
      </c>
      <c r="E190">
        <v>2017</v>
      </c>
      <c r="F190" t="s">
        <v>2606</v>
      </c>
      <c r="G190">
        <v>10</v>
      </c>
      <c r="H190">
        <v>2</v>
      </c>
      <c r="J190">
        <v>340</v>
      </c>
      <c r="K190">
        <v>356</v>
      </c>
      <c r="M190">
        <v>4</v>
      </c>
      <c r="N190" t="s">
        <v>2607</v>
      </c>
      <c r="O190" t="s">
        <v>2608</v>
      </c>
      <c r="P190" t="s">
        <v>2609</v>
      </c>
      <c r="Q190" t="s">
        <v>2610</v>
      </c>
      <c r="R190" s="2" t="s">
        <v>4417</v>
      </c>
      <c r="S190" s="2" t="s">
        <v>2611</v>
      </c>
      <c r="T190" t="s">
        <v>33</v>
      </c>
      <c r="U190" t="s">
        <v>34</v>
      </c>
      <c r="W190" t="s">
        <v>35</v>
      </c>
      <c r="X190" t="s">
        <v>2612</v>
      </c>
      <c r="Z190" t="s">
        <v>4357</v>
      </c>
      <c r="AB190" t="s">
        <v>4357</v>
      </c>
      <c r="AH190" t="s">
        <v>4357</v>
      </c>
      <c r="AS190" t="s">
        <v>4357</v>
      </c>
      <c r="BE190" t="s">
        <v>4357</v>
      </c>
      <c r="BF190" t="s">
        <v>4357</v>
      </c>
      <c r="BH190" t="s">
        <v>4357</v>
      </c>
      <c r="BP190" t="s">
        <v>4357</v>
      </c>
      <c r="BU190" t="s">
        <v>4357</v>
      </c>
      <c r="BW190" t="s">
        <v>4357</v>
      </c>
      <c r="CC190" t="s">
        <v>4357</v>
      </c>
    </row>
    <row r="191" spans="1:83" ht="150" x14ac:dyDescent="0.25">
      <c r="A191" s="25" t="s">
        <v>4745</v>
      </c>
      <c r="B191" t="s">
        <v>2488</v>
      </c>
      <c r="C191" t="s">
        <v>2489</v>
      </c>
      <c r="D191" s="2" t="s">
        <v>2490</v>
      </c>
      <c r="E191">
        <v>2017</v>
      </c>
      <c r="F191" t="s">
        <v>2491</v>
      </c>
      <c r="I191">
        <v>7940219</v>
      </c>
      <c r="J191">
        <v>55</v>
      </c>
      <c r="K191">
        <v>60</v>
      </c>
      <c r="M191">
        <v>3</v>
      </c>
      <c r="N191" t="s">
        <v>2492</v>
      </c>
      <c r="O191" t="s">
        <v>2493</v>
      </c>
      <c r="P191" t="s">
        <v>2494</v>
      </c>
      <c r="Q191" t="s">
        <v>2495</v>
      </c>
      <c r="R191" s="2" t="s">
        <v>2496</v>
      </c>
      <c r="S191" s="2" t="s">
        <v>2497</v>
      </c>
      <c r="T191" t="s">
        <v>89</v>
      </c>
      <c r="U191" t="s">
        <v>34</v>
      </c>
      <c r="W191" t="s">
        <v>35</v>
      </c>
      <c r="X191" t="s">
        <v>2498</v>
      </c>
      <c r="AB191" t="s">
        <v>4357</v>
      </c>
      <c r="AF191" t="s">
        <v>4357</v>
      </c>
      <c r="AM191" t="s">
        <v>4357</v>
      </c>
      <c r="BE191" t="s">
        <v>4357</v>
      </c>
      <c r="BF191" t="s">
        <v>4357</v>
      </c>
      <c r="BN191" t="s">
        <v>4357</v>
      </c>
      <c r="BP191" t="s">
        <v>4357</v>
      </c>
      <c r="BT191" t="s">
        <v>4357</v>
      </c>
      <c r="BU191" t="s">
        <v>4357</v>
      </c>
      <c r="BW191" t="s">
        <v>4357</v>
      </c>
      <c r="BX191" t="s">
        <v>4357</v>
      </c>
      <c r="CC191" t="s">
        <v>4357</v>
      </c>
    </row>
    <row r="192" spans="1:83" ht="345" x14ac:dyDescent="0.25">
      <c r="A192" s="25" t="s">
        <v>4746</v>
      </c>
      <c r="B192" t="s">
        <v>2593</v>
      </c>
      <c r="C192" t="s">
        <v>2594</v>
      </c>
      <c r="D192" s="2" t="s">
        <v>2595</v>
      </c>
      <c r="E192">
        <v>2017</v>
      </c>
      <c r="F192" t="s">
        <v>1298</v>
      </c>
      <c r="G192">
        <v>12</v>
      </c>
      <c r="H192">
        <v>3</v>
      </c>
      <c r="I192">
        <v>7752952</v>
      </c>
      <c r="J192">
        <v>662</v>
      </c>
      <c r="K192">
        <v>675</v>
      </c>
      <c r="M192">
        <v>39</v>
      </c>
      <c r="N192" t="s">
        <v>2596</v>
      </c>
      <c r="O192" t="s">
        <v>2597</v>
      </c>
      <c r="P192" t="s">
        <v>2598</v>
      </c>
      <c r="Q192" t="s">
        <v>2599</v>
      </c>
      <c r="R192" s="2" t="s">
        <v>2600</v>
      </c>
      <c r="S192" s="2" t="s">
        <v>2601</v>
      </c>
      <c r="T192" t="s">
        <v>33</v>
      </c>
      <c r="U192" t="s">
        <v>34</v>
      </c>
      <c r="W192" t="s">
        <v>35</v>
      </c>
      <c r="X192" t="s">
        <v>2602</v>
      </c>
      <c r="Z192" t="s">
        <v>4357</v>
      </c>
      <c r="AB192" t="s">
        <v>4357</v>
      </c>
      <c r="AH192" t="s">
        <v>4357</v>
      </c>
      <c r="AS192" t="s">
        <v>4357</v>
      </c>
      <c r="BE192" t="s">
        <v>4357</v>
      </c>
      <c r="BF192" t="s">
        <v>4357</v>
      </c>
      <c r="BP192" t="s">
        <v>4357</v>
      </c>
      <c r="BU192" t="s">
        <v>4357</v>
      </c>
      <c r="BW192" t="s">
        <v>4357</v>
      </c>
    </row>
    <row r="193" spans="1:82" ht="165" x14ac:dyDescent="0.25">
      <c r="A193" s="25" t="s">
        <v>4747</v>
      </c>
      <c r="B193" t="s">
        <v>2805</v>
      </c>
      <c r="C193" t="s">
        <v>2806</v>
      </c>
      <c r="D193" s="2" t="s">
        <v>2807</v>
      </c>
      <c r="E193">
        <v>2017</v>
      </c>
      <c r="F193" t="s">
        <v>607</v>
      </c>
      <c r="G193">
        <v>768</v>
      </c>
      <c r="J193">
        <v>60</v>
      </c>
      <c r="K193">
        <v>74</v>
      </c>
      <c r="N193" t="s">
        <v>2808</v>
      </c>
      <c r="O193" t="s">
        <v>2809</v>
      </c>
      <c r="P193" t="s">
        <v>2810</v>
      </c>
      <c r="Q193" t="s">
        <v>2811</v>
      </c>
      <c r="R193" s="2" t="s">
        <v>2812</v>
      </c>
      <c r="S193" s="2" t="s">
        <v>2813</v>
      </c>
      <c r="T193" t="s">
        <v>89</v>
      </c>
      <c r="U193" t="s">
        <v>34</v>
      </c>
      <c r="W193" t="s">
        <v>35</v>
      </c>
      <c r="X193" t="s">
        <v>2814</v>
      </c>
      <c r="Z193" t="s">
        <v>4357</v>
      </c>
      <c r="AB193" t="s">
        <v>4357</v>
      </c>
      <c r="AH193" t="s">
        <v>4357</v>
      </c>
      <c r="AS193" t="s">
        <v>4357</v>
      </c>
      <c r="BE193" t="s">
        <v>4357</v>
      </c>
      <c r="BF193" t="s">
        <v>4357</v>
      </c>
      <c r="BJ193" t="s">
        <v>4357</v>
      </c>
      <c r="BP193" t="s">
        <v>4357</v>
      </c>
      <c r="BU193" t="s">
        <v>4357</v>
      </c>
      <c r="BW193" t="s">
        <v>4357</v>
      </c>
    </row>
    <row r="194" spans="1:82" ht="240" x14ac:dyDescent="0.25">
      <c r="A194" s="25" t="s">
        <v>4748</v>
      </c>
      <c r="B194" t="s">
        <v>2291</v>
      </c>
      <c r="C194" t="s">
        <v>2292</v>
      </c>
      <c r="D194" s="2" t="s">
        <v>2293</v>
      </c>
      <c r="E194">
        <v>2017</v>
      </c>
      <c r="F194" t="s">
        <v>2294</v>
      </c>
      <c r="I194">
        <v>8029501</v>
      </c>
      <c r="J194">
        <v>668</v>
      </c>
      <c r="K194">
        <v>674</v>
      </c>
      <c r="M194">
        <v>1</v>
      </c>
      <c r="N194" t="s">
        <v>2295</v>
      </c>
      <c r="O194" t="s">
        <v>2296</v>
      </c>
      <c r="P194" t="s">
        <v>2297</v>
      </c>
      <c r="Q194" t="s">
        <v>2298</v>
      </c>
      <c r="R194" s="2" t="s">
        <v>4465</v>
      </c>
      <c r="T194" t="s">
        <v>89</v>
      </c>
      <c r="U194" t="s">
        <v>34</v>
      </c>
      <c r="W194" t="s">
        <v>35</v>
      </c>
      <c r="X194" t="s">
        <v>2299</v>
      </c>
      <c r="Z194" t="s">
        <v>4357</v>
      </c>
      <c r="AB194" t="s">
        <v>4357</v>
      </c>
      <c r="AF194" t="s">
        <v>4357</v>
      </c>
      <c r="AS194" t="s">
        <v>4357</v>
      </c>
      <c r="BE194" t="s">
        <v>4357</v>
      </c>
      <c r="BF194" t="s">
        <v>4357</v>
      </c>
      <c r="BP194" t="s">
        <v>4357</v>
      </c>
      <c r="BU194" t="s">
        <v>4357</v>
      </c>
      <c r="BV194" t="s">
        <v>4357</v>
      </c>
      <c r="BX194" t="s">
        <v>4357</v>
      </c>
      <c r="CC194" t="s">
        <v>4357</v>
      </c>
    </row>
    <row r="195" spans="1:82" ht="240" x14ac:dyDescent="0.25">
      <c r="A195" s="25" t="s">
        <v>4749</v>
      </c>
      <c r="B195" t="s">
        <v>2196</v>
      </c>
      <c r="C195" t="s">
        <v>2197</v>
      </c>
      <c r="D195" s="2" t="s">
        <v>2198</v>
      </c>
      <c r="E195">
        <v>2017</v>
      </c>
      <c r="F195" t="s">
        <v>2199</v>
      </c>
      <c r="G195">
        <v>21</v>
      </c>
      <c r="H195">
        <v>5</v>
      </c>
      <c r="J195">
        <v>815</v>
      </c>
      <c r="K195">
        <v>830</v>
      </c>
      <c r="M195">
        <v>6</v>
      </c>
      <c r="N195" t="s">
        <v>2200</v>
      </c>
      <c r="O195" t="s">
        <v>2201</v>
      </c>
      <c r="P195" t="s">
        <v>4418</v>
      </c>
      <c r="Q195" t="s">
        <v>4419</v>
      </c>
      <c r="R195" s="2" t="s">
        <v>4420</v>
      </c>
      <c r="S195" s="2" t="s">
        <v>2202</v>
      </c>
      <c r="T195" t="s">
        <v>33</v>
      </c>
      <c r="U195" t="s">
        <v>34</v>
      </c>
      <c r="W195" t="s">
        <v>35</v>
      </c>
      <c r="X195" t="s">
        <v>2203</v>
      </c>
      <c r="Z195" t="s">
        <v>4357</v>
      </c>
      <c r="AB195" t="s">
        <v>4357</v>
      </c>
      <c r="AH195" t="s">
        <v>4357</v>
      </c>
      <c r="AM195" t="s">
        <v>4357</v>
      </c>
      <c r="AO195" t="s">
        <v>4357</v>
      </c>
      <c r="AS195" t="s">
        <v>4357</v>
      </c>
      <c r="AT195" t="s">
        <v>4357</v>
      </c>
      <c r="AX195" t="s">
        <v>4357</v>
      </c>
      <c r="BE195" t="s">
        <v>4357</v>
      </c>
      <c r="BF195" t="s">
        <v>4357</v>
      </c>
      <c r="BN195" t="s">
        <v>4357</v>
      </c>
      <c r="BX195" t="s">
        <v>4357</v>
      </c>
      <c r="CB195" t="s">
        <v>4357</v>
      </c>
      <c r="CC195" t="s">
        <v>4357</v>
      </c>
    </row>
    <row r="196" spans="1:82" ht="135" x14ac:dyDescent="0.25">
      <c r="A196" s="25" t="s">
        <v>4750</v>
      </c>
      <c r="B196" t="s">
        <v>2864</v>
      </c>
      <c r="C196" t="s">
        <v>2865</v>
      </c>
      <c r="D196" s="2" t="s">
        <v>2866</v>
      </c>
      <c r="E196">
        <v>2017</v>
      </c>
      <c r="F196" t="s">
        <v>2867</v>
      </c>
      <c r="G196">
        <v>19</v>
      </c>
      <c r="H196">
        <v>6</v>
      </c>
      <c r="J196">
        <v>1044</v>
      </c>
      <c r="K196">
        <v>1052</v>
      </c>
      <c r="M196">
        <v>5</v>
      </c>
      <c r="N196" t="s">
        <v>2868</v>
      </c>
      <c r="O196" t="s">
        <v>2869</v>
      </c>
      <c r="P196" t="s">
        <v>2870</v>
      </c>
      <c r="Q196" t="s">
        <v>2871</v>
      </c>
      <c r="R196" s="2" t="s">
        <v>2872</v>
      </c>
      <c r="S196" s="2" t="s">
        <v>2873</v>
      </c>
      <c r="T196" t="s">
        <v>33</v>
      </c>
      <c r="U196" t="s">
        <v>34</v>
      </c>
      <c r="W196" t="s">
        <v>35</v>
      </c>
      <c r="X196" t="s">
        <v>2874</v>
      </c>
      <c r="AB196" t="s">
        <v>4357</v>
      </c>
      <c r="AF196" t="s">
        <v>4357</v>
      </c>
      <c r="AM196" t="s">
        <v>4357</v>
      </c>
      <c r="AS196" t="s">
        <v>4357</v>
      </c>
      <c r="AT196" t="s">
        <v>4357</v>
      </c>
      <c r="AX196" t="s">
        <v>4357</v>
      </c>
      <c r="BE196" t="s">
        <v>4357</v>
      </c>
      <c r="BP196" t="s">
        <v>4357</v>
      </c>
      <c r="BU196" t="s">
        <v>4357</v>
      </c>
      <c r="BW196" t="s">
        <v>4357</v>
      </c>
      <c r="CC196" t="s">
        <v>4357</v>
      </c>
    </row>
    <row r="197" spans="1:82" ht="300" x14ac:dyDescent="0.25">
      <c r="A197" s="25" t="s">
        <v>4751</v>
      </c>
      <c r="B197" t="s">
        <v>930</v>
      </c>
      <c r="C197" t="s">
        <v>931</v>
      </c>
      <c r="D197" s="2" t="s">
        <v>932</v>
      </c>
      <c r="E197">
        <v>2018</v>
      </c>
      <c r="F197" t="s">
        <v>933</v>
      </c>
      <c r="I197">
        <v>8745929</v>
      </c>
      <c r="J197">
        <v>652</v>
      </c>
      <c r="K197">
        <v>657</v>
      </c>
      <c r="N197" t="s">
        <v>934</v>
      </c>
      <c r="O197" t="s">
        <v>935</v>
      </c>
      <c r="P197" t="s">
        <v>936</v>
      </c>
      <c r="Q197" t="s">
        <v>937</v>
      </c>
      <c r="R197" s="2" t="s">
        <v>938</v>
      </c>
      <c r="S197" s="2" t="s">
        <v>939</v>
      </c>
      <c r="T197" t="s">
        <v>89</v>
      </c>
      <c r="U197" t="s">
        <v>34</v>
      </c>
      <c r="W197" t="s">
        <v>35</v>
      </c>
      <c r="X197" t="s">
        <v>940</v>
      </c>
      <c r="Z197" t="s">
        <v>4357</v>
      </c>
      <c r="AB197" t="s">
        <v>4357</v>
      </c>
      <c r="AH197" t="s">
        <v>4357</v>
      </c>
      <c r="BE197" t="s">
        <v>4357</v>
      </c>
      <c r="BN197" t="s">
        <v>4357</v>
      </c>
      <c r="BU197" t="s">
        <v>4357</v>
      </c>
      <c r="CC197" t="s">
        <v>4357</v>
      </c>
    </row>
    <row r="198" spans="1:82" ht="300" x14ac:dyDescent="0.25">
      <c r="A198" s="25" t="s">
        <v>4752</v>
      </c>
      <c r="B198" t="s">
        <v>959</v>
      </c>
      <c r="C198" t="s">
        <v>960</v>
      </c>
      <c r="D198" s="2" t="s">
        <v>961</v>
      </c>
      <c r="E198">
        <v>2018</v>
      </c>
      <c r="F198" t="s">
        <v>962</v>
      </c>
      <c r="G198">
        <v>103</v>
      </c>
      <c r="H198">
        <v>4</v>
      </c>
      <c r="J198">
        <v>2877</v>
      </c>
      <c r="K198">
        <v>2890</v>
      </c>
      <c r="N198" t="s">
        <v>963</v>
      </c>
      <c r="O198" t="s">
        <v>964</v>
      </c>
      <c r="P198" t="s">
        <v>965</v>
      </c>
      <c r="Q198" t="s">
        <v>966</v>
      </c>
      <c r="R198" s="2" t="s">
        <v>4421</v>
      </c>
      <c r="S198" s="2" t="s">
        <v>967</v>
      </c>
      <c r="T198" t="s">
        <v>33</v>
      </c>
      <c r="U198" t="s">
        <v>34</v>
      </c>
      <c r="W198" t="s">
        <v>35</v>
      </c>
      <c r="X198" t="s">
        <v>968</v>
      </c>
      <c r="Z198" t="s">
        <v>4357</v>
      </c>
      <c r="AB198" t="s">
        <v>4357</v>
      </c>
      <c r="AH198" t="s">
        <v>4357</v>
      </c>
      <c r="AS198" t="s">
        <v>4357</v>
      </c>
      <c r="BE198" t="s">
        <v>4357</v>
      </c>
      <c r="BF198" t="s">
        <v>4357</v>
      </c>
      <c r="BP198" t="s">
        <v>4357</v>
      </c>
      <c r="BU198" t="s">
        <v>4357</v>
      </c>
      <c r="BW198" t="s">
        <v>4357</v>
      </c>
    </row>
    <row r="199" spans="1:82" ht="60" x14ac:dyDescent="0.25">
      <c r="A199" s="25" t="s">
        <v>4753</v>
      </c>
      <c r="B199" t="s">
        <v>1681</v>
      </c>
      <c r="C199" t="s">
        <v>1682</v>
      </c>
      <c r="D199" s="2" t="s">
        <v>1683</v>
      </c>
      <c r="E199">
        <v>2018</v>
      </c>
      <c r="F199" t="s">
        <v>1684</v>
      </c>
      <c r="G199" t="s">
        <v>1539</v>
      </c>
      <c r="J199">
        <v>91</v>
      </c>
      <c r="K199">
        <v>94</v>
      </c>
      <c r="M199">
        <v>1</v>
      </c>
      <c r="N199" t="s">
        <v>1685</v>
      </c>
      <c r="O199" t="s">
        <v>1686</v>
      </c>
      <c r="P199" t="s">
        <v>1687</v>
      </c>
      <c r="Q199" t="s">
        <v>1688</v>
      </c>
      <c r="R199" s="2" t="s">
        <v>1689</v>
      </c>
      <c r="T199" t="s">
        <v>89</v>
      </c>
      <c r="U199" t="s">
        <v>34</v>
      </c>
      <c r="W199" t="s">
        <v>35</v>
      </c>
      <c r="X199" t="s">
        <v>1690</v>
      </c>
      <c r="AB199" t="s">
        <v>4357</v>
      </c>
      <c r="AH199" t="s">
        <v>4357</v>
      </c>
      <c r="AM199" t="s">
        <v>4357</v>
      </c>
      <c r="AO199" t="s">
        <v>4357</v>
      </c>
      <c r="AS199" t="s">
        <v>4357</v>
      </c>
      <c r="BE199" t="s">
        <v>4357</v>
      </c>
      <c r="BF199" t="s">
        <v>4357</v>
      </c>
      <c r="BU199" t="s">
        <v>4357</v>
      </c>
    </row>
    <row r="200" spans="1:82" ht="195" x14ac:dyDescent="0.25">
      <c r="A200" s="25" t="s">
        <v>4754</v>
      </c>
      <c r="B200" t="s">
        <v>941</v>
      </c>
      <c r="C200" t="s">
        <v>942</v>
      </c>
      <c r="D200" s="2" t="s">
        <v>943</v>
      </c>
      <c r="E200">
        <v>2018</v>
      </c>
      <c r="F200" t="s">
        <v>125</v>
      </c>
      <c r="G200">
        <v>18</v>
      </c>
      <c r="H200">
        <v>12</v>
      </c>
      <c r="I200">
        <v>4175</v>
      </c>
      <c r="M200">
        <v>3</v>
      </c>
      <c r="N200" t="s">
        <v>944</v>
      </c>
      <c r="O200" t="s">
        <v>945</v>
      </c>
      <c r="P200" t="s">
        <v>946</v>
      </c>
      <c r="Q200" t="s">
        <v>947</v>
      </c>
      <c r="R200" s="2" t="s">
        <v>948</v>
      </c>
      <c r="S200" s="2" t="s">
        <v>949</v>
      </c>
      <c r="T200" t="s">
        <v>33</v>
      </c>
      <c r="U200" t="s">
        <v>34</v>
      </c>
      <c r="V200" t="s">
        <v>86</v>
      </c>
      <c r="W200" t="s">
        <v>35</v>
      </c>
      <c r="X200" t="s">
        <v>950</v>
      </c>
      <c r="Z200" t="s">
        <v>4357</v>
      </c>
      <c r="AB200" t="s">
        <v>4357</v>
      </c>
      <c r="AH200" t="s">
        <v>4357</v>
      </c>
      <c r="AM200" t="s">
        <v>4357</v>
      </c>
      <c r="AS200" t="s">
        <v>4357</v>
      </c>
      <c r="AT200" t="s">
        <v>4357</v>
      </c>
      <c r="BE200" t="s">
        <v>4357</v>
      </c>
      <c r="BF200" t="s">
        <v>4357</v>
      </c>
      <c r="BQ200" t="s">
        <v>4357</v>
      </c>
      <c r="BW200" t="s">
        <v>4357</v>
      </c>
      <c r="CD200" t="s">
        <v>4357</v>
      </c>
    </row>
    <row r="201" spans="1:82" ht="180" x14ac:dyDescent="0.25">
      <c r="A201" s="25" t="s">
        <v>4755</v>
      </c>
      <c r="B201" t="s">
        <v>1586</v>
      </c>
      <c r="C201" t="s">
        <v>1587</v>
      </c>
      <c r="D201" s="2" t="s">
        <v>1588</v>
      </c>
      <c r="E201">
        <v>2018</v>
      </c>
      <c r="F201" t="s">
        <v>1589</v>
      </c>
      <c r="G201" t="s">
        <v>1539</v>
      </c>
      <c r="J201">
        <v>1</v>
      </c>
      <c r="K201">
        <v>7</v>
      </c>
      <c r="M201">
        <v>3</v>
      </c>
      <c r="N201" t="s">
        <v>1590</v>
      </c>
      <c r="O201" t="s">
        <v>1591</v>
      </c>
      <c r="P201" t="s">
        <v>1592</v>
      </c>
      <c r="Q201" t="s">
        <v>1593</v>
      </c>
      <c r="R201" s="2" t="s">
        <v>1594</v>
      </c>
      <c r="S201" s="2" t="s">
        <v>1595</v>
      </c>
      <c r="T201" t="s">
        <v>89</v>
      </c>
      <c r="U201" t="s">
        <v>34</v>
      </c>
      <c r="W201" t="s">
        <v>35</v>
      </c>
      <c r="X201" t="s">
        <v>1596</v>
      </c>
      <c r="Z201" t="s">
        <v>4357</v>
      </c>
      <c r="AB201" t="s">
        <v>4357</v>
      </c>
      <c r="AF201" t="s">
        <v>4357</v>
      </c>
      <c r="BE201" t="s">
        <v>4357</v>
      </c>
      <c r="BF201" t="s">
        <v>4357</v>
      </c>
      <c r="BP201" t="s">
        <v>4357</v>
      </c>
      <c r="BW201" t="s">
        <v>4357</v>
      </c>
    </row>
    <row r="202" spans="1:82" ht="285" x14ac:dyDescent="0.25">
      <c r="A202" s="25" t="s">
        <v>4756</v>
      </c>
      <c r="B202" t="s">
        <v>1243</v>
      </c>
      <c r="C202" t="s">
        <v>1244</v>
      </c>
      <c r="D202" s="2" t="s">
        <v>1245</v>
      </c>
      <c r="E202">
        <v>2018</v>
      </c>
      <c r="F202" t="s">
        <v>1246</v>
      </c>
      <c r="G202" t="s">
        <v>1206</v>
      </c>
      <c r="I202">
        <v>8422397</v>
      </c>
      <c r="M202">
        <v>1</v>
      </c>
      <c r="N202" t="s">
        <v>1247</v>
      </c>
      <c r="O202" t="s">
        <v>1248</v>
      </c>
      <c r="P202" t="s">
        <v>1249</v>
      </c>
      <c r="Q202" t="s">
        <v>1250</v>
      </c>
      <c r="R202" s="2" t="s">
        <v>1251</v>
      </c>
      <c r="S202" s="2" t="s">
        <v>1252</v>
      </c>
      <c r="T202" t="s">
        <v>89</v>
      </c>
      <c r="U202" t="s">
        <v>34</v>
      </c>
      <c r="W202" t="s">
        <v>35</v>
      </c>
      <c r="X202" t="s">
        <v>1253</v>
      </c>
      <c r="Z202" t="s">
        <v>4357</v>
      </c>
      <c r="AB202" t="s">
        <v>4357</v>
      </c>
      <c r="AF202" t="s">
        <v>4357</v>
      </c>
      <c r="AM202" t="s">
        <v>4357</v>
      </c>
      <c r="AS202" t="s">
        <v>4357</v>
      </c>
      <c r="AT202" t="s">
        <v>4357</v>
      </c>
      <c r="AX202" t="s">
        <v>4357</v>
      </c>
      <c r="BE202" t="s">
        <v>4357</v>
      </c>
      <c r="BF202" t="s">
        <v>4357</v>
      </c>
      <c r="BP202" t="s">
        <v>4357</v>
      </c>
      <c r="BU202" t="s">
        <v>4357</v>
      </c>
      <c r="BW202" t="s">
        <v>4357</v>
      </c>
      <c r="BY202" t="s">
        <v>4357</v>
      </c>
    </row>
    <row r="203" spans="1:82" ht="270" x14ac:dyDescent="0.25">
      <c r="A203" s="25" t="s">
        <v>4757</v>
      </c>
      <c r="B203" t="s">
        <v>1714</v>
      </c>
      <c r="C203" t="s">
        <v>1715</v>
      </c>
      <c r="D203" s="2" t="s">
        <v>1716</v>
      </c>
      <c r="E203">
        <v>2018</v>
      </c>
      <c r="F203" t="s">
        <v>1717</v>
      </c>
      <c r="I203">
        <v>8648064</v>
      </c>
      <c r="N203" t="s">
        <v>1718</v>
      </c>
      <c r="O203" t="s">
        <v>1719</v>
      </c>
      <c r="P203" t="s">
        <v>1720</v>
      </c>
      <c r="Q203" t="s">
        <v>1721</v>
      </c>
      <c r="R203" s="2" t="s">
        <v>1722</v>
      </c>
      <c r="S203" s="2" t="s">
        <v>1723</v>
      </c>
      <c r="T203" t="s">
        <v>89</v>
      </c>
      <c r="U203" t="s">
        <v>34</v>
      </c>
      <c r="W203" t="s">
        <v>35</v>
      </c>
      <c r="X203" t="s">
        <v>1724</v>
      </c>
      <c r="Z203" t="s">
        <v>4357</v>
      </c>
      <c r="AB203" t="s">
        <v>4357</v>
      </c>
      <c r="AF203" t="s">
        <v>4357</v>
      </c>
      <c r="AS203" t="s">
        <v>4357</v>
      </c>
      <c r="BE203" t="s">
        <v>4357</v>
      </c>
      <c r="BF203" t="s">
        <v>4357</v>
      </c>
      <c r="BP203" t="s">
        <v>4357</v>
      </c>
      <c r="BW203" t="s">
        <v>4357</v>
      </c>
    </row>
    <row r="204" spans="1:82" ht="150" x14ac:dyDescent="0.25">
      <c r="A204" s="25" t="s">
        <v>4758</v>
      </c>
      <c r="B204" t="s">
        <v>1535</v>
      </c>
      <c r="C204" t="s">
        <v>1536</v>
      </c>
      <c r="D204" s="2" t="s">
        <v>1537</v>
      </c>
      <c r="E204">
        <v>2018</v>
      </c>
      <c r="F204" t="s">
        <v>1538</v>
      </c>
      <c r="G204" t="s">
        <v>1539</v>
      </c>
      <c r="J204">
        <v>29</v>
      </c>
      <c r="K204">
        <v>32</v>
      </c>
      <c r="N204" t="s">
        <v>1540</v>
      </c>
      <c r="O204" t="s">
        <v>1541</v>
      </c>
      <c r="P204" t="s">
        <v>1542</v>
      </c>
      <c r="Q204" t="s">
        <v>1543</v>
      </c>
      <c r="R204" s="2" t="s">
        <v>1544</v>
      </c>
      <c r="T204" t="s">
        <v>89</v>
      </c>
      <c r="U204" t="s">
        <v>34</v>
      </c>
      <c r="W204" t="s">
        <v>35</v>
      </c>
      <c r="X204" t="s">
        <v>1545</v>
      </c>
      <c r="Z204" t="s">
        <v>4357</v>
      </c>
      <c r="AB204" t="s">
        <v>4357</v>
      </c>
      <c r="AL204" t="s">
        <v>4357</v>
      </c>
      <c r="AQ204" t="s">
        <v>4357</v>
      </c>
      <c r="AS204" t="s">
        <v>4357</v>
      </c>
      <c r="BE204" t="s">
        <v>4357</v>
      </c>
      <c r="BF204" t="s">
        <v>4357</v>
      </c>
      <c r="BP204" t="s">
        <v>4357</v>
      </c>
      <c r="BT204" t="s">
        <v>4357</v>
      </c>
      <c r="BU204" t="s">
        <v>4357</v>
      </c>
      <c r="BX204" t="s">
        <v>4357</v>
      </c>
      <c r="BY204" t="s">
        <v>4357</v>
      </c>
      <c r="CC204" t="s">
        <v>4357</v>
      </c>
    </row>
    <row r="205" spans="1:82" ht="210" x14ac:dyDescent="0.25">
      <c r="A205" s="25" t="s">
        <v>4759</v>
      </c>
      <c r="B205" t="s">
        <v>1640</v>
      </c>
      <c r="C205" t="s">
        <v>1641</v>
      </c>
      <c r="D205" s="2" t="s">
        <v>1642</v>
      </c>
      <c r="E205">
        <v>2018</v>
      </c>
      <c r="F205" t="s">
        <v>154</v>
      </c>
      <c r="G205">
        <v>5</v>
      </c>
      <c r="H205">
        <v>1</v>
      </c>
      <c r="I205">
        <v>8207789</v>
      </c>
      <c r="J205">
        <v>295</v>
      </c>
      <c r="K205">
        <v>309</v>
      </c>
      <c r="M205">
        <v>7</v>
      </c>
      <c r="N205" t="s">
        <v>1643</v>
      </c>
      <c r="O205" t="s">
        <v>1644</v>
      </c>
      <c r="P205" t="s">
        <v>1645</v>
      </c>
      <c r="Q205" t="s">
        <v>1646</v>
      </c>
      <c r="R205" s="2" t="s">
        <v>1647</v>
      </c>
      <c r="S205" s="2" t="s">
        <v>1648</v>
      </c>
      <c r="T205" t="s">
        <v>33</v>
      </c>
      <c r="U205" t="s">
        <v>34</v>
      </c>
      <c r="W205" t="s">
        <v>35</v>
      </c>
      <c r="X205" t="s">
        <v>1649</v>
      </c>
      <c r="Z205" t="s">
        <v>4357</v>
      </c>
      <c r="AB205" t="s">
        <v>4357</v>
      </c>
      <c r="AF205" t="s">
        <v>4357</v>
      </c>
      <c r="BE205" t="s">
        <v>4357</v>
      </c>
      <c r="BP205" t="s">
        <v>4357</v>
      </c>
      <c r="BU205" t="s">
        <v>4357</v>
      </c>
      <c r="BW205" t="s">
        <v>4357</v>
      </c>
    </row>
    <row r="206" spans="1:82" ht="150" x14ac:dyDescent="0.25">
      <c r="A206" s="25" t="s">
        <v>4760</v>
      </c>
      <c r="B206" t="s">
        <v>1214</v>
      </c>
      <c r="C206" t="s">
        <v>1215</v>
      </c>
      <c r="D206" s="2" t="s">
        <v>1216</v>
      </c>
      <c r="E206">
        <v>2018</v>
      </c>
      <c r="F206" t="s">
        <v>521</v>
      </c>
      <c r="G206">
        <v>42</v>
      </c>
      <c r="H206">
        <v>8</v>
      </c>
      <c r="I206">
        <v>144</v>
      </c>
      <c r="M206">
        <v>3</v>
      </c>
      <c r="N206" t="s">
        <v>1217</v>
      </c>
      <c r="O206" t="s">
        <v>1218</v>
      </c>
      <c r="P206" t="s">
        <v>1219</v>
      </c>
      <c r="Q206" t="s">
        <v>1220</v>
      </c>
      <c r="R206" s="2" t="s">
        <v>1221</v>
      </c>
      <c r="S206" s="2" t="s">
        <v>1222</v>
      </c>
      <c r="T206" t="s">
        <v>33</v>
      </c>
      <c r="U206" t="s">
        <v>34</v>
      </c>
      <c r="W206" t="s">
        <v>35</v>
      </c>
      <c r="X206" t="s">
        <v>1223</v>
      </c>
      <c r="AA206" t="s">
        <v>4357</v>
      </c>
      <c r="AJ206" t="s">
        <v>4357</v>
      </c>
      <c r="AL206" t="s">
        <v>4357</v>
      </c>
      <c r="AT206" t="s">
        <v>4357</v>
      </c>
      <c r="BN206" t="s">
        <v>4357</v>
      </c>
      <c r="BO206" t="s">
        <v>4357</v>
      </c>
      <c r="BP206" t="s">
        <v>4357</v>
      </c>
      <c r="BU206" t="s">
        <v>4357</v>
      </c>
    </row>
    <row r="207" spans="1:82" ht="240" x14ac:dyDescent="0.25">
      <c r="A207" s="25" t="s">
        <v>4761</v>
      </c>
      <c r="B207" t="s">
        <v>1472</v>
      </c>
      <c r="C207" t="s">
        <v>1473</v>
      </c>
      <c r="D207" s="2" t="s">
        <v>1474</v>
      </c>
      <c r="E207">
        <v>2018</v>
      </c>
      <c r="F207" t="s">
        <v>1475</v>
      </c>
      <c r="J207">
        <v>131</v>
      </c>
      <c r="K207">
        <v>138</v>
      </c>
      <c r="M207">
        <v>1</v>
      </c>
      <c r="N207" t="s">
        <v>1476</v>
      </c>
      <c r="O207" t="s">
        <v>1477</v>
      </c>
      <c r="P207" t="s">
        <v>1478</v>
      </c>
      <c r="Q207" t="s">
        <v>1479</v>
      </c>
      <c r="R207" s="2" t="s">
        <v>1480</v>
      </c>
      <c r="T207" t="s">
        <v>89</v>
      </c>
      <c r="U207" t="s">
        <v>34</v>
      </c>
      <c r="W207" t="s">
        <v>35</v>
      </c>
      <c r="X207" t="s">
        <v>1481</v>
      </c>
      <c r="Z207" t="s">
        <v>4357</v>
      </c>
      <c r="AB207" t="s">
        <v>4357</v>
      </c>
      <c r="AF207" t="s">
        <v>4357</v>
      </c>
      <c r="AM207" t="s">
        <v>4357</v>
      </c>
      <c r="AT207" t="s">
        <v>4357</v>
      </c>
      <c r="AX207" t="s">
        <v>4357</v>
      </c>
      <c r="BN207" t="s">
        <v>4357</v>
      </c>
      <c r="BP207" t="s">
        <v>4357</v>
      </c>
      <c r="BU207" t="s">
        <v>4357</v>
      </c>
      <c r="BW207" t="s">
        <v>4357</v>
      </c>
      <c r="BX207" t="s">
        <v>4357</v>
      </c>
      <c r="CC207" t="s">
        <v>4357</v>
      </c>
    </row>
    <row r="208" spans="1:82" ht="240" x14ac:dyDescent="0.25">
      <c r="A208" s="25" t="s">
        <v>4762</v>
      </c>
      <c r="B208" t="s">
        <v>1411</v>
      </c>
      <c r="C208" t="s">
        <v>1412</v>
      </c>
      <c r="D208" s="2" t="s">
        <v>1413</v>
      </c>
      <c r="E208">
        <v>2018</v>
      </c>
      <c r="F208" t="s">
        <v>640</v>
      </c>
      <c r="G208">
        <v>29</v>
      </c>
      <c r="H208">
        <v>6</v>
      </c>
      <c r="I208" t="s">
        <v>1414</v>
      </c>
      <c r="N208" t="s">
        <v>1415</v>
      </c>
      <c r="O208" t="s">
        <v>1416</v>
      </c>
      <c r="P208" t="s">
        <v>1417</v>
      </c>
      <c r="Q208" t="s">
        <v>1418</v>
      </c>
      <c r="R208" s="2" t="s">
        <v>1419</v>
      </c>
      <c r="T208" t="s">
        <v>33</v>
      </c>
      <c r="U208" t="s">
        <v>34</v>
      </c>
      <c r="W208" t="s">
        <v>35</v>
      </c>
      <c r="X208" t="s">
        <v>1420</v>
      </c>
      <c r="AB208" t="s">
        <v>4357</v>
      </c>
      <c r="AF208" t="s">
        <v>4357</v>
      </c>
      <c r="AM208" t="s">
        <v>4357</v>
      </c>
      <c r="AT208" t="s">
        <v>4357</v>
      </c>
      <c r="AX208" t="s">
        <v>4357</v>
      </c>
      <c r="BE208" t="s">
        <v>4357</v>
      </c>
      <c r="BN208" t="s">
        <v>4357</v>
      </c>
      <c r="BP208" t="s">
        <v>4357</v>
      </c>
      <c r="BU208" t="s">
        <v>4357</v>
      </c>
      <c r="BW208" t="s">
        <v>4357</v>
      </c>
      <c r="BX208" t="s">
        <v>4357</v>
      </c>
    </row>
    <row r="209" spans="1:85" ht="330" x14ac:dyDescent="0.25">
      <c r="A209" s="25" t="s">
        <v>4763</v>
      </c>
      <c r="B209" t="s">
        <v>1597</v>
      </c>
      <c r="C209" t="s">
        <v>1598</v>
      </c>
      <c r="D209" s="2" t="s">
        <v>1599</v>
      </c>
      <c r="E209">
        <v>2018</v>
      </c>
      <c r="F209" t="s">
        <v>272</v>
      </c>
      <c r="G209">
        <v>6</v>
      </c>
      <c r="H209">
        <v>3</v>
      </c>
      <c r="I209" t="s">
        <v>1600</v>
      </c>
      <c r="M209">
        <v>14</v>
      </c>
      <c r="N209" t="s">
        <v>1601</v>
      </c>
      <c r="O209" t="s">
        <v>1602</v>
      </c>
      <c r="P209" t="s">
        <v>1603</v>
      </c>
      <c r="Q209" t="s">
        <v>1604</v>
      </c>
      <c r="R209" s="2" t="s">
        <v>4422</v>
      </c>
      <c r="S209" s="2" t="s">
        <v>1605</v>
      </c>
      <c r="T209" t="s">
        <v>311</v>
      </c>
      <c r="U209" t="s">
        <v>34</v>
      </c>
      <c r="V209" t="s">
        <v>86</v>
      </c>
      <c r="W209" t="s">
        <v>35</v>
      </c>
      <c r="X209" t="s">
        <v>1606</v>
      </c>
      <c r="AA209" t="s">
        <v>4357</v>
      </c>
      <c r="AJ209" t="s">
        <v>4357</v>
      </c>
      <c r="AT209" t="s">
        <v>4357</v>
      </c>
      <c r="BL209" t="s">
        <v>4357</v>
      </c>
      <c r="BO209" t="s">
        <v>4357</v>
      </c>
      <c r="BP209" t="s">
        <v>4357</v>
      </c>
      <c r="BU209" t="s">
        <v>4357</v>
      </c>
    </row>
    <row r="210" spans="1:85" ht="330" x14ac:dyDescent="0.25">
      <c r="A210" s="25" t="s">
        <v>4764</v>
      </c>
      <c r="B210" t="s">
        <v>1232</v>
      </c>
      <c r="C210" t="s">
        <v>1233</v>
      </c>
      <c r="D210" s="2" t="s">
        <v>1234</v>
      </c>
      <c r="E210">
        <v>2018</v>
      </c>
      <c r="F210" t="s">
        <v>552</v>
      </c>
      <c r="G210">
        <v>20</v>
      </c>
      <c r="H210">
        <v>7</v>
      </c>
      <c r="J210" t="s">
        <v>1235</v>
      </c>
      <c r="M210">
        <v>9</v>
      </c>
      <c r="N210" t="s">
        <v>1236</v>
      </c>
      <c r="O210" t="s">
        <v>1237</v>
      </c>
      <c r="P210" t="s">
        <v>1238</v>
      </c>
      <c r="Q210" t="s">
        <v>1239</v>
      </c>
      <c r="R210" s="2" t="s">
        <v>1240</v>
      </c>
      <c r="S210" s="2" t="s">
        <v>1241</v>
      </c>
      <c r="T210" t="s">
        <v>33</v>
      </c>
      <c r="U210" t="s">
        <v>34</v>
      </c>
      <c r="V210" t="s">
        <v>86</v>
      </c>
      <c r="W210" t="s">
        <v>35</v>
      </c>
      <c r="X210" t="s">
        <v>1242</v>
      </c>
      <c r="AA210" t="s">
        <v>4357</v>
      </c>
      <c r="AJ210" t="s">
        <v>4357</v>
      </c>
      <c r="AT210" t="s">
        <v>4357</v>
      </c>
      <c r="AX210" t="s">
        <v>4357</v>
      </c>
      <c r="BF210" t="s">
        <v>4357</v>
      </c>
      <c r="BP210" t="s">
        <v>4357</v>
      </c>
      <c r="BQ210" t="s">
        <v>4357</v>
      </c>
      <c r="BU210" t="s">
        <v>4357</v>
      </c>
    </row>
    <row r="211" spans="1:85" ht="210" x14ac:dyDescent="0.25">
      <c r="A211" s="25" t="s">
        <v>4765</v>
      </c>
      <c r="B211" t="s">
        <v>1149</v>
      </c>
      <c r="C211" t="s">
        <v>1150</v>
      </c>
      <c r="D211" s="2" t="s">
        <v>1151</v>
      </c>
      <c r="E211">
        <v>2018</v>
      </c>
      <c r="F211" t="s">
        <v>1152</v>
      </c>
      <c r="G211">
        <v>7</v>
      </c>
      <c r="H211">
        <v>5</v>
      </c>
      <c r="L211">
        <v>5</v>
      </c>
      <c r="M211">
        <v>2</v>
      </c>
      <c r="N211" t="s">
        <v>1153</v>
      </c>
      <c r="O211" t="s">
        <v>1154</v>
      </c>
      <c r="P211" t="s">
        <v>1155</v>
      </c>
      <c r="Q211" t="s">
        <v>1156</v>
      </c>
      <c r="R211" s="2" t="s">
        <v>1157</v>
      </c>
      <c r="T211" t="s">
        <v>33</v>
      </c>
      <c r="U211" t="s">
        <v>34</v>
      </c>
      <c r="W211" t="s">
        <v>35</v>
      </c>
      <c r="X211" t="s">
        <v>1158</v>
      </c>
      <c r="Z211" t="s">
        <v>4357</v>
      </c>
      <c r="AB211" t="s">
        <v>4357</v>
      </c>
      <c r="AF211" t="s">
        <v>4357</v>
      </c>
      <c r="AL211" t="s">
        <v>4357</v>
      </c>
      <c r="AM211" t="s">
        <v>4357</v>
      </c>
      <c r="AS211" t="s">
        <v>4357</v>
      </c>
      <c r="BE211" t="s">
        <v>4357</v>
      </c>
      <c r="BF211" t="s">
        <v>4357</v>
      </c>
      <c r="BN211" t="s">
        <v>4357</v>
      </c>
      <c r="BU211" t="s">
        <v>4357</v>
      </c>
      <c r="CC211" t="s">
        <v>4357</v>
      </c>
    </row>
    <row r="212" spans="1:85" ht="165" x14ac:dyDescent="0.25">
      <c r="A212" s="25" t="s">
        <v>4766</v>
      </c>
      <c r="B212" t="s">
        <v>1359</v>
      </c>
      <c r="C212" t="s">
        <v>1360</v>
      </c>
      <c r="D212" s="2" t="s">
        <v>1361</v>
      </c>
      <c r="E212">
        <v>2018</v>
      </c>
      <c r="F212" t="s">
        <v>1362</v>
      </c>
      <c r="G212">
        <v>2</v>
      </c>
      <c r="I212">
        <v>8377881</v>
      </c>
      <c r="J212">
        <v>335</v>
      </c>
      <c r="K212">
        <v>340</v>
      </c>
      <c r="N212" t="s">
        <v>1363</v>
      </c>
      <c r="O212" t="s">
        <v>1364</v>
      </c>
      <c r="P212" t="s">
        <v>1365</v>
      </c>
      <c r="Q212" t="s">
        <v>1366</v>
      </c>
      <c r="R212" s="2" t="s">
        <v>1367</v>
      </c>
      <c r="S212" s="2" t="s">
        <v>1368</v>
      </c>
      <c r="T212" t="s">
        <v>89</v>
      </c>
      <c r="U212" t="s">
        <v>34</v>
      </c>
      <c r="W212" t="s">
        <v>35</v>
      </c>
      <c r="X212" t="s">
        <v>1369</v>
      </c>
      <c r="AD212" t="s">
        <v>4357</v>
      </c>
      <c r="AI212" t="s">
        <v>4357</v>
      </c>
      <c r="AM212" t="s">
        <v>4357</v>
      </c>
      <c r="AS212" t="s">
        <v>4357</v>
      </c>
      <c r="AT212" t="s">
        <v>4357</v>
      </c>
      <c r="BE212" t="s">
        <v>4357</v>
      </c>
      <c r="BF212" t="s">
        <v>4357</v>
      </c>
      <c r="BP212" t="s">
        <v>4357</v>
      </c>
      <c r="BU212" t="s">
        <v>4357</v>
      </c>
      <c r="BW212" t="s">
        <v>4357</v>
      </c>
      <c r="CC212" t="s">
        <v>4357</v>
      </c>
    </row>
    <row r="213" spans="1:85" ht="375" x14ac:dyDescent="0.25">
      <c r="A213" s="25" t="s">
        <v>4767</v>
      </c>
      <c r="B213" t="s">
        <v>4517</v>
      </c>
      <c r="C213" t="s">
        <v>1546</v>
      </c>
      <c r="D213" s="2" t="s">
        <v>1547</v>
      </c>
      <c r="E213">
        <v>2018</v>
      </c>
      <c r="F213" t="s">
        <v>1274</v>
      </c>
      <c r="G213">
        <v>80</v>
      </c>
      <c r="J213">
        <v>78</v>
      </c>
      <c r="K213">
        <v>86</v>
      </c>
      <c r="N213" t="s">
        <v>1548</v>
      </c>
      <c r="O213" t="s">
        <v>1549</v>
      </c>
      <c r="P213" t="s">
        <v>1550</v>
      </c>
      <c r="Q213" t="s">
        <v>1551</v>
      </c>
      <c r="R213" s="2" t="s">
        <v>1552</v>
      </c>
      <c r="S213" s="2" t="s">
        <v>1553</v>
      </c>
      <c r="T213" t="s">
        <v>33</v>
      </c>
      <c r="U213" t="s">
        <v>34</v>
      </c>
      <c r="V213" t="s">
        <v>86</v>
      </c>
      <c r="W213" t="s">
        <v>35</v>
      </c>
      <c r="X213" t="s">
        <v>1554</v>
      </c>
      <c r="AA213" t="s">
        <v>4357</v>
      </c>
      <c r="AE213" t="s">
        <v>4357</v>
      </c>
      <c r="AJ213" t="s">
        <v>4357</v>
      </c>
      <c r="AM213" t="s">
        <v>4357</v>
      </c>
      <c r="AR213" t="s">
        <v>4357</v>
      </c>
      <c r="AS213" t="s">
        <v>4357</v>
      </c>
      <c r="AV213" t="s">
        <v>4357</v>
      </c>
      <c r="BE213" t="s">
        <v>4357</v>
      </c>
      <c r="BF213" t="s">
        <v>4357</v>
      </c>
      <c r="BM213" t="s">
        <v>4357</v>
      </c>
      <c r="BQ213" t="s">
        <v>4357</v>
      </c>
      <c r="BU213" t="s">
        <v>4357</v>
      </c>
      <c r="BZ213" t="s">
        <v>4357</v>
      </c>
      <c r="CC213" t="s">
        <v>4357</v>
      </c>
    </row>
    <row r="214" spans="1:85" ht="120" x14ac:dyDescent="0.25">
      <c r="A214" s="25" t="s">
        <v>4768</v>
      </c>
      <c r="B214" t="s">
        <v>1441</v>
      </c>
      <c r="C214" t="s">
        <v>1442</v>
      </c>
      <c r="D214" s="2" t="s">
        <v>1443</v>
      </c>
      <c r="E214">
        <v>2018</v>
      </c>
      <c r="F214" t="s">
        <v>1444</v>
      </c>
      <c r="J214">
        <v>314</v>
      </c>
      <c r="K214">
        <v>319</v>
      </c>
      <c r="M214">
        <v>2</v>
      </c>
      <c r="N214" t="s">
        <v>1445</v>
      </c>
      <c r="O214" t="s">
        <v>1446</v>
      </c>
      <c r="P214" t="s">
        <v>1447</v>
      </c>
      <c r="Q214" t="s">
        <v>1448</v>
      </c>
      <c r="R214" s="2" t="s">
        <v>1449</v>
      </c>
      <c r="T214" t="s">
        <v>89</v>
      </c>
      <c r="U214" t="s">
        <v>34</v>
      </c>
      <c r="W214" t="s">
        <v>35</v>
      </c>
      <c r="X214" t="s">
        <v>1450</v>
      </c>
      <c r="AB214" t="s">
        <v>4357</v>
      </c>
      <c r="AJ214" t="s">
        <v>4357</v>
      </c>
      <c r="AM214" t="s">
        <v>4357</v>
      </c>
      <c r="AS214" t="s">
        <v>4357</v>
      </c>
      <c r="BC214" t="s">
        <v>4357</v>
      </c>
      <c r="BE214" t="s">
        <v>4357</v>
      </c>
      <c r="BF214" t="s">
        <v>4357</v>
      </c>
      <c r="BN214" t="s">
        <v>4357</v>
      </c>
      <c r="BP214" t="s">
        <v>4357</v>
      </c>
      <c r="BT214" t="s">
        <v>4357</v>
      </c>
      <c r="BU214" t="s">
        <v>4357</v>
      </c>
      <c r="BW214" t="s">
        <v>4357</v>
      </c>
      <c r="BX214" t="s">
        <v>4357</v>
      </c>
      <c r="CC214" t="s">
        <v>4357</v>
      </c>
    </row>
    <row r="215" spans="1:85" ht="300" x14ac:dyDescent="0.25">
      <c r="A215" s="25" t="s">
        <v>4769</v>
      </c>
      <c r="B215" t="s">
        <v>1871</v>
      </c>
      <c r="C215" t="s">
        <v>1872</v>
      </c>
      <c r="D215" s="2" t="s">
        <v>1873</v>
      </c>
      <c r="E215">
        <v>2018</v>
      </c>
      <c r="F215" t="s">
        <v>1874</v>
      </c>
      <c r="G215">
        <v>157</v>
      </c>
      <c r="H215" s="1">
        <v>43497</v>
      </c>
      <c r="J215">
        <v>167</v>
      </c>
      <c r="K215">
        <v>184</v>
      </c>
      <c r="M215">
        <v>1</v>
      </c>
      <c r="N215" t="s">
        <v>1875</v>
      </c>
      <c r="O215" t="s">
        <v>1876</v>
      </c>
      <c r="P215" t="s">
        <v>1877</v>
      </c>
      <c r="Q215" t="s">
        <v>1878</v>
      </c>
      <c r="R215" s="2" t="s">
        <v>1879</v>
      </c>
      <c r="S215" s="2" t="s">
        <v>1880</v>
      </c>
      <c r="T215" t="s">
        <v>33</v>
      </c>
      <c r="U215" t="s">
        <v>34</v>
      </c>
      <c r="W215" t="s">
        <v>35</v>
      </c>
      <c r="X215" t="s">
        <v>1881</v>
      </c>
      <c r="AB215" t="s">
        <v>4357</v>
      </c>
      <c r="AF215" t="s">
        <v>4357</v>
      </c>
      <c r="AM215" t="s">
        <v>4357</v>
      </c>
      <c r="AS215" t="s">
        <v>4357</v>
      </c>
      <c r="AT215" t="s">
        <v>4357</v>
      </c>
      <c r="AX215" t="s">
        <v>4357</v>
      </c>
      <c r="BE215" t="s">
        <v>4357</v>
      </c>
      <c r="BF215" t="s">
        <v>4357</v>
      </c>
      <c r="BN215" t="s">
        <v>4357</v>
      </c>
      <c r="BP215" t="s">
        <v>4357</v>
      </c>
      <c r="BU215" t="s">
        <v>4357</v>
      </c>
      <c r="BW215" t="s">
        <v>4357</v>
      </c>
      <c r="CC215" t="s">
        <v>4357</v>
      </c>
    </row>
    <row r="216" spans="1:85" ht="270" x14ac:dyDescent="0.25">
      <c r="A216" s="25" t="s">
        <v>4770</v>
      </c>
      <c r="B216" t="s">
        <v>1095</v>
      </c>
      <c r="C216" t="s">
        <v>1096</v>
      </c>
      <c r="D216" s="2" t="s">
        <v>1097</v>
      </c>
      <c r="E216">
        <v>2018</v>
      </c>
      <c r="F216" t="s">
        <v>40</v>
      </c>
      <c r="G216">
        <v>87</v>
      </c>
      <c r="J216">
        <v>712</v>
      </c>
      <c r="K216">
        <v>724</v>
      </c>
      <c r="M216">
        <v>5</v>
      </c>
      <c r="N216" t="s">
        <v>1098</v>
      </c>
      <c r="O216" t="s">
        <v>1099</v>
      </c>
      <c r="P216" t="s">
        <v>1100</v>
      </c>
      <c r="Q216" t="s">
        <v>1101</v>
      </c>
      <c r="R216" s="2" t="s">
        <v>1102</v>
      </c>
      <c r="S216" s="2" t="s">
        <v>1103</v>
      </c>
      <c r="T216" t="s">
        <v>33</v>
      </c>
      <c r="U216" t="s">
        <v>34</v>
      </c>
      <c r="W216" t="s">
        <v>35</v>
      </c>
      <c r="X216" t="s">
        <v>1104</v>
      </c>
      <c r="Z216" t="s">
        <v>4357</v>
      </c>
      <c r="AB216" t="s">
        <v>4357</v>
      </c>
      <c r="AF216" t="s">
        <v>4357</v>
      </c>
      <c r="AM216" t="s">
        <v>4357</v>
      </c>
      <c r="AT216" t="s">
        <v>4357</v>
      </c>
      <c r="AX216" t="s">
        <v>4357</v>
      </c>
      <c r="BE216" t="s">
        <v>4357</v>
      </c>
      <c r="BF216" t="s">
        <v>4357</v>
      </c>
      <c r="BP216" t="s">
        <v>4357</v>
      </c>
      <c r="BU216" t="s">
        <v>4357</v>
      </c>
      <c r="BX216" t="s">
        <v>4357</v>
      </c>
      <c r="CC216" t="s">
        <v>4357</v>
      </c>
    </row>
    <row r="217" spans="1:85" ht="300" x14ac:dyDescent="0.25">
      <c r="A217" s="25" t="s">
        <v>4771</v>
      </c>
      <c r="B217" t="s">
        <v>1338</v>
      </c>
      <c r="C217" t="s">
        <v>1339</v>
      </c>
      <c r="D217" s="2" t="s">
        <v>1340</v>
      </c>
      <c r="E217">
        <v>2018</v>
      </c>
      <c r="F217" t="s">
        <v>629</v>
      </c>
      <c r="G217">
        <v>6</v>
      </c>
      <c r="J217">
        <v>35787</v>
      </c>
      <c r="K217">
        <v>35800</v>
      </c>
      <c r="N217" t="s">
        <v>1341</v>
      </c>
      <c r="O217" t="s">
        <v>1342</v>
      </c>
      <c r="P217" t="s">
        <v>1343</v>
      </c>
      <c r="Q217" t="s">
        <v>1344</v>
      </c>
      <c r="R217" s="2" t="s">
        <v>1345</v>
      </c>
      <c r="S217" s="2" t="s">
        <v>1346</v>
      </c>
      <c r="T217" t="s">
        <v>33</v>
      </c>
      <c r="U217" t="s">
        <v>34</v>
      </c>
      <c r="V217" t="s">
        <v>86</v>
      </c>
      <c r="W217" t="s">
        <v>35</v>
      </c>
      <c r="X217" t="s">
        <v>1347</v>
      </c>
      <c r="Z217" t="s">
        <v>4357</v>
      </c>
      <c r="AB217" t="s">
        <v>4357</v>
      </c>
      <c r="AL217" t="s">
        <v>4357</v>
      </c>
      <c r="AS217" t="s">
        <v>4357</v>
      </c>
      <c r="BE217" t="s">
        <v>4357</v>
      </c>
      <c r="BF217" t="s">
        <v>4357</v>
      </c>
      <c r="BH217" t="s">
        <v>4357</v>
      </c>
      <c r="BU217" t="s">
        <v>4357</v>
      </c>
      <c r="BW217" t="s">
        <v>4357</v>
      </c>
      <c r="CB217" t="s">
        <v>4357</v>
      </c>
      <c r="CC217" t="s">
        <v>4357</v>
      </c>
    </row>
    <row r="218" spans="1:85" ht="195" x14ac:dyDescent="0.25">
      <c r="A218" s="25" t="s">
        <v>4772</v>
      </c>
      <c r="B218" t="s">
        <v>1181</v>
      </c>
      <c r="C218" t="s">
        <v>1182</v>
      </c>
      <c r="D218" s="2" t="s">
        <v>1183</v>
      </c>
      <c r="E218">
        <v>2018</v>
      </c>
      <c r="F218" t="s">
        <v>1173</v>
      </c>
      <c r="I218">
        <v>8450310</v>
      </c>
      <c r="J218">
        <v>249</v>
      </c>
      <c r="K218">
        <v>254</v>
      </c>
      <c r="N218" t="s">
        <v>1184</v>
      </c>
      <c r="O218" t="s">
        <v>1185</v>
      </c>
      <c r="P218" t="s">
        <v>1186</v>
      </c>
      <c r="Q218" t="s">
        <v>1187</v>
      </c>
      <c r="R218" s="2" t="s">
        <v>1188</v>
      </c>
      <c r="S218" s="2" t="s">
        <v>1189</v>
      </c>
      <c r="T218" t="s">
        <v>89</v>
      </c>
      <c r="U218" t="s">
        <v>34</v>
      </c>
      <c r="W218" t="s">
        <v>35</v>
      </c>
      <c r="X218" t="s">
        <v>1190</v>
      </c>
      <c r="Z218" t="s">
        <v>4357</v>
      </c>
      <c r="AB218" t="s">
        <v>4357</v>
      </c>
      <c r="AF218" t="s">
        <v>4357</v>
      </c>
      <c r="BE218" t="s">
        <v>4357</v>
      </c>
      <c r="BH218" t="s">
        <v>4357</v>
      </c>
      <c r="BP218" t="s">
        <v>4357</v>
      </c>
      <c r="BU218" t="s">
        <v>4357</v>
      </c>
    </row>
    <row r="219" spans="1:85" ht="225" x14ac:dyDescent="0.25">
      <c r="A219" s="25" t="s">
        <v>4773</v>
      </c>
      <c r="B219" t="s">
        <v>1576</v>
      </c>
      <c r="C219" t="s">
        <v>1577</v>
      </c>
      <c r="D219" s="2" t="s">
        <v>1578</v>
      </c>
      <c r="E219">
        <v>2018</v>
      </c>
      <c r="F219" t="s">
        <v>1579</v>
      </c>
      <c r="G219" t="s">
        <v>1539</v>
      </c>
      <c r="J219">
        <v>1</v>
      </c>
      <c r="K219">
        <v>6</v>
      </c>
      <c r="M219">
        <v>1</v>
      </c>
      <c r="N219" t="s">
        <v>1580</v>
      </c>
      <c r="O219" t="s">
        <v>1581</v>
      </c>
      <c r="P219" t="s">
        <v>1582</v>
      </c>
      <c r="Q219" t="s">
        <v>1583</v>
      </c>
      <c r="R219" s="2" t="s">
        <v>1584</v>
      </c>
      <c r="T219" t="s">
        <v>89</v>
      </c>
      <c r="U219" t="s">
        <v>34</v>
      </c>
      <c r="W219" t="s">
        <v>35</v>
      </c>
      <c r="X219" t="s">
        <v>1585</v>
      </c>
      <c r="Z219" t="s">
        <v>4357</v>
      </c>
      <c r="AB219" t="s">
        <v>4357</v>
      </c>
      <c r="AF219" t="s">
        <v>4357</v>
      </c>
      <c r="BE219" t="s">
        <v>4357</v>
      </c>
      <c r="BH219" t="s">
        <v>4357</v>
      </c>
      <c r="BP219" t="s">
        <v>4357</v>
      </c>
      <c r="BW219" t="s">
        <v>4357</v>
      </c>
    </row>
    <row r="220" spans="1:85" ht="135" x14ac:dyDescent="0.25">
      <c r="A220" s="25" t="s">
        <v>4774</v>
      </c>
      <c r="B220" t="s">
        <v>1852</v>
      </c>
      <c r="C220" t="s">
        <v>1853</v>
      </c>
      <c r="D220" s="2" t="s">
        <v>1854</v>
      </c>
      <c r="E220">
        <v>2018</v>
      </c>
      <c r="F220" t="s">
        <v>670</v>
      </c>
      <c r="G220">
        <v>526</v>
      </c>
      <c r="J220">
        <v>330</v>
      </c>
      <c r="K220">
        <v>345</v>
      </c>
      <c r="N220" t="s">
        <v>1855</v>
      </c>
      <c r="O220" t="s">
        <v>1856</v>
      </c>
      <c r="P220" t="s">
        <v>1857</v>
      </c>
      <c r="Q220" t="s">
        <v>1858</v>
      </c>
      <c r="R220" s="2" t="s">
        <v>1859</v>
      </c>
      <c r="S220" s="2" t="s">
        <v>1860</v>
      </c>
      <c r="T220" t="s">
        <v>89</v>
      </c>
      <c r="U220" t="s">
        <v>34</v>
      </c>
      <c r="W220" t="s">
        <v>35</v>
      </c>
      <c r="X220" t="s">
        <v>1861</v>
      </c>
      <c r="AB220" t="s">
        <v>4357</v>
      </c>
      <c r="AF220" t="s">
        <v>4357</v>
      </c>
      <c r="AT220" t="s">
        <v>4357</v>
      </c>
      <c r="AX220" t="s">
        <v>4357</v>
      </c>
      <c r="BC220" t="s">
        <v>4357</v>
      </c>
      <c r="BF220" t="s">
        <v>4357</v>
      </c>
      <c r="BM220" t="s">
        <v>4357</v>
      </c>
      <c r="BN220" t="s">
        <v>4357</v>
      </c>
      <c r="BU220" t="s">
        <v>4357</v>
      </c>
      <c r="BX220" t="s">
        <v>4357</v>
      </c>
    </row>
    <row r="221" spans="1:85" ht="240" x14ac:dyDescent="0.25">
      <c r="A221" s="25" t="s">
        <v>4775</v>
      </c>
      <c r="B221" t="s">
        <v>1928</v>
      </c>
      <c r="C221" t="s">
        <v>1929</v>
      </c>
      <c r="D221" s="2" t="s">
        <v>1930</v>
      </c>
      <c r="E221">
        <v>2018</v>
      </c>
      <c r="F221" t="s">
        <v>1931</v>
      </c>
      <c r="G221">
        <v>225</v>
      </c>
      <c r="J221">
        <v>3</v>
      </c>
      <c r="K221">
        <v>9</v>
      </c>
      <c r="M221">
        <v>1</v>
      </c>
      <c r="N221" t="s">
        <v>1932</v>
      </c>
      <c r="O221" t="s">
        <v>1933</v>
      </c>
      <c r="P221" t="s">
        <v>1934</v>
      </c>
      <c r="Q221" t="s">
        <v>1935</v>
      </c>
      <c r="R221" s="2" t="s">
        <v>4423</v>
      </c>
      <c r="S221" s="2" t="s">
        <v>1936</v>
      </c>
      <c r="T221" t="s">
        <v>89</v>
      </c>
      <c r="U221" t="s">
        <v>34</v>
      </c>
      <c r="W221" t="s">
        <v>35</v>
      </c>
      <c r="X221" t="s">
        <v>1937</v>
      </c>
      <c r="AB221" t="s">
        <v>4357</v>
      </c>
      <c r="AL221" t="s">
        <v>4357</v>
      </c>
      <c r="AM221" t="s">
        <v>4357</v>
      </c>
      <c r="AS221" t="s">
        <v>4357</v>
      </c>
      <c r="AT221" t="s">
        <v>4357</v>
      </c>
      <c r="AX221" t="s">
        <v>4357</v>
      </c>
      <c r="BD221" t="s">
        <v>4357</v>
      </c>
      <c r="BE221" t="s">
        <v>4357</v>
      </c>
      <c r="BF221" t="s">
        <v>4357</v>
      </c>
      <c r="BM221" t="s">
        <v>4357</v>
      </c>
      <c r="BP221" t="s">
        <v>4357</v>
      </c>
      <c r="BU221" t="s">
        <v>4357</v>
      </c>
    </row>
    <row r="222" spans="1:85" ht="315" x14ac:dyDescent="0.25">
      <c r="A222" s="25" t="s">
        <v>4776</v>
      </c>
      <c r="B222" t="s">
        <v>1948</v>
      </c>
      <c r="C222" t="s">
        <v>1949</v>
      </c>
      <c r="D222" s="2" t="s">
        <v>1950</v>
      </c>
      <c r="E222">
        <v>2018</v>
      </c>
      <c r="F222" t="s">
        <v>284</v>
      </c>
      <c r="G222">
        <v>20</v>
      </c>
      <c r="H222">
        <v>1</v>
      </c>
      <c r="I222" t="s">
        <v>1951</v>
      </c>
      <c r="M222">
        <v>7</v>
      </c>
      <c r="N222" t="s">
        <v>1952</v>
      </c>
      <c r="O222" t="s">
        <v>1953</v>
      </c>
      <c r="P222" t="s">
        <v>1954</v>
      </c>
      <c r="Q222" t="s">
        <v>1955</v>
      </c>
      <c r="R222" s="2" t="s">
        <v>1956</v>
      </c>
      <c r="S222" s="2" t="s">
        <v>1957</v>
      </c>
      <c r="T222" t="s">
        <v>33</v>
      </c>
      <c r="U222" t="s">
        <v>34</v>
      </c>
      <c r="V222" t="s">
        <v>86</v>
      </c>
      <c r="W222" t="s">
        <v>35</v>
      </c>
      <c r="X222" t="s">
        <v>1958</v>
      </c>
      <c r="AB222" t="s">
        <v>4357</v>
      </c>
      <c r="AL222" t="s">
        <v>4357</v>
      </c>
      <c r="AM222" t="s">
        <v>4357</v>
      </c>
      <c r="AO222" t="s">
        <v>4357</v>
      </c>
      <c r="AS222" t="s">
        <v>4357</v>
      </c>
      <c r="BE222" t="s">
        <v>4357</v>
      </c>
      <c r="BN222" t="s">
        <v>4357</v>
      </c>
      <c r="BT222" t="s">
        <v>4357</v>
      </c>
      <c r="BU222" t="s">
        <v>4357</v>
      </c>
      <c r="CC222" t="s">
        <v>4357</v>
      </c>
      <c r="CG222" t="s">
        <v>4357</v>
      </c>
    </row>
    <row r="223" spans="1:85" ht="165" x14ac:dyDescent="0.25">
      <c r="A223" s="25" t="s">
        <v>4777</v>
      </c>
      <c r="B223" t="s">
        <v>1076</v>
      </c>
      <c r="C223" t="s">
        <v>1077</v>
      </c>
      <c r="D223" s="2" t="s">
        <v>1078</v>
      </c>
      <c r="E223">
        <v>2018</v>
      </c>
      <c r="F223" t="s">
        <v>1079</v>
      </c>
      <c r="G223">
        <v>25</v>
      </c>
      <c r="H223">
        <v>10</v>
      </c>
      <c r="J223">
        <v>1402</v>
      </c>
      <c r="K223">
        <v>1406</v>
      </c>
      <c r="M223">
        <v>1</v>
      </c>
      <c r="N223" t="s">
        <v>1080</v>
      </c>
      <c r="O223" t="s">
        <v>1081</v>
      </c>
      <c r="P223" t="s">
        <v>1082</v>
      </c>
      <c r="Q223" t="s">
        <v>1083</v>
      </c>
      <c r="R223" s="2" t="s">
        <v>1084</v>
      </c>
      <c r="S223" s="2" t="s">
        <v>1085</v>
      </c>
      <c r="T223" t="s">
        <v>33</v>
      </c>
      <c r="U223" t="s">
        <v>34</v>
      </c>
      <c r="W223" t="s">
        <v>35</v>
      </c>
      <c r="X223" t="s">
        <v>1086</v>
      </c>
      <c r="AD223" t="s">
        <v>4357</v>
      </c>
      <c r="AI223" t="s">
        <v>4357</v>
      </c>
      <c r="AT223" t="s">
        <v>4357</v>
      </c>
      <c r="BF223" t="s">
        <v>4357</v>
      </c>
      <c r="BP223" t="s">
        <v>4357</v>
      </c>
      <c r="BU223" t="s">
        <v>4357</v>
      </c>
    </row>
    <row r="224" spans="1:85" ht="360" x14ac:dyDescent="0.25">
      <c r="A224" s="25" t="s">
        <v>4778</v>
      </c>
      <c r="B224" t="s">
        <v>1959</v>
      </c>
      <c r="C224" t="s">
        <v>1960</v>
      </c>
      <c r="D224" s="2" t="s">
        <v>1961</v>
      </c>
      <c r="E224">
        <v>2018</v>
      </c>
      <c r="F224" t="s">
        <v>1962</v>
      </c>
      <c r="G224">
        <v>13</v>
      </c>
      <c r="H224">
        <v>1</v>
      </c>
      <c r="I224" t="s">
        <v>1963</v>
      </c>
      <c r="M224">
        <v>5</v>
      </c>
      <c r="N224" t="s">
        <v>1964</v>
      </c>
      <c r="O224" t="s">
        <v>1965</v>
      </c>
      <c r="P224" t="s">
        <v>1966</v>
      </c>
      <c r="Q224" t="s">
        <v>1967</v>
      </c>
      <c r="R224" s="2" t="s">
        <v>1968</v>
      </c>
      <c r="T224" t="s">
        <v>33</v>
      </c>
      <c r="U224" t="s">
        <v>34</v>
      </c>
      <c r="V224" t="s">
        <v>86</v>
      </c>
      <c r="W224" t="s">
        <v>35</v>
      </c>
      <c r="X224" t="s">
        <v>1969</v>
      </c>
      <c r="AD224" t="s">
        <v>4357</v>
      </c>
      <c r="AK224" t="s">
        <v>4357</v>
      </c>
      <c r="BF224" t="s">
        <v>4357</v>
      </c>
      <c r="BU224" t="s">
        <v>4357</v>
      </c>
      <c r="BX224" t="s">
        <v>4357</v>
      </c>
    </row>
    <row r="225" spans="1:85" ht="120" x14ac:dyDescent="0.25">
      <c r="A225" s="25" t="s">
        <v>4779</v>
      </c>
      <c r="B225" t="s">
        <v>4466</v>
      </c>
      <c r="C225" t="s">
        <v>1910</v>
      </c>
      <c r="D225" s="2" t="s">
        <v>1911</v>
      </c>
      <c r="E225">
        <v>2018</v>
      </c>
      <c r="F225" t="s">
        <v>793</v>
      </c>
      <c r="G225">
        <v>746</v>
      </c>
      <c r="J225">
        <v>1153</v>
      </c>
      <c r="K225">
        <v>1161</v>
      </c>
      <c r="N225" t="s">
        <v>1912</v>
      </c>
      <c r="O225" t="s">
        <v>1913</v>
      </c>
      <c r="P225" t="s">
        <v>1914</v>
      </c>
      <c r="Q225" t="s">
        <v>1915</v>
      </c>
      <c r="R225" s="2" t="s">
        <v>1916</v>
      </c>
      <c r="S225" s="2" t="s">
        <v>1917</v>
      </c>
      <c r="T225" t="s">
        <v>89</v>
      </c>
      <c r="U225" t="s">
        <v>34</v>
      </c>
      <c r="W225" t="s">
        <v>35</v>
      </c>
      <c r="X225" t="s">
        <v>1918</v>
      </c>
      <c r="AA225" t="s">
        <v>4357</v>
      </c>
      <c r="AJ225" t="s">
        <v>4357</v>
      </c>
      <c r="AS225" t="s">
        <v>4357</v>
      </c>
      <c r="BU225" t="s">
        <v>4357</v>
      </c>
    </row>
    <row r="226" spans="1:85" ht="315" x14ac:dyDescent="0.25">
      <c r="A226" s="25" t="s">
        <v>4780</v>
      </c>
      <c r="B226" t="s">
        <v>1286</v>
      </c>
      <c r="C226" t="s">
        <v>1287</v>
      </c>
      <c r="D226" s="2" t="s">
        <v>1288</v>
      </c>
      <c r="E226">
        <v>2018</v>
      </c>
      <c r="F226" t="s">
        <v>1289</v>
      </c>
      <c r="G226">
        <v>15</v>
      </c>
      <c r="H226">
        <v>4</v>
      </c>
      <c r="J226">
        <v>633</v>
      </c>
      <c r="K226">
        <v>645</v>
      </c>
      <c r="M226">
        <v>32</v>
      </c>
      <c r="N226" t="s">
        <v>1290</v>
      </c>
      <c r="O226" t="s">
        <v>1291</v>
      </c>
      <c r="P226" t="s">
        <v>1292</v>
      </c>
      <c r="Q226" t="s">
        <v>1293</v>
      </c>
      <c r="R226" s="2" t="s">
        <v>1294</v>
      </c>
      <c r="S226" s="2" t="s">
        <v>1295</v>
      </c>
      <c r="T226" t="s">
        <v>33</v>
      </c>
      <c r="U226" t="s">
        <v>34</v>
      </c>
      <c r="W226" t="s">
        <v>35</v>
      </c>
      <c r="X226" t="s">
        <v>1296</v>
      </c>
      <c r="Z226" t="s">
        <v>4357</v>
      </c>
      <c r="AB226" t="s">
        <v>4357</v>
      </c>
      <c r="AF226" t="s">
        <v>4357</v>
      </c>
      <c r="AO226" t="s">
        <v>4357</v>
      </c>
      <c r="AS226" t="s">
        <v>4357</v>
      </c>
      <c r="BE226" t="s">
        <v>4357</v>
      </c>
      <c r="BL226" t="s">
        <v>4357</v>
      </c>
      <c r="BP226" t="s">
        <v>4357</v>
      </c>
      <c r="BT226" t="s">
        <v>4357</v>
      </c>
      <c r="BU226" t="s">
        <v>4357</v>
      </c>
      <c r="BW226" t="s">
        <v>4357</v>
      </c>
    </row>
    <row r="227" spans="1:85" ht="255" x14ac:dyDescent="0.25">
      <c r="A227" s="25" t="s">
        <v>4781</v>
      </c>
      <c r="B227" t="s">
        <v>1254</v>
      </c>
      <c r="C227" t="s">
        <v>1255</v>
      </c>
      <c r="D227" s="2" t="s">
        <v>1256</v>
      </c>
      <c r="E227">
        <v>2018</v>
      </c>
      <c r="F227" t="s">
        <v>629</v>
      </c>
      <c r="G227">
        <v>6</v>
      </c>
      <c r="J227">
        <v>36584</v>
      </c>
      <c r="K227">
        <v>36594</v>
      </c>
      <c r="M227">
        <v>1</v>
      </c>
      <c r="N227" t="s">
        <v>1257</v>
      </c>
      <c r="O227" t="s">
        <v>1258</v>
      </c>
      <c r="P227" t="s">
        <v>1259</v>
      </c>
      <c r="Q227" t="s">
        <v>1260</v>
      </c>
      <c r="R227" s="2" t="s">
        <v>1261</v>
      </c>
      <c r="S227" s="2" t="s">
        <v>1262</v>
      </c>
      <c r="T227" t="s">
        <v>33</v>
      </c>
      <c r="U227" t="s">
        <v>34</v>
      </c>
      <c r="V227" t="s">
        <v>86</v>
      </c>
      <c r="W227" t="s">
        <v>35</v>
      </c>
      <c r="X227" t="s">
        <v>1263</v>
      </c>
      <c r="Z227" t="s">
        <v>4357</v>
      </c>
      <c r="AB227" t="s">
        <v>4357</v>
      </c>
      <c r="AF227" t="s">
        <v>4357</v>
      </c>
      <c r="AM227" t="s">
        <v>4357</v>
      </c>
      <c r="AS227" t="s">
        <v>4357</v>
      </c>
      <c r="AT227" t="s">
        <v>4357</v>
      </c>
      <c r="AX227" t="s">
        <v>4357</v>
      </c>
      <c r="BE227" t="s">
        <v>4357</v>
      </c>
      <c r="BL227" t="s">
        <v>4357</v>
      </c>
      <c r="BN227" t="s">
        <v>4357</v>
      </c>
      <c r="BT227" t="s">
        <v>4357</v>
      </c>
      <c r="BU227" t="s">
        <v>4357</v>
      </c>
      <c r="CC227" t="s">
        <v>4357</v>
      </c>
    </row>
    <row r="228" spans="1:85" ht="150" x14ac:dyDescent="0.25">
      <c r="A228" s="25" t="s">
        <v>4782</v>
      </c>
      <c r="B228" t="s">
        <v>1202</v>
      </c>
      <c r="C228" t="s">
        <v>1203</v>
      </c>
      <c r="D228" s="2" t="s">
        <v>1204</v>
      </c>
      <c r="E228">
        <v>2018</v>
      </c>
      <c r="F228" t="s">
        <v>1205</v>
      </c>
      <c r="G228" t="s">
        <v>1206</v>
      </c>
      <c r="I228">
        <v>8432320</v>
      </c>
      <c r="J228">
        <v>793</v>
      </c>
      <c r="K228">
        <v>800</v>
      </c>
      <c r="N228" t="s">
        <v>1207</v>
      </c>
      <c r="O228" t="s">
        <v>1208</v>
      </c>
      <c r="P228" t="s">
        <v>1209</v>
      </c>
      <c r="Q228" t="s">
        <v>1210</v>
      </c>
      <c r="R228" s="2" t="s">
        <v>1211</v>
      </c>
      <c r="S228" s="2" t="s">
        <v>1212</v>
      </c>
      <c r="T228" t="s">
        <v>89</v>
      </c>
      <c r="U228" t="s">
        <v>34</v>
      </c>
      <c r="W228" t="s">
        <v>35</v>
      </c>
      <c r="X228" t="s">
        <v>1213</v>
      </c>
      <c r="Z228" t="s">
        <v>4357</v>
      </c>
      <c r="AB228" t="s">
        <v>4357</v>
      </c>
      <c r="AF228" t="s">
        <v>4357</v>
      </c>
      <c r="AL228" t="s">
        <v>4357</v>
      </c>
      <c r="BF228" t="s">
        <v>4357</v>
      </c>
      <c r="BP228" t="s">
        <v>4357</v>
      </c>
      <c r="BT228" t="s">
        <v>4357</v>
      </c>
      <c r="BX228" t="s">
        <v>4357</v>
      </c>
    </row>
    <row r="229" spans="1:85" ht="409.5" x14ac:dyDescent="0.25">
      <c r="A229" s="25" t="s">
        <v>4783</v>
      </c>
      <c r="B229" t="s">
        <v>1421</v>
      </c>
      <c r="C229" t="s">
        <v>1422</v>
      </c>
      <c r="D229" s="2" t="s">
        <v>1423</v>
      </c>
      <c r="E229">
        <v>2018</v>
      </c>
      <c r="F229" t="s">
        <v>1424</v>
      </c>
      <c r="G229">
        <v>75</v>
      </c>
      <c r="J229">
        <v>191</v>
      </c>
      <c r="K229">
        <v>217</v>
      </c>
      <c r="M229">
        <v>19</v>
      </c>
      <c r="N229" t="s">
        <v>1425</v>
      </c>
      <c r="O229" t="s">
        <v>1426</v>
      </c>
      <c r="P229" t="s">
        <v>1427</v>
      </c>
      <c r="Q229" t="s">
        <v>1428</v>
      </c>
      <c r="R229" s="2" t="s">
        <v>4424</v>
      </c>
      <c r="S229" s="2" t="s">
        <v>1429</v>
      </c>
      <c r="T229" t="s">
        <v>33</v>
      </c>
      <c r="U229" t="s">
        <v>34</v>
      </c>
      <c r="W229" t="s">
        <v>35</v>
      </c>
      <c r="X229" t="s">
        <v>1430</v>
      </c>
      <c r="Z229" t="s">
        <v>4357</v>
      </c>
      <c r="AB229" t="s">
        <v>4357</v>
      </c>
      <c r="AH229" t="s">
        <v>4357</v>
      </c>
      <c r="AM229" t="s">
        <v>4357</v>
      </c>
      <c r="AX229" t="s">
        <v>4357</v>
      </c>
      <c r="BD229" t="s">
        <v>4357</v>
      </c>
      <c r="BE229" t="s">
        <v>4357</v>
      </c>
      <c r="BF229" t="s">
        <v>4357</v>
      </c>
      <c r="BU229" t="s">
        <v>4357</v>
      </c>
      <c r="BW229" t="s">
        <v>4357</v>
      </c>
    </row>
    <row r="230" spans="1:85" ht="390" x14ac:dyDescent="0.25">
      <c r="A230" s="25" t="s">
        <v>4784</v>
      </c>
      <c r="B230" t="s">
        <v>1055</v>
      </c>
      <c r="C230" t="s">
        <v>1056</v>
      </c>
      <c r="D230" s="2" t="s">
        <v>1057</v>
      </c>
      <c r="E230">
        <v>2018</v>
      </c>
      <c r="F230" t="s">
        <v>272</v>
      </c>
      <c r="G230">
        <v>6</v>
      </c>
      <c r="H230">
        <v>10</v>
      </c>
      <c r="I230" t="s">
        <v>1058</v>
      </c>
      <c r="M230">
        <v>6</v>
      </c>
      <c r="N230" t="s">
        <v>1059</v>
      </c>
      <c r="O230" t="s">
        <v>1060</v>
      </c>
      <c r="P230" t="s">
        <v>1061</v>
      </c>
      <c r="Q230" t="s">
        <v>1062</v>
      </c>
      <c r="R230" s="2" t="s">
        <v>4426</v>
      </c>
      <c r="S230" s="2" t="s">
        <v>1063</v>
      </c>
      <c r="T230" t="s">
        <v>33</v>
      </c>
      <c r="U230" t="s">
        <v>34</v>
      </c>
      <c r="V230" t="s">
        <v>86</v>
      </c>
      <c r="W230" t="s">
        <v>35</v>
      </c>
      <c r="X230" t="s">
        <v>1064</v>
      </c>
      <c r="AA230" t="s">
        <v>4357</v>
      </c>
      <c r="AB230" t="s">
        <v>4357</v>
      </c>
      <c r="AJ230" t="s">
        <v>4357</v>
      </c>
      <c r="AL230" t="s">
        <v>4357</v>
      </c>
      <c r="AT230" t="s">
        <v>4357</v>
      </c>
      <c r="AX230" t="s">
        <v>4357</v>
      </c>
      <c r="BP230" t="s">
        <v>4357</v>
      </c>
      <c r="BU230" t="s">
        <v>4357</v>
      </c>
    </row>
    <row r="231" spans="1:85" ht="225" x14ac:dyDescent="0.25">
      <c r="A231" s="25" t="s">
        <v>4785</v>
      </c>
      <c r="B231" t="s">
        <v>1566</v>
      </c>
      <c r="C231" t="s">
        <v>1567</v>
      </c>
      <c r="D231" s="2" t="s">
        <v>1568</v>
      </c>
      <c r="E231">
        <v>2018</v>
      </c>
      <c r="F231" t="s">
        <v>1159</v>
      </c>
      <c r="G231">
        <v>77</v>
      </c>
      <c r="H231">
        <v>8</v>
      </c>
      <c r="J231">
        <v>9885</v>
      </c>
      <c r="K231">
        <v>9896</v>
      </c>
      <c r="M231">
        <v>1</v>
      </c>
      <c r="N231" t="s">
        <v>1569</v>
      </c>
      <c r="O231" t="s">
        <v>1570</v>
      </c>
      <c r="P231" t="s">
        <v>1571</v>
      </c>
      <c r="Q231" t="s">
        <v>1572</v>
      </c>
      <c r="R231" s="2" t="s">
        <v>1573</v>
      </c>
      <c r="S231" s="2" t="s">
        <v>1574</v>
      </c>
      <c r="T231" t="s">
        <v>33</v>
      </c>
      <c r="U231" t="s">
        <v>34</v>
      </c>
      <c r="W231" t="s">
        <v>35</v>
      </c>
      <c r="X231" t="s">
        <v>1575</v>
      </c>
      <c r="AB231" t="s">
        <v>4357</v>
      </c>
      <c r="AL231" t="s">
        <v>4357</v>
      </c>
      <c r="BE231" t="s">
        <v>4357</v>
      </c>
      <c r="BJ231" t="s">
        <v>4357</v>
      </c>
      <c r="BN231" t="s">
        <v>4357</v>
      </c>
      <c r="BP231" t="s">
        <v>4357</v>
      </c>
      <c r="BT231" t="s">
        <v>4357</v>
      </c>
      <c r="BU231" t="s">
        <v>4357</v>
      </c>
      <c r="BV231" t="s">
        <v>4357</v>
      </c>
      <c r="CC231" t="s">
        <v>4357</v>
      </c>
    </row>
    <row r="232" spans="1:85" ht="210" x14ac:dyDescent="0.25">
      <c r="A232" s="25" t="s">
        <v>4786</v>
      </c>
      <c r="B232" t="s">
        <v>1431</v>
      </c>
      <c r="C232" t="s">
        <v>1432</v>
      </c>
      <c r="D232" s="2" t="s">
        <v>1433</v>
      </c>
      <c r="E232">
        <v>2018</v>
      </c>
      <c r="F232" t="s">
        <v>154</v>
      </c>
      <c r="G232">
        <v>5</v>
      </c>
      <c r="H232">
        <v>3</v>
      </c>
      <c r="I232">
        <v>8272031</v>
      </c>
      <c r="J232">
        <v>1379</v>
      </c>
      <c r="K232">
        <v>1388</v>
      </c>
      <c r="N232" t="s">
        <v>1434</v>
      </c>
      <c r="O232" t="s">
        <v>1435</v>
      </c>
      <c r="P232" t="s">
        <v>1436</v>
      </c>
      <c r="Q232" t="s">
        <v>1437</v>
      </c>
      <c r="R232" s="2" t="s">
        <v>1438</v>
      </c>
      <c r="S232" s="2" t="s">
        <v>1439</v>
      </c>
      <c r="T232" t="s">
        <v>33</v>
      </c>
      <c r="U232" t="s">
        <v>34</v>
      </c>
      <c r="W232" t="s">
        <v>35</v>
      </c>
      <c r="X232" t="s">
        <v>1440</v>
      </c>
      <c r="Z232" t="s">
        <v>4357</v>
      </c>
      <c r="AB232" t="s">
        <v>4357</v>
      </c>
      <c r="AF232" t="s">
        <v>4357</v>
      </c>
      <c r="BF232" t="s">
        <v>4357</v>
      </c>
      <c r="BL232" t="s">
        <v>4357</v>
      </c>
      <c r="BN232" t="s">
        <v>4357</v>
      </c>
      <c r="BP232" t="s">
        <v>4357</v>
      </c>
      <c r="BU232" t="s">
        <v>4357</v>
      </c>
      <c r="BW232" t="s">
        <v>4357</v>
      </c>
    </row>
    <row r="233" spans="1:85" ht="165" x14ac:dyDescent="0.25">
      <c r="A233" s="25" t="s">
        <v>4787</v>
      </c>
      <c r="B233" t="s">
        <v>1784</v>
      </c>
      <c r="C233" t="s">
        <v>1785</v>
      </c>
      <c r="D233" s="2" t="s">
        <v>1786</v>
      </c>
      <c r="E233">
        <v>2018</v>
      </c>
      <c r="F233" t="s">
        <v>762</v>
      </c>
      <c r="G233" t="s">
        <v>1787</v>
      </c>
      <c r="J233">
        <v>532</v>
      </c>
      <c r="K233">
        <v>543</v>
      </c>
      <c r="N233" t="s">
        <v>1788</v>
      </c>
      <c r="O233" t="s">
        <v>1789</v>
      </c>
      <c r="P233" t="s">
        <v>1790</v>
      </c>
      <c r="Q233" t="s">
        <v>1791</v>
      </c>
      <c r="R233" s="2" t="s">
        <v>1792</v>
      </c>
      <c r="S233" s="2" t="s">
        <v>1793</v>
      </c>
      <c r="T233" t="s">
        <v>89</v>
      </c>
      <c r="U233" t="s">
        <v>34</v>
      </c>
      <c r="W233" t="s">
        <v>35</v>
      </c>
      <c r="X233" t="s">
        <v>1794</v>
      </c>
      <c r="Z233" t="s">
        <v>4357</v>
      </c>
      <c r="AB233" t="s">
        <v>4357</v>
      </c>
      <c r="AF233" t="s">
        <v>4357</v>
      </c>
      <c r="AS233" t="s">
        <v>4357</v>
      </c>
      <c r="BE233" t="s">
        <v>4357</v>
      </c>
      <c r="BJ233" t="s">
        <v>4357</v>
      </c>
      <c r="BN233" t="s">
        <v>4357</v>
      </c>
      <c r="BU233" t="s">
        <v>4357</v>
      </c>
    </row>
    <row r="234" spans="1:85" ht="270" x14ac:dyDescent="0.25">
      <c r="A234" s="25" t="s">
        <v>4788</v>
      </c>
      <c r="B234" t="s">
        <v>1001</v>
      </c>
      <c r="C234" t="s">
        <v>1002</v>
      </c>
      <c r="D234" s="2" t="s">
        <v>1003</v>
      </c>
      <c r="E234">
        <v>2018</v>
      </c>
      <c r="F234" t="s">
        <v>88</v>
      </c>
      <c r="J234">
        <v>155</v>
      </c>
      <c r="K234">
        <v>165</v>
      </c>
      <c r="N234" t="s">
        <v>1004</v>
      </c>
      <c r="O234" t="s">
        <v>1005</v>
      </c>
      <c r="P234" t="s">
        <v>1006</v>
      </c>
      <c r="Q234" t="s">
        <v>1007</v>
      </c>
      <c r="R234" s="2" t="s">
        <v>1008</v>
      </c>
      <c r="S234" s="2" t="s">
        <v>1009</v>
      </c>
      <c r="T234" t="s">
        <v>89</v>
      </c>
      <c r="U234" t="s">
        <v>34</v>
      </c>
      <c r="W234" t="s">
        <v>35</v>
      </c>
      <c r="X234" t="s">
        <v>1010</v>
      </c>
      <c r="Z234" t="s">
        <v>4357</v>
      </c>
      <c r="AB234" t="s">
        <v>4357</v>
      </c>
      <c r="AH234" t="s">
        <v>4357</v>
      </c>
      <c r="BF234" t="s">
        <v>4357</v>
      </c>
      <c r="BP234" t="s">
        <v>4357</v>
      </c>
      <c r="BU234" t="s">
        <v>4357</v>
      </c>
      <c r="BW234" t="s">
        <v>4357</v>
      </c>
      <c r="BX234" t="s">
        <v>4357</v>
      </c>
      <c r="CC234" t="s">
        <v>4357</v>
      </c>
    </row>
    <row r="235" spans="1:85" ht="285" x14ac:dyDescent="0.25">
      <c r="A235" s="25" t="s">
        <v>4789</v>
      </c>
      <c r="B235" t="s">
        <v>1812</v>
      </c>
      <c r="C235" t="s">
        <v>1813</v>
      </c>
      <c r="D235" s="2" t="s">
        <v>1814</v>
      </c>
      <c r="E235">
        <v>2018</v>
      </c>
      <c r="F235" t="s">
        <v>1815</v>
      </c>
      <c r="N235" t="s">
        <v>1816</v>
      </c>
      <c r="O235" t="s">
        <v>1817</v>
      </c>
      <c r="P235" t="s">
        <v>1818</v>
      </c>
      <c r="Q235" t="s">
        <v>1819</v>
      </c>
      <c r="R235" s="2" t="s">
        <v>4427</v>
      </c>
      <c r="S235" s="2" t="s">
        <v>1820</v>
      </c>
      <c r="T235" t="s">
        <v>647</v>
      </c>
      <c r="U235" t="s">
        <v>647</v>
      </c>
      <c r="W235" t="s">
        <v>35</v>
      </c>
      <c r="X235" t="s">
        <v>1821</v>
      </c>
      <c r="AB235" t="s">
        <v>4357</v>
      </c>
      <c r="AF235" t="s">
        <v>4357</v>
      </c>
      <c r="BC235" t="s">
        <v>4357</v>
      </c>
      <c r="BE235" t="s">
        <v>4357</v>
      </c>
      <c r="BP235" t="s">
        <v>4357</v>
      </c>
      <c r="BW235" t="s">
        <v>4357</v>
      </c>
      <c r="BX235" t="s">
        <v>4357</v>
      </c>
      <c r="BY235" t="s">
        <v>4357</v>
      </c>
      <c r="CC235" t="s">
        <v>4357</v>
      </c>
    </row>
    <row r="236" spans="1:85" ht="330" x14ac:dyDescent="0.25">
      <c r="A236" s="25" t="s">
        <v>4790</v>
      </c>
      <c r="B236" t="s">
        <v>1105</v>
      </c>
      <c r="C236" t="s">
        <v>1106</v>
      </c>
      <c r="D236" s="2" t="s">
        <v>1107</v>
      </c>
      <c r="E236">
        <v>2018</v>
      </c>
      <c r="F236" t="s">
        <v>1108</v>
      </c>
      <c r="I236">
        <v>8474628</v>
      </c>
      <c r="J236">
        <v>459</v>
      </c>
      <c r="K236">
        <v>463</v>
      </c>
      <c r="N236" t="s">
        <v>1109</v>
      </c>
      <c r="O236" t="s">
        <v>1110</v>
      </c>
      <c r="P236" t="s">
        <v>1111</v>
      </c>
      <c r="Q236" t="s">
        <v>1112</v>
      </c>
      <c r="R236" s="2" t="s">
        <v>1113</v>
      </c>
      <c r="S236" s="2" t="s">
        <v>1114</v>
      </c>
      <c r="T236" t="s">
        <v>89</v>
      </c>
      <c r="U236" t="s">
        <v>34</v>
      </c>
      <c r="W236" t="s">
        <v>35</v>
      </c>
      <c r="X236" t="s">
        <v>1115</v>
      </c>
      <c r="AB236" t="s">
        <v>4357</v>
      </c>
      <c r="AH236" t="s">
        <v>4357</v>
      </c>
      <c r="AS236" t="s">
        <v>4357</v>
      </c>
      <c r="BE236" t="s">
        <v>4357</v>
      </c>
      <c r="BF236" t="s">
        <v>4357</v>
      </c>
      <c r="BH236" t="s">
        <v>4357</v>
      </c>
      <c r="BJ236" t="s">
        <v>4357</v>
      </c>
      <c r="BP236" t="s">
        <v>4357</v>
      </c>
      <c r="BT236" t="s">
        <v>4357</v>
      </c>
      <c r="BU236" t="s">
        <v>4357</v>
      </c>
      <c r="BW236" t="s">
        <v>4357</v>
      </c>
      <c r="BX236" t="s">
        <v>4357</v>
      </c>
      <c r="BZ236" t="s">
        <v>4357</v>
      </c>
      <c r="CC236" t="s">
        <v>4357</v>
      </c>
    </row>
    <row r="237" spans="1:85" ht="360" x14ac:dyDescent="0.25">
      <c r="A237" s="25" t="s">
        <v>4791</v>
      </c>
      <c r="B237" t="s">
        <v>1555</v>
      </c>
      <c r="C237" t="s">
        <v>1556</v>
      </c>
      <c r="D237" s="2" t="s">
        <v>1557</v>
      </c>
      <c r="E237">
        <v>2018</v>
      </c>
      <c r="F237" t="s">
        <v>1558</v>
      </c>
      <c r="G237">
        <v>157</v>
      </c>
      <c r="J237">
        <v>191</v>
      </c>
      <c r="K237">
        <v>203</v>
      </c>
      <c r="M237">
        <v>12</v>
      </c>
      <c r="N237" t="s">
        <v>1559</v>
      </c>
      <c r="O237" t="s">
        <v>1560</v>
      </c>
      <c r="P237" t="s">
        <v>1561</v>
      </c>
      <c r="Q237" t="s">
        <v>1562</v>
      </c>
      <c r="R237" s="2" t="s">
        <v>1563</v>
      </c>
      <c r="S237" s="2" t="s">
        <v>1564</v>
      </c>
      <c r="T237" t="s">
        <v>33</v>
      </c>
      <c r="U237" t="s">
        <v>34</v>
      </c>
      <c r="W237" t="s">
        <v>35</v>
      </c>
      <c r="X237" t="s">
        <v>1565</v>
      </c>
      <c r="Z237" t="s">
        <v>4357</v>
      </c>
      <c r="AB237" t="s">
        <v>4357</v>
      </c>
      <c r="AF237" t="s">
        <v>4357</v>
      </c>
      <c r="AO237" t="s">
        <v>4357</v>
      </c>
      <c r="AS237" t="s">
        <v>4357</v>
      </c>
      <c r="BE237" t="s">
        <v>4357</v>
      </c>
      <c r="BF237" t="s">
        <v>4357</v>
      </c>
      <c r="BJ237" t="s">
        <v>4357</v>
      </c>
      <c r="BN237" t="s">
        <v>4357</v>
      </c>
      <c r="BP237" t="s">
        <v>4357</v>
      </c>
      <c r="BU237" t="s">
        <v>4357</v>
      </c>
      <c r="BW237" t="s">
        <v>4357</v>
      </c>
      <c r="CC237" t="s">
        <v>4357</v>
      </c>
    </row>
    <row r="238" spans="1:85" ht="180" x14ac:dyDescent="0.25">
      <c r="A238" s="25" t="s">
        <v>4792</v>
      </c>
      <c r="B238" t="s">
        <v>1607</v>
      </c>
      <c r="C238" t="s">
        <v>1608</v>
      </c>
      <c r="D238" s="2" t="s">
        <v>1609</v>
      </c>
      <c r="E238">
        <v>2018</v>
      </c>
      <c r="F238" t="s">
        <v>1610</v>
      </c>
      <c r="G238">
        <v>12</v>
      </c>
      <c r="H238">
        <v>1</v>
      </c>
      <c r="J238">
        <v>747</v>
      </c>
      <c r="K238">
        <v>758</v>
      </c>
      <c r="M238">
        <v>10</v>
      </c>
      <c r="N238" t="s">
        <v>1611</v>
      </c>
      <c r="O238" t="s">
        <v>1612</v>
      </c>
      <c r="P238" t="s">
        <v>1613</v>
      </c>
      <c r="Q238" t="s">
        <v>1614</v>
      </c>
      <c r="R238" s="2" t="s">
        <v>1615</v>
      </c>
      <c r="S238" s="2" t="s">
        <v>1616</v>
      </c>
      <c r="T238" t="s">
        <v>33</v>
      </c>
      <c r="U238" t="s">
        <v>34</v>
      </c>
      <c r="V238" t="s">
        <v>86</v>
      </c>
      <c r="W238" t="s">
        <v>35</v>
      </c>
      <c r="X238" t="s">
        <v>1617</v>
      </c>
      <c r="Z238" t="s">
        <v>4357</v>
      </c>
      <c r="AB238" t="s">
        <v>4357</v>
      </c>
      <c r="AF238" t="s">
        <v>4357</v>
      </c>
      <c r="AL238" t="s">
        <v>4357</v>
      </c>
      <c r="AM238" t="s">
        <v>4357</v>
      </c>
      <c r="AO238" t="s">
        <v>4357</v>
      </c>
      <c r="AS238" t="s">
        <v>4357</v>
      </c>
      <c r="BE238" t="s">
        <v>4357</v>
      </c>
      <c r="BF238" t="s">
        <v>4357</v>
      </c>
      <c r="BP238" t="s">
        <v>4357</v>
      </c>
      <c r="BW238" t="s">
        <v>4357</v>
      </c>
    </row>
    <row r="239" spans="1:85" ht="360" x14ac:dyDescent="0.25">
      <c r="A239" s="25" t="s">
        <v>4793</v>
      </c>
      <c r="B239" t="s">
        <v>1650</v>
      </c>
      <c r="C239" t="s">
        <v>1651</v>
      </c>
      <c r="D239" s="2" t="s">
        <v>1652</v>
      </c>
      <c r="E239">
        <v>2018</v>
      </c>
      <c r="F239" t="s">
        <v>1653</v>
      </c>
      <c r="G239">
        <v>67</v>
      </c>
      <c r="H239">
        <v>2</v>
      </c>
      <c r="J239">
        <v>323</v>
      </c>
      <c r="K239">
        <v>348</v>
      </c>
      <c r="M239">
        <v>5</v>
      </c>
      <c r="N239" t="s">
        <v>1654</v>
      </c>
      <c r="O239" t="s">
        <v>1655</v>
      </c>
      <c r="P239" t="s">
        <v>1656</v>
      </c>
      <c r="Q239" t="s">
        <v>1657</v>
      </c>
      <c r="R239" s="2" t="s">
        <v>4428</v>
      </c>
      <c r="S239" s="2" t="s">
        <v>1658</v>
      </c>
      <c r="T239" t="s">
        <v>33</v>
      </c>
      <c r="U239" t="s">
        <v>34</v>
      </c>
      <c r="W239" t="s">
        <v>35</v>
      </c>
      <c r="X239" t="s">
        <v>1659</v>
      </c>
      <c r="Z239" t="s">
        <v>4357</v>
      </c>
      <c r="AB239" t="s">
        <v>4357</v>
      </c>
      <c r="AH239" t="s">
        <v>4357</v>
      </c>
      <c r="AS239" t="s">
        <v>4357</v>
      </c>
      <c r="BE239" t="s">
        <v>4357</v>
      </c>
      <c r="BF239" t="s">
        <v>4357</v>
      </c>
      <c r="BN239" t="s">
        <v>4357</v>
      </c>
      <c r="BP239" t="s">
        <v>4357</v>
      </c>
      <c r="BU239" t="s">
        <v>4357</v>
      </c>
      <c r="BV239" t="s">
        <v>4357</v>
      </c>
      <c r="BW239" t="s">
        <v>4357</v>
      </c>
      <c r="BX239" t="s">
        <v>4357</v>
      </c>
      <c r="BY239" t="s">
        <v>4357</v>
      </c>
      <c r="CG239" t="s">
        <v>4357</v>
      </c>
    </row>
    <row r="240" spans="1:85" ht="330" x14ac:dyDescent="0.25">
      <c r="A240" s="25" t="s">
        <v>4794</v>
      </c>
      <c r="B240" t="s">
        <v>1702</v>
      </c>
      <c r="C240" t="s">
        <v>1703</v>
      </c>
      <c r="D240" s="2" t="s">
        <v>1704</v>
      </c>
      <c r="E240">
        <v>2018</v>
      </c>
      <c r="F240" t="s">
        <v>1705</v>
      </c>
      <c r="G240">
        <v>4</v>
      </c>
      <c r="H240">
        <v>15</v>
      </c>
      <c r="I240" t="s">
        <v>1706</v>
      </c>
      <c r="N240" t="s">
        <v>1707</v>
      </c>
      <c r="O240" t="s">
        <v>1708</v>
      </c>
      <c r="P240" t="s">
        <v>1709</v>
      </c>
      <c r="Q240" t="s">
        <v>1710</v>
      </c>
      <c r="R240" s="2" t="s">
        <v>1711</v>
      </c>
      <c r="S240" s="2" t="s">
        <v>1712</v>
      </c>
      <c r="T240" t="s">
        <v>33</v>
      </c>
      <c r="U240" t="s">
        <v>34</v>
      </c>
      <c r="V240" t="s">
        <v>86</v>
      </c>
      <c r="W240" t="s">
        <v>35</v>
      </c>
      <c r="X240" t="s">
        <v>1713</v>
      </c>
      <c r="Z240" t="s">
        <v>4357</v>
      </c>
      <c r="AB240" t="s">
        <v>4357</v>
      </c>
      <c r="AH240" t="s">
        <v>4357</v>
      </c>
      <c r="AM240" t="s">
        <v>4357</v>
      </c>
      <c r="AO240" t="s">
        <v>4357</v>
      </c>
      <c r="AS240" t="s">
        <v>4357</v>
      </c>
      <c r="AT240" t="s">
        <v>4357</v>
      </c>
      <c r="AX240" t="s">
        <v>4357</v>
      </c>
      <c r="BE240" t="s">
        <v>4357</v>
      </c>
      <c r="BF240" t="s">
        <v>4357</v>
      </c>
      <c r="BN240" t="s">
        <v>4357</v>
      </c>
      <c r="BU240" t="s">
        <v>4357</v>
      </c>
      <c r="BW240" t="s">
        <v>4357</v>
      </c>
      <c r="BX240" t="s">
        <v>4357</v>
      </c>
      <c r="CC240" t="s">
        <v>4357</v>
      </c>
      <c r="CD240" t="s">
        <v>4357</v>
      </c>
    </row>
    <row r="241" spans="1:81" ht="240" x14ac:dyDescent="0.25">
      <c r="A241" s="25" t="s">
        <v>4795</v>
      </c>
      <c r="B241" t="s">
        <v>1462</v>
      </c>
      <c r="C241" t="s">
        <v>1463</v>
      </c>
      <c r="D241" s="2" t="s">
        <v>1464</v>
      </c>
      <c r="E241">
        <v>2018</v>
      </c>
      <c r="F241" t="s">
        <v>629</v>
      </c>
      <c r="G241">
        <v>6</v>
      </c>
      <c r="J241">
        <v>33513</v>
      </c>
      <c r="K241">
        <v>33528</v>
      </c>
      <c r="N241" t="s">
        <v>1465</v>
      </c>
      <c r="O241" t="s">
        <v>1466</v>
      </c>
      <c r="P241" t="s">
        <v>1467</v>
      </c>
      <c r="Q241" t="s">
        <v>1468</v>
      </c>
      <c r="R241" s="2" t="s">
        <v>1469</v>
      </c>
      <c r="S241" s="2" t="s">
        <v>1470</v>
      </c>
      <c r="T241" t="s">
        <v>33</v>
      </c>
      <c r="U241" t="s">
        <v>34</v>
      </c>
      <c r="V241" t="s">
        <v>86</v>
      </c>
      <c r="W241" t="s">
        <v>35</v>
      </c>
      <c r="X241" t="s">
        <v>1471</v>
      </c>
      <c r="Z241" t="s">
        <v>4357</v>
      </c>
      <c r="AB241" t="s">
        <v>4357</v>
      </c>
      <c r="AF241" t="s">
        <v>4357</v>
      </c>
      <c r="AO241" t="s">
        <v>4357</v>
      </c>
      <c r="AS241" t="s">
        <v>4357</v>
      </c>
      <c r="BE241" t="s">
        <v>4357</v>
      </c>
      <c r="BN241" t="s">
        <v>4357</v>
      </c>
      <c r="BP241" t="s">
        <v>4357</v>
      </c>
      <c r="BU241" t="s">
        <v>4357</v>
      </c>
      <c r="BW241" t="s">
        <v>4357</v>
      </c>
      <c r="CC241" t="s">
        <v>4357</v>
      </c>
    </row>
    <row r="242" spans="1:81" ht="180" x14ac:dyDescent="0.25">
      <c r="A242" s="25" t="s">
        <v>4796</v>
      </c>
      <c r="B242" t="s">
        <v>1670</v>
      </c>
      <c r="C242" t="s">
        <v>1671</v>
      </c>
      <c r="D242" s="2" t="s">
        <v>1672</v>
      </c>
      <c r="E242">
        <v>2018</v>
      </c>
      <c r="F242" t="s">
        <v>1673</v>
      </c>
      <c r="G242">
        <v>274</v>
      </c>
      <c r="J242">
        <v>99</v>
      </c>
      <c r="K242">
        <v>105</v>
      </c>
      <c r="M242">
        <v>6</v>
      </c>
      <c r="N242" t="s">
        <v>1674</v>
      </c>
      <c r="O242" t="s">
        <v>1675</v>
      </c>
      <c r="P242" t="s">
        <v>1676</v>
      </c>
      <c r="Q242" t="s">
        <v>1677</v>
      </c>
      <c r="R242" s="2" t="s">
        <v>1678</v>
      </c>
      <c r="S242" s="2" t="s">
        <v>1679</v>
      </c>
      <c r="T242" t="s">
        <v>33</v>
      </c>
      <c r="U242" t="s">
        <v>34</v>
      </c>
      <c r="W242" t="s">
        <v>35</v>
      </c>
      <c r="X242" t="s">
        <v>1680</v>
      </c>
      <c r="Z242" t="s">
        <v>4357</v>
      </c>
      <c r="AB242" t="s">
        <v>4357</v>
      </c>
      <c r="AF242" t="s">
        <v>4357</v>
      </c>
      <c r="AM242" t="s">
        <v>4357</v>
      </c>
      <c r="AT242" t="s">
        <v>4357</v>
      </c>
      <c r="AX242" t="s">
        <v>4357</v>
      </c>
      <c r="BE242" t="s">
        <v>4357</v>
      </c>
      <c r="BN242" t="s">
        <v>4357</v>
      </c>
      <c r="BP242" t="s">
        <v>4357</v>
      </c>
      <c r="BU242" t="s">
        <v>4357</v>
      </c>
      <c r="BX242" t="s">
        <v>4357</v>
      </c>
      <c r="BY242" t="s">
        <v>4357</v>
      </c>
      <c r="CC242" t="s">
        <v>4357</v>
      </c>
    </row>
    <row r="243" spans="1:81" ht="120" x14ac:dyDescent="0.25">
      <c r="A243" s="25" t="s">
        <v>4797</v>
      </c>
      <c r="B243" t="s">
        <v>1160</v>
      </c>
      <c r="C243" t="s">
        <v>1161</v>
      </c>
      <c r="D243" s="2" t="s">
        <v>1162</v>
      </c>
      <c r="E243">
        <v>2018</v>
      </c>
      <c r="F243" t="s">
        <v>40</v>
      </c>
      <c r="G243">
        <v>86</v>
      </c>
      <c r="J243">
        <v>873</v>
      </c>
      <c r="K243">
        <v>880</v>
      </c>
      <c r="M243">
        <v>1</v>
      </c>
      <c r="N243" t="s">
        <v>1163</v>
      </c>
      <c r="O243" t="s">
        <v>1164</v>
      </c>
      <c r="P243" t="s">
        <v>1165</v>
      </c>
      <c r="Q243" t="s">
        <v>1166</v>
      </c>
      <c r="R243" s="2" t="s">
        <v>1167</v>
      </c>
      <c r="S243" s="2" t="s">
        <v>1168</v>
      </c>
      <c r="T243" t="s">
        <v>33</v>
      </c>
      <c r="U243" t="s">
        <v>34</v>
      </c>
      <c r="W243" t="s">
        <v>35</v>
      </c>
      <c r="X243" t="s">
        <v>1169</v>
      </c>
      <c r="AB243" t="s">
        <v>4357</v>
      </c>
      <c r="AF243" t="s">
        <v>4357</v>
      </c>
      <c r="AS243" t="s">
        <v>4357</v>
      </c>
      <c r="BL243" t="s">
        <v>4357</v>
      </c>
      <c r="BU243" t="s">
        <v>4357</v>
      </c>
      <c r="BX243" t="s">
        <v>4357</v>
      </c>
      <c r="BY243" t="s">
        <v>4357</v>
      </c>
    </row>
    <row r="244" spans="1:81" ht="180" x14ac:dyDescent="0.25">
      <c r="A244" s="25" t="s">
        <v>4798</v>
      </c>
      <c r="B244" t="s">
        <v>1970</v>
      </c>
      <c r="C244" t="s">
        <v>1971</v>
      </c>
      <c r="D244" s="2" t="s">
        <v>1972</v>
      </c>
      <c r="E244">
        <v>2018</v>
      </c>
      <c r="F244" t="s">
        <v>1973</v>
      </c>
      <c r="G244">
        <v>26</v>
      </c>
      <c r="H244">
        <v>1</v>
      </c>
      <c r="J244">
        <v>43</v>
      </c>
      <c r="K244">
        <v>53</v>
      </c>
      <c r="M244">
        <v>1</v>
      </c>
      <c r="N244" t="s">
        <v>1974</v>
      </c>
      <c r="O244" t="s">
        <v>1975</v>
      </c>
      <c r="P244" t="s">
        <v>1976</v>
      </c>
      <c r="Q244" t="s">
        <v>1977</v>
      </c>
      <c r="R244" s="2" t="s">
        <v>1978</v>
      </c>
      <c r="S244" s="2" t="s">
        <v>1979</v>
      </c>
      <c r="T244" t="s">
        <v>33</v>
      </c>
      <c r="U244" t="s">
        <v>34</v>
      </c>
      <c r="V244" t="s">
        <v>86</v>
      </c>
      <c r="W244" t="s">
        <v>35</v>
      </c>
      <c r="X244" t="s">
        <v>1980</v>
      </c>
      <c r="AB244" t="s">
        <v>4357</v>
      </c>
      <c r="AF244" t="s">
        <v>4357</v>
      </c>
      <c r="AM244" t="s">
        <v>4357</v>
      </c>
      <c r="AO244" t="s">
        <v>4357</v>
      </c>
      <c r="AS244" t="s">
        <v>4357</v>
      </c>
      <c r="AT244" t="s">
        <v>4357</v>
      </c>
      <c r="AX244" t="s">
        <v>4357</v>
      </c>
      <c r="BE244" t="s">
        <v>4357</v>
      </c>
      <c r="BF244" t="s">
        <v>4357</v>
      </c>
      <c r="BL244" t="s">
        <v>4357</v>
      </c>
      <c r="BU244" t="s">
        <v>4357</v>
      </c>
      <c r="BX244" t="s">
        <v>4357</v>
      </c>
      <c r="BY244" t="s">
        <v>4357</v>
      </c>
    </row>
    <row r="245" spans="1:81" ht="210" x14ac:dyDescent="0.25">
      <c r="A245" s="25" t="s">
        <v>4799</v>
      </c>
      <c r="B245" t="s">
        <v>1381</v>
      </c>
      <c r="C245" t="s">
        <v>1382</v>
      </c>
      <c r="D245" s="2" t="s">
        <v>1383</v>
      </c>
      <c r="E245">
        <v>2018</v>
      </c>
      <c r="F245" t="s">
        <v>1289</v>
      </c>
      <c r="N245" t="s">
        <v>1384</v>
      </c>
      <c r="O245" t="s">
        <v>1385</v>
      </c>
      <c r="P245" t="s">
        <v>1386</v>
      </c>
      <c r="Q245" t="s">
        <v>1387</v>
      </c>
      <c r="R245" s="2" t="s">
        <v>1388</v>
      </c>
      <c r="S245" s="2" t="s">
        <v>1389</v>
      </c>
      <c r="T245" t="s">
        <v>647</v>
      </c>
      <c r="U245" t="s">
        <v>647</v>
      </c>
      <c r="W245" t="s">
        <v>35</v>
      </c>
      <c r="X245" t="s">
        <v>1390</v>
      </c>
      <c r="Z245" t="s">
        <v>4357</v>
      </c>
      <c r="AB245" t="s">
        <v>4357</v>
      </c>
      <c r="AF245" t="s">
        <v>4357</v>
      </c>
      <c r="AM245" t="s">
        <v>4357</v>
      </c>
      <c r="AT245" t="s">
        <v>4357</v>
      </c>
      <c r="AX245" t="s">
        <v>4357</v>
      </c>
      <c r="BE245" t="s">
        <v>4357</v>
      </c>
      <c r="BN245" t="s">
        <v>4357</v>
      </c>
      <c r="BU245" t="s">
        <v>4357</v>
      </c>
      <c r="CC245" t="s">
        <v>4357</v>
      </c>
    </row>
    <row r="246" spans="1:81" ht="165" x14ac:dyDescent="0.25">
      <c r="A246" s="25" t="s">
        <v>4800</v>
      </c>
      <c r="B246" t="s">
        <v>1992</v>
      </c>
      <c r="C246" t="s">
        <v>1993</v>
      </c>
      <c r="D246" s="2" t="s">
        <v>1994</v>
      </c>
      <c r="E246">
        <v>2018</v>
      </c>
      <c r="F246" t="s">
        <v>1995</v>
      </c>
      <c r="G246">
        <v>65</v>
      </c>
      <c r="J246">
        <v>413</v>
      </c>
      <c r="K246">
        <v>424</v>
      </c>
      <c r="M246">
        <v>14</v>
      </c>
      <c r="N246" t="s">
        <v>1996</v>
      </c>
      <c r="O246" t="s">
        <v>1997</v>
      </c>
      <c r="P246" t="s">
        <v>1998</v>
      </c>
      <c r="Q246" t="s">
        <v>1999</v>
      </c>
      <c r="R246" s="2" t="s">
        <v>4429</v>
      </c>
      <c r="S246" s="2" t="s">
        <v>2000</v>
      </c>
      <c r="T246" t="s">
        <v>33</v>
      </c>
      <c r="U246" t="s">
        <v>34</v>
      </c>
      <c r="W246" t="s">
        <v>35</v>
      </c>
      <c r="X246" t="s">
        <v>2001</v>
      </c>
      <c r="Z246" t="s">
        <v>4357</v>
      </c>
      <c r="AB246" t="s">
        <v>4357</v>
      </c>
      <c r="AF246" t="s">
        <v>4357</v>
      </c>
      <c r="AT246" t="s">
        <v>4357</v>
      </c>
      <c r="AX246" t="s">
        <v>4357</v>
      </c>
      <c r="BE246" t="s">
        <v>4357</v>
      </c>
      <c r="BN246" t="s">
        <v>4357</v>
      </c>
      <c r="BP246" t="s">
        <v>4357</v>
      </c>
      <c r="BU246" t="s">
        <v>4357</v>
      </c>
      <c r="CC246" t="s">
        <v>4357</v>
      </c>
    </row>
    <row r="247" spans="1:81" ht="225" x14ac:dyDescent="0.25">
      <c r="A247" s="25" t="s">
        <v>4801</v>
      </c>
      <c r="B247" t="s">
        <v>1919</v>
      </c>
      <c r="C247" t="s">
        <v>1920</v>
      </c>
      <c r="D247" s="2" t="s">
        <v>1921</v>
      </c>
      <c r="E247">
        <v>2018</v>
      </c>
      <c r="F247" t="s">
        <v>793</v>
      </c>
      <c r="G247">
        <v>745</v>
      </c>
      <c r="J247">
        <v>587</v>
      </c>
      <c r="K247">
        <v>598</v>
      </c>
      <c r="N247" t="s">
        <v>1922</v>
      </c>
      <c r="O247" t="s">
        <v>1923</v>
      </c>
      <c r="P247" t="s">
        <v>1924</v>
      </c>
      <c r="Q247" t="s">
        <v>1925</v>
      </c>
      <c r="R247" s="2" t="s">
        <v>4430</v>
      </c>
      <c r="S247" s="2" t="s">
        <v>1926</v>
      </c>
      <c r="T247" t="s">
        <v>89</v>
      </c>
      <c r="U247" t="s">
        <v>34</v>
      </c>
      <c r="W247" t="s">
        <v>35</v>
      </c>
      <c r="X247" t="s">
        <v>1927</v>
      </c>
      <c r="AA247" t="s">
        <v>4357</v>
      </c>
      <c r="AB247" t="s">
        <v>4357</v>
      </c>
      <c r="AJ247" t="s">
        <v>4357</v>
      </c>
      <c r="AO247" t="s">
        <v>4357</v>
      </c>
      <c r="AP247" t="s">
        <v>4357</v>
      </c>
      <c r="AS247" t="s">
        <v>4357</v>
      </c>
      <c r="BC247" t="s">
        <v>4357</v>
      </c>
      <c r="BD247" t="s">
        <v>4357</v>
      </c>
      <c r="BE247" t="s">
        <v>4357</v>
      </c>
      <c r="BF247" t="s">
        <v>4357</v>
      </c>
      <c r="BM247" t="s">
        <v>4357</v>
      </c>
      <c r="BO247" t="s">
        <v>4357</v>
      </c>
      <c r="BP247" t="s">
        <v>4357</v>
      </c>
      <c r="BU247" t="s">
        <v>4357</v>
      </c>
    </row>
    <row r="248" spans="1:81" ht="180" x14ac:dyDescent="0.25">
      <c r="A248" s="25" t="s">
        <v>4802</v>
      </c>
      <c r="B248" t="s">
        <v>1795</v>
      </c>
      <c r="C248" t="s">
        <v>1796</v>
      </c>
      <c r="D248" s="2" t="s">
        <v>1797</v>
      </c>
      <c r="E248">
        <v>2018</v>
      </c>
      <c r="F248" t="s">
        <v>1798</v>
      </c>
      <c r="G248">
        <v>5</v>
      </c>
      <c r="J248">
        <v>274</v>
      </c>
      <c r="K248">
        <v>281</v>
      </c>
      <c r="O248" t="s">
        <v>1799</v>
      </c>
      <c r="P248" t="s">
        <v>1800</v>
      </c>
      <c r="Q248" t="s">
        <v>1801</v>
      </c>
      <c r="R248" s="2" t="s">
        <v>1802</v>
      </c>
      <c r="S248" s="2" t="s">
        <v>1803</v>
      </c>
      <c r="T248" t="s">
        <v>89</v>
      </c>
      <c r="U248" t="s">
        <v>34</v>
      </c>
      <c r="W248" t="s">
        <v>35</v>
      </c>
      <c r="X248" t="s">
        <v>1804</v>
      </c>
      <c r="AB248" t="s">
        <v>4357</v>
      </c>
      <c r="AF248" t="s">
        <v>4357</v>
      </c>
      <c r="AS248" t="s">
        <v>4357</v>
      </c>
      <c r="BE248" t="s">
        <v>4357</v>
      </c>
      <c r="BF248" t="s">
        <v>4357</v>
      </c>
      <c r="BM248" t="s">
        <v>4357</v>
      </c>
      <c r="BN248" t="s">
        <v>4357</v>
      </c>
      <c r="BU248" t="s">
        <v>4357</v>
      </c>
    </row>
    <row r="249" spans="1:81" ht="255" x14ac:dyDescent="0.25">
      <c r="A249" s="25" t="s">
        <v>4803</v>
      </c>
      <c r="B249" t="s">
        <v>1191</v>
      </c>
      <c r="C249" t="s">
        <v>1192</v>
      </c>
      <c r="D249" s="2" t="s">
        <v>1193</v>
      </c>
      <c r="E249">
        <v>2018</v>
      </c>
      <c r="F249" t="s">
        <v>1194</v>
      </c>
      <c r="I249">
        <v>8442015</v>
      </c>
      <c r="N249" t="s">
        <v>1195</v>
      </c>
      <c r="O249" t="s">
        <v>1196</v>
      </c>
      <c r="P249" t="s">
        <v>1197</v>
      </c>
      <c r="Q249" t="s">
        <v>1198</v>
      </c>
      <c r="R249" s="2" t="s">
        <v>1199</v>
      </c>
      <c r="S249" s="2" t="s">
        <v>1200</v>
      </c>
      <c r="T249" t="s">
        <v>89</v>
      </c>
      <c r="U249" t="s">
        <v>34</v>
      </c>
      <c r="W249" t="s">
        <v>35</v>
      </c>
      <c r="X249" t="s">
        <v>1201</v>
      </c>
      <c r="AB249" t="s">
        <v>4357</v>
      </c>
      <c r="AL249" t="s">
        <v>4357</v>
      </c>
      <c r="AS249" t="s">
        <v>4357</v>
      </c>
      <c r="AT249" t="s">
        <v>4357</v>
      </c>
      <c r="BF249" t="s">
        <v>4357</v>
      </c>
      <c r="BP249" t="s">
        <v>4357</v>
      </c>
      <c r="BU249" t="s">
        <v>4357</v>
      </c>
      <c r="BW249" t="s">
        <v>4357</v>
      </c>
      <c r="CB249" t="s">
        <v>4357</v>
      </c>
      <c r="CC249" t="s">
        <v>4357</v>
      </c>
    </row>
    <row r="250" spans="1:81" ht="225" x14ac:dyDescent="0.25">
      <c r="A250" s="25" t="s">
        <v>4804</v>
      </c>
      <c r="B250" t="s">
        <v>1862</v>
      </c>
      <c r="C250" t="s">
        <v>1863</v>
      </c>
      <c r="D250" s="2" t="s">
        <v>4382</v>
      </c>
      <c r="E250">
        <v>2018</v>
      </c>
      <c r="F250" t="s">
        <v>40</v>
      </c>
      <c r="M250">
        <v>8</v>
      </c>
      <c r="N250" t="s">
        <v>1864</v>
      </c>
      <c r="O250" t="s">
        <v>1865</v>
      </c>
      <c r="P250" t="s">
        <v>1866</v>
      </c>
      <c r="Q250" t="s">
        <v>1867</v>
      </c>
      <c r="R250" s="2" t="s">
        <v>1868</v>
      </c>
      <c r="S250" s="2" t="s">
        <v>1869</v>
      </c>
      <c r="T250" t="s">
        <v>647</v>
      </c>
      <c r="U250" t="s">
        <v>647</v>
      </c>
      <c r="W250" t="s">
        <v>35</v>
      </c>
      <c r="X250" t="s">
        <v>1870</v>
      </c>
      <c r="AA250" t="s">
        <v>4357</v>
      </c>
      <c r="AB250" t="s">
        <v>4357</v>
      </c>
      <c r="AF250" t="s">
        <v>4357</v>
      </c>
      <c r="BF250" t="s">
        <v>4357</v>
      </c>
      <c r="BN250" t="s">
        <v>4357</v>
      </c>
      <c r="BP250" t="s">
        <v>4357</v>
      </c>
      <c r="BU250" t="s">
        <v>4357</v>
      </c>
    </row>
    <row r="251" spans="1:81" ht="255" x14ac:dyDescent="0.25">
      <c r="A251" s="25" t="s">
        <v>4805</v>
      </c>
      <c r="B251" t="s">
        <v>1264</v>
      </c>
      <c r="C251" t="s">
        <v>1265</v>
      </c>
      <c r="D251" s="2" t="s">
        <v>1266</v>
      </c>
      <c r="E251">
        <v>2018</v>
      </c>
      <c r="F251" t="s">
        <v>1267</v>
      </c>
      <c r="G251">
        <v>58</v>
      </c>
      <c r="H251">
        <v>7</v>
      </c>
      <c r="J251">
        <v>1014</v>
      </c>
      <c r="K251">
        <v>1027</v>
      </c>
      <c r="N251" t="s">
        <v>1268</v>
      </c>
      <c r="O251" t="s">
        <v>1269</v>
      </c>
      <c r="P251" t="s">
        <v>1270</v>
      </c>
      <c r="Q251" t="s">
        <v>1271</v>
      </c>
      <c r="R251" s="2" t="s">
        <v>4467</v>
      </c>
      <c r="S251" s="2" t="s">
        <v>1272</v>
      </c>
      <c r="T251" t="s">
        <v>33</v>
      </c>
      <c r="U251" t="s">
        <v>34</v>
      </c>
      <c r="W251" t="s">
        <v>35</v>
      </c>
      <c r="X251" t="s">
        <v>1273</v>
      </c>
      <c r="AA251" t="s">
        <v>4357</v>
      </c>
      <c r="AJ251" t="s">
        <v>4357</v>
      </c>
      <c r="AT251" t="s">
        <v>4357</v>
      </c>
      <c r="BE251" t="s">
        <v>4357</v>
      </c>
      <c r="BO251" t="s">
        <v>4357</v>
      </c>
      <c r="BP251" t="s">
        <v>4357</v>
      </c>
      <c r="BU251" t="s">
        <v>4357</v>
      </c>
      <c r="CC251" t="s">
        <v>4357</v>
      </c>
    </row>
    <row r="252" spans="1:81" ht="135" x14ac:dyDescent="0.25">
      <c r="A252" s="25" t="s">
        <v>4806</v>
      </c>
      <c r="B252" t="s">
        <v>990</v>
      </c>
      <c r="C252" t="s">
        <v>991</v>
      </c>
      <c r="D252" s="2" t="s">
        <v>992</v>
      </c>
      <c r="E252">
        <v>2018</v>
      </c>
      <c r="F252" t="s">
        <v>993</v>
      </c>
      <c r="I252">
        <v>8539365</v>
      </c>
      <c r="J252">
        <v>424</v>
      </c>
      <c r="K252">
        <v>428</v>
      </c>
      <c r="N252" t="s">
        <v>994</v>
      </c>
      <c r="O252" t="s">
        <v>995</v>
      </c>
      <c r="P252" t="s">
        <v>996</v>
      </c>
      <c r="Q252" t="s">
        <v>997</v>
      </c>
      <c r="R252" s="2" t="s">
        <v>998</v>
      </c>
      <c r="S252" s="2" t="s">
        <v>999</v>
      </c>
      <c r="T252" t="s">
        <v>89</v>
      </c>
      <c r="U252" t="s">
        <v>34</v>
      </c>
      <c r="W252" t="s">
        <v>35</v>
      </c>
      <c r="X252" t="s">
        <v>1000</v>
      </c>
      <c r="Z252" t="s">
        <v>4357</v>
      </c>
      <c r="AB252" t="s">
        <v>4357</v>
      </c>
      <c r="AF252" t="s">
        <v>4357</v>
      </c>
      <c r="AS252" t="s">
        <v>4357</v>
      </c>
      <c r="BE252" t="s">
        <v>4357</v>
      </c>
      <c r="BF252" t="s">
        <v>4357</v>
      </c>
      <c r="BH252" t="s">
        <v>4357</v>
      </c>
      <c r="BP252" t="s">
        <v>4357</v>
      </c>
      <c r="BU252" t="s">
        <v>4357</v>
      </c>
      <c r="BW252" t="s">
        <v>4357</v>
      </c>
      <c r="CB252" t="s">
        <v>4357</v>
      </c>
    </row>
    <row r="253" spans="1:81" ht="180" x14ac:dyDescent="0.25">
      <c r="A253" s="25" t="s">
        <v>4807</v>
      </c>
      <c r="B253" t="s">
        <v>1087</v>
      </c>
      <c r="C253" t="s">
        <v>1088</v>
      </c>
      <c r="D253" s="2" t="s">
        <v>1089</v>
      </c>
      <c r="E253">
        <v>2018</v>
      </c>
      <c r="F253" t="s">
        <v>674</v>
      </c>
      <c r="G253">
        <v>9</v>
      </c>
      <c r="H253">
        <v>5</v>
      </c>
      <c r="J253">
        <v>1527</v>
      </c>
      <c r="K253">
        <v>1539</v>
      </c>
      <c r="M253">
        <v>3</v>
      </c>
      <c r="N253" t="s">
        <v>1090</v>
      </c>
      <c r="O253" t="s">
        <v>1091</v>
      </c>
      <c r="P253" t="s">
        <v>4431</v>
      </c>
      <c r="Q253" t="s">
        <v>4432</v>
      </c>
      <c r="R253" s="2" t="s">
        <v>1092</v>
      </c>
      <c r="S253" s="2" t="s">
        <v>1093</v>
      </c>
      <c r="T253" t="s">
        <v>33</v>
      </c>
      <c r="U253" t="s">
        <v>34</v>
      </c>
      <c r="W253" t="s">
        <v>35</v>
      </c>
      <c r="X253" t="s">
        <v>1094</v>
      </c>
      <c r="Z253" t="s">
        <v>4357</v>
      </c>
      <c r="AB253" t="s">
        <v>4357</v>
      </c>
      <c r="AF253" t="s">
        <v>4357</v>
      </c>
      <c r="AS253" t="s">
        <v>4357</v>
      </c>
      <c r="BE253" t="s">
        <v>4357</v>
      </c>
      <c r="BF253" t="s">
        <v>4357</v>
      </c>
      <c r="BU253" t="s">
        <v>4357</v>
      </c>
    </row>
    <row r="254" spans="1:81" ht="409.5" x14ac:dyDescent="0.25">
      <c r="A254" s="25" t="s">
        <v>4808</v>
      </c>
      <c r="B254" t="s">
        <v>951</v>
      </c>
      <c r="C254" t="s">
        <v>952</v>
      </c>
      <c r="D254" s="2" t="s">
        <v>953</v>
      </c>
      <c r="E254">
        <v>2018</v>
      </c>
      <c r="F254" t="s">
        <v>521</v>
      </c>
      <c r="G254">
        <v>42</v>
      </c>
      <c r="H254">
        <v>12</v>
      </c>
      <c r="I254">
        <v>238</v>
      </c>
      <c r="M254">
        <v>13</v>
      </c>
      <c r="N254" t="s">
        <v>954</v>
      </c>
      <c r="O254" t="s">
        <v>955</v>
      </c>
      <c r="P254" t="s">
        <v>524</v>
      </c>
      <c r="Q254" t="s">
        <v>956</v>
      </c>
      <c r="R254" s="2" t="s">
        <v>4433</v>
      </c>
      <c r="S254" s="2" t="s">
        <v>957</v>
      </c>
      <c r="T254" t="s">
        <v>311</v>
      </c>
      <c r="U254" t="s">
        <v>34</v>
      </c>
      <c r="W254" t="s">
        <v>35</v>
      </c>
      <c r="X254" t="s">
        <v>958</v>
      </c>
      <c r="AC254" t="s">
        <v>4357</v>
      </c>
      <c r="AF254" t="s">
        <v>4357</v>
      </c>
      <c r="AI254" t="s">
        <v>4357</v>
      </c>
      <c r="AS254" t="s">
        <v>4357</v>
      </c>
      <c r="BJ254" t="s">
        <v>4357</v>
      </c>
      <c r="BU254" t="s">
        <v>4357</v>
      </c>
      <c r="BW254" t="s">
        <v>4357</v>
      </c>
    </row>
    <row r="255" spans="1:81" ht="285" x14ac:dyDescent="0.25">
      <c r="A255" s="25" t="s">
        <v>4809</v>
      </c>
      <c r="B255" t="s">
        <v>1306</v>
      </c>
      <c r="C255" t="s">
        <v>1307</v>
      </c>
      <c r="D255" s="2" t="s">
        <v>1308</v>
      </c>
      <c r="E255">
        <v>2018</v>
      </c>
      <c r="F255" t="s">
        <v>1309</v>
      </c>
      <c r="G255">
        <v>4</v>
      </c>
      <c r="H255">
        <v>3</v>
      </c>
      <c r="I255">
        <v>8100994</v>
      </c>
      <c r="J255">
        <v>410</v>
      </c>
      <c r="K255">
        <v>419</v>
      </c>
      <c r="N255" t="s">
        <v>1310</v>
      </c>
      <c r="O255" t="s">
        <v>1311</v>
      </c>
      <c r="P255" t="s">
        <v>1312</v>
      </c>
      <c r="Q255" t="s">
        <v>1313</v>
      </c>
      <c r="R255" s="2" t="s">
        <v>1314</v>
      </c>
      <c r="S255" s="2" t="s">
        <v>1315</v>
      </c>
      <c r="T255" t="s">
        <v>33</v>
      </c>
      <c r="U255" t="s">
        <v>34</v>
      </c>
      <c r="W255" t="s">
        <v>35</v>
      </c>
      <c r="X255" t="s">
        <v>1316</v>
      </c>
      <c r="Z255" t="s">
        <v>4357</v>
      </c>
      <c r="AB255" t="s">
        <v>4357</v>
      </c>
      <c r="AF255" t="s">
        <v>4357</v>
      </c>
      <c r="AS255" t="s">
        <v>4357</v>
      </c>
      <c r="BE255" t="s">
        <v>4357</v>
      </c>
      <c r="BF255" t="s">
        <v>4357</v>
      </c>
      <c r="BP255" t="s">
        <v>4357</v>
      </c>
      <c r="BU255" t="s">
        <v>4357</v>
      </c>
      <c r="BY255" t="s">
        <v>4357</v>
      </c>
    </row>
    <row r="256" spans="1:81" ht="270" x14ac:dyDescent="0.25">
      <c r="A256" s="25" t="s">
        <v>4810</v>
      </c>
      <c r="B256" t="s">
        <v>801</v>
      </c>
      <c r="C256" t="s">
        <v>802</v>
      </c>
      <c r="D256" s="2" t="s">
        <v>920</v>
      </c>
      <c r="E256">
        <v>2018</v>
      </c>
      <c r="F256" t="s">
        <v>921</v>
      </c>
      <c r="G256" t="s">
        <v>922</v>
      </c>
      <c r="I256">
        <v>8585546</v>
      </c>
      <c r="N256" t="s">
        <v>923</v>
      </c>
      <c r="O256" t="s">
        <v>924</v>
      </c>
      <c r="P256" t="s">
        <v>925</v>
      </c>
      <c r="Q256" t="s">
        <v>926</v>
      </c>
      <c r="R256" s="2" t="s">
        <v>927</v>
      </c>
      <c r="S256" s="2" t="s">
        <v>928</v>
      </c>
      <c r="T256" t="s">
        <v>89</v>
      </c>
      <c r="U256" t="s">
        <v>34</v>
      </c>
      <c r="W256" t="s">
        <v>35</v>
      </c>
      <c r="X256" t="s">
        <v>929</v>
      </c>
      <c r="AB256" t="s">
        <v>4357</v>
      </c>
      <c r="AI256" t="s">
        <v>4357</v>
      </c>
      <c r="AT256" t="s">
        <v>4357</v>
      </c>
      <c r="AX256" t="s">
        <v>4357</v>
      </c>
      <c r="BN256" t="s">
        <v>4357</v>
      </c>
      <c r="BU256" t="s">
        <v>4357</v>
      </c>
    </row>
    <row r="257" spans="1:85" ht="225" x14ac:dyDescent="0.25">
      <c r="A257" s="25" t="s">
        <v>4811</v>
      </c>
      <c r="B257" t="s">
        <v>1660</v>
      </c>
      <c r="C257" t="s">
        <v>1661</v>
      </c>
      <c r="D257" s="2" t="s">
        <v>1662</v>
      </c>
      <c r="E257">
        <v>2018</v>
      </c>
      <c r="F257" t="s">
        <v>629</v>
      </c>
      <c r="G257">
        <v>6</v>
      </c>
      <c r="J257">
        <v>9390</v>
      </c>
      <c r="K257">
        <v>9403</v>
      </c>
      <c r="M257">
        <v>28</v>
      </c>
      <c r="N257" t="s">
        <v>1663</v>
      </c>
      <c r="O257" t="s">
        <v>1664</v>
      </c>
      <c r="P257" t="s">
        <v>1665</v>
      </c>
      <c r="Q257" t="s">
        <v>1666</v>
      </c>
      <c r="R257" s="2" t="s">
        <v>1667</v>
      </c>
      <c r="S257" s="2" t="s">
        <v>1668</v>
      </c>
      <c r="T257" t="s">
        <v>33</v>
      </c>
      <c r="U257" t="s">
        <v>34</v>
      </c>
      <c r="V257" t="s">
        <v>86</v>
      </c>
      <c r="W257" t="s">
        <v>35</v>
      </c>
      <c r="X257" t="s">
        <v>1669</v>
      </c>
      <c r="AA257" t="s">
        <v>4357</v>
      </c>
      <c r="AH257" t="s">
        <v>4357</v>
      </c>
      <c r="AJ257" t="s">
        <v>4357</v>
      </c>
      <c r="AS257" t="s">
        <v>4357</v>
      </c>
      <c r="AT257" t="s">
        <v>4357</v>
      </c>
      <c r="AX257" t="s">
        <v>4357</v>
      </c>
      <c r="BC257" t="s">
        <v>4357</v>
      </c>
      <c r="BD257" t="s">
        <v>4357</v>
      </c>
      <c r="BE257" t="s">
        <v>4357</v>
      </c>
      <c r="BK257" t="s">
        <v>4357</v>
      </c>
      <c r="BM257" t="s">
        <v>4357</v>
      </c>
      <c r="BN257" t="s">
        <v>4357</v>
      </c>
      <c r="BO257" t="s">
        <v>4357</v>
      </c>
      <c r="BP257" t="s">
        <v>4357</v>
      </c>
      <c r="BU257" t="s">
        <v>4357</v>
      </c>
      <c r="CC257" t="s">
        <v>4357</v>
      </c>
    </row>
    <row r="258" spans="1:85" ht="60" x14ac:dyDescent="0.25">
      <c r="A258" s="25" t="s">
        <v>4812</v>
      </c>
      <c r="B258" t="s">
        <v>1451</v>
      </c>
      <c r="C258" t="s">
        <v>1452</v>
      </c>
      <c r="D258" s="2" t="s">
        <v>1453</v>
      </c>
      <c r="E258">
        <v>2018</v>
      </c>
      <c r="F258" t="s">
        <v>1454</v>
      </c>
      <c r="J258">
        <v>88</v>
      </c>
      <c r="K258">
        <v>89</v>
      </c>
      <c r="N258" t="s">
        <v>1455</v>
      </c>
      <c r="O258" t="s">
        <v>1456</v>
      </c>
      <c r="P258" t="s">
        <v>1457</v>
      </c>
      <c r="Q258" t="s">
        <v>1458</v>
      </c>
      <c r="R258" s="2" t="s">
        <v>1459</v>
      </c>
      <c r="S258" s="2" t="s">
        <v>1460</v>
      </c>
      <c r="T258" t="s">
        <v>89</v>
      </c>
      <c r="U258" t="s">
        <v>34</v>
      </c>
      <c r="W258" t="s">
        <v>35</v>
      </c>
      <c r="X258" t="s">
        <v>1461</v>
      </c>
      <c r="Z258" t="s">
        <v>4357</v>
      </c>
      <c r="AB258" t="s">
        <v>4357</v>
      </c>
      <c r="AF258" t="s">
        <v>4357</v>
      </c>
      <c r="BF258" t="s">
        <v>4357</v>
      </c>
      <c r="BP258" t="s">
        <v>4357</v>
      </c>
      <c r="BX258" t="s">
        <v>4357</v>
      </c>
    </row>
    <row r="259" spans="1:85" ht="75" x14ac:dyDescent="0.25">
      <c r="A259" s="25" t="s">
        <v>4813</v>
      </c>
      <c r="B259" t="s">
        <v>1317</v>
      </c>
      <c r="C259" t="s">
        <v>1318</v>
      </c>
      <c r="D259" s="2" t="s">
        <v>1319</v>
      </c>
      <c r="E259">
        <v>2018</v>
      </c>
      <c r="F259" t="s">
        <v>1320</v>
      </c>
      <c r="G259">
        <v>20</v>
      </c>
      <c r="H259">
        <v>4</v>
      </c>
      <c r="I259">
        <v>7950844</v>
      </c>
      <c r="J259">
        <v>46</v>
      </c>
      <c r="K259">
        <v>56</v>
      </c>
      <c r="M259">
        <v>4</v>
      </c>
      <c r="N259" t="s">
        <v>1321</v>
      </c>
      <c r="O259" t="s">
        <v>1322</v>
      </c>
      <c r="P259" t="s">
        <v>1323</v>
      </c>
      <c r="Q259" t="s">
        <v>1324</v>
      </c>
      <c r="R259" s="2" t="s">
        <v>1325</v>
      </c>
      <c r="S259" s="2" t="s">
        <v>1326</v>
      </c>
      <c r="T259" t="s">
        <v>33</v>
      </c>
      <c r="U259" t="s">
        <v>34</v>
      </c>
      <c r="W259" t="s">
        <v>35</v>
      </c>
      <c r="X259" t="s">
        <v>1327</v>
      </c>
      <c r="AD259" t="s">
        <v>4357</v>
      </c>
      <c r="AK259" t="s">
        <v>4357</v>
      </c>
      <c r="AM259" t="s">
        <v>4357</v>
      </c>
      <c r="BE259" t="s">
        <v>4357</v>
      </c>
      <c r="BF259" t="s">
        <v>4357</v>
      </c>
      <c r="BP259" t="s">
        <v>4357</v>
      </c>
      <c r="BU259" t="s">
        <v>4357</v>
      </c>
      <c r="BX259" t="s">
        <v>4357</v>
      </c>
      <c r="CC259" t="s">
        <v>4357</v>
      </c>
      <c r="CF259" t="s">
        <v>4357</v>
      </c>
    </row>
    <row r="260" spans="1:85" ht="195" x14ac:dyDescent="0.25">
      <c r="A260" s="25" t="s">
        <v>4814</v>
      </c>
      <c r="B260" t="s">
        <v>1116</v>
      </c>
      <c r="C260" t="s">
        <v>1117</v>
      </c>
      <c r="D260" s="2" t="s">
        <v>1118</v>
      </c>
      <c r="E260">
        <v>2018</v>
      </c>
      <c r="F260" t="s">
        <v>1119</v>
      </c>
      <c r="I260">
        <v>8465602</v>
      </c>
      <c r="N260" t="s">
        <v>1120</v>
      </c>
      <c r="O260" t="s">
        <v>1121</v>
      </c>
      <c r="P260" t="s">
        <v>1122</v>
      </c>
      <c r="Q260" t="s">
        <v>1123</v>
      </c>
      <c r="R260" s="2" t="s">
        <v>1124</v>
      </c>
      <c r="S260" s="2" t="s">
        <v>1125</v>
      </c>
      <c r="T260" t="s">
        <v>89</v>
      </c>
      <c r="U260" t="s">
        <v>34</v>
      </c>
      <c r="W260" t="s">
        <v>35</v>
      </c>
      <c r="X260" t="s">
        <v>1126</v>
      </c>
      <c r="AB260" t="s">
        <v>4357</v>
      </c>
      <c r="AF260" t="s">
        <v>4357</v>
      </c>
      <c r="AS260" t="s">
        <v>4357</v>
      </c>
      <c r="BE260" t="s">
        <v>4357</v>
      </c>
      <c r="BP260" t="s">
        <v>4357</v>
      </c>
      <c r="BW260" t="s">
        <v>4357</v>
      </c>
    </row>
    <row r="261" spans="1:85" ht="240" x14ac:dyDescent="0.25">
      <c r="A261" s="25" t="s">
        <v>4815</v>
      </c>
      <c r="B261" t="s">
        <v>1754</v>
      </c>
      <c r="C261" t="s">
        <v>1755</v>
      </c>
      <c r="D261" s="2" t="s">
        <v>1756</v>
      </c>
      <c r="E261">
        <v>2018</v>
      </c>
      <c r="F261" t="s">
        <v>629</v>
      </c>
      <c r="G261">
        <v>6</v>
      </c>
      <c r="I261">
        <v>8488459</v>
      </c>
      <c r="J261">
        <v>61876</v>
      </c>
      <c r="K261">
        <v>61885</v>
      </c>
      <c r="M261">
        <v>3</v>
      </c>
      <c r="N261" t="s">
        <v>1757</v>
      </c>
      <c r="O261" t="s">
        <v>1758</v>
      </c>
      <c r="P261" t="s">
        <v>1759</v>
      </c>
      <c r="Q261" t="s">
        <v>1760</v>
      </c>
      <c r="R261" s="2" t="s">
        <v>1761</v>
      </c>
      <c r="S261" s="2" t="s">
        <v>1762</v>
      </c>
      <c r="T261" t="s">
        <v>33</v>
      </c>
      <c r="U261" t="s">
        <v>34</v>
      </c>
      <c r="V261" t="s">
        <v>86</v>
      </c>
      <c r="W261" t="s">
        <v>35</v>
      </c>
      <c r="X261" t="s">
        <v>1763</v>
      </c>
      <c r="Z261" t="s">
        <v>4357</v>
      </c>
      <c r="AB261" t="s">
        <v>4357</v>
      </c>
      <c r="AH261" t="s">
        <v>4357</v>
      </c>
      <c r="AL261" t="s">
        <v>4357</v>
      </c>
      <c r="AS261" t="s">
        <v>4357</v>
      </c>
      <c r="BE261" t="s">
        <v>4357</v>
      </c>
      <c r="BF261" t="s">
        <v>4357</v>
      </c>
      <c r="BQ261" t="s">
        <v>4357</v>
      </c>
      <c r="BT261" t="s">
        <v>4357</v>
      </c>
      <c r="BV261" t="s">
        <v>4357</v>
      </c>
      <c r="CC261" t="s">
        <v>4357</v>
      </c>
      <c r="CD261" t="s">
        <v>4357</v>
      </c>
    </row>
    <row r="262" spans="1:85" ht="360" x14ac:dyDescent="0.25">
      <c r="A262" s="25" t="s">
        <v>4816</v>
      </c>
      <c r="B262" t="s">
        <v>2002</v>
      </c>
      <c r="C262" t="s">
        <v>2003</v>
      </c>
      <c r="D262" s="2" t="s">
        <v>2004</v>
      </c>
      <c r="E262">
        <v>2018</v>
      </c>
      <c r="F262" t="s">
        <v>40</v>
      </c>
      <c r="G262">
        <v>78</v>
      </c>
      <c r="J262">
        <v>641</v>
      </c>
      <c r="K262">
        <v>658</v>
      </c>
      <c r="M262">
        <v>161</v>
      </c>
      <c r="N262" t="s">
        <v>2005</v>
      </c>
      <c r="O262" t="s">
        <v>2006</v>
      </c>
      <c r="P262" t="s">
        <v>2007</v>
      </c>
      <c r="Q262" t="s">
        <v>2008</v>
      </c>
      <c r="R262" s="2" t="s">
        <v>2009</v>
      </c>
      <c r="S262" s="2" t="s">
        <v>2010</v>
      </c>
      <c r="T262" t="s">
        <v>33</v>
      </c>
      <c r="U262" t="s">
        <v>34</v>
      </c>
      <c r="W262" t="s">
        <v>35</v>
      </c>
      <c r="X262" t="s">
        <v>2011</v>
      </c>
      <c r="Z262" t="s">
        <v>4357</v>
      </c>
      <c r="AB262" t="s">
        <v>4357</v>
      </c>
      <c r="AH262" t="s">
        <v>4357</v>
      </c>
      <c r="AL262" t="s">
        <v>4357</v>
      </c>
      <c r="AM262" t="s">
        <v>4357</v>
      </c>
      <c r="AS262" t="s">
        <v>4357</v>
      </c>
      <c r="AT262" t="s">
        <v>4357</v>
      </c>
      <c r="BE262" t="s">
        <v>4357</v>
      </c>
      <c r="BF262" t="s">
        <v>4357</v>
      </c>
      <c r="BP262" t="s">
        <v>4357</v>
      </c>
      <c r="BU262" t="s">
        <v>4357</v>
      </c>
      <c r="BV262" t="s">
        <v>4357</v>
      </c>
      <c r="BW262" t="s">
        <v>4357</v>
      </c>
      <c r="BY262" t="s">
        <v>4357</v>
      </c>
      <c r="CB262" t="s">
        <v>4357</v>
      </c>
      <c r="CC262" t="s">
        <v>4357</v>
      </c>
    </row>
    <row r="263" spans="1:85" ht="180" x14ac:dyDescent="0.25">
      <c r="A263" s="25" t="s">
        <v>4817</v>
      </c>
      <c r="B263" t="s">
        <v>1735</v>
      </c>
      <c r="C263" t="s">
        <v>1736</v>
      </c>
      <c r="D263" s="2" t="s">
        <v>1737</v>
      </c>
      <c r="E263">
        <v>2018</v>
      </c>
      <c r="F263" t="s">
        <v>762</v>
      </c>
      <c r="G263" t="s">
        <v>1738</v>
      </c>
      <c r="J263">
        <v>84</v>
      </c>
      <c r="K263">
        <v>97</v>
      </c>
      <c r="N263" t="s">
        <v>1739</v>
      </c>
      <c r="O263" t="s">
        <v>1740</v>
      </c>
      <c r="P263" t="s">
        <v>1741</v>
      </c>
      <c r="Q263" t="s">
        <v>1742</v>
      </c>
      <c r="R263" s="2" t="s">
        <v>1743</v>
      </c>
      <c r="S263" s="2" t="s">
        <v>1744</v>
      </c>
      <c r="T263" t="s">
        <v>89</v>
      </c>
      <c r="U263" t="s">
        <v>34</v>
      </c>
      <c r="W263" t="s">
        <v>35</v>
      </c>
      <c r="X263" t="s">
        <v>1745</v>
      </c>
      <c r="AB263" t="s">
        <v>4357</v>
      </c>
      <c r="AH263" t="s">
        <v>4357</v>
      </c>
      <c r="BE263" t="s">
        <v>4357</v>
      </c>
      <c r="CC263" t="s">
        <v>4357</v>
      </c>
    </row>
    <row r="264" spans="1:85" ht="255" x14ac:dyDescent="0.25">
      <c r="A264" s="25" t="s">
        <v>4818</v>
      </c>
      <c r="B264" t="s">
        <v>1764</v>
      </c>
      <c r="C264" t="s">
        <v>1765</v>
      </c>
      <c r="D264" s="2" t="s">
        <v>1766</v>
      </c>
      <c r="E264">
        <v>2018</v>
      </c>
      <c r="F264" t="s">
        <v>154</v>
      </c>
      <c r="G264">
        <v>5</v>
      </c>
      <c r="H264">
        <v>4</v>
      </c>
      <c r="I264">
        <v>7945557</v>
      </c>
      <c r="J264">
        <v>2884</v>
      </c>
      <c r="K264">
        <v>2895</v>
      </c>
      <c r="M264">
        <v>16</v>
      </c>
      <c r="N264" t="s">
        <v>1767</v>
      </c>
      <c r="O264" t="s">
        <v>1768</v>
      </c>
      <c r="P264" t="s">
        <v>1769</v>
      </c>
      <c r="Q264" t="s">
        <v>1770</v>
      </c>
      <c r="R264" s="2" t="s">
        <v>1771</v>
      </c>
      <c r="S264" s="2" t="s">
        <v>1772</v>
      </c>
      <c r="T264" t="s">
        <v>33</v>
      </c>
      <c r="U264" t="s">
        <v>34</v>
      </c>
      <c r="W264" t="s">
        <v>35</v>
      </c>
      <c r="X264" t="s">
        <v>1773</v>
      </c>
      <c r="Z264" t="s">
        <v>4357</v>
      </c>
      <c r="AB264" t="s">
        <v>4357</v>
      </c>
      <c r="AF264" t="s">
        <v>4357</v>
      </c>
      <c r="AS264" t="s">
        <v>4357</v>
      </c>
      <c r="BF264" t="s">
        <v>4357</v>
      </c>
      <c r="BW264" t="s">
        <v>4357</v>
      </c>
      <c r="CB264" t="s">
        <v>4357</v>
      </c>
      <c r="CG264" t="s">
        <v>4357</v>
      </c>
    </row>
    <row r="265" spans="1:85" ht="195" x14ac:dyDescent="0.25">
      <c r="A265" s="25" t="s">
        <v>4819</v>
      </c>
      <c r="B265" t="s">
        <v>1882</v>
      </c>
      <c r="C265" t="s">
        <v>1883</v>
      </c>
      <c r="D265" s="2" t="s">
        <v>1884</v>
      </c>
      <c r="E265">
        <v>2018</v>
      </c>
      <c r="F265" t="s">
        <v>793</v>
      </c>
      <c r="G265">
        <v>706</v>
      </c>
      <c r="J265">
        <v>665</v>
      </c>
      <c r="K265">
        <v>674</v>
      </c>
      <c r="N265" t="s">
        <v>1885</v>
      </c>
      <c r="O265" t="s">
        <v>1886</v>
      </c>
      <c r="P265" t="s">
        <v>1887</v>
      </c>
      <c r="Q265" t="s">
        <v>1888</v>
      </c>
      <c r="R265" s="2" t="s">
        <v>4434</v>
      </c>
      <c r="S265" s="2" t="s">
        <v>1889</v>
      </c>
      <c r="T265" t="s">
        <v>89</v>
      </c>
      <c r="U265" t="s">
        <v>34</v>
      </c>
      <c r="W265" t="s">
        <v>35</v>
      </c>
      <c r="X265" t="s">
        <v>1890</v>
      </c>
      <c r="Z265" t="s">
        <v>4357</v>
      </c>
      <c r="AB265" t="s">
        <v>4357</v>
      </c>
      <c r="AL265" t="s">
        <v>4357</v>
      </c>
      <c r="AS265" t="s">
        <v>4357</v>
      </c>
      <c r="BE265" t="s">
        <v>4357</v>
      </c>
      <c r="BF265" t="s">
        <v>4357</v>
      </c>
      <c r="BP265" t="s">
        <v>4357</v>
      </c>
      <c r="BU265" t="s">
        <v>4357</v>
      </c>
      <c r="BW265" t="s">
        <v>4357</v>
      </c>
      <c r="CC265" t="s">
        <v>4357</v>
      </c>
    </row>
    <row r="266" spans="1:85" ht="210" x14ac:dyDescent="0.25">
      <c r="A266" s="25" t="s">
        <v>4820</v>
      </c>
      <c r="B266" t="s">
        <v>969</v>
      </c>
      <c r="C266" t="s">
        <v>970</v>
      </c>
      <c r="D266" s="2" t="s">
        <v>971</v>
      </c>
      <c r="E266">
        <v>2018</v>
      </c>
      <c r="F266" t="s">
        <v>448</v>
      </c>
      <c r="G266">
        <v>17</v>
      </c>
      <c r="H266">
        <v>12</v>
      </c>
      <c r="I266">
        <v>8314112</v>
      </c>
      <c r="J266">
        <v>2775</v>
      </c>
      <c r="K266">
        <v>2788</v>
      </c>
      <c r="M266">
        <v>8</v>
      </c>
      <c r="N266" t="s">
        <v>972</v>
      </c>
      <c r="O266" t="s">
        <v>973</v>
      </c>
      <c r="P266" t="s">
        <v>974</v>
      </c>
      <c r="Q266" t="s">
        <v>975</v>
      </c>
      <c r="R266" s="2" t="s">
        <v>976</v>
      </c>
      <c r="S266" s="2" t="s">
        <v>977</v>
      </c>
      <c r="T266" t="s">
        <v>33</v>
      </c>
      <c r="U266" t="s">
        <v>34</v>
      </c>
      <c r="W266" t="s">
        <v>35</v>
      </c>
      <c r="X266" t="s">
        <v>978</v>
      </c>
      <c r="Z266" t="s">
        <v>4357</v>
      </c>
      <c r="AB266" t="s">
        <v>4357</v>
      </c>
      <c r="AF266" t="s">
        <v>4357</v>
      </c>
      <c r="BE266" t="s">
        <v>4357</v>
      </c>
      <c r="BP266" t="s">
        <v>4357</v>
      </c>
      <c r="BW266" t="s">
        <v>4357</v>
      </c>
    </row>
    <row r="267" spans="1:85" ht="300" x14ac:dyDescent="0.25">
      <c r="A267" s="25" t="s">
        <v>4821</v>
      </c>
      <c r="B267" t="s">
        <v>1348</v>
      </c>
      <c r="C267" t="s">
        <v>1349</v>
      </c>
      <c r="D267" s="2" t="s">
        <v>1350</v>
      </c>
      <c r="E267">
        <v>2018</v>
      </c>
      <c r="F267" t="s">
        <v>1351</v>
      </c>
      <c r="J267">
        <v>1</v>
      </c>
      <c r="K267">
        <v>6</v>
      </c>
      <c r="M267">
        <v>3</v>
      </c>
      <c r="N267" t="s">
        <v>1352</v>
      </c>
      <c r="O267" t="s">
        <v>1353</v>
      </c>
      <c r="P267" t="s">
        <v>1354</v>
      </c>
      <c r="Q267" t="s">
        <v>1355</v>
      </c>
      <c r="R267" s="2" t="s">
        <v>1356</v>
      </c>
      <c r="S267" s="2" t="s">
        <v>1357</v>
      </c>
      <c r="T267" t="s">
        <v>89</v>
      </c>
      <c r="U267" t="s">
        <v>34</v>
      </c>
      <c r="W267" t="s">
        <v>35</v>
      </c>
      <c r="X267" t="s">
        <v>1358</v>
      </c>
      <c r="AB267" t="s">
        <v>4357</v>
      </c>
      <c r="AL267" t="s">
        <v>4357</v>
      </c>
      <c r="AM267" t="s">
        <v>4357</v>
      </c>
      <c r="AS267" t="s">
        <v>4357</v>
      </c>
      <c r="AT267" t="s">
        <v>4357</v>
      </c>
      <c r="BE267" t="s">
        <v>4357</v>
      </c>
      <c r="BF267" t="s">
        <v>4357</v>
      </c>
      <c r="BH267" t="s">
        <v>4357</v>
      </c>
      <c r="BM267" t="s">
        <v>4357</v>
      </c>
      <c r="BP267" t="s">
        <v>4357</v>
      </c>
      <c r="BU267" t="s">
        <v>4357</v>
      </c>
      <c r="BX267" t="s">
        <v>4357</v>
      </c>
      <c r="CC267" t="s">
        <v>4357</v>
      </c>
      <c r="CD267" t="s">
        <v>4357</v>
      </c>
    </row>
    <row r="268" spans="1:85" ht="150" x14ac:dyDescent="0.25">
      <c r="A268" s="25" t="s">
        <v>4822</v>
      </c>
      <c r="B268" t="s">
        <v>1138</v>
      </c>
      <c r="C268" t="s">
        <v>1139</v>
      </c>
      <c r="D268" t="s">
        <v>1140</v>
      </c>
      <c r="E268">
        <v>2018</v>
      </c>
      <c r="F268" t="s">
        <v>1141</v>
      </c>
      <c r="G268">
        <v>20</v>
      </c>
      <c r="H268">
        <v>9</v>
      </c>
      <c r="J268" t="s">
        <v>1142</v>
      </c>
      <c r="K268" t="s">
        <v>1143</v>
      </c>
      <c r="M268">
        <v>2</v>
      </c>
      <c r="N268" t="s">
        <v>1144</v>
      </c>
      <c r="O268" t="s">
        <v>1145</v>
      </c>
      <c r="P268" t="s">
        <v>1146</v>
      </c>
      <c r="Q268" t="s">
        <v>1147</v>
      </c>
      <c r="R268" s="2" t="s">
        <v>4435</v>
      </c>
      <c r="T268" t="s">
        <v>311</v>
      </c>
      <c r="U268" t="s">
        <v>34</v>
      </c>
      <c r="V268" t="s">
        <v>86</v>
      </c>
      <c r="W268" t="s">
        <v>35</v>
      </c>
      <c r="X268" t="s">
        <v>1148</v>
      </c>
      <c r="AD268" t="s">
        <v>4357</v>
      </c>
      <c r="AK268" t="s">
        <v>4357</v>
      </c>
      <c r="AT268" t="s">
        <v>4357</v>
      </c>
      <c r="BU268" t="s">
        <v>4357</v>
      </c>
      <c r="BX268" t="s">
        <v>4357</v>
      </c>
    </row>
    <row r="269" spans="1:85" ht="285" x14ac:dyDescent="0.25">
      <c r="A269" s="25" t="s">
        <v>4823</v>
      </c>
      <c r="B269" t="s">
        <v>1504</v>
      </c>
      <c r="C269" t="s">
        <v>1505</v>
      </c>
      <c r="D269" s="2" t="s">
        <v>1506</v>
      </c>
      <c r="E269">
        <v>2018</v>
      </c>
      <c r="F269" t="s">
        <v>1507</v>
      </c>
      <c r="G269">
        <v>8</v>
      </c>
      <c r="H269" s="1">
        <v>43497</v>
      </c>
      <c r="J269">
        <v>63</v>
      </c>
      <c r="K269">
        <v>70</v>
      </c>
      <c r="N269" t="s">
        <v>1508</v>
      </c>
      <c r="O269" t="s">
        <v>1509</v>
      </c>
      <c r="P269" t="s">
        <v>1510</v>
      </c>
      <c r="Q269" t="s">
        <v>1511</v>
      </c>
      <c r="R269" s="2" t="s">
        <v>1512</v>
      </c>
      <c r="S269" s="2" t="s">
        <v>1513</v>
      </c>
      <c r="T269" t="s">
        <v>33</v>
      </c>
      <c r="U269" t="s">
        <v>34</v>
      </c>
      <c r="W269" t="s">
        <v>35</v>
      </c>
      <c r="X269" t="s">
        <v>1514</v>
      </c>
      <c r="Z269" t="s">
        <v>4357</v>
      </c>
      <c r="AB269" t="s">
        <v>4357</v>
      </c>
      <c r="AL269" t="s">
        <v>4357</v>
      </c>
      <c r="AP269" t="s">
        <v>4357</v>
      </c>
      <c r="AT269" t="s">
        <v>4357</v>
      </c>
      <c r="AX269" t="s">
        <v>4357</v>
      </c>
      <c r="BF269" t="s">
        <v>4357</v>
      </c>
      <c r="BO269" t="s">
        <v>4357</v>
      </c>
      <c r="BP269" t="s">
        <v>4357</v>
      </c>
      <c r="BS269" t="s">
        <v>4357</v>
      </c>
      <c r="BU269" t="s">
        <v>4357</v>
      </c>
      <c r="BV269" t="s">
        <v>4357</v>
      </c>
    </row>
    <row r="270" spans="1:85" ht="255" x14ac:dyDescent="0.25">
      <c r="A270" s="25" t="s">
        <v>4824</v>
      </c>
      <c r="B270" t="s">
        <v>1515</v>
      </c>
      <c r="C270" t="s">
        <v>1516</v>
      </c>
      <c r="D270" s="2" t="s">
        <v>1517</v>
      </c>
      <c r="E270">
        <v>2018</v>
      </c>
      <c r="F270" t="s">
        <v>1518</v>
      </c>
      <c r="G270">
        <v>22</v>
      </c>
      <c r="H270">
        <v>3</v>
      </c>
      <c r="J270">
        <v>714</v>
      </c>
      <c r="K270">
        <v>721</v>
      </c>
      <c r="M270">
        <v>2</v>
      </c>
      <c r="N270" t="s">
        <v>1519</v>
      </c>
      <c r="O270" t="s">
        <v>1520</v>
      </c>
      <c r="P270" t="s">
        <v>1521</v>
      </c>
      <c r="Q270" t="s">
        <v>1522</v>
      </c>
      <c r="R270" s="2" t="s">
        <v>1523</v>
      </c>
      <c r="S270" s="2" t="s">
        <v>1524</v>
      </c>
      <c r="T270" t="s">
        <v>33</v>
      </c>
      <c r="U270" t="s">
        <v>34</v>
      </c>
      <c r="W270" t="s">
        <v>35</v>
      </c>
      <c r="X270" t="s">
        <v>1525</v>
      </c>
      <c r="AA270" t="s">
        <v>4357</v>
      </c>
      <c r="AJ270" t="s">
        <v>4357</v>
      </c>
      <c r="AS270" t="s">
        <v>4357</v>
      </c>
      <c r="BP270" t="s">
        <v>4357</v>
      </c>
      <c r="BW270" t="s">
        <v>4357</v>
      </c>
    </row>
    <row r="271" spans="1:85" ht="165" x14ac:dyDescent="0.25">
      <c r="A271" s="25" t="s">
        <v>4825</v>
      </c>
      <c r="B271" t="s">
        <v>1011</v>
      </c>
      <c r="C271" t="s">
        <v>1012</v>
      </c>
      <c r="D271" s="2" t="s">
        <v>1013</v>
      </c>
      <c r="E271">
        <v>2018</v>
      </c>
      <c r="F271" t="s">
        <v>1014</v>
      </c>
      <c r="I271">
        <v>8524714</v>
      </c>
      <c r="N271" t="s">
        <v>1015</v>
      </c>
      <c r="O271" t="s">
        <v>1016</v>
      </c>
      <c r="P271" t="s">
        <v>1017</v>
      </c>
      <c r="Q271" t="s">
        <v>1018</v>
      </c>
      <c r="R271" s="2" t="s">
        <v>1019</v>
      </c>
      <c r="S271" s="2" t="s">
        <v>1020</v>
      </c>
      <c r="T271" t="s">
        <v>89</v>
      </c>
      <c r="U271" t="s">
        <v>34</v>
      </c>
      <c r="W271" t="s">
        <v>35</v>
      </c>
      <c r="X271" t="s">
        <v>1021</v>
      </c>
      <c r="Z271" t="s">
        <v>4357</v>
      </c>
      <c r="AB271" t="s">
        <v>4357</v>
      </c>
      <c r="AF271" t="s">
        <v>4357</v>
      </c>
      <c r="BE271" t="s">
        <v>4357</v>
      </c>
      <c r="BF271" t="s">
        <v>4357</v>
      </c>
      <c r="BP271" t="s">
        <v>4357</v>
      </c>
      <c r="BW271" t="s">
        <v>4357</v>
      </c>
    </row>
    <row r="272" spans="1:85" ht="195" x14ac:dyDescent="0.25">
      <c r="A272" s="25" t="s">
        <v>4826</v>
      </c>
      <c r="B272" t="s">
        <v>1065</v>
      </c>
      <c r="C272" t="s">
        <v>1066</v>
      </c>
      <c r="D272" s="2" t="s">
        <v>1067</v>
      </c>
      <c r="E272">
        <v>2018</v>
      </c>
      <c r="F272" t="s">
        <v>1068</v>
      </c>
      <c r="I272">
        <v>8479034</v>
      </c>
      <c r="J272">
        <v>228</v>
      </c>
      <c r="K272">
        <v>230</v>
      </c>
      <c r="N272" t="s">
        <v>1069</v>
      </c>
      <c r="O272" t="s">
        <v>1070</v>
      </c>
      <c r="P272" t="s">
        <v>1071</v>
      </c>
      <c r="Q272" t="s">
        <v>1072</v>
      </c>
      <c r="R272" s="2" t="s">
        <v>1073</v>
      </c>
      <c r="S272" s="2" t="s">
        <v>1074</v>
      </c>
      <c r="T272" t="s">
        <v>89</v>
      </c>
      <c r="U272" t="s">
        <v>34</v>
      </c>
      <c r="W272" t="s">
        <v>35</v>
      </c>
      <c r="X272" t="s">
        <v>1075</v>
      </c>
      <c r="AB272" t="s">
        <v>4357</v>
      </c>
      <c r="AF272" t="s">
        <v>4357</v>
      </c>
      <c r="AS272" t="s">
        <v>4357</v>
      </c>
      <c r="BE272" t="s">
        <v>4357</v>
      </c>
      <c r="BP272" t="s">
        <v>4357</v>
      </c>
      <c r="BU272" t="s">
        <v>4357</v>
      </c>
      <c r="BY272" t="s">
        <v>4357</v>
      </c>
    </row>
    <row r="273" spans="1:85" ht="180" x14ac:dyDescent="0.25">
      <c r="A273" s="25" t="s">
        <v>4827</v>
      </c>
      <c r="B273" t="s">
        <v>1391</v>
      </c>
      <c r="C273" t="s">
        <v>1392</v>
      </c>
      <c r="D273" s="2" t="s">
        <v>1393</v>
      </c>
      <c r="E273">
        <v>2018</v>
      </c>
      <c r="F273" t="s">
        <v>1394</v>
      </c>
      <c r="J273">
        <v>365</v>
      </c>
      <c r="K273">
        <v>378</v>
      </c>
      <c r="M273">
        <v>6</v>
      </c>
      <c r="N273" t="s">
        <v>1395</v>
      </c>
      <c r="O273" t="s">
        <v>1396</v>
      </c>
      <c r="P273" t="s">
        <v>1397</v>
      </c>
      <c r="Q273" t="s">
        <v>1398</v>
      </c>
      <c r="R273" s="2" t="s">
        <v>1399</v>
      </c>
      <c r="T273" t="s">
        <v>713</v>
      </c>
      <c r="U273" t="s">
        <v>34</v>
      </c>
      <c r="W273" t="s">
        <v>35</v>
      </c>
      <c r="X273" t="s">
        <v>1400</v>
      </c>
      <c r="AB273" t="s">
        <v>4357</v>
      </c>
      <c r="AH273" t="s">
        <v>4357</v>
      </c>
      <c r="AM273" t="s">
        <v>4357</v>
      </c>
      <c r="AP273" t="s">
        <v>4357</v>
      </c>
      <c r="AS273" t="s">
        <v>4357</v>
      </c>
      <c r="BE273" t="s">
        <v>4357</v>
      </c>
      <c r="BN273" t="s">
        <v>4357</v>
      </c>
      <c r="BP273" t="s">
        <v>4357</v>
      </c>
      <c r="BU273" t="s">
        <v>4357</v>
      </c>
      <c r="BW273" t="s">
        <v>4357</v>
      </c>
      <c r="BX273" t="s">
        <v>4357</v>
      </c>
      <c r="BY273" t="s">
        <v>4357</v>
      </c>
      <c r="CC273" t="s">
        <v>4357</v>
      </c>
    </row>
    <row r="274" spans="1:85" ht="240" x14ac:dyDescent="0.25">
      <c r="A274" s="25" t="s">
        <v>4828</v>
      </c>
      <c r="B274" t="s">
        <v>1127</v>
      </c>
      <c r="C274" t="s">
        <v>1128</v>
      </c>
      <c r="D274" s="2" t="s">
        <v>1129</v>
      </c>
      <c r="E274">
        <v>2018</v>
      </c>
      <c r="F274" t="s">
        <v>1130</v>
      </c>
      <c r="I274">
        <v>8465544</v>
      </c>
      <c r="J274">
        <v>166</v>
      </c>
      <c r="K274">
        <v>171</v>
      </c>
      <c r="M274">
        <v>1</v>
      </c>
      <c r="N274" t="s">
        <v>1131</v>
      </c>
      <c r="O274" t="s">
        <v>1132</v>
      </c>
      <c r="P274" t="s">
        <v>1133</v>
      </c>
      <c r="Q274" t="s">
        <v>1134</v>
      </c>
      <c r="R274" s="2" t="s">
        <v>1135</v>
      </c>
      <c r="S274" s="2" t="s">
        <v>1136</v>
      </c>
      <c r="T274" t="s">
        <v>89</v>
      </c>
      <c r="U274" t="s">
        <v>34</v>
      </c>
      <c r="W274" t="s">
        <v>35</v>
      </c>
      <c r="X274" t="s">
        <v>1137</v>
      </c>
      <c r="Z274" t="s">
        <v>4357</v>
      </c>
      <c r="AB274" t="s">
        <v>4357</v>
      </c>
      <c r="AF274" t="s">
        <v>4357</v>
      </c>
      <c r="BE274" t="s">
        <v>4357</v>
      </c>
      <c r="BF274" t="s">
        <v>4357</v>
      </c>
      <c r="BP274" t="s">
        <v>4357</v>
      </c>
      <c r="BU274" t="s">
        <v>4357</v>
      </c>
      <c r="BW274" t="s">
        <v>4357</v>
      </c>
      <c r="CC274" t="s">
        <v>4357</v>
      </c>
    </row>
    <row r="275" spans="1:85" ht="240" x14ac:dyDescent="0.25">
      <c r="A275" s="25" t="s">
        <v>4829</v>
      </c>
      <c r="B275" t="s">
        <v>1328</v>
      </c>
      <c r="C275" t="s">
        <v>1329</v>
      </c>
      <c r="D275" s="2" t="s">
        <v>1330</v>
      </c>
      <c r="E275">
        <v>2018</v>
      </c>
      <c r="F275" t="s">
        <v>1331</v>
      </c>
      <c r="J275">
        <v>1</v>
      </c>
      <c r="K275">
        <v>6</v>
      </c>
      <c r="N275" t="s">
        <v>1332</v>
      </c>
      <c r="O275" t="s">
        <v>1333</v>
      </c>
      <c r="P275" t="s">
        <v>1334</v>
      </c>
      <c r="Q275" t="s">
        <v>1335</v>
      </c>
      <c r="R275" s="2" t="s">
        <v>1336</v>
      </c>
      <c r="T275" t="s">
        <v>89</v>
      </c>
      <c r="U275" t="s">
        <v>34</v>
      </c>
      <c r="W275" t="s">
        <v>35</v>
      </c>
      <c r="X275" t="s">
        <v>1337</v>
      </c>
      <c r="Z275" t="s">
        <v>4357</v>
      </c>
      <c r="AB275" t="s">
        <v>4357</v>
      </c>
      <c r="AH275" t="s">
        <v>4357</v>
      </c>
      <c r="AS275" t="s">
        <v>4357</v>
      </c>
      <c r="BE275" t="s">
        <v>4357</v>
      </c>
      <c r="BF275" t="s">
        <v>4357</v>
      </c>
      <c r="BN275" t="s">
        <v>4357</v>
      </c>
      <c r="BP275" t="s">
        <v>4357</v>
      </c>
      <c r="BU275" t="s">
        <v>4357</v>
      </c>
      <c r="BX275" t="s">
        <v>4357</v>
      </c>
      <c r="CC275" t="s">
        <v>4357</v>
      </c>
    </row>
    <row r="276" spans="1:85" ht="300" x14ac:dyDescent="0.25">
      <c r="A276" s="25" t="s">
        <v>4830</v>
      </c>
      <c r="B276" t="s">
        <v>1618</v>
      </c>
      <c r="C276" t="s">
        <v>1619</v>
      </c>
      <c r="D276" s="2" t="s">
        <v>1620</v>
      </c>
      <c r="E276">
        <v>2018</v>
      </c>
      <c r="F276" t="s">
        <v>564</v>
      </c>
      <c r="J276">
        <v>1</v>
      </c>
      <c r="K276">
        <v>15</v>
      </c>
      <c r="N276" t="s">
        <v>1621</v>
      </c>
      <c r="O276" t="s">
        <v>1622</v>
      </c>
      <c r="P276" t="s">
        <v>1623</v>
      </c>
      <c r="Q276" t="s">
        <v>1624</v>
      </c>
      <c r="R276" s="2" t="s">
        <v>1625</v>
      </c>
      <c r="S276" s="2" t="s">
        <v>1626</v>
      </c>
      <c r="T276" t="s">
        <v>647</v>
      </c>
      <c r="U276" t="s">
        <v>647</v>
      </c>
      <c r="W276" t="s">
        <v>35</v>
      </c>
      <c r="X276" t="s">
        <v>1627</v>
      </c>
      <c r="Z276" t="s">
        <v>4357</v>
      </c>
      <c r="AB276" t="s">
        <v>4357</v>
      </c>
      <c r="AF276" t="s">
        <v>4357</v>
      </c>
      <c r="AS276" t="s">
        <v>4357</v>
      </c>
      <c r="BE276" t="s">
        <v>4357</v>
      </c>
      <c r="BF276" t="s">
        <v>4357</v>
      </c>
      <c r="BP276" t="s">
        <v>4357</v>
      </c>
      <c r="BU276" t="s">
        <v>4357</v>
      </c>
      <c r="BW276" t="s">
        <v>4357</v>
      </c>
    </row>
    <row r="277" spans="1:85" ht="255" x14ac:dyDescent="0.25">
      <c r="A277" s="25" t="s">
        <v>4831</v>
      </c>
      <c r="B277" t="s">
        <v>1482</v>
      </c>
      <c r="C277" t="s">
        <v>1483</v>
      </c>
      <c r="D277" s="2" t="s">
        <v>1484</v>
      </c>
      <c r="E277">
        <v>2018</v>
      </c>
      <c r="F277" t="s">
        <v>1485</v>
      </c>
      <c r="G277">
        <v>31</v>
      </c>
      <c r="H277">
        <v>7</v>
      </c>
      <c r="I277" t="s">
        <v>1486</v>
      </c>
      <c r="N277" t="s">
        <v>1487</v>
      </c>
      <c r="O277" t="s">
        <v>1488</v>
      </c>
      <c r="P277" t="s">
        <v>1489</v>
      </c>
      <c r="Q277" t="s">
        <v>1490</v>
      </c>
      <c r="R277" s="2" t="s">
        <v>1491</v>
      </c>
      <c r="S277" s="2" t="s">
        <v>1492</v>
      </c>
      <c r="T277" t="s">
        <v>33</v>
      </c>
      <c r="U277" t="s">
        <v>34</v>
      </c>
      <c r="W277" t="s">
        <v>35</v>
      </c>
      <c r="X277" t="s">
        <v>1493</v>
      </c>
      <c r="Z277" t="s">
        <v>4357</v>
      </c>
      <c r="AB277" t="s">
        <v>4357</v>
      </c>
      <c r="AF277" t="s">
        <v>4357</v>
      </c>
      <c r="AM277" t="s">
        <v>4357</v>
      </c>
      <c r="AS277" t="s">
        <v>4357</v>
      </c>
      <c r="AX277" t="s">
        <v>4357</v>
      </c>
      <c r="BE277" t="s">
        <v>4357</v>
      </c>
      <c r="BF277" t="s">
        <v>4357</v>
      </c>
      <c r="BN277" t="s">
        <v>4357</v>
      </c>
      <c r="BU277" t="s">
        <v>4357</v>
      </c>
    </row>
    <row r="278" spans="1:85" ht="195" x14ac:dyDescent="0.25">
      <c r="A278" s="25" t="s">
        <v>4832</v>
      </c>
      <c r="B278" t="s">
        <v>1899</v>
      </c>
      <c r="C278" t="s">
        <v>1900</v>
      </c>
      <c r="D278" s="2" t="s">
        <v>1901</v>
      </c>
      <c r="E278">
        <v>2018</v>
      </c>
      <c r="F278" t="s">
        <v>762</v>
      </c>
      <c r="G278" t="s">
        <v>1902</v>
      </c>
      <c r="J278">
        <v>399</v>
      </c>
      <c r="K278">
        <v>411</v>
      </c>
      <c r="N278" t="s">
        <v>1903</v>
      </c>
      <c r="O278" t="s">
        <v>1904</v>
      </c>
      <c r="P278" t="s">
        <v>1905</v>
      </c>
      <c r="Q278" t="s">
        <v>1906</v>
      </c>
      <c r="R278" s="2" t="s">
        <v>1907</v>
      </c>
      <c r="S278" s="2" t="s">
        <v>1908</v>
      </c>
      <c r="T278" t="s">
        <v>89</v>
      </c>
      <c r="U278" t="s">
        <v>34</v>
      </c>
      <c r="W278" t="s">
        <v>35</v>
      </c>
      <c r="X278" t="s">
        <v>1909</v>
      </c>
      <c r="AB278" t="s">
        <v>4357</v>
      </c>
      <c r="AF278" t="s">
        <v>4357</v>
      </c>
      <c r="AM278" t="s">
        <v>4357</v>
      </c>
      <c r="AO278" t="s">
        <v>4357</v>
      </c>
      <c r="AS278" t="s">
        <v>4357</v>
      </c>
      <c r="AT278" t="s">
        <v>4357</v>
      </c>
      <c r="AX278" t="s">
        <v>4357</v>
      </c>
      <c r="BE278" t="s">
        <v>4357</v>
      </c>
      <c r="BF278" t="s">
        <v>4357</v>
      </c>
      <c r="BN278" t="s">
        <v>4357</v>
      </c>
      <c r="BP278" t="s">
        <v>4357</v>
      </c>
      <c r="BU278" t="s">
        <v>4357</v>
      </c>
      <c r="BX278" t="s">
        <v>4357</v>
      </c>
      <c r="BY278" t="s">
        <v>4357</v>
      </c>
      <c r="CC278" t="s">
        <v>4357</v>
      </c>
    </row>
    <row r="279" spans="1:85" ht="165" x14ac:dyDescent="0.25">
      <c r="A279" s="25" t="s">
        <v>4833</v>
      </c>
      <c r="B279" t="s">
        <v>1774</v>
      </c>
      <c r="C279" t="s">
        <v>1775</v>
      </c>
      <c r="D279" s="2" t="s">
        <v>1776</v>
      </c>
      <c r="E279">
        <v>2018</v>
      </c>
      <c r="F279" t="s">
        <v>1777</v>
      </c>
      <c r="G279">
        <v>2018</v>
      </c>
      <c r="I279">
        <v>4028196</v>
      </c>
      <c r="N279" t="s">
        <v>1778</v>
      </c>
      <c r="O279" t="s">
        <v>1779</v>
      </c>
      <c r="P279" t="s">
        <v>1780</v>
      </c>
      <c r="Q279" t="s">
        <v>1781</v>
      </c>
      <c r="R279" s="2" t="s">
        <v>1782</v>
      </c>
      <c r="T279" t="s">
        <v>33</v>
      </c>
      <c r="U279" t="s">
        <v>34</v>
      </c>
      <c r="V279" t="s">
        <v>86</v>
      </c>
      <c r="W279" t="s">
        <v>35</v>
      </c>
      <c r="X279" t="s">
        <v>1783</v>
      </c>
      <c r="Z279" t="s">
        <v>4357</v>
      </c>
      <c r="AB279" t="s">
        <v>4357</v>
      </c>
      <c r="AF279" t="s">
        <v>4357</v>
      </c>
      <c r="AS279" t="s">
        <v>4357</v>
      </c>
      <c r="BE279" t="s">
        <v>4357</v>
      </c>
      <c r="BF279" t="s">
        <v>4357</v>
      </c>
      <c r="BH279" t="s">
        <v>4357</v>
      </c>
      <c r="BP279" t="s">
        <v>4357</v>
      </c>
      <c r="BU279" t="s">
        <v>4357</v>
      </c>
      <c r="BW279" t="s">
        <v>4357</v>
      </c>
      <c r="CC279" t="s">
        <v>4357</v>
      </c>
    </row>
    <row r="280" spans="1:85" ht="225" x14ac:dyDescent="0.25">
      <c r="A280" s="25" t="s">
        <v>4834</v>
      </c>
      <c r="B280" t="s">
        <v>839</v>
      </c>
      <c r="C280" t="s">
        <v>840</v>
      </c>
      <c r="D280" s="2" t="s">
        <v>1746</v>
      </c>
      <c r="E280">
        <v>2018</v>
      </c>
      <c r="F280" t="s">
        <v>629</v>
      </c>
      <c r="G280">
        <v>6</v>
      </c>
      <c r="I280">
        <v>8529258</v>
      </c>
      <c r="J280">
        <v>70831</v>
      </c>
      <c r="K280">
        <v>70842</v>
      </c>
      <c r="M280">
        <v>1</v>
      </c>
      <c r="N280" t="s">
        <v>1747</v>
      </c>
      <c r="O280" t="s">
        <v>1748</v>
      </c>
      <c r="P280" t="s">
        <v>1749</v>
      </c>
      <c r="Q280" t="s">
        <v>1750</v>
      </c>
      <c r="R280" s="2" t="s">
        <v>1751</v>
      </c>
      <c r="S280" s="2" t="s">
        <v>1752</v>
      </c>
      <c r="T280" t="s">
        <v>33</v>
      </c>
      <c r="U280" t="s">
        <v>34</v>
      </c>
      <c r="V280" t="s">
        <v>86</v>
      </c>
      <c r="W280" t="s">
        <v>35</v>
      </c>
      <c r="X280" t="s">
        <v>1753</v>
      </c>
      <c r="Z280" t="s">
        <v>4357</v>
      </c>
      <c r="AB280" t="s">
        <v>4357</v>
      </c>
      <c r="AF280" t="s">
        <v>4357</v>
      </c>
      <c r="AS280" t="s">
        <v>4357</v>
      </c>
      <c r="BE280" t="s">
        <v>4357</v>
      </c>
      <c r="BF280" t="s">
        <v>4357</v>
      </c>
      <c r="BP280" t="s">
        <v>4357</v>
      </c>
      <c r="BT280" t="s">
        <v>4357</v>
      </c>
      <c r="BU280" t="s">
        <v>4357</v>
      </c>
      <c r="BX280" t="s">
        <v>4357</v>
      </c>
      <c r="CC280" t="s">
        <v>4357</v>
      </c>
    </row>
    <row r="281" spans="1:85" ht="180" x14ac:dyDescent="0.25">
      <c r="A281" s="25" t="s">
        <v>4835</v>
      </c>
      <c r="B281" t="s">
        <v>1033</v>
      </c>
      <c r="C281" t="s">
        <v>1034</v>
      </c>
      <c r="D281" s="2" t="s">
        <v>1035</v>
      </c>
      <c r="E281">
        <v>2018</v>
      </c>
      <c r="F281" t="s">
        <v>1036</v>
      </c>
      <c r="G281" t="s">
        <v>1037</v>
      </c>
      <c r="I281">
        <v>8485826</v>
      </c>
      <c r="J281">
        <v>819</v>
      </c>
      <c r="K281">
        <v>827</v>
      </c>
      <c r="N281" t="s">
        <v>1038</v>
      </c>
      <c r="O281" t="s">
        <v>1039</v>
      </c>
      <c r="P281" t="s">
        <v>1040</v>
      </c>
      <c r="Q281" t="s">
        <v>1041</v>
      </c>
      <c r="R281" s="2" t="s">
        <v>1042</v>
      </c>
      <c r="T281" t="s">
        <v>89</v>
      </c>
      <c r="U281" t="s">
        <v>34</v>
      </c>
      <c r="W281" t="s">
        <v>35</v>
      </c>
      <c r="X281" t="s">
        <v>1043</v>
      </c>
      <c r="Z281" t="s">
        <v>4357</v>
      </c>
      <c r="AB281" t="s">
        <v>4357</v>
      </c>
      <c r="AF281" t="s">
        <v>4357</v>
      </c>
      <c r="BE281" t="s">
        <v>4357</v>
      </c>
      <c r="BF281" t="s">
        <v>4357</v>
      </c>
      <c r="BH281" t="s">
        <v>4357</v>
      </c>
      <c r="BP281" t="s">
        <v>4357</v>
      </c>
      <c r="BW281" t="s">
        <v>4357</v>
      </c>
      <c r="CC281" t="s">
        <v>4357</v>
      </c>
    </row>
    <row r="282" spans="1:85" ht="409.5" x14ac:dyDescent="0.25">
      <c r="A282" s="25" t="s">
        <v>4836</v>
      </c>
      <c r="B282" t="s">
        <v>1494</v>
      </c>
      <c r="C282" t="s">
        <v>1495</v>
      </c>
      <c r="D282" s="2" t="s">
        <v>1496</v>
      </c>
      <c r="E282">
        <v>2018</v>
      </c>
      <c r="F282" t="s">
        <v>284</v>
      </c>
      <c r="G282">
        <v>20</v>
      </c>
      <c r="H282">
        <v>5</v>
      </c>
      <c r="I282" t="s">
        <v>1497</v>
      </c>
      <c r="M282">
        <v>2</v>
      </c>
      <c r="N282" t="s">
        <v>1498</v>
      </c>
      <c r="O282" t="s">
        <v>1499</v>
      </c>
      <c r="P282" t="s">
        <v>1500</v>
      </c>
      <c r="Q282" t="s">
        <v>1501</v>
      </c>
      <c r="R282" s="2" t="s">
        <v>4470</v>
      </c>
      <c r="S282" s="2" t="s">
        <v>1502</v>
      </c>
      <c r="T282" t="s">
        <v>33</v>
      </c>
      <c r="U282" t="s">
        <v>34</v>
      </c>
      <c r="V282" t="s">
        <v>86</v>
      </c>
      <c r="W282" t="s">
        <v>35</v>
      </c>
      <c r="X282" t="s">
        <v>1503</v>
      </c>
      <c r="AA282" t="s">
        <v>4357</v>
      </c>
      <c r="AB282" t="s">
        <v>4357</v>
      </c>
      <c r="AJ282" t="s">
        <v>4357</v>
      </c>
      <c r="AL282" t="s">
        <v>4357</v>
      </c>
      <c r="AS282" t="s">
        <v>4357</v>
      </c>
      <c r="AT282" t="s">
        <v>4357</v>
      </c>
      <c r="BE282" t="s">
        <v>4357</v>
      </c>
      <c r="BK282" t="s">
        <v>4357</v>
      </c>
      <c r="BM282" t="s">
        <v>4357</v>
      </c>
      <c r="BO282" t="s">
        <v>4357</v>
      </c>
      <c r="BP282" t="s">
        <v>4357</v>
      </c>
      <c r="BQ282" t="s">
        <v>4357</v>
      </c>
      <c r="BT282" t="s">
        <v>4357</v>
      </c>
      <c r="BU282" t="s">
        <v>4357</v>
      </c>
      <c r="BX282" t="s">
        <v>4357</v>
      </c>
    </row>
    <row r="283" spans="1:85" ht="195" x14ac:dyDescent="0.25">
      <c r="A283" s="25" t="s">
        <v>4837</v>
      </c>
      <c r="B283" t="s">
        <v>1526</v>
      </c>
      <c r="C283" t="s">
        <v>1527</v>
      </c>
      <c r="D283" s="2" t="s">
        <v>1528</v>
      </c>
      <c r="E283">
        <v>2018</v>
      </c>
      <c r="F283" t="s">
        <v>40</v>
      </c>
      <c r="G283">
        <v>82</v>
      </c>
      <c r="J283">
        <v>727</v>
      </c>
      <c r="K283">
        <v>737</v>
      </c>
      <c r="M283">
        <v>28</v>
      </c>
      <c r="N283" t="s">
        <v>1529</v>
      </c>
      <c r="O283" t="s">
        <v>1530</v>
      </c>
      <c r="P283" t="s">
        <v>1531</v>
      </c>
      <c r="Q283" t="s">
        <v>1532</v>
      </c>
      <c r="R283" s="2" t="s">
        <v>4436</v>
      </c>
      <c r="S283" s="2" t="s">
        <v>1533</v>
      </c>
      <c r="T283" t="s">
        <v>33</v>
      </c>
      <c r="U283" t="s">
        <v>34</v>
      </c>
      <c r="W283" t="s">
        <v>35</v>
      </c>
      <c r="X283" t="s">
        <v>1534</v>
      </c>
      <c r="Z283" t="s">
        <v>4357</v>
      </c>
      <c r="AB283" t="s">
        <v>4357</v>
      </c>
      <c r="AF283" t="s">
        <v>4357</v>
      </c>
      <c r="AS283" t="s">
        <v>4357</v>
      </c>
      <c r="BF283" t="s">
        <v>4357</v>
      </c>
      <c r="BP283" t="s">
        <v>4357</v>
      </c>
      <c r="BW283" t="s">
        <v>4357</v>
      </c>
    </row>
    <row r="284" spans="1:85" ht="135" x14ac:dyDescent="0.25">
      <c r="A284" s="25" t="s">
        <v>4838</v>
      </c>
      <c r="B284" t="s">
        <v>1401</v>
      </c>
      <c r="C284" t="s">
        <v>1402</v>
      </c>
      <c r="D284" s="2" t="s">
        <v>1403</v>
      </c>
      <c r="E284">
        <v>2018</v>
      </c>
      <c r="F284" t="s">
        <v>629</v>
      </c>
      <c r="G284">
        <v>6</v>
      </c>
      <c r="J284">
        <v>36939</v>
      </c>
      <c r="K284">
        <v>36947</v>
      </c>
      <c r="M284">
        <v>3</v>
      </c>
      <c r="N284" t="s">
        <v>1404</v>
      </c>
      <c r="O284" t="s">
        <v>1405</v>
      </c>
      <c r="P284" t="s">
        <v>1406</v>
      </c>
      <c r="Q284" t="s">
        <v>1407</v>
      </c>
      <c r="R284" s="2" t="s">
        <v>1408</v>
      </c>
      <c r="S284" s="2" t="s">
        <v>1409</v>
      </c>
      <c r="T284" t="s">
        <v>33</v>
      </c>
      <c r="U284" t="s">
        <v>34</v>
      </c>
      <c r="V284" t="s">
        <v>86</v>
      </c>
      <c r="W284" t="s">
        <v>35</v>
      </c>
      <c r="X284" t="s">
        <v>1410</v>
      </c>
      <c r="Z284" t="s">
        <v>4357</v>
      </c>
      <c r="AB284" t="s">
        <v>4357</v>
      </c>
      <c r="AF284" t="s">
        <v>4357</v>
      </c>
      <c r="AS284" t="s">
        <v>4357</v>
      </c>
      <c r="BE284" t="s">
        <v>4357</v>
      </c>
      <c r="CG284" t="s">
        <v>4357</v>
      </c>
    </row>
    <row r="285" spans="1:85" ht="270" x14ac:dyDescent="0.25">
      <c r="A285" s="25" t="s">
        <v>4839</v>
      </c>
      <c r="B285" t="s">
        <v>1981</v>
      </c>
      <c r="C285" t="s">
        <v>1982</v>
      </c>
      <c r="D285" s="2" t="s">
        <v>1983</v>
      </c>
      <c r="E285">
        <v>2018</v>
      </c>
      <c r="F285" t="s">
        <v>1984</v>
      </c>
      <c r="G285">
        <v>719</v>
      </c>
      <c r="J285">
        <v>1</v>
      </c>
      <c r="K285">
        <v>11</v>
      </c>
      <c r="M285">
        <v>2</v>
      </c>
      <c r="N285" t="s">
        <v>1985</v>
      </c>
      <c r="O285" t="s">
        <v>1986</v>
      </c>
      <c r="P285" t="s">
        <v>1987</v>
      </c>
      <c r="Q285" t="s">
        <v>1988</v>
      </c>
      <c r="R285" s="2" t="s">
        <v>1989</v>
      </c>
      <c r="S285" s="2" t="s">
        <v>1990</v>
      </c>
      <c r="T285" t="s">
        <v>89</v>
      </c>
      <c r="U285" t="s">
        <v>34</v>
      </c>
      <c r="W285" t="s">
        <v>35</v>
      </c>
      <c r="X285" t="s">
        <v>1991</v>
      </c>
      <c r="AB285" t="s">
        <v>4357</v>
      </c>
      <c r="AF285" t="s">
        <v>4357</v>
      </c>
      <c r="AM285" t="s">
        <v>4357</v>
      </c>
      <c r="AT285" t="s">
        <v>4357</v>
      </c>
      <c r="AX285" t="s">
        <v>4357</v>
      </c>
      <c r="BE285" t="s">
        <v>4357</v>
      </c>
      <c r="BF285" t="s">
        <v>4357</v>
      </c>
      <c r="BN285" t="s">
        <v>4357</v>
      </c>
      <c r="BP285" t="s">
        <v>4357</v>
      </c>
      <c r="BU285" t="s">
        <v>4357</v>
      </c>
      <c r="BW285" t="s">
        <v>4357</v>
      </c>
      <c r="BY285" t="s">
        <v>4357</v>
      </c>
      <c r="CC285" t="s">
        <v>4357</v>
      </c>
      <c r="CE285" t="s">
        <v>4357</v>
      </c>
    </row>
    <row r="286" spans="1:85" ht="285" x14ac:dyDescent="0.25">
      <c r="A286" s="25" t="s">
        <v>4840</v>
      </c>
      <c r="B286" t="s">
        <v>1044</v>
      </c>
      <c r="C286" t="s">
        <v>1045</v>
      </c>
      <c r="D286" s="2" t="s">
        <v>1046</v>
      </c>
      <c r="E286">
        <v>2018</v>
      </c>
      <c r="F286" t="s">
        <v>1047</v>
      </c>
      <c r="G286">
        <v>15</v>
      </c>
      <c r="H286">
        <v>10</v>
      </c>
      <c r="I286">
        <v>2196</v>
      </c>
      <c r="N286" t="s">
        <v>1048</v>
      </c>
      <c r="O286" t="s">
        <v>1049</v>
      </c>
      <c r="P286" t="s">
        <v>1050</v>
      </c>
      <c r="Q286" t="s">
        <v>1051</v>
      </c>
      <c r="R286" s="2" t="s">
        <v>1052</v>
      </c>
      <c r="S286" s="2" t="s">
        <v>1053</v>
      </c>
      <c r="T286" t="s">
        <v>33</v>
      </c>
      <c r="U286" t="s">
        <v>34</v>
      </c>
      <c r="V286" t="s">
        <v>86</v>
      </c>
      <c r="W286" t="s">
        <v>35</v>
      </c>
      <c r="X286" t="s">
        <v>1054</v>
      </c>
      <c r="AC286" t="s">
        <v>4357</v>
      </c>
      <c r="AF286" t="s">
        <v>4357</v>
      </c>
      <c r="AK286" t="s">
        <v>4357</v>
      </c>
      <c r="AN286" t="s">
        <v>4357</v>
      </c>
      <c r="AP286" t="s">
        <v>4357</v>
      </c>
      <c r="BJ286" t="s">
        <v>4357</v>
      </c>
      <c r="BN286" t="s">
        <v>4357</v>
      </c>
      <c r="BU286" t="s">
        <v>4357</v>
      </c>
      <c r="CC286" t="s">
        <v>4357</v>
      </c>
    </row>
    <row r="287" spans="1:85" ht="285" x14ac:dyDescent="0.25">
      <c r="A287" s="25" t="s">
        <v>4841</v>
      </c>
      <c r="B287" t="s">
        <v>649</v>
      </c>
      <c r="C287" t="s">
        <v>650</v>
      </c>
      <c r="D287" s="2" t="s">
        <v>651</v>
      </c>
      <c r="E287">
        <v>2019</v>
      </c>
      <c r="F287" t="s">
        <v>652</v>
      </c>
      <c r="G287">
        <v>10</v>
      </c>
      <c r="H287">
        <v>6</v>
      </c>
      <c r="J287">
        <v>630</v>
      </c>
      <c r="K287">
        <v>636</v>
      </c>
      <c r="O287" t="s">
        <v>653</v>
      </c>
      <c r="P287" t="s">
        <v>654</v>
      </c>
      <c r="Q287" t="s">
        <v>655</v>
      </c>
      <c r="R287" s="2" t="s">
        <v>656</v>
      </c>
      <c r="S287" s="2" t="s">
        <v>657</v>
      </c>
      <c r="T287" t="s">
        <v>33</v>
      </c>
      <c r="U287" t="s">
        <v>34</v>
      </c>
      <c r="W287" t="s">
        <v>35</v>
      </c>
      <c r="X287" t="s">
        <v>658</v>
      </c>
      <c r="Z287" t="s">
        <v>4357</v>
      </c>
      <c r="AB287" t="s">
        <v>4357</v>
      </c>
      <c r="AH287" t="s">
        <v>4357</v>
      </c>
      <c r="AM287" t="s">
        <v>4357</v>
      </c>
      <c r="AO287" t="s">
        <v>4357</v>
      </c>
      <c r="AS287" t="s">
        <v>4357</v>
      </c>
      <c r="AT287" t="s">
        <v>4357</v>
      </c>
      <c r="AX287" t="s">
        <v>4357</v>
      </c>
      <c r="BE287" t="s">
        <v>4357</v>
      </c>
      <c r="BF287" t="s">
        <v>4357</v>
      </c>
      <c r="BN287" t="s">
        <v>4357</v>
      </c>
      <c r="CD287" t="s">
        <v>4357</v>
      </c>
    </row>
    <row r="288" spans="1:85" ht="90" x14ac:dyDescent="0.25">
      <c r="A288" s="25" t="s">
        <v>4842</v>
      </c>
      <c r="B288" t="s">
        <v>257</v>
      </c>
      <c r="C288" t="s">
        <v>258</v>
      </c>
      <c r="D288" s="2" t="s">
        <v>259</v>
      </c>
      <c r="E288">
        <v>2019</v>
      </c>
      <c r="F288" t="s">
        <v>260</v>
      </c>
      <c r="G288" t="s">
        <v>261</v>
      </c>
      <c r="I288">
        <v>8744003</v>
      </c>
      <c r="N288" t="s">
        <v>262</v>
      </c>
      <c r="O288" t="s">
        <v>263</v>
      </c>
      <c r="P288" t="s">
        <v>264</v>
      </c>
      <c r="Q288" t="s">
        <v>265</v>
      </c>
      <c r="R288" s="2" t="s">
        <v>266</v>
      </c>
      <c r="S288" s="2" t="s">
        <v>267</v>
      </c>
      <c r="T288" t="s">
        <v>89</v>
      </c>
      <c r="U288" t="s">
        <v>34</v>
      </c>
      <c r="W288" t="s">
        <v>35</v>
      </c>
      <c r="X288" t="s">
        <v>268</v>
      </c>
      <c r="AB288" t="s">
        <v>4357</v>
      </c>
      <c r="AH288" t="s">
        <v>4357</v>
      </c>
      <c r="AM288" t="s">
        <v>4357</v>
      </c>
      <c r="AN288" t="s">
        <v>4357</v>
      </c>
      <c r="AO288" t="s">
        <v>4357</v>
      </c>
      <c r="AP288" t="s">
        <v>4357</v>
      </c>
      <c r="AU288" t="s">
        <v>4357</v>
      </c>
      <c r="BC288" t="s">
        <v>4357</v>
      </c>
      <c r="BN288" t="s">
        <v>4357</v>
      </c>
      <c r="BU288" t="s">
        <v>4357</v>
      </c>
      <c r="BV288" t="s">
        <v>4357</v>
      </c>
      <c r="BW288" t="s">
        <v>4357</v>
      </c>
      <c r="BY288" t="s">
        <v>4357</v>
      </c>
      <c r="CC288" t="s">
        <v>4357</v>
      </c>
    </row>
    <row r="289" spans="1:83" ht="180" x14ac:dyDescent="0.25">
      <c r="A289" s="25" t="s">
        <v>4843</v>
      </c>
      <c r="B289" t="s">
        <v>528</v>
      </c>
      <c r="C289" t="s">
        <v>529</v>
      </c>
      <c r="D289" s="2" t="s">
        <v>530</v>
      </c>
      <c r="E289">
        <v>2019</v>
      </c>
      <c r="F289" t="s">
        <v>531</v>
      </c>
      <c r="I289">
        <v>8631464</v>
      </c>
      <c r="J289">
        <v>21</v>
      </c>
      <c r="K289">
        <v>26</v>
      </c>
      <c r="N289" t="s">
        <v>532</v>
      </c>
      <c r="O289" t="s">
        <v>533</v>
      </c>
      <c r="P289" t="s">
        <v>534</v>
      </c>
      <c r="Q289" t="s">
        <v>535</v>
      </c>
      <c r="R289" s="2" t="s">
        <v>536</v>
      </c>
      <c r="S289" s="2" t="s">
        <v>537</v>
      </c>
      <c r="T289" t="s">
        <v>89</v>
      </c>
      <c r="U289" t="s">
        <v>34</v>
      </c>
      <c r="W289" t="s">
        <v>35</v>
      </c>
      <c r="X289" t="s">
        <v>538</v>
      </c>
      <c r="AA289" t="s">
        <v>4357</v>
      </c>
      <c r="AJ289" t="s">
        <v>4357</v>
      </c>
      <c r="AP289" t="s">
        <v>4357</v>
      </c>
      <c r="BC289" t="s">
        <v>4357</v>
      </c>
      <c r="BE289" t="s">
        <v>4357</v>
      </c>
      <c r="BP289" t="s">
        <v>4357</v>
      </c>
      <c r="BU289" t="s">
        <v>4357</v>
      </c>
      <c r="BY289" t="s">
        <v>4357</v>
      </c>
    </row>
    <row r="290" spans="1:83" ht="180" x14ac:dyDescent="0.25">
      <c r="A290" s="25" t="s">
        <v>4844</v>
      </c>
      <c r="B290" t="s">
        <v>192</v>
      </c>
      <c r="C290" t="s">
        <v>193</v>
      </c>
      <c r="D290" s="2" t="s">
        <v>194</v>
      </c>
      <c r="E290">
        <v>2019</v>
      </c>
      <c r="F290" t="s">
        <v>195</v>
      </c>
      <c r="G290">
        <v>25</v>
      </c>
      <c r="H290">
        <v>2</v>
      </c>
      <c r="J290">
        <v>315</v>
      </c>
      <c r="K290">
        <v>329</v>
      </c>
      <c r="M290">
        <v>8</v>
      </c>
      <c r="N290" t="s">
        <v>196</v>
      </c>
      <c r="O290" t="s">
        <v>197</v>
      </c>
      <c r="P290" t="s">
        <v>198</v>
      </c>
      <c r="Q290" t="s">
        <v>199</v>
      </c>
      <c r="R290" s="2" t="s">
        <v>200</v>
      </c>
      <c r="S290" s="2" t="s">
        <v>201</v>
      </c>
      <c r="T290" t="s">
        <v>33</v>
      </c>
      <c r="U290" t="s">
        <v>34</v>
      </c>
      <c r="W290" t="s">
        <v>35</v>
      </c>
      <c r="X290" t="s">
        <v>202</v>
      </c>
      <c r="AB290" t="s">
        <v>4357</v>
      </c>
      <c r="AH290" t="s">
        <v>4357</v>
      </c>
      <c r="AM290" t="s">
        <v>4357</v>
      </c>
      <c r="AS290" t="s">
        <v>4357</v>
      </c>
      <c r="BF290" t="s">
        <v>4357</v>
      </c>
      <c r="BH290" t="s">
        <v>4357</v>
      </c>
      <c r="BL290" t="s">
        <v>4357</v>
      </c>
      <c r="BN290" t="s">
        <v>4357</v>
      </c>
      <c r="BP290" t="s">
        <v>4357</v>
      </c>
      <c r="BT290" t="s">
        <v>4357</v>
      </c>
      <c r="BU290" t="s">
        <v>4357</v>
      </c>
      <c r="BW290" t="s">
        <v>4357</v>
      </c>
      <c r="BZ290" t="s">
        <v>4357</v>
      </c>
      <c r="CC290" t="s">
        <v>4357</v>
      </c>
    </row>
    <row r="291" spans="1:83" ht="409.5" x14ac:dyDescent="0.25">
      <c r="A291" s="25" t="s">
        <v>4845</v>
      </c>
      <c r="B291" t="s">
        <v>466</v>
      </c>
      <c r="C291" t="s">
        <v>467</v>
      </c>
      <c r="D291" s="2" t="s">
        <v>468</v>
      </c>
      <c r="E291">
        <v>2019</v>
      </c>
      <c r="F291" t="s">
        <v>284</v>
      </c>
      <c r="G291">
        <v>21</v>
      </c>
      <c r="H291">
        <v>3</v>
      </c>
      <c r="I291" t="s">
        <v>469</v>
      </c>
      <c r="N291" t="s">
        <v>470</v>
      </c>
      <c r="O291" t="s">
        <v>471</v>
      </c>
      <c r="P291" t="s">
        <v>472</v>
      </c>
      <c r="Q291" t="s">
        <v>473</v>
      </c>
      <c r="R291" s="2" t="s">
        <v>474</v>
      </c>
      <c r="S291" s="2" t="s">
        <v>475</v>
      </c>
      <c r="T291" t="s">
        <v>33</v>
      </c>
      <c r="U291" t="s">
        <v>34</v>
      </c>
      <c r="V291" t="s">
        <v>86</v>
      </c>
      <c r="W291" t="s">
        <v>35</v>
      </c>
      <c r="X291" t="s">
        <v>476</v>
      </c>
      <c r="AA291" t="s">
        <v>4357</v>
      </c>
      <c r="AB291" t="s">
        <v>4357</v>
      </c>
      <c r="AJ291" t="s">
        <v>4357</v>
      </c>
      <c r="AL291" t="s">
        <v>4357</v>
      </c>
      <c r="AT291" t="s">
        <v>4357</v>
      </c>
      <c r="AX291" t="s">
        <v>4357</v>
      </c>
      <c r="BE291" t="s">
        <v>4357</v>
      </c>
      <c r="BK291" t="s">
        <v>4357</v>
      </c>
      <c r="BL291" t="s">
        <v>4357</v>
      </c>
      <c r="BO291" t="s">
        <v>4357</v>
      </c>
      <c r="BP291" t="s">
        <v>4357</v>
      </c>
      <c r="BU291" t="s">
        <v>4357</v>
      </c>
      <c r="BZ291" t="s">
        <v>4357</v>
      </c>
    </row>
    <row r="292" spans="1:83" ht="285" x14ac:dyDescent="0.25">
      <c r="A292" s="25" t="s">
        <v>4846</v>
      </c>
      <c r="B292" t="s">
        <v>112</v>
      </c>
      <c r="C292" t="s">
        <v>113</v>
      </c>
      <c r="D292" s="2" t="s">
        <v>114</v>
      </c>
      <c r="E292">
        <v>2019</v>
      </c>
      <c r="F292" t="s">
        <v>115</v>
      </c>
      <c r="G292">
        <v>159</v>
      </c>
      <c r="J292">
        <v>23</v>
      </c>
      <c r="K292">
        <v>36</v>
      </c>
      <c r="M292">
        <v>1</v>
      </c>
      <c r="N292" t="s">
        <v>116</v>
      </c>
      <c r="O292" t="s">
        <v>117</v>
      </c>
      <c r="P292" t="s">
        <v>118</v>
      </c>
      <c r="Q292" t="s">
        <v>119</v>
      </c>
      <c r="R292" s="2" t="s">
        <v>120</v>
      </c>
      <c r="S292" s="2" t="s">
        <v>121</v>
      </c>
      <c r="T292" t="s">
        <v>33</v>
      </c>
      <c r="U292" t="s">
        <v>34</v>
      </c>
      <c r="W292" t="s">
        <v>35</v>
      </c>
      <c r="X292" t="s">
        <v>122</v>
      </c>
      <c r="Z292" t="s">
        <v>4357</v>
      </c>
      <c r="AB292" t="s">
        <v>4357</v>
      </c>
      <c r="AF292" t="s">
        <v>4357</v>
      </c>
      <c r="AS292" t="s">
        <v>4357</v>
      </c>
      <c r="BE292" t="s">
        <v>4357</v>
      </c>
      <c r="BF292" t="s">
        <v>4357</v>
      </c>
      <c r="BH292" t="s">
        <v>4357</v>
      </c>
      <c r="BP292" t="s">
        <v>4357</v>
      </c>
      <c r="BU292" t="s">
        <v>4357</v>
      </c>
      <c r="BV292" t="s">
        <v>4357</v>
      </c>
      <c r="BW292" t="s">
        <v>4357</v>
      </c>
    </row>
    <row r="293" spans="1:83" ht="210" x14ac:dyDescent="0.25">
      <c r="A293" s="25" t="s">
        <v>4847</v>
      </c>
      <c r="B293" t="s">
        <v>561</v>
      </c>
      <c r="C293" t="s">
        <v>562</v>
      </c>
      <c r="D293" s="2" t="s">
        <v>563</v>
      </c>
      <c r="E293">
        <v>2019</v>
      </c>
      <c r="F293" t="s">
        <v>564</v>
      </c>
      <c r="G293">
        <v>22</v>
      </c>
      <c r="J293">
        <v>1985</v>
      </c>
      <c r="K293">
        <v>1990</v>
      </c>
      <c r="M293">
        <v>2</v>
      </c>
      <c r="N293" t="s">
        <v>565</v>
      </c>
      <c r="O293" t="s">
        <v>566</v>
      </c>
      <c r="P293" t="s">
        <v>567</v>
      </c>
      <c r="Q293" t="s">
        <v>568</v>
      </c>
      <c r="R293" s="2" t="s">
        <v>569</v>
      </c>
      <c r="S293" s="2" t="s">
        <v>570</v>
      </c>
      <c r="T293" t="s">
        <v>33</v>
      </c>
      <c r="U293" t="s">
        <v>34</v>
      </c>
      <c r="W293" t="s">
        <v>35</v>
      </c>
      <c r="X293" t="s">
        <v>571</v>
      </c>
      <c r="Z293" t="s">
        <v>4357</v>
      </c>
      <c r="AB293" t="s">
        <v>4357</v>
      </c>
      <c r="AF293" t="s">
        <v>4357</v>
      </c>
      <c r="AS293" t="s">
        <v>4357</v>
      </c>
      <c r="BE293" t="s">
        <v>4357</v>
      </c>
      <c r="BF293" t="s">
        <v>4357</v>
      </c>
      <c r="BJ293" t="s">
        <v>4357</v>
      </c>
      <c r="BN293" t="s">
        <v>4357</v>
      </c>
      <c r="BP293" t="s">
        <v>4357</v>
      </c>
      <c r="BT293" t="s">
        <v>4357</v>
      </c>
      <c r="BW293" t="s">
        <v>4357</v>
      </c>
    </row>
    <row r="294" spans="1:83" ht="360" x14ac:dyDescent="0.25">
      <c r="A294" s="25" t="s">
        <v>4848</v>
      </c>
      <c r="B294" t="s">
        <v>671</v>
      </c>
      <c r="C294" t="s">
        <v>672</v>
      </c>
      <c r="D294" s="2" t="s">
        <v>673</v>
      </c>
      <c r="E294">
        <v>2019</v>
      </c>
      <c r="F294" t="s">
        <v>674</v>
      </c>
      <c r="N294" t="s">
        <v>675</v>
      </c>
      <c r="O294" t="s">
        <v>676</v>
      </c>
      <c r="P294" t="s">
        <v>677</v>
      </c>
      <c r="Q294" t="s">
        <v>678</v>
      </c>
      <c r="R294" s="2" t="s">
        <v>4437</v>
      </c>
      <c r="S294" s="2" t="s">
        <v>679</v>
      </c>
      <c r="T294" t="s">
        <v>33</v>
      </c>
      <c r="U294" t="s">
        <v>647</v>
      </c>
      <c r="W294" t="s">
        <v>35</v>
      </c>
      <c r="X294" t="s">
        <v>680</v>
      </c>
      <c r="AA294" t="s">
        <v>4357</v>
      </c>
      <c r="AB294" t="s">
        <v>4357</v>
      </c>
      <c r="AF294" t="s">
        <v>4357</v>
      </c>
      <c r="AJ294" t="s">
        <v>4357</v>
      </c>
      <c r="AL294" t="s">
        <v>4357</v>
      </c>
      <c r="AT294" t="s">
        <v>4357</v>
      </c>
      <c r="AX294" t="s">
        <v>4357</v>
      </c>
      <c r="BE294" t="s">
        <v>4357</v>
      </c>
      <c r="BF294" t="s">
        <v>4357</v>
      </c>
      <c r="BK294" t="s">
        <v>4357</v>
      </c>
      <c r="BP294" t="s">
        <v>4357</v>
      </c>
      <c r="BQ294" t="s">
        <v>4357</v>
      </c>
      <c r="BU294" t="s">
        <v>4357</v>
      </c>
      <c r="BZ294" t="s">
        <v>4357</v>
      </c>
    </row>
    <row r="295" spans="1:83" ht="105" x14ac:dyDescent="0.25">
      <c r="A295" s="25" t="s">
        <v>4849</v>
      </c>
      <c r="B295" t="s">
        <v>172</v>
      </c>
      <c r="C295" t="s">
        <v>173</v>
      </c>
      <c r="D295" s="2" t="s">
        <v>174</v>
      </c>
      <c r="E295">
        <v>2019</v>
      </c>
      <c r="F295" t="s">
        <v>175</v>
      </c>
      <c r="G295" t="s">
        <v>176</v>
      </c>
      <c r="I295">
        <v>8787510</v>
      </c>
      <c r="J295">
        <v>634</v>
      </c>
      <c r="K295">
        <v>639</v>
      </c>
      <c r="N295" t="s">
        <v>177</v>
      </c>
      <c r="O295" t="s">
        <v>178</v>
      </c>
      <c r="P295" t="s">
        <v>179</v>
      </c>
      <c r="Q295" t="s">
        <v>180</v>
      </c>
      <c r="R295" s="2" t="s">
        <v>181</v>
      </c>
      <c r="S295" s="2" t="s">
        <v>182</v>
      </c>
      <c r="T295" t="s">
        <v>89</v>
      </c>
      <c r="U295" t="s">
        <v>34</v>
      </c>
      <c r="W295" t="s">
        <v>35</v>
      </c>
      <c r="X295" t="s">
        <v>183</v>
      </c>
      <c r="AA295" t="s">
        <v>4357</v>
      </c>
      <c r="AB295" t="s">
        <v>4357</v>
      </c>
      <c r="AJ295" t="s">
        <v>4357</v>
      </c>
      <c r="AL295" t="s">
        <v>4357</v>
      </c>
      <c r="AT295" t="s">
        <v>4357</v>
      </c>
      <c r="AX295" t="s">
        <v>4357</v>
      </c>
      <c r="BM295" t="s">
        <v>4357</v>
      </c>
      <c r="BP295" t="s">
        <v>4357</v>
      </c>
      <c r="BQ295" t="s">
        <v>4357</v>
      </c>
      <c r="BU295" t="s">
        <v>4357</v>
      </c>
    </row>
    <row r="296" spans="1:83" ht="180" x14ac:dyDescent="0.25">
      <c r="A296" s="25" t="s">
        <v>4850</v>
      </c>
      <c r="B296" t="s">
        <v>659</v>
      </c>
      <c r="C296" t="s">
        <v>660</v>
      </c>
      <c r="D296" s="2" t="s">
        <v>661</v>
      </c>
      <c r="E296">
        <v>2019</v>
      </c>
      <c r="F296" t="s">
        <v>662</v>
      </c>
      <c r="G296" t="s">
        <v>663</v>
      </c>
      <c r="J296">
        <v>31</v>
      </c>
      <c r="K296">
        <v>36</v>
      </c>
      <c r="O296" t="s">
        <v>664</v>
      </c>
      <c r="P296" t="s">
        <v>665</v>
      </c>
      <c r="Q296" t="s">
        <v>666</v>
      </c>
      <c r="R296" s="2" t="s">
        <v>4471</v>
      </c>
      <c r="S296" s="2" t="s">
        <v>667</v>
      </c>
      <c r="T296" t="s">
        <v>89</v>
      </c>
      <c r="U296" t="s">
        <v>34</v>
      </c>
      <c r="W296" t="s">
        <v>35</v>
      </c>
      <c r="X296" t="s">
        <v>668</v>
      </c>
      <c r="AB296" t="s">
        <v>4357</v>
      </c>
      <c r="AL296" t="s">
        <v>4357</v>
      </c>
      <c r="AO296" t="s">
        <v>4357</v>
      </c>
      <c r="AS296" t="s">
        <v>4357</v>
      </c>
      <c r="BE296" t="s">
        <v>4357</v>
      </c>
      <c r="BF296" t="s">
        <v>4357</v>
      </c>
      <c r="BU296" t="s">
        <v>4357</v>
      </c>
      <c r="BW296" t="s">
        <v>4357</v>
      </c>
      <c r="BX296" t="s">
        <v>4357</v>
      </c>
      <c r="BZ296" t="s">
        <v>4357</v>
      </c>
      <c r="CC296" t="s">
        <v>4357</v>
      </c>
    </row>
    <row r="297" spans="1:83" ht="300" x14ac:dyDescent="0.25">
      <c r="A297" s="25" t="s">
        <v>4851</v>
      </c>
      <c r="B297" t="s">
        <v>637</v>
      </c>
      <c r="C297" t="s">
        <v>638</v>
      </c>
      <c r="D297" s="2" t="s">
        <v>639</v>
      </c>
      <c r="E297">
        <v>2019</v>
      </c>
      <c r="F297" t="s">
        <v>640</v>
      </c>
      <c r="I297" t="s">
        <v>641</v>
      </c>
      <c r="N297" t="s">
        <v>642</v>
      </c>
      <c r="O297" t="s">
        <v>643</v>
      </c>
      <c r="P297" t="s">
        <v>644</v>
      </c>
      <c r="Q297" t="s">
        <v>645</v>
      </c>
      <c r="R297" s="2" t="s">
        <v>646</v>
      </c>
      <c r="T297" t="s">
        <v>33</v>
      </c>
      <c r="U297" t="s">
        <v>647</v>
      </c>
      <c r="W297" t="s">
        <v>35</v>
      </c>
      <c r="X297" t="s">
        <v>648</v>
      </c>
      <c r="AB297" t="s">
        <v>4357</v>
      </c>
      <c r="AH297" t="s">
        <v>4357</v>
      </c>
      <c r="AM297" t="s">
        <v>4357</v>
      </c>
      <c r="AS297" t="s">
        <v>4357</v>
      </c>
      <c r="AT297" t="s">
        <v>4357</v>
      </c>
      <c r="BH297" t="s">
        <v>4357</v>
      </c>
      <c r="BP297" t="s">
        <v>4357</v>
      </c>
      <c r="BT297" t="s">
        <v>4357</v>
      </c>
      <c r="BU297" t="s">
        <v>4357</v>
      </c>
      <c r="BW297" t="s">
        <v>4357</v>
      </c>
    </row>
    <row r="298" spans="1:83" ht="225" x14ac:dyDescent="0.25">
      <c r="A298" s="25" t="s">
        <v>4852</v>
      </c>
      <c r="B298" t="s">
        <v>899</v>
      </c>
      <c r="C298" t="s">
        <v>900</v>
      </c>
      <c r="D298" s="2" t="s">
        <v>901</v>
      </c>
      <c r="E298">
        <v>2019</v>
      </c>
      <c r="F298" t="s">
        <v>793</v>
      </c>
      <c r="G298">
        <v>811</v>
      </c>
      <c r="J298">
        <v>383</v>
      </c>
      <c r="K298">
        <v>393</v>
      </c>
      <c r="N298" t="s">
        <v>902</v>
      </c>
      <c r="O298" t="s">
        <v>903</v>
      </c>
      <c r="P298" t="s">
        <v>904</v>
      </c>
      <c r="Q298" t="s">
        <v>905</v>
      </c>
      <c r="R298" s="2" t="s">
        <v>906</v>
      </c>
      <c r="S298" s="2" t="s">
        <v>907</v>
      </c>
      <c r="T298" t="s">
        <v>89</v>
      </c>
      <c r="U298" t="s">
        <v>34</v>
      </c>
      <c r="W298" t="s">
        <v>35</v>
      </c>
      <c r="X298" t="s">
        <v>908</v>
      </c>
      <c r="AB298" t="s">
        <v>4357</v>
      </c>
      <c r="AH298" t="s">
        <v>4357</v>
      </c>
      <c r="AM298" t="s">
        <v>4357</v>
      </c>
      <c r="AS298" t="s">
        <v>4357</v>
      </c>
      <c r="BE298" t="s">
        <v>4357</v>
      </c>
      <c r="BF298" t="s">
        <v>4357</v>
      </c>
      <c r="BP298" t="s">
        <v>4357</v>
      </c>
      <c r="BW298" t="s">
        <v>4357</v>
      </c>
      <c r="CC298" t="s">
        <v>4357</v>
      </c>
    </row>
    <row r="299" spans="1:83" ht="150" x14ac:dyDescent="0.25">
      <c r="A299" s="25" t="s">
        <v>4853</v>
      </c>
      <c r="B299" t="s">
        <v>184</v>
      </c>
      <c r="C299" t="s">
        <v>185</v>
      </c>
      <c r="D299" s="2" t="s">
        <v>186</v>
      </c>
      <c r="E299">
        <v>2019</v>
      </c>
      <c r="F299" t="s">
        <v>125</v>
      </c>
      <c r="G299">
        <v>19</v>
      </c>
      <c r="H299">
        <v>11</v>
      </c>
      <c r="I299">
        <v>2628</v>
      </c>
      <c r="N299" t="s">
        <v>187</v>
      </c>
      <c r="O299" t="s">
        <v>188</v>
      </c>
      <c r="P299" t="s">
        <v>4438</v>
      </c>
      <c r="Q299" t="s">
        <v>4439</v>
      </c>
      <c r="R299" s="2" t="s">
        <v>189</v>
      </c>
      <c r="S299" s="2" t="s">
        <v>190</v>
      </c>
      <c r="T299" t="s">
        <v>33</v>
      </c>
      <c r="U299" t="s">
        <v>34</v>
      </c>
      <c r="V299" t="s">
        <v>86</v>
      </c>
      <c r="W299" t="s">
        <v>35</v>
      </c>
      <c r="X299" t="s">
        <v>191</v>
      </c>
      <c r="Z299" t="s">
        <v>4357</v>
      </c>
      <c r="AB299" t="s">
        <v>4357</v>
      </c>
      <c r="AF299" t="s">
        <v>4357</v>
      </c>
      <c r="AS299" t="s">
        <v>4357</v>
      </c>
      <c r="BE299" t="s">
        <v>4357</v>
      </c>
      <c r="BN299" t="s">
        <v>4357</v>
      </c>
      <c r="BU299" t="s">
        <v>4357</v>
      </c>
      <c r="BV299" t="s">
        <v>4357</v>
      </c>
      <c r="BZ299" t="s">
        <v>4357</v>
      </c>
    </row>
    <row r="300" spans="1:83" ht="285" x14ac:dyDescent="0.25">
      <c r="A300" s="25" t="s">
        <v>4854</v>
      </c>
      <c r="B300" t="s">
        <v>214</v>
      </c>
      <c r="C300" t="s">
        <v>215</v>
      </c>
      <c r="D300" s="2" t="s">
        <v>216</v>
      </c>
      <c r="E300">
        <v>2019</v>
      </c>
      <c r="F300" t="s">
        <v>217</v>
      </c>
      <c r="G300">
        <v>18</v>
      </c>
      <c r="H300">
        <v>1</v>
      </c>
      <c r="I300">
        <v>60</v>
      </c>
      <c r="N300" t="s">
        <v>218</v>
      </c>
      <c r="O300" t="s">
        <v>219</v>
      </c>
      <c r="P300" t="s">
        <v>220</v>
      </c>
      <c r="Q300" t="s">
        <v>221</v>
      </c>
      <c r="R300" s="2" t="s">
        <v>222</v>
      </c>
      <c r="S300" s="2" t="s">
        <v>223</v>
      </c>
      <c r="T300" t="s">
        <v>33</v>
      </c>
      <c r="U300" t="s">
        <v>34</v>
      </c>
      <c r="V300" t="s">
        <v>86</v>
      </c>
      <c r="W300" t="s">
        <v>35</v>
      </c>
      <c r="X300" t="s">
        <v>224</v>
      </c>
      <c r="Z300" t="s">
        <v>4357</v>
      </c>
      <c r="AB300" t="s">
        <v>4357</v>
      </c>
      <c r="AF300" t="s">
        <v>4357</v>
      </c>
      <c r="AS300" t="s">
        <v>4357</v>
      </c>
      <c r="BJ300" t="s">
        <v>4357</v>
      </c>
      <c r="BN300" t="s">
        <v>4357</v>
      </c>
      <c r="BU300" t="s">
        <v>4357</v>
      </c>
      <c r="BW300" t="s">
        <v>4357</v>
      </c>
    </row>
    <row r="301" spans="1:83" ht="315" x14ac:dyDescent="0.25">
      <c r="A301" s="25" t="s">
        <v>4855</v>
      </c>
      <c r="B301" t="s">
        <v>748</v>
      </c>
      <c r="C301" t="s">
        <v>749</v>
      </c>
      <c r="D301" s="2" t="s">
        <v>367</v>
      </c>
      <c r="E301">
        <v>2019</v>
      </c>
      <c r="F301" t="s">
        <v>272</v>
      </c>
      <c r="G301">
        <v>7</v>
      </c>
      <c r="H301">
        <v>4</v>
      </c>
      <c r="I301" t="s">
        <v>368</v>
      </c>
      <c r="N301" t="s">
        <v>369</v>
      </c>
      <c r="O301" t="s">
        <v>750</v>
      </c>
      <c r="P301" t="s">
        <v>751</v>
      </c>
      <c r="Q301" t="s">
        <v>752</v>
      </c>
      <c r="R301" s="2" t="s">
        <v>4440</v>
      </c>
      <c r="S301" s="2" t="s">
        <v>753</v>
      </c>
      <c r="T301" t="s">
        <v>33</v>
      </c>
      <c r="U301" t="s">
        <v>34</v>
      </c>
      <c r="V301" t="s">
        <v>86</v>
      </c>
      <c r="W301" t="s">
        <v>35</v>
      </c>
      <c r="X301" t="s">
        <v>754</v>
      </c>
      <c r="AA301" t="s">
        <v>4357</v>
      </c>
      <c r="AB301" t="s">
        <v>4357</v>
      </c>
      <c r="AJ301" t="s">
        <v>4357</v>
      </c>
      <c r="AL301" t="s">
        <v>4357</v>
      </c>
      <c r="AM301" t="s">
        <v>4357</v>
      </c>
      <c r="AS301" t="s">
        <v>4357</v>
      </c>
      <c r="BN301" t="s">
        <v>4357</v>
      </c>
      <c r="BU301" t="s">
        <v>4357</v>
      </c>
      <c r="CE301" t="s">
        <v>4357</v>
      </c>
    </row>
    <row r="302" spans="1:83" ht="409.5" x14ac:dyDescent="0.25">
      <c r="A302" s="25" t="s">
        <v>4856</v>
      </c>
      <c r="B302" t="s">
        <v>313</v>
      </c>
      <c r="C302" t="s">
        <v>314</v>
      </c>
      <c r="D302" s="2" t="s">
        <v>315</v>
      </c>
      <c r="E302">
        <v>2019</v>
      </c>
      <c r="F302" t="s">
        <v>316</v>
      </c>
      <c r="G302">
        <v>9</v>
      </c>
      <c r="H302">
        <v>5</v>
      </c>
      <c r="I302" t="s">
        <v>317</v>
      </c>
      <c r="N302" t="s">
        <v>318</v>
      </c>
      <c r="O302" t="s">
        <v>319</v>
      </c>
      <c r="P302" t="s">
        <v>320</v>
      </c>
      <c r="Q302" t="s">
        <v>321</v>
      </c>
      <c r="R302" s="2" t="s">
        <v>322</v>
      </c>
      <c r="S302" s="2" t="s">
        <v>323</v>
      </c>
      <c r="T302" t="s">
        <v>33</v>
      </c>
      <c r="U302" t="s">
        <v>34</v>
      </c>
      <c r="V302" t="s">
        <v>86</v>
      </c>
      <c r="W302" t="s">
        <v>35</v>
      </c>
      <c r="X302" t="s">
        <v>324</v>
      </c>
      <c r="AA302" t="s">
        <v>4357</v>
      </c>
      <c r="AB302" t="s">
        <v>4357</v>
      </c>
      <c r="AJ302" t="s">
        <v>4357</v>
      </c>
      <c r="AL302" t="s">
        <v>4357</v>
      </c>
      <c r="AM302" t="s">
        <v>4357</v>
      </c>
      <c r="AS302" t="s">
        <v>4357</v>
      </c>
      <c r="AT302" t="s">
        <v>4357</v>
      </c>
      <c r="BE302" t="s">
        <v>4357</v>
      </c>
      <c r="BF302" t="s">
        <v>4357</v>
      </c>
      <c r="BG302" t="s">
        <v>4357</v>
      </c>
      <c r="BK302" t="s">
        <v>4357</v>
      </c>
      <c r="BL302" t="s">
        <v>4357</v>
      </c>
      <c r="BM302" t="s">
        <v>4357</v>
      </c>
      <c r="BO302" t="s">
        <v>4357</v>
      </c>
      <c r="BP302" t="s">
        <v>4357</v>
      </c>
      <c r="BS302" t="s">
        <v>4357</v>
      </c>
      <c r="BU302" t="s">
        <v>4357</v>
      </c>
      <c r="BZ302" t="s">
        <v>4357</v>
      </c>
      <c r="CC302" t="s">
        <v>4357</v>
      </c>
    </row>
    <row r="303" spans="1:83" ht="345" x14ac:dyDescent="0.25">
      <c r="A303" s="25" t="s">
        <v>4857</v>
      </c>
      <c r="B303" t="s">
        <v>4472</v>
      </c>
      <c r="C303" t="s">
        <v>123</v>
      </c>
      <c r="D303" s="2" t="s">
        <v>124</v>
      </c>
      <c r="E303">
        <v>2019</v>
      </c>
      <c r="F303" t="s">
        <v>125</v>
      </c>
      <c r="G303">
        <v>19</v>
      </c>
      <c r="H303">
        <v>15</v>
      </c>
      <c r="I303">
        <v>3319</v>
      </c>
      <c r="M303">
        <v>1</v>
      </c>
      <c r="N303" t="s">
        <v>126</v>
      </c>
      <c r="O303" t="s">
        <v>127</v>
      </c>
      <c r="P303" t="s">
        <v>128</v>
      </c>
      <c r="Q303" t="s">
        <v>129</v>
      </c>
      <c r="R303" s="2" t="s">
        <v>130</v>
      </c>
      <c r="S303" s="2" t="s">
        <v>131</v>
      </c>
      <c r="T303" t="s">
        <v>33</v>
      </c>
      <c r="U303" t="s">
        <v>34</v>
      </c>
      <c r="V303" t="s">
        <v>86</v>
      </c>
      <c r="W303" t="s">
        <v>35</v>
      </c>
      <c r="X303" t="s">
        <v>132</v>
      </c>
      <c r="Z303" t="s">
        <v>4357</v>
      </c>
      <c r="AB303" t="s">
        <v>4357</v>
      </c>
      <c r="AH303" t="s">
        <v>4357</v>
      </c>
      <c r="AL303" t="s">
        <v>4357</v>
      </c>
      <c r="AM303" t="s">
        <v>4357</v>
      </c>
      <c r="AO303" t="s">
        <v>4357</v>
      </c>
      <c r="AT303" t="s">
        <v>4357</v>
      </c>
      <c r="BF303" t="s">
        <v>4357</v>
      </c>
      <c r="BL303" t="s">
        <v>4357</v>
      </c>
      <c r="BP303" t="s">
        <v>4357</v>
      </c>
      <c r="BS303" t="s">
        <v>4357</v>
      </c>
      <c r="BT303" t="s">
        <v>4357</v>
      </c>
      <c r="BU303" t="s">
        <v>4357</v>
      </c>
      <c r="BW303" t="s">
        <v>4357</v>
      </c>
      <c r="BZ303" t="s">
        <v>4357</v>
      </c>
      <c r="CC303" t="s">
        <v>4357</v>
      </c>
      <c r="CD303" t="s">
        <v>4357</v>
      </c>
    </row>
    <row r="304" spans="1:83" ht="255" x14ac:dyDescent="0.25">
      <c r="A304" s="25" t="s">
        <v>4858</v>
      </c>
      <c r="B304" t="s">
        <v>870</v>
      </c>
      <c r="C304" t="s">
        <v>871</v>
      </c>
      <c r="D304" s="2" t="s">
        <v>872</v>
      </c>
      <c r="E304">
        <v>2019</v>
      </c>
      <c r="F304" t="s">
        <v>607</v>
      </c>
      <c r="G304">
        <v>969</v>
      </c>
      <c r="J304">
        <v>471</v>
      </c>
      <c r="K304">
        <v>482</v>
      </c>
      <c r="N304" t="s">
        <v>873</v>
      </c>
      <c r="O304" t="s">
        <v>874</v>
      </c>
      <c r="P304" t="s">
        <v>875</v>
      </c>
      <c r="Q304" t="s">
        <v>876</v>
      </c>
      <c r="R304" s="2" t="s">
        <v>4441</v>
      </c>
      <c r="S304" s="2" t="s">
        <v>877</v>
      </c>
      <c r="T304" t="s">
        <v>89</v>
      </c>
      <c r="U304" t="s">
        <v>34</v>
      </c>
      <c r="W304" t="s">
        <v>35</v>
      </c>
      <c r="X304" t="s">
        <v>878</v>
      </c>
      <c r="Z304" t="s">
        <v>4357</v>
      </c>
      <c r="AB304" t="s">
        <v>4357</v>
      </c>
      <c r="AF304" t="s">
        <v>4357</v>
      </c>
      <c r="AO304" t="s">
        <v>4357</v>
      </c>
      <c r="BE304" t="s">
        <v>4357</v>
      </c>
      <c r="BF304" t="s">
        <v>4357</v>
      </c>
      <c r="BN304" t="s">
        <v>4357</v>
      </c>
      <c r="BU304" t="s">
        <v>4357</v>
      </c>
      <c r="CC304" t="s">
        <v>4357</v>
      </c>
    </row>
    <row r="305" spans="1:81" ht="270" x14ac:dyDescent="0.25">
      <c r="A305" s="25" t="s">
        <v>4859</v>
      </c>
      <c r="B305" t="s">
        <v>692</v>
      </c>
      <c r="C305" t="s">
        <v>693</v>
      </c>
      <c r="D305" s="2" t="s">
        <v>694</v>
      </c>
      <c r="E305">
        <v>2019</v>
      </c>
      <c r="F305" t="s">
        <v>695</v>
      </c>
      <c r="N305" t="s">
        <v>696</v>
      </c>
      <c r="O305" t="s">
        <v>697</v>
      </c>
      <c r="P305" t="s">
        <v>698</v>
      </c>
      <c r="Q305" t="s">
        <v>699</v>
      </c>
      <c r="R305" s="2" t="s">
        <v>700</v>
      </c>
      <c r="S305" s="2" t="s">
        <v>701</v>
      </c>
      <c r="T305" t="s">
        <v>33</v>
      </c>
      <c r="U305" t="s">
        <v>647</v>
      </c>
      <c r="W305" t="s">
        <v>35</v>
      </c>
      <c r="X305" t="s">
        <v>702</v>
      </c>
      <c r="Z305" t="s">
        <v>4473</v>
      </c>
      <c r="AB305" t="s">
        <v>4473</v>
      </c>
      <c r="AF305" t="s">
        <v>4473</v>
      </c>
      <c r="AS305" t="s">
        <v>4473</v>
      </c>
      <c r="BE305" t="s">
        <v>4473</v>
      </c>
      <c r="BW305" t="s">
        <v>4357</v>
      </c>
      <c r="CB305" t="s">
        <v>4357</v>
      </c>
    </row>
    <row r="306" spans="1:81" ht="195" x14ac:dyDescent="0.25">
      <c r="A306" s="25" t="s">
        <v>4860</v>
      </c>
      <c r="B306" t="s">
        <v>382</v>
      </c>
      <c r="C306" t="s">
        <v>383</v>
      </c>
      <c r="D306" s="2" t="s">
        <v>384</v>
      </c>
      <c r="E306">
        <v>2019</v>
      </c>
      <c r="F306" t="s">
        <v>385</v>
      </c>
      <c r="G306">
        <v>12</v>
      </c>
      <c r="J306">
        <v>49</v>
      </c>
      <c r="K306">
        <v>65</v>
      </c>
      <c r="M306">
        <v>1</v>
      </c>
      <c r="N306" t="s">
        <v>386</v>
      </c>
      <c r="O306" t="s">
        <v>387</v>
      </c>
      <c r="P306" t="s">
        <v>388</v>
      </c>
      <c r="Q306" t="s">
        <v>389</v>
      </c>
      <c r="R306" s="2" t="s">
        <v>390</v>
      </c>
      <c r="S306" s="2" t="s">
        <v>391</v>
      </c>
      <c r="T306" t="s">
        <v>33</v>
      </c>
      <c r="U306" t="s">
        <v>34</v>
      </c>
      <c r="W306" t="s">
        <v>35</v>
      </c>
      <c r="X306" t="s">
        <v>392</v>
      </c>
      <c r="Z306" t="s">
        <v>4357</v>
      </c>
      <c r="AB306" t="s">
        <v>4357</v>
      </c>
      <c r="AH306" t="s">
        <v>4357</v>
      </c>
      <c r="AL306" t="s">
        <v>4357</v>
      </c>
      <c r="AM306" t="s">
        <v>4357</v>
      </c>
      <c r="AT306" t="s">
        <v>4357</v>
      </c>
      <c r="AX306" t="s">
        <v>4357</v>
      </c>
      <c r="BE306" t="s">
        <v>4357</v>
      </c>
      <c r="BF306" t="s">
        <v>4357</v>
      </c>
      <c r="BN306" t="s">
        <v>4357</v>
      </c>
      <c r="BP306" t="s">
        <v>4357</v>
      </c>
      <c r="BU306" t="s">
        <v>4357</v>
      </c>
      <c r="BX306" t="s">
        <v>4357</v>
      </c>
      <c r="CC306" t="s">
        <v>4357</v>
      </c>
    </row>
    <row r="307" spans="1:81" ht="255" x14ac:dyDescent="0.25">
      <c r="A307" s="25" t="s">
        <v>4861</v>
      </c>
      <c r="B307" t="s">
        <v>393</v>
      </c>
      <c r="C307" t="s">
        <v>394</v>
      </c>
      <c r="D307" s="2" t="s">
        <v>395</v>
      </c>
      <c r="E307">
        <v>2019</v>
      </c>
      <c r="F307" t="s">
        <v>385</v>
      </c>
      <c r="G307">
        <v>12</v>
      </c>
      <c r="J307">
        <v>24</v>
      </c>
      <c r="K307">
        <v>34</v>
      </c>
      <c r="M307">
        <v>1</v>
      </c>
      <c r="N307" t="s">
        <v>396</v>
      </c>
      <c r="O307" t="s">
        <v>397</v>
      </c>
      <c r="P307" t="s">
        <v>398</v>
      </c>
      <c r="Q307" t="s">
        <v>399</v>
      </c>
      <c r="R307" s="2" t="s">
        <v>4442</v>
      </c>
      <c r="S307" s="2" t="s">
        <v>400</v>
      </c>
      <c r="T307" t="s">
        <v>33</v>
      </c>
      <c r="U307" t="s">
        <v>34</v>
      </c>
      <c r="W307" t="s">
        <v>35</v>
      </c>
      <c r="X307" t="s">
        <v>401</v>
      </c>
      <c r="Z307" t="s">
        <v>4357</v>
      </c>
      <c r="AB307" t="s">
        <v>4357</v>
      </c>
      <c r="AF307" t="s">
        <v>4357</v>
      </c>
      <c r="AM307" t="s">
        <v>4357</v>
      </c>
      <c r="BE307" t="s">
        <v>4357</v>
      </c>
      <c r="BF307" t="s">
        <v>4357</v>
      </c>
      <c r="BP307" t="s">
        <v>4357</v>
      </c>
      <c r="CB307" t="s">
        <v>4357</v>
      </c>
    </row>
    <row r="308" spans="1:81" ht="225" x14ac:dyDescent="0.25">
      <c r="A308" s="25" t="s">
        <v>4862</v>
      </c>
      <c r="B308" t="s">
        <v>151</v>
      </c>
      <c r="C308" t="s">
        <v>152</v>
      </c>
      <c r="D308" s="2" t="s">
        <v>153</v>
      </c>
      <c r="E308">
        <v>2019</v>
      </c>
      <c r="F308" t="s">
        <v>154</v>
      </c>
      <c r="G308">
        <v>6</v>
      </c>
      <c r="H308">
        <v>4</v>
      </c>
      <c r="I308">
        <v>8510797</v>
      </c>
      <c r="J308">
        <v>6301</v>
      </c>
      <c r="K308">
        <v>6309</v>
      </c>
      <c r="N308" t="s">
        <v>155</v>
      </c>
      <c r="O308" t="s">
        <v>156</v>
      </c>
      <c r="P308" t="s">
        <v>157</v>
      </c>
      <c r="Q308" t="s">
        <v>158</v>
      </c>
      <c r="R308" s="2" t="s">
        <v>159</v>
      </c>
      <c r="S308" s="2" t="s">
        <v>160</v>
      </c>
      <c r="T308" t="s">
        <v>33</v>
      </c>
      <c r="U308" t="s">
        <v>34</v>
      </c>
      <c r="W308" t="s">
        <v>35</v>
      </c>
      <c r="X308" t="s">
        <v>161</v>
      </c>
      <c r="Z308" t="s">
        <v>4357</v>
      </c>
      <c r="AB308" t="s">
        <v>4357</v>
      </c>
      <c r="AF308" t="s">
        <v>4357</v>
      </c>
      <c r="BF308" t="s">
        <v>4357</v>
      </c>
      <c r="BN308" t="s">
        <v>4357</v>
      </c>
      <c r="BP308" t="s">
        <v>4357</v>
      </c>
      <c r="BW308" t="s">
        <v>4357</v>
      </c>
      <c r="BY308" t="s">
        <v>4357</v>
      </c>
      <c r="CC308" t="s">
        <v>4357</v>
      </c>
    </row>
    <row r="309" spans="1:81" ht="285" x14ac:dyDescent="0.25">
      <c r="A309" s="25" t="s">
        <v>4863</v>
      </c>
      <c r="B309" t="s">
        <v>909</v>
      </c>
      <c r="C309" t="s">
        <v>910</v>
      </c>
      <c r="D309" s="2" t="s">
        <v>911</v>
      </c>
      <c r="E309">
        <v>2019</v>
      </c>
      <c r="F309" t="s">
        <v>912</v>
      </c>
      <c r="G309">
        <v>68</v>
      </c>
      <c r="H309">
        <v>1</v>
      </c>
      <c r="J309">
        <v>397</v>
      </c>
      <c r="K309">
        <v>400</v>
      </c>
      <c r="N309" t="s">
        <v>913</v>
      </c>
      <c r="O309" t="s">
        <v>914</v>
      </c>
      <c r="P309" t="s">
        <v>915</v>
      </c>
      <c r="Q309" t="s">
        <v>916</v>
      </c>
      <c r="R309" s="2" t="s">
        <v>917</v>
      </c>
      <c r="S309" s="2" t="s">
        <v>918</v>
      </c>
      <c r="T309" t="s">
        <v>89</v>
      </c>
      <c r="U309" t="s">
        <v>34</v>
      </c>
      <c r="W309" t="s">
        <v>35</v>
      </c>
      <c r="X309" t="s">
        <v>919</v>
      </c>
      <c r="AA309" t="s">
        <v>4357</v>
      </c>
      <c r="AJ309" t="s">
        <v>4357</v>
      </c>
      <c r="AS309" t="s">
        <v>4357</v>
      </c>
      <c r="BE309" t="s">
        <v>4357</v>
      </c>
      <c r="BP309" t="s">
        <v>4357</v>
      </c>
      <c r="BU309" t="s">
        <v>4357</v>
      </c>
      <c r="BX309" t="s">
        <v>4357</v>
      </c>
    </row>
    <row r="310" spans="1:81" ht="285" x14ac:dyDescent="0.25">
      <c r="A310" s="25" t="s">
        <v>4864</v>
      </c>
      <c r="B310" t="s">
        <v>247</v>
      </c>
      <c r="C310" t="s">
        <v>248</v>
      </c>
      <c r="D310" s="2" t="s">
        <v>249</v>
      </c>
      <c r="E310">
        <v>2019</v>
      </c>
      <c r="F310" t="s">
        <v>239</v>
      </c>
      <c r="I310">
        <v>8804790</v>
      </c>
      <c r="J310">
        <v>457</v>
      </c>
      <c r="K310">
        <v>464</v>
      </c>
      <c r="N310" t="s">
        <v>250</v>
      </c>
      <c r="O310" t="s">
        <v>251</v>
      </c>
      <c r="P310" t="s">
        <v>252</v>
      </c>
      <c r="Q310" t="s">
        <v>253</v>
      </c>
      <c r="R310" s="2" t="s">
        <v>254</v>
      </c>
      <c r="S310" s="2" t="s">
        <v>255</v>
      </c>
      <c r="T310" t="s">
        <v>89</v>
      </c>
      <c r="U310" t="s">
        <v>34</v>
      </c>
      <c r="W310" t="s">
        <v>35</v>
      </c>
      <c r="X310" t="s">
        <v>256</v>
      </c>
      <c r="AD310" t="s">
        <v>4357</v>
      </c>
      <c r="AI310" t="s">
        <v>4357</v>
      </c>
      <c r="AM310" t="s">
        <v>4357</v>
      </c>
      <c r="AO310" t="s">
        <v>4357</v>
      </c>
      <c r="AS310" t="s">
        <v>4357</v>
      </c>
      <c r="AT310" t="s">
        <v>4357</v>
      </c>
      <c r="AW310" t="s">
        <v>4357</v>
      </c>
      <c r="AY310" t="s">
        <v>4357</v>
      </c>
      <c r="BD310" t="s">
        <v>4357</v>
      </c>
      <c r="BE310" t="s">
        <v>4357</v>
      </c>
      <c r="BF310" t="s">
        <v>4357</v>
      </c>
      <c r="BJ310" t="s">
        <v>4357</v>
      </c>
      <c r="BN310" t="s">
        <v>4357</v>
      </c>
      <c r="BP310" t="s">
        <v>4357</v>
      </c>
      <c r="BT310" t="s">
        <v>4357</v>
      </c>
      <c r="BU310" t="s">
        <v>4357</v>
      </c>
      <c r="BV310" t="s">
        <v>4357</v>
      </c>
      <c r="BW310" t="s">
        <v>4357</v>
      </c>
      <c r="BX310" t="s">
        <v>4357</v>
      </c>
      <c r="CB310" t="s">
        <v>4357</v>
      </c>
      <c r="CC310" t="s">
        <v>4357</v>
      </c>
    </row>
    <row r="311" spans="1:81" ht="255" x14ac:dyDescent="0.25">
      <c r="A311" s="25" t="s">
        <v>4865</v>
      </c>
      <c r="B311" t="s">
        <v>889</v>
      </c>
      <c r="C311" t="s">
        <v>890</v>
      </c>
      <c r="D311" s="2" t="s">
        <v>891</v>
      </c>
      <c r="E311">
        <v>2019</v>
      </c>
      <c r="F311" t="s">
        <v>892</v>
      </c>
      <c r="N311" t="s">
        <v>893</v>
      </c>
      <c r="O311" t="s">
        <v>894</v>
      </c>
      <c r="P311" t="s">
        <v>895</v>
      </c>
      <c r="Q311" t="s">
        <v>896</v>
      </c>
      <c r="R311" s="2" t="s">
        <v>4443</v>
      </c>
      <c r="S311" s="2" t="s">
        <v>897</v>
      </c>
      <c r="T311" t="s">
        <v>647</v>
      </c>
      <c r="U311" t="s">
        <v>647</v>
      </c>
      <c r="W311" t="s">
        <v>35</v>
      </c>
      <c r="X311" t="s">
        <v>898</v>
      </c>
      <c r="Z311" t="s">
        <v>4357</v>
      </c>
      <c r="AB311" t="s">
        <v>4357</v>
      </c>
      <c r="AH311" t="s">
        <v>4357</v>
      </c>
      <c r="AS311" t="s">
        <v>4357</v>
      </c>
      <c r="BE311" t="s">
        <v>4357</v>
      </c>
      <c r="BF311" t="s">
        <v>4357</v>
      </c>
      <c r="BJ311" t="s">
        <v>4357</v>
      </c>
      <c r="BU311" t="s">
        <v>4357</v>
      </c>
      <c r="CC311" t="s">
        <v>4357</v>
      </c>
    </row>
    <row r="312" spans="1:81" ht="409.5" x14ac:dyDescent="0.25">
      <c r="A312" s="25" t="s">
        <v>4866</v>
      </c>
      <c r="B312" t="s">
        <v>477</v>
      </c>
      <c r="C312" t="s">
        <v>478</v>
      </c>
      <c r="D312" s="2" t="s">
        <v>479</v>
      </c>
      <c r="E312">
        <v>2019</v>
      </c>
      <c r="F312" t="s">
        <v>272</v>
      </c>
      <c r="G312">
        <v>7</v>
      </c>
      <c r="H312">
        <v>3</v>
      </c>
      <c r="I312" t="s">
        <v>480</v>
      </c>
      <c r="N312" t="s">
        <v>481</v>
      </c>
      <c r="O312" t="s">
        <v>482</v>
      </c>
      <c r="P312" t="s">
        <v>483</v>
      </c>
      <c r="Q312" t="s">
        <v>484</v>
      </c>
      <c r="R312" s="2" t="s">
        <v>485</v>
      </c>
      <c r="S312" s="2" t="s">
        <v>486</v>
      </c>
      <c r="T312" t="s">
        <v>33</v>
      </c>
      <c r="U312" t="s">
        <v>34</v>
      </c>
      <c r="V312" t="s">
        <v>86</v>
      </c>
      <c r="W312" t="s">
        <v>35</v>
      </c>
      <c r="X312" t="s">
        <v>487</v>
      </c>
      <c r="Z312" t="s">
        <v>4357</v>
      </c>
      <c r="AB312" t="s">
        <v>4357</v>
      </c>
      <c r="AE312" t="s">
        <v>4357</v>
      </c>
      <c r="AJ312" t="s">
        <v>4357</v>
      </c>
      <c r="AM312" t="s">
        <v>4357</v>
      </c>
      <c r="AO312" t="s">
        <v>4357</v>
      </c>
      <c r="AQ312" t="s">
        <v>4357</v>
      </c>
      <c r="AS312" t="s">
        <v>4357</v>
      </c>
      <c r="AT312" t="s">
        <v>4357</v>
      </c>
      <c r="AU312" t="s">
        <v>4357</v>
      </c>
      <c r="AW312" t="s">
        <v>4357</v>
      </c>
      <c r="AX312" t="s">
        <v>4357</v>
      </c>
      <c r="AY312" t="s">
        <v>4357</v>
      </c>
      <c r="BC312" t="s">
        <v>4357</v>
      </c>
      <c r="BD312" t="s">
        <v>4357</v>
      </c>
      <c r="BE312" t="s">
        <v>4357</v>
      </c>
      <c r="BF312" t="s">
        <v>4357</v>
      </c>
      <c r="BL312" t="s">
        <v>4357</v>
      </c>
      <c r="BN312" t="s">
        <v>4357</v>
      </c>
      <c r="BP312" t="s">
        <v>4357</v>
      </c>
      <c r="BQ312" t="s">
        <v>4357</v>
      </c>
      <c r="BR312" t="s">
        <v>4357</v>
      </c>
      <c r="BT312" t="s">
        <v>4357</v>
      </c>
      <c r="BU312" t="s">
        <v>4357</v>
      </c>
      <c r="BV312" t="s">
        <v>4357</v>
      </c>
    </row>
    <row r="313" spans="1:81" ht="180" x14ac:dyDescent="0.25">
      <c r="A313" s="25" t="s">
        <v>4867</v>
      </c>
      <c r="B313" t="s">
        <v>90</v>
      </c>
      <c r="C313" t="s">
        <v>91</v>
      </c>
      <c r="D313" s="2" t="s">
        <v>92</v>
      </c>
      <c r="E313">
        <v>2019</v>
      </c>
      <c r="F313" t="s">
        <v>93</v>
      </c>
      <c r="G313">
        <v>264</v>
      </c>
      <c r="J313">
        <v>1223</v>
      </c>
      <c r="K313">
        <v>1227</v>
      </c>
      <c r="N313" t="s">
        <v>94</v>
      </c>
      <c r="O313" t="s">
        <v>95</v>
      </c>
      <c r="P313" t="s">
        <v>96</v>
      </c>
      <c r="Q313" t="s">
        <v>97</v>
      </c>
      <c r="R313" s="2" t="s">
        <v>98</v>
      </c>
      <c r="S313" s="2" t="s">
        <v>99</v>
      </c>
      <c r="T313" t="s">
        <v>89</v>
      </c>
      <c r="U313" t="s">
        <v>34</v>
      </c>
      <c r="W313" t="s">
        <v>35</v>
      </c>
      <c r="X313" t="s">
        <v>100</v>
      </c>
      <c r="Z313" t="s">
        <v>4357</v>
      </c>
      <c r="AB313" t="s">
        <v>4357</v>
      </c>
      <c r="AF313" t="s">
        <v>4357</v>
      </c>
      <c r="AJ313" t="s">
        <v>4357</v>
      </c>
      <c r="AO313" t="s">
        <v>4357</v>
      </c>
      <c r="AT313" t="s">
        <v>4357</v>
      </c>
      <c r="AX313" t="s">
        <v>4357</v>
      </c>
      <c r="BE313" t="s">
        <v>4357</v>
      </c>
      <c r="BL313" t="s">
        <v>4357</v>
      </c>
      <c r="BN313" t="s">
        <v>4357</v>
      </c>
      <c r="BP313" t="s">
        <v>4357</v>
      </c>
      <c r="BQ313" t="s">
        <v>4357</v>
      </c>
      <c r="BR313" t="s">
        <v>4357</v>
      </c>
      <c r="BT313" t="s">
        <v>4357</v>
      </c>
      <c r="BU313" t="s">
        <v>4357</v>
      </c>
      <c r="BV313" t="s">
        <v>4357</v>
      </c>
    </row>
    <row r="314" spans="1:81" ht="270" x14ac:dyDescent="0.25">
      <c r="A314" s="25" t="s">
        <v>4868</v>
      </c>
      <c r="B314" t="s">
        <v>572</v>
      </c>
      <c r="C314" t="s">
        <v>573</v>
      </c>
      <c r="D314" s="2" t="s">
        <v>574</v>
      </c>
      <c r="E314">
        <v>2019</v>
      </c>
      <c r="F314" t="s">
        <v>575</v>
      </c>
      <c r="I314">
        <v>8601287</v>
      </c>
      <c r="N314" t="s">
        <v>576</v>
      </c>
      <c r="O314" t="s">
        <v>577</v>
      </c>
      <c r="P314" t="s">
        <v>578</v>
      </c>
      <c r="Q314" t="s">
        <v>579</v>
      </c>
      <c r="R314" s="2" t="s">
        <v>580</v>
      </c>
      <c r="S314" s="2" t="s">
        <v>581</v>
      </c>
      <c r="T314" t="s">
        <v>89</v>
      </c>
      <c r="U314" t="s">
        <v>34</v>
      </c>
      <c r="W314" t="s">
        <v>35</v>
      </c>
      <c r="X314" t="s">
        <v>582</v>
      </c>
      <c r="AB314" t="s">
        <v>4357</v>
      </c>
      <c r="AH314" t="s">
        <v>4357</v>
      </c>
      <c r="AM314" t="s">
        <v>4357</v>
      </c>
      <c r="AS314" t="s">
        <v>4357</v>
      </c>
      <c r="AT314" t="s">
        <v>4357</v>
      </c>
      <c r="BE314" t="s">
        <v>4357</v>
      </c>
      <c r="BF314" t="s">
        <v>4357</v>
      </c>
      <c r="BN314" t="s">
        <v>4357</v>
      </c>
      <c r="BU314" t="s">
        <v>4357</v>
      </c>
    </row>
    <row r="315" spans="1:81" ht="225" x14ac:dyDescent="0.25">
      <c r="A315" s="25" t="s">
        <v>4869</v>
      </c>
      <c r="B315" t="s">
        <v>781</v>
      </c>
      <c r="C315" t="s">
        <v>782</v>
      </c>
      <c r="D315" s="2" t="s">
        <v>783</v>
      </c>
      <c r="E315">
        <v>2019</v>
      </c>
      <c r="F315" t="s">
        <v>762</v>
      </c>
      <c r="G315" t="s">
        <v>784</v>
      </c>
      <c r="J315">
        <v>225</v>
      </c>
      <c r="K315">
        <v>229</v>
      </c>
      <c r="N315" t="s">
        <v>785</v>
      </c>
      <c r="O315" t="s">
        <v>786</v>
      </c>
      <c r="P315" t="s">
        <v>787</v>
      </c>
      <c r="Q315" t="s">
        <v>788</v>
      </c>
      <c r="R315" s="2" t="s">
        <v>4444</v>
      </c>
      <c r="T315" t="s">
        <v>89</v>
      </c>
      <c r="U315" t="s">
        <v>34</v>
      </c>
      <c r="W315" t="s">
        <v>35</v>
      </c>
      <c r="X315" t="s">
        <v>789</v>
      </c>
      <c r="Z315" t="s">
        <v>4357</v>
      </c>
      <c r="AB315" t="s">
        <v>4357</v>
      </c>
      <c r="AF315" t="s">
        <v>4357</v>
      </c>
      <c r="BF315" t="s">
        <v>4357</v>
      </c>
      <c r="BT315" t="s">
        <v>4357</v>
      </c>
      <c r="BU315" t="s">
        <v>4357</v>
      </c>
    </row>
    <row r="316" spans="1:81" ht="285" x14ac:dyDescent="0.25">
      <c r="A316" s="25" t="s">
        <v>4870</v>
      </c>
      <c r="B316" t="s">
        <v>23</v>
      </c>
      <c r="C316" t="s">
        <v>24</v>
      </c>
      <c r="D316" s="2" t="s">
        <v>25</v>
      </c>
      <c r="E316">
        <v>2019</v>
      </c>
      <c r="F316" t="s">
        <v>26</v>
      </c>
      <c r="G316">
        <v>147</v>
      </c>
      <c r="J316">
        <v>209</v>
      </c>
      <c r="K316">
        <v>224</v>
      </c>
      <c r="N316" t="s">
        <v>27</v>
      </c>
      <c r="O316" t="s">
        <v>28</v>
      </c>
      <c r="P316" t="s">
        <v>29</v>
      </c>
      <c r="Q316" t="s">
        <v>30</v>
      </c>
      <c r="R316" s="2" t="s">
        <v>31</v>
      </c>
      <c r="S316" s="2" t="s">
        <v>32</v>
      </c>
      <c r="T316" t="s">
        <v>33</v>
      </c>
      <c r="U316" t="s">
        <v>34</v>
      </c>
      <c r="W316" t="s">
        <v>35</v>
      </c>
      <c r="X316" t="s">
        <v>36</v>
      </c>
      <c r="Z316" t="s">
        <v>4357</v>
      </c>
      <c r="AB316" t="s">
        <v>4357</v>
      </c>
      <c r="AF316" t="s">
        <v>4357</v>
      </c>
      <c r="AO316" t="s">
        <v>4357</v>
      </c>
      <c r="AS316" t="s">
        <v>4357</v>
      </c>
      <c r="BF316" t="s">
        <v>4357</v>
      </c>
      <c r="BL316" t="s">
        <v>4357</v>
      </c>
      <c r="BP316" t="s">
        <v>4357</v>
      </c>
      <c r="BT316" t="s">
        <v>4357</v>
      </c>
      <c r="BU316" t="s">
        <v>4357</v>
      </c>
      <c r="BV316" t="s">
        <v>4357</v>
      </c>
      <c r="BX316" t="s">
        <v>4357</v>
      </c>
      <c r="CC316" t="s">
        <v>4357</v>
      </c>
    </row>
    <row r="317" spans="1:81" ht="180" x14ac:dyDescent="0.25">
      <c r="A317" s="25" t="s">
        <v>4871</v>
      </c>
      <c r="B317" t="s">
        <v>790</v>
      </c>
      <c r="C317" t="s">
        <v>791</v>
      </c>
      <c r="D317" s="2" t="s">
        <v>792</v>
      </c>
      <c r="E317">
        <v>2019</v>
      </c>
      <c r="F317" t="s">
        <v>793</v>
      </c>
      <c r="G317">
        <v>932</v>
      </c>
      <c r="J317">
        <v>547</v>
      </c>
      <c r="K317">
        <v>556</v>
      </c>
      <c r="N317" t="s">
        <v>794</v>
      </c>
      <c r="O317" t="s">
        <v>795</v>
      </c>
      <c r="P317" t="s">
        <v>796</v>
      </c>
      <c r="Q317" t="s">
        <v>797</v>
      </c>
      <c r="R317" s="2" t="s">
        <v>798</v>
      </c>
      <c r="S317" s="2" t="s">
        <v>799</v>
      </c>
      <c r="T317" t="s">
        <v>89</v>
      </c>
      <c r="U317" t="s">
        <v>34</v>
      </c>
      <c r="W317" t="s">
        <v>35</v>
      </c>
      <c r="X317" t="s">
        <v>800</v>
      </c>
      <c r="AC317" t="s">
        <v>4357</v>
      </c>
      <c r="AH317" t="s">
        <v>4357</v>
      </c>
      <c r="AM317" t="s">
        <v>4357</v>
      </c>
      <c r="AS317" t="s">
        <v>4357</v>
      </c>
      <c r="BE317" t="s">
        <v>4357</v>
      </c>
      <c r="BF317" t="s">
        <v>4357</v>
      </c>
      <c r="BL317" t="s">
        <v>4357</v>
      </c>
      <c r="BN317" t="s">
        <v>4357</v>
      </c>
      <c r="BP317" t="s">
        <v>4357</v>
      </c>
      <c r="BQ317" t="s">
        <v>4357</v>
      </c>
      <c r="BR317" t="s">
        <v>4357</v>
      </c>
      <c r="BT317" t="s">
        <v>4357</v>
      </c>
      <c r="BU317" t="s">
        <v>4357</v>
      </c>
      <c r="CC317" t="s">
        <v>4357</v>
      </c>
    </row>
    <row r="318" spans="1:81" ht="165" x14ac:dyDescent="0.25">
      <c r="A318" s="25" t="s">
        <v>4872</v>
      </c>
      <c r="B318" t="s">
        <v>66</v>
      </c>
      <c r="C318" t="s">
        <v>67</v>
      </c>
      <c r="D318" s="2" t="s">
        <v>68</v>
      </c>
      <c r="E318">
        <v>2019</v>
      </c>
      <c r="F318" t="s">
        <v>69</v>
      </c>
      <c r="G318">
        <v>25</v>
      </c>
      <c r="H318">
        <v>3</v>
      </c>
      <c r="J318">
        <v>935</v>
      </c>
      <c r="K318">
        <v>950</v>
      </c>
      <c r="M318">
        <v>1</v>
      </c>
      <c r="N318" t="s">
        <v>70</v>
      </c>
      <c r="O318" t="s">
        <v>71</v>
      </c>
      <c r="P318" t="s">
        <v>72</v>
      </c>
      <c r="Q318" t="s">
        <v>73</v>
      </c>
      <c r="R318" s="2" t="s">
        <v>74</v>
      </c>
      <c r="S318" s="2" t="s">
        <v>75</v>
      </c>
      <c r="T318" t="s">
        <v>33</v>
      </c>
      <c r="U318" t="s">
        <v>34</v>
      </c>
      <c r="W318" t="s">
        <v>35</v>
      </c>
      <c r="X318" t="s">
        <v>76</v>
      </c>
      <c r="AC318" t="s">
        <v>4357</v>
      </c>
      <c r="AI318" t="s">
        <v>4357</v>
      </c>
      <c r="AM318" t="s">
        <v>4357</v>
      </c>
      <c r="AS318" t="s">
        <v>4357</v>
      </c>
      <c r="AW318" t="s">
        <v>4357</v>
      </c>
      <c r="BE318" t="s">
        <v>4357</v>
      </c>
      <c r="BU318" t="s">
        <v>4357</v>
      </c>
      <c r="BV318" t="s">
        <v>4357</v>
      </c>
      <c r="BX318" t="s">
        <v>4357</v>
      </c>
    </row>
    <row r="319" spans="1:81" ht="300" x14ac:dyDescent="0.25">
      <c r="A319" s="25" t="s">
        <v>4873</v>
      </c>
      <c r="B319" t="s">
        <v>434</v>
      </c>
      <c r="C319" t="s">
        <v>435</v>
      </c>
      <c r="D319" s="2" t="s">
        <v>436</v>
      </c>
      <c r="E319">
        <v>2019</v>
      </c>
      <c r="F319" t="s">
        <v>437</v>
      </c>
      <c r="G319">
        <v>45</v>
      </c>
      <c r="J319">
        <v>262</v>
      </c>
      <c r="K319">
        <v>275</v>
      </c>
      <c r="M319">
        <v>4</v>
      </c>
      <c r="N319" t="s">
        <v>438</v>
      </c>
      <c r="O319" t="s">
        <v>439</v>
      </c>
      <c r="P319" t="s">
        <v>440</v>
      </c>
      <c r="Q319" t="s">
        <v>441</v>
      </c>
      <c r="R319" s="2" t="s">
        <v>442</v>
      </c>
      <c r="S319" s="2" t="s">
        <v>443</v>
      </c>
      <c r="T319" t="s">
        <v>33</v>
      </c>
      <c r="U319" t="s">
        <v>34</v>
      </c>
      <c r="W319" t="s">
        <v>35</v>
      </c>
      <c r="X319" t="s">
        <v>444</v>
      </c>
      <c r="AB319" t="s">
        <v>4357</v>
      </c>
      <c r="AH319" t="s">
        <v>4357</v>
      </c>
      <c r="BE319" t="s">
        <v>4357</v>
      </c>
      <c r="BF319" t="s">
        <v>4357</v>
      </c>
      <c r="BN319" t="s">
        <v>4357</v>
      </c>
      <c r="BU319" t="s">
        <v>4357</v>
      </c>
      <c r="CC319" t="s">
        <v>4357</v>
      </c>
    </row>
    <row r="320" spans="1:81" ht="315" x14ac:dyDescent="0.25">
      <c r="A320" s="25" t="s">
        <v>4874</v>
      </c>
      <c r="B320" t="s">
        <v>414</v>
      </c>
      <c r="C320" t="s">
        <v>415</v>
      </c>
      <c r="D320" s="2" t="s">
        <v>416</v>
      </c>
      <c r="E320">
        <v>2019</v>
      </c>
      <c r="F320" t="s">
        <v>125</v>
      </c>
      <c r="G320">
        <v>19</v>
      </c>
      <c r="H320">
        <v>7</v>
      </c>
      <c r="I320">
        <v>1608</v>
      </c>
      <c r="N320" t="s">
        <v>417</v>
      </c>
      <c r="O320" t="s">
        <v>418</v>
      </c>
      <c r="P320" t="s">
        <v>419</v>
      </c>
      <c r="Q320" t="s">
        <v>420</v>
      </c>
      <c r="R320" s="2" t="s">
        <v>4445</v>
      </c>
      <c r="S320" s="2" t="s">
        <v>421</v>
      </c>
      <c r="T320" t="s">
        <v>33</v>
      </c>
      <c r="U320" t="s">
        <v>34</v>
      </c>
      <c r="V320" t="s">
        <v>86</v>
      </c>
      <c r="W320" t="s">
        <v>35</v>
      </c>
      <c r="X320" t="s">
        <v>422</v>
      </c>
      <c r="Z320" t="s">
        <v>4357</v>
      </c>
      <c r="AB320" t="s">
        <v>4357</v>
      </c>
      <c r="AF320" t="s">
        <v>4357</v>
      </c>
      <c r="AS320" t="s">
        <v>4357</v>
      </c>
      <c r="BE320" t="s">
        <v>4357</v>
      </c>
      <c r="BF320" t="s">
        <v>4357</v>
      </c>
      <c r="BP320" t="s">
        <v>4357</v>
      </c>
      <c r="BU320" t="s">
        <v>4357</v>
      </c>
      <c r="BW320" t="s">
        <v>4357</v>
      </c>
      <c r="BX320" t="s">
        <v>4357</v>
      </c>
    </row>
    <row r="321" spans="1:82" ht="345" x14ac:dyDescent="0.25">
      <c r="A321" s="25" t="s">
        <v>4875</v>
      </c>
      <c r="B321" t="s">
        <v>488</v>
      </c>
      <c r="C321" t="s">
        <v>489</v>
      </c>
      <c r="D321" s="2" t="s">
        <v>490</v>
      </c>
      <c r="E321">
        <v>2019</v>
      </c>
      <c r="F321" t="s">
        <v>272</v>
      </c>
      <c r="G321">
        <v>7</v>
      </c>
      <c r="H321">
        <v>3</v>
      </c>
      <c r="I321" t="s">
        <v>491</v>
      </c>
      <c r="M321">
        <v>2</v>
      </c>
      <c r="N321" t="s">
        <v>492</v>
      </c>
      <c r="O321" t="s">
        <v>493</v>
      </c>
      <c r="P321" t="s">
        <v>494</v>
      </c>
      <c r="Q321" t="s">
        <v>495</v>
      </c>
      <c r="R321" s="2" t="s">
        <v>4446</v>
      </c>
      <c r="S321" s="2" t="s">
        <v>496</v>
      </c>
      <c r="T321" t="s">
        <v>33</v>
      </c>
      <c r="U321" t="s">
        <v>34</v>
      </c>
      <c r="V321" t="s">
        <v>86</v>
      </c>
      <c r="W321" t="s">
        <v>35</v>
      </c>
      <c r="X321" t="s">
        <v>497</v>
      </c>
      <c r="AA321" t="s">
        <v>4357</v>
      </c>
      <c r="AB321" t="s">
        <v>4357</v>
      </c>
      <c r="AL321" t="s">
        <v>4357</v>
      </c>
      <c r="BE321" t="s">
        <v>4357</v>
      </c>
      <c r="BM321" t="s">
        <v>4357</v>
      </c>
      <c r="BO321" t="s">
        <v>4357</v>
      </c>
      <c r="BP321" t="s">
        <v>4357</v>
      </c>
      <c r="BQ321" t="s">
        <v>4357</v>
      </c>
      <c r="BU321" t="s">
        <v>4357</v>
      </c>
      <c r="BZ321" t="s">
        <v>4357</v>
      </c>
    </row>
    <row r="322" spans="1:82" ht="180" x14ac:dyDescent="0.25">
      <c r="A322" s="25" t="s">
        <v>4876</v>
      </c>
      <c r="B322" t="s">
        <v>225</v>
      </c>
      <c r="C322" t="s">
        <v>226</v>
      </c>
      <c r="D322" s="2" t="s">
        <v>227</v>
      </c>
      <c r="E322">
        <v>2019</v>
      </c>
      <c r="F322" t="s">
        <v>228</v>
      </c>
      <c r="I322">
        <v>8711407</v>
      </c>
      <c r="J322">
        <v>891</v>
      </c>
      <c r="K322">
        <v>897</v>
      </c>
      <c r="N322" t="s">
        <v>229</v>
      </c>
      <c r="O322" t="s">
        <v>230</v>
      </c>
      <c r="P322" t="s">
        <v>231</v>
      </c>
      <c r="Q322" t="s">
        <v>232</v>
      </c>
      <c r="R322" s="2" t="s">
        <v>233</v>
      </c>
      <c r="S322" s="2" t="s">
        <v>234</v>
      </c>
      <c r="T322" t="s">
        <v>89</v>
      </c>
      <c r="U322" t="s">
        <v>34</v>
      </c>
      <c r="W322" t="s">
        <v>35</v>
      </c>
      <c r="X322" t="s">
        <v>235</v>
      </c>
      <c r="AB322" t="s">
        <v>4357</v>
      </c>
      <c r="AH322" t="s">
        <v>4357</v>
      </c>
      <c r="AL322" t="s">
        <v>4357</v>
      </c>
      <c r="AM322" t="s">
        <v>4357</v>
      </c>
      <c r="AS322" t="s">
        <v>4357</v>
      </c>
      <c r="AT322" t="s">
        <v>4357</v>
      </c>
      <c r="AX322" t="s">
        <v>4357</v>
      </c>
      <c r="BE322" t="s">
        <v>4357</v>
      </c>
      <c r="BF322" t="s">
        <v>4357</v>
      </c>
      <c r="BP322" t="s">
        <v>4357</v>
      </c>
      <c r="BU322" t="s">
        <v>4357</v>
      </c>
      <c r="BX322" t="s">
        <v>4357</v>
      </c>
    </row>
    <row r="323" spans="1:82" ht="105" x14ac:dyDescent="0.25">
      <c r="A323" s="25" t="s">
        <v>4877</v>
      </c>
      <c r="B323" t="s">
        <v>236</v>
      </c>
      <c r="C323" t="s">
        <v>237</v>
      </c>
      <c r="D323" s="2" t="s">
        <v>238</v>
      </c>
      <c r="E323">
        <v>2019</v>
      </c>
      <c r="F323" t="s">
        <v>239</v>
      </c>
      <c r="I323">
        <v>8804811</v>
      </c>
      <c r="J323">
        <v>263</v>
      </c>
      <c r="K323">
        <v>270</v>
      </c>
      <c r="N323" t="s">
        <v>240</v>
      </c>
      <c r="O323" t="s">
        <v>241</v>
      </c>
      <c r="P323" t="s">
        <v>242</v>
      </c>
      <c r="Q323" t="s">
        <v>243</v>
      </c>
      <c r="R323" s="2" t="s">
        <v>244</v>
      </c>
      <c r="S323" s="2" t="s">
        <v>245</v>
      </c>
      <c r="T323" t="s">
        <v>89</v>
      </c>
      <c r="U323" t="s">
        <v>34</v>
      </c>
      <c r="W323" t="s">
        <v>35</v>
      </c>
      <c r="X323" t="s">
        <v>246</v>
      </c>
      <c r="AB323" t="s">
        <v>4357</v>
      </c>
      <c r="AH323" t="s">
        <v>4357</v>
      </c>
      <c r="AM323" t="s">
        <v>4357</v>
      </c>
      <c r="AO323" t="s">
        <v>4357</v>
      </c>
      <c r="AS323" t="s">
        <v>4357</v>
      </c>
      <c r="AT323" t="s">
        <v>4357</v>
      </c>
      <c r="AX323" t="s">
        <v>4357</v>
      </c>
      <c r="BE323" t="s">
        <v>4357</v>
      </c>
      <c r="BF323" t="s">
        <v>4357</v>
      </c>
      <c r="BP323" t="s">
        <v>4357</v>
      </c>
      <c r="BU323" t="s">
        <v>4357</v>
      </c>
      <c r="BW323" t="s">
        <v>4357</v>
      </c>
      <c r="BX323" t="s">
        <v>4357</v>
      </c>
      <c r="BY323" t="s">
        <v>4357</v>
      </c>
      <c r="CB323" t="s">
        <v>4357</v>
      </c>
      <c r="CC323" t="s">
        <v>4357</v>
      </c>
    </row>
    <row r="324" spans="1:82" ht="300" x14ac:dyDescent="0.25">
      <c r="A324" s="25" t="s">
        <v>4878</v>
      </c>
      <c r="B324" t="s">
        <v>335</v>
      </c>
      <c r="C324" t="s">
        <v>336</v>
      </c>
      <c r="D324" s="2" t="s">
        <v>337</v>
      </c>
      <c r="E324">
        <v>2019</v>
      </c>
      <c r="F324" t="s">
        <v>338</v>
      </c>
      <c r="G324">
        <v>38</v>
      </c>
      <c r="J324">
        <v>100</v>
      </c>
      <c r="K324">
        <v>117</v>
      </c>
      <c r="M324">
        <v>2</v>
      </c>
      <c r="N324" t="s">
        <v>339</v>
      </c>
      <c r="O324" t="s">
        <v>340</v>
      </c>
      <c r="P324" t="s">
        <v>341</v>
      </c>
      <c r="Q324" t="s">
        <v>342</v>
      </c>
      <c r="R324" s="2" t="s">
        <v>343</v>
      </c>
      <c r="S324" s="2" t="s">
        <v>344</v>
      </c>
      <c r="T324" t="s">
        <v>33</v>
      </c>
      <c r="U324" t="s">
        <v>34</v>
      </c>
      <c r="W324" t="s">
        <v>35</v>
      </c>
      <c r="X324" t="s">
        <v>345</v>
      </c>
      <c r="Z324" t="s">
        <v>4357</v>
      </c>
      <c r="AB324" t="s">
        <v>4357</v>
      </c>
      <c r="AF324" t="s">
        <v>4357</v>
      </c>
      <c r="AO324" t="s">
        <v>4357</v>
      </c>
      <c r="AS324" t="s">
        <v>4357</v>
      </c>
      <c r="BE324" t="s">
        <v>4357</v>
      </c>
      <c r="BF324" t="s">
        <v>4357</v>
      </c>
      <c r="BJ324" t="s">
        <v>4357</v>
      </c>
      <c r="BP324" t="s">
        <v>4357</v>
      </c>
      <c r="BU324" t="s">
        <v>4357</v>
      </c>
      <c r="BW324" t="s">
        <v>4357</v>
      </c>
      <c r="CC324" t="s">
        <v>4357</v>
      </c>
    </row>
    <row r="325" spans="1:82" ht="210" x14ac:dyDescent="0.25">
      <c r="A325" s="25" t="s">
        <v>4879</v>
      </c>
      <c r="B325" t="s">
        <v>811</v>
      </c>
      <c r="C325" t="s">
        <v>812</v>
      </c>
      <c r="D325" s="2" t="s">
        <v>813</v>
      </c>
      <c r="E325">
        <v>2019</v>
      </c>
      <c r="F325" t="s">
        <v>629</v>
      </c>
      <c r="G325">
        <v>7</v>
      </c>
      <c r="I325">
        <v>8651459</v>
      </c>
      <c r="J325">
        <v>29344</v>
      </c>
      <c r="K325">
        <v>29354</v>
      </c>
      <c r="N325" t="s">
        <v>814</v>
      </c>
      <c r="O325" t="s">
        <v>815</v>
      </c>
      <c r="P325" t="s">
        <v>816</v>
      </c>
      <c r="Q325" t="s">
        <v>817</v>
      </c>
      <c r="R325" s="2" t="s">
        <v>818</v>
      </c>
      <c r="S325" s="2" t="s">
        <v>819</v>
      </c>
      <c r="T325" t="s">
        <v>33</v>
      </c>
      <c r="U325" t="s">
        <v>34</v>
      </c>
      <c r="V325" t="s">
        <v>86</v>
      </c>
      <c r="W325" t="s">
        <v>35</v>
      </c>
      <c r="X325" t="s">
        <v>820</v>
      </c>
      <c r="Z325" t="s">
        <v>4357</v>
      </c>
      <c r="AB325" t="s">
        <v>4357</v>
      </c>
      <c r="AH325" t="s">
        <v>4357</v>
      </c>
      <c r="BE325" t="s">
        <v>4357</v>
      </c>
      <c r="BF325" t="s">
        <v>4357</v>
      </c>
      <c r="BN325" t="s">
        <v>4357</v>
      </c>
      <c r="BP325" t="s">
        <v>4357</v>
      </c>
      <c r="BU325" t="s">
        <v>4357</v>
      </c>
      <c r="BW325" t="s">
        <v>4357</v>
      </c>
      <c r="BX325" t="s">
        <v>4357</v>
      </c>
      <c r="CC325" t="s">
        <v>4357</v>
      </c>
    </row>
    <row r="326" spans="1:82" ht="270" x14ac:dyDescent="0.25">
      <c r="A326" s="25" t="s">
        <v>4880</v>
      </c>
      <c r="B326" t="s">
        <v>162</v>
      </c>
      <c r="C326" t="s">
        <v>163</v>
      </c>
      <c r="D326" s="2" t="s">
        <v>164</v>
      </c>
      <c r="E326">
        <v>2019</v>
      </c>
      <c r="F326" t="s">
        <v>165</v>
      </c>
      <c r="G326">
        <v>8</v>
      </c>
      <c r="H326">
        <v>1</v>
      </c>
      <c r="J326">
        <v>147</v>
      </c>
      <c r="K326">
        <v>154</v>
      </c>
      <c r="N326" t="s">
        <v>166</v>
      </c>
      <c r="O326" t="s">
        <v>167</v>
      </c>
      <c r="P326" t="s">
        <v>168</v>
      </c>
      <c r="Q326" t="s">
        <v>169</v>
      </c>
      <c r="R326" s="2" t="s">
        <v>4475</v>
      </c>
      <c r="S326" s="2" t="s">
        <v>170</v>
      </c>
      <c r="T326" t="s">
        <v>33</v>
      </c>
      <c r="U326" t="s">
        <v>34</v>
      </c>
      <c r="V326" t="s">
        <v>86</v>
      </c>
      <c r="W326" t="s">
        <v>35</v>
      </c>
      <c r="X326" t="s">
        <v>171</v>
      </c>
      <c r="AA326" t="s">
        <v>4357</v>
      </c>
      <c r="AB326" t="s">
        <v>4357</v>
      </c>
      <c r="AL326" t="s">
        <v>4357</v>
      </c>
      <c r="AM326" t="s">
        <v>4357</v>
      </c>
      <c r="AS326" t="s">
        <v>4357</v>
      </c>
      <c r="AT326" t="s">
        <v>4357</v>
      </c>
      <c r="AX326" t="s">
        <v>4357</v>
      </c>
      <c r="BE326" t="s">
        <v>4357</v>
      </c>
      <c r="BF326" t="s">
        <v>4357</v>
      </c>
      <c r="BJ326" t="s">
        <v>4357</v>
      </c>
      <c r="BK326" t="s">
        <v>4357</v>
      </c>
      <c r="BM326" t="s">
        <v>4357</v>
      </c>
      <c r="BN326" t="s">
        <v>4357</v>
      </c>
      <c r="BP326" t="s">
        <v>4357</v>
      </c>
      <c r="BT326" t="s">
        <v>4357</v>
      </c>
    </row>
    <row r="327" spans="1:82" ht="255" x14ac:dyDescent="0.25">
      <c r="A327" s="25" t="s">
        <v>4881</v>
      </c>
      <c r="B327" t="s">
        <v>142</v>
      </c>
      <c r="C327" t="s">
        <v>143</v>
      </c>
      <c r="D327" s="2" t="s">
        <v>144</v>
      </c>
      <c r="E327">
        <v>2019</v>
      </c>
      <c r="F327" t="s">
        <v>145</v>
      </c>
      <c r="G327">
        <v>74</v>
      </c>
      <c r="H327" s="1">
        <v>43684</v>
      </c>
      <c r="J327">
        <v>389</v>
      </c>
      <c r="K327">
        <v>400</v>
      </c>
      <c r="N327" t="s">
        <v>146</v>
      </c>
      <c r="O327" t="s">
        <v>147</v>
      </c>
      <c r="P327" t="s">
        <v>4447</v>
      </c>
      <c r="Q327" t="s">
        <v>4448</v>
      </c>
      <c r="R327" s="2" t="s">
        <v>148</v>
      </c>
      <c r="S327" s="2" t="s">
        <v>149</v>
      </c>
      <c r="T327" t="s">
        <v>33</v>
      </c>
      <c r="U327" t="s">
        <v>34</v>
      </c>
      <c r="W327" t="s">
        <v>35</v>
      </c>
      <c r="X327" t="s">
        <v>150</v>
      </c>
      <c r="Z327" t="s">
        <v>4357</v>
      </c>
      <c r="AB327" t="s">
        <v>4357</v>
      </c>
      <c r="AF327" t="s">
        <v>4357</v>
      </c>
      <c r="AM327" t="s">
        <v>4357</v>
      </c>
      <c r="AW327" t="s">
        <v>4357</v>
      </c>
      <c r="AX327" t="s">
        <v>4357</v>
      </c>
      <c r="BN327" t="s">
        <v>4357</v>
      </c>
      <c r="BU327" t="s">
        <v>4357</v>
      </c>
      <c r="CC327" t="s">
        <v>4357</v>
      </c>
    </row>
    <row r="328" spans="1:82" ht="255" x14ac:dyDescent="0.25">
      <c r="A328" s="25" t="s">
        <v>4882</v>
      </c>
      <c r="B328" t="s">
        <v>849</v>
      </c>
      <c r="C328" t="s">
        <v>850</v>
      </c>
      <c r="D328" s="2" t="s">
        <v>851</v>
      </c>
      <c r="E328">
        <v>2019</v>
      </c>
      <c r="F328" t="s">
        <v>629</v>
      </c>
      <c r="G328">
        <v>7</v>
      </c>
      <c r="I328">
        <v>8637930</v>
      </c>
      <c r="J328">
        <v>22011</v>
      </c>
      <c r="K328">
        <v>22025</v>
      </c>
      <c r="M328">
        <v>4</v>
      </c>
      <c r="N328" t="s">
        <v>852</v>
      </c>
      <c r="O328" t="s">
        <v>853</v>
      </c>
      <c r="P328" t="s">
        <v>854</v>
      </c>
      <c r="Q328" t="s">
        <v>855</v>
      </c>
      <c r="R328" s="2" t="s">
        <v>856</v>
      </c>
      <c r="S328" s="2" t="s">
        <v>857</v>
      </c>
      <c r="T328" t="s">
        <v>33</v>
      </c>
      <c r="U328" t="s">
        <v>34</v>
      </c>
      <c r="V328" t="s">
        <v>86</v>
      </c>
      <c r="W328" t="s">
        <v>35</v>
      </c>
      <c r="X328" t="s">
        <v>858</v>
      </c>
      <c r="Z328" t="s">
        <v>4357</v>
      </c>
      <c r="AB328" t="s">
        <v>4357</v>
      </c>
      <c r="AH328" t="s">
        <v>4357</v>
      </c>
      <c r="AM328" t="s">
        <v>4357</v>
      </c>
      <c r="AO328" t="s">
        <v>4357</v>
      </c>
      <c r="AS328" t="s">
        <v>4357</v>
      </c>
      <c r="AT328" t="s">
        <v>4357</v>
      </c>
      <c r="AX328" t="s">
        <v>4357</v>
      </c>
      <c r="BE328" t="s">
        <v>4357</v>
      </c>
      <c r="BF328" t="s">
        <v>4357</v>
      </c>
      <c r="BN328" t="s">
        <v>4357</v>
      </c>
      <c r="BT328" t="s">
        <v>4357</v>
      </c>
      <c r="BU328" t="s">
        <v>4357</v>
      </c>
      <c r="BW328" t="s">
        <v>4357</v>
      </c>
      <c r="BX328" t="s">
        <v>4357</v>
      </c>
      <c r="CC328" t="s">
        <v>4357</v>
      </c>
    </row>
    <row r="329" spans="1:82" ht="255" x14ac:dyDescent="0.25">
      <c r="A329" s="25" t="s">
        <v>4883</v>
      </c>
      <c r="B329" t="s">
        <v>626</v>
      </c>
      <c r="C329" t="s">
        <v>627</v>
      </c>
      <c r="D329" s="2" t="s">
        <v>628</v>
      </c>
      <c r="E329">
        <v>2019</v>
      </c>
      <c r="F329" t="s">
        <v>629</v>
      </c>
      <c r="G329">
        <v>7</v>
      </c>
      <c r="I329">
        <v>8781785</v>
      </c>
      <c r="J329">
        <v>106951</v>
      </c>
      <c r="K329">
        <v>106961</v>
      </c>
      <c r="N329" t="s">
        <v>630</v>
      </c>
      <c r="O329" t="s">
        <v>631</v>
      </c>
      <c r="P329" t="s">
        <v>632</v>
      </c>
      <c r="Q329" t="s">
        <v>633</v>
      </c>
      <c r="R329" s="2" t="s">
        <v>634</v>
      </c>
      <c r="S329" s="2" t="s">
        <v>635</v>
      </c>
      <c r="T329" t="s">
        <v>33</v>
      </c>
      <c r="U329" t="s">
        <v>34</v>
      </c>
      <c r="V329" t="s">
        <v>86</v>
      </c>
      <c r="W329" t="s">
        <v>35</v>
      </c>
      <c r="X329" t="s">
        <v>636</v>
      </c>
      <c r="Z329" t="s">
        <v>4357</v>
      </c>
      <c r="AB329" t="s">
        <v>4357</v>
      </c>
      <c r="AF329" t="s">
        <v>4357</v>
      </c>
      <c r="AM329" t="s">
        <v>4357</v>
      </c>
      <c r="AO329" t="s">
        <v>4357</v>
      </c>
      <c r="AT329" t="s">
        <v>4357</v>
      </c>
      <c r="AX329" t="s">
        <v>4357</v>
      </c>
      <c r="BF329" t="s">
        <v>4357</v>
      </c>
      <c r="BJ329" t="s">
        <v>4357</v>
      </c>
      <c r="BN329" t="s">
        <v>4357</v>
      </c>
      <c r="BU329" t="s">
        <v>4357</v>
      </c>
      <c r="CC329" t="s">
        <v>4357</v>
      </c>
    </row>
    <row r="330" spans="1:82" ht="210" x14ac:dyDescent="0.25">
      <c r="A330" s="25" t="s">
        <v>4884</v>
      </c>
      <c r="B330" t="s">
        <v>831</v>
      </c>
      <c r="C330" t="s">
        <v>832</v>
      </c>
      <c r="D330" s="2" t="s">
        <v>833</v>
      </c>
      <c r="E330">
        <v>2019</v>
      </c>
      <c r="F330" t="s">
        <v>762</v>
      </c>
      <c r="G330" t="s">
        <v>834</v>
      </c>
      <c r="J330">
        <v>626</v>
      </c>
      <c r="K330">
        <v>636</v>
      </c>
      <c r="N330" t="s">
        <v>835</v>
      </c>
      <c r="O330" t="s">
        <v>836</v>
      </c>
      <c r="P330" t="s">
        <v>4449</v>
      </c>
      <c r="Q330" t="s">
        <v>4450</v>
      </c>
      <c r="R330" s="2" t="s">
        <v>4451</v>
      </c>
      <c r="S330" s="2" t="s">
        <v>837</v>
      </c>
      <c r="T330" t="s">
        <v>89</v>
      </c>
      <c r="U330" t="s">
        <v>34</v>
      </c>
      <c r="W330" t="s">
        <v>35</v>
      </c>
      <c r="X330" t="s">
        <v>838</v>
      </c>
      <c r="Z330" t="s">
        <v>4357</v>
      </c>
      <c r="AB330" t="s">
        <v>4357</v>
      </c>
      <c r="AF330" t="s">
        <v>4357</v>
      </c>
      <c r="AO330" t="s">
        <v>4357</v>
      </c>
      <c r="AS330" t="s">
        <v>4357</v>
      </c>
      <c r="BF330" t="s">
        <v>4357</v>
      </c>
      <c r="BN330" t="s">
        <v>4357</v>
      </c>
      <c r="BP330" t="s">
        <v>4357</v>
      </c>
      <c r="BT330" t="s">
        <v>4357</v>
      </c>
      <c r="BU330" t="s">
        <v>4357</v>
      </c>
      <c r="BW330" t="s">
        <v>4357</v>
      </c>
      <c r="CC330" t="s">
        <v>4357</v>
      </c>
    </row>
    <row r="331" spans="1:82" ht="225" x14ac:dyDescent="0.25">
      <c r="A331" s="25" t="s">
        <v>4885</v>
      </c>
      <c r="B331" t="s">
        <v>507</v>
      </c>
      <c r="C331" t="s">
        <v>508</v>
      </c>
      <c r="D331" s="2" t="s">
        <v>509</v>
      </c>
      <c r="E331">
        <v>2019</v>
      </c>
      <c r="F331" t="s">
        <v>510</v>
      </c>
      <c r="I331">
        <v>8645893</v>
      </c>
      <c r="J331">
        <v>116</v>
      </c>
      <c r="K331">
        <v>122</v>
      </c>
      <c r="N331" t="s">
        <v>511</v>
      </c>
      <c r="O331" t="s">
        <v>512</v>
      </c>
      <c r="P331" t="s">
        <v>513</v>
      </c>
      <c r="Q331" t="s">
        <v>514</v>
      </c>
      <c r="R331" s="2" t="s">
        <v>515</v>
      </c>
      <c r="S331" s="2" t="s">
        <v>516</v>
      </c>
      <c r="T331" t="s">
        <v>89</v>
      </c>
      <c r="U331" t="s">
        <v>34</v>
      </c>
      <c r="W331" t="s">
        <v>35</v>
      </c>
      <c r="X331" t="s">
        <v>517</v>
      </c>
      <c r="Z331" t="s">
        <v>4357</v>
      </c>
      <c r="AB331" t="s">
        <v>4357</v>
      </c>
      <c r="AH331" t="s">
        <v>4357</v>
      </c>
      <c r="AS331" t="s">
        <v>4357</v>
      </c>
      <c r="AT331" t="s">
        <v>4357</v>
      </c>
      <c r="BE331" t="s">
        <v>4357</v>
      </c>
      <c r="BN331" t="s">
        <v>4357</v>
      </c>
      <c r="BP331" t="s">
        <v>4357</v>
      </c>
      <c r="BT331" t="s">
        <v>4357</v>
      </c>
      <c r="BU331" t="s">
        <v>4357</v>
      </c>
    </row>
    <row r="332" spans="1:82" ht="409.5" x14ac:dyDescent="0.25">
      <c r="A332" s="25" t="s">
        <v>4886</v>
      </c>
      <c r="B332" t="s">
        <v>4476</v>
      </c>
      <c r="C332" t="s">
        <v>550</v>
      </c>
      <c r="D332" s="2" t="s">
        <v>551</v>
      </c>
      <c r="E332">
        <v>2019</v>
      </c>
      <c r="F332" t="s">
        <v>552</v>
      </c>
      <c r="G332">
        <v>21</v>
      </c>
      <c r="H332">
        <v>1</v>
      </c>
      <c r="J332" t="s">
        <v>553</v>
      </c>
      <c r="M332">
        <v>1</v>
      </c>
      <c r="N332" t="s">
        <v>554</v>
      </c>
      <c r="O332" t="s">
        <v>555</v>
      </c>
      <c r="P332" t="s">
        <v>556</v>
      </c>
      <c r="Q332" t="s">
        <v>557</v>
      </c>
      <c r="R332" s="2" t="s">
        <v>558</v>
      </c>
      <c r="S332" s="2" t="s">
        <v>559</v>
      </c>
      <c r="T332" t="s">
        <v>33</v>
      </c>
      <c r="U332" t="s">
        <v>34</v>
      </c>
      <c r="V332" t="s">
        <v>86</v>
      </c>
      <c r="W332" t="s">
        <v>35</v>
      </c>
      <c r="X332" t="s">
        <v>560</v>
      </c>
      <c r="AA332" t="s">
        <v>4357</v>
      </c>
      <c r="AJ332" t="s">
        <v>4357</v>
      </c>
      <c r="AQ332" t="s">
        <v>4357</v>
      </c>
      <c r="AS332" t="s">
        <v>4357</v>
      </c>
      <c r="BC332" t="s">
        <v>4357</v>
      </c>
      <c r="BE332" t="s">
        <v>4357</v>
      </c>
      <c r="BJ332" t="s">
        <v>4357</v>
      </c>
      <c r="BO332" t="s">
        <v>4357</v>
      </c>
      <c r="BP332" t="s">
        <v>4357</v>
      </c>
      <c r="BU332" t="s">
        <v>4357</v>
      </c>
    </row>
    <row r="333" spans="1:82" ht="210" x14ac:dyDescent="0.25">
      <c r="A333" s="25" t="s">
        <v>4887</v>
      </c>
      <c r="B333" t="s">
        <v>423</v>
      </c>
      <c r="C333" t="s">
        <v>424</v>
      </c>
      <c r="D333" s="2" t="s">
        <v>425</v>
      </c>
      <c r="E333">
        <v>2019</v>
      </c>
      <c r="F333" t="s">
        <v>426</v>
      </c>
      <c r="I333">
        <v>8679088</v>
      </c>
      <c r="N333" t="s">
        <v>427</v>
      </c>
      <c r="O333" t="s">
        <v>428</v>
      </c>
      <c r="P333" t="s">
        <v>429</v>
      </c>
      <c r="Q333" t="s">
        <v>430</v>
      </c>
      <c r="R333" s="2" t="s">
        <v>431</v>
      </c>
      <c r="S333" s="2" t="s">
        <v>432</v>
      </c>
      <c r="T333" t="s">
        <v>89</v>
      </c>
      <c r="U333" t="s">
        <v>34</v>
      </c>
      <c r="W333" t="s">
        <v>35</v>
      </c>
      <c r="X333" t="s">
        <v>433</v>
      </c>
      <c r="AB333" t="s">
        <v>4357</v>
      </c>
      <c r="AL333" t="s">
        <v>4357</v>
      </c>
      <c r="AS333" t="s">
        <v>4357</v>
      </c>
      <c r="BC333" t="s">
        <v>4357</v>
      </c>
      <c r="BE333" t="s">
        <v>4357</v>
      </c>
      <c r="BH333" t="s">
        <v>4357</v>
      </c>
      <c r="BP333" t="s">
        <v>4357</v>
      </c>
      <c r="BU333" t="s">
        <v>4357</v>
      </c>
      <c r="BX333" t="s">
        <v>4357</v>
      </c>
      <c r="BZ333" t="s">
        <v>4357</v>
      </c>
    </row>
    <row r="334" spans="1:82" ht="345" x14ac:dyDescent="0.25">
      <c r="A334" s="25" t="s">
        <v>4888</v>
      </c>
      <c r="B334" t="s">
        <v>281</v>
      </c>
      <c r="C334" t="s">
        <v>282</v>
      </c>
      <c r="D334" s="2" t="s">
        <v>283</v>
      </c>
      <c r="E334">
        <v>2019</v>
      </c>
      <c r="F334" t="s">
        <v>284</v>
      </c>
      <c r="G334">
        <v>21</v>
      </c>
      <c r="H334">
        <v>5</v>
      </c>
      <c r="I334" t="s">
        <v>285</v>
      </c>
      <c r="N334" t="s">
        <v>286</v>
      </c>
      <c r="O334" t="s">
        <v>287</v>
      </c>
      <c r="P334" t="s">
        <v>288</v>
      </c>
      <c r="Q334" t="s">
        <v>289</v>
      </c>
      <c r="R334" s="2" t="s">
        <v>290</v>
      </c>
      <c r="S334" s="2" t="s">
        <v>291</v>
      </c>
      <c r="T334" t="s">
        <v>33</v>
      </c>
      <c r="U334" t="s">
        <v>34</v>
      </c>
      <c r="V334" t="s">
        <v>86</v>
      </c>
      <c r="W334" t="s">
        <v>35</v>
      </c>
      <c r="X334" t="s">
        <v>292</v>
      </c>
      <c r="Z334" t="s">
        <v>4357</v>
      </c>
      <c r="AB334" t="s">
        <v>4357</v>
      </c>
      <c r="AH334" t="s">
        <v>4357</v>
      </c>
      <c r="AO334" t="s">
        <v>4357</v>
      </c>
      <c r="BF334" t="s">
        <v>4357</v>
      </c>
      <c r="BP334" t="s">
        <v>4357</v>
      </c>
      <c r="BU334" t="s">
        <v>4357</v>
      </c>
      <c r="CD334" t="s">
        <v>4357</v>
      </c>
    </row>
    <row r="335" spans="1:82" ht="225" x14ac:dyDescent="0.25">
      <c r="A335" s="25" t="s">
        <v>4889</v>
      </c>
      <c r="B335" t="s">
        <v>801</v>
      </c>
      <c r="C335" t="s">
        <v>802</v>
      </c>
      <c r="D335" s="2" t="s">
        <v>803</v>
      </c>
      <c r="E335">
        <v>2019</v>
      </c>
      <c r="F335" t="s">
        <v>804</v>
      </c>
      <c r="J335">
        <v>68</v>
      </c>
      <c r="K335">
        <v>77</v>
      </c>
      <c r="O335" t="s">
        <v>805</v>
      </c>
      <c r="P335" t="s">
        <v>806</v>
      </c>
      <c r="Q335" t="s">
        <v>807</v>
      </c>
      <c r="R335" s="2" t="s">
        <v>808</v>
      </c>
      <c r="S335" s="2" t="s">
        <v>809</v>
      </c>
      <c r="T335" t="s">
        <v>89</v>
      </c>
      <c r="U335" t="s">
        <v>34</v>
      </c>
      <c r="W335" t="s">
        <v>35</v>
      </c>
      <c r="X335" t="s">
        <v>810</v>
      </c>
      <c r="AA335" t="s">
        <v>4357</v>
      </c>
      <c r="AJ335" t="s">
        <v>4357</v>
      </c>
      <c r="AT335" t="s">
        <v>4357</v>
      </c>
      <c r="BH335" t="s">
        <v>4357</v>
      </c>
      <c r="BO335" t="s">
        <v>4357</v>
      </c>
      <c r="BP335" t="s">
        <v>4357</v>
      </c>
      <c r="BU335" t="s">
        <v>4357</v>
      </c>
    </row>
    <row r="336" spans="1:82" ht="270" x14ac:dyDescent="0.25">
      <c r="A336" s="25" t="s">
        <v>4890</v>
      </c>
      <c r="B336" t="s">
        <v>725</v>
      </c>
      <c r="C336" t="s">
        <v>726</v>
      </c>
      <c r="D336" s="2" t="s">
        <v>727</v>
      </c>
      <c r="E336">
        <v>2019</v>
      </c>
      <c r="F336" t="s">
        <v>728</v>
      </c>
      <c r="G336">
        <v>2</v>
      </c>
      <c r="J336">
        <v>444</v>
      </c>
      <c r="K336">
        <v>451</v>
      </c>
      <c r="O336" t="s">
        <v>729</v>
      </c>
      <c r="P336" t="s">
        <v>730</v>
      </c>
      <c r="Q336" t="s">
        <v>731</v>
      </c>
      <c r="R336" s="2" t="s">
        <v>4452</v>
      </c>
      <c r="S336" s="2" t="s">
        <v>732</v>
      </c>
      <c r="T336" t="s">
        <v>89</v>
      </c>
      <c r="U336" t="s">
        <v>34</v>
      </c>
      <c r="W336" t="s">
        <v>35</v>
      </c>
      <c r="X336" t="s">
        <v>733</v>
      </c>
      <c r="Z336" t="s">
        <v>4357</v>
      </c>
      <c r="AB336" t="s">
        <v>4357</v>
      </c>
      <c r="AF336" t="s">
        <v>4357</v>
      </c>
      <c r="AT336" t="s">
        <v>4357</v>
      </c>
      <c r="BK336" t="s">
        <v>4357</v>
      </c>
      <c r="BN336" t="s">
        <v>4357</v>
      </c>
      <c r="BU336" t="s">
        <v>4357</v>
      </c>
    </row>
    <row r="337" spans="1:83" ht="180" x14ac:dyDescent="0.25">
      <c r="A337" s="25" t="s">
        <v>4891</v>
      </c>
      <c r="B337" t="s">
        <v>47</v>
      </c>
      <c r="C337" t="s">
        <v>48</v>
      </c>
      <c r="D337" s="2" t="s">
        <v>49</v>
      </c>
      <c r="E337">
        <v>2019</v>
      </c>
      <c r="F337" t="s">
        <v>50</v>
      </c>
      <c r="G337">
        <v>11</v>
      </c>
      <c r="H337">
        <v>4</v>
      </c>
      <c r="J337">
        <v>66</v>
      </c>
      <c r="K337">
        <v>83</v>
      </c>
      <c r="N337" t="s">
        <v>51</v>
      </c>
      <c r="O337" t="s">
        <v>52</v>
      </c>
      <c r="P337" t="s">
        <v>53</v>
      </c>
      <c r="Q337" t="s">
        <v>54</v>
      </c>
      <c r="R337" s="2" t="s">
        <v>4453</v>
      </c>
      <c r="S337" s="2" t="s">
        <v>55</v>
      </c>
      <c r="T337" t="s">
        <v>33</v>
      </c>
      <c r="U337" t="s">
        <v>34</v>
      </c>
      <c r="W337" t="s">
        <v>35</v>
      </c>
      <c r="X337" t="s">
        <v>56</v>
      </c>
      <c r="AB337" t="s">
        <v>4357</v>
      </c>
      <c r="AI337" t="s">
        <v>4357</v>
      </c>
      <c r="AT337" t="s">
        <v>4357</v>
      </c>
      <c r="BP337" t="s">
        <v>4357</v>
      </c>
      <c r="BU337" t="s">
        <v>4357</v>
      </c>
    </row>
    <row r="338" spans="1:83" ht="225" x14ac:dyDescent="0.25">
      <c r="A338" s="25" t="s">
        <v>4892</v>
      </c>
      <c r="B338" t="s">
        <v>357</v>
      </c>
      <c r="C338" t="s">
        <v>358</v>
      </c>
      <c r="D338" s="2" t="s">
        <v>359</v>
      </c>
      <c r="E338">
        <v>2019</v>
      </c>
      <c r="F338" t="s">
        <v>349</v>
      </c>
      <c r="I338">
        <v>8688019</v>
      </c>
      <c r="N338" t="s">
        <v>360</v>
      </c>
      <c r="O338" t="s">
        <v>361</v>
      </c>
      <c r="P338" t="s">
        <v>362</v>
      </c>
      <c r="Q338" t="s">
        <v>363</v>
      </c>
      <c r="R338" s="2" t="s">
        <v>364</v>
      </c>
      <c r="S338" s="2" t="s">
        <v>365</v>
      </c>
      <c r="T338" t="s">
        <v>89</v>
      </c>
      <c r="U338" t="s">
        <v>34</v>
      </c>
      <c r="W338" t="s">
        <v>35</v>
      </c>
      <c r="X338" t="s">
        <v>366</v>
      </c>
      <c r="AB338" t="s">
        <v>4357</v>
      </c>
      <c r="AH338" t="s">
        <v>4357</v>
      </c>
      <c r="AI338" t="s">
        <v>4357</v>
      </c>
      <c r="AM338" t="s">
        <v>4357</v>
      </c>
      <c r="AO338" t="s">
        <v>4357</v>
      </c>
      <c r="AS338" t="s">
        <v>4357</v>
      </c>
      <c r="AT338" t="s">
        <v>4357</v>
      </c>
      <c r="AU338" t="s">
        <v>4357</v>
      </c>
      <c r="AX338" t="s">
        <v>4357</v>
      </c>
      <c r="BE338" t="s">
        <v>4357</v>
      </c>
      <c r="BF338" t="s">
        <v>4357</v>
      </c>
      <c r="BM338" t="s">
        <v>4357</v>
      </c>
      <c r="BP338" t="s">
        <v>4357</v>
      </c>
      <c r="BT338" t="s">
        <v>4357</v>
      </c>
      <c r="BU338" t="s">
        <v>4357</v>
      </c>
      <c r="BW338" t="s">
        <v>4357</v>
      </c>
      <c r="BX338" t="s">
        <v>4357</v>
      </c>
      <c r="CC338" t="s">
        <v>4357</v>
      </c>
    </row>
    <row r="339" spans="1:83" ht="330" x14ac:dyDescent="0.25">
      <c r="A339" s="25" t="s">
        <v>4893</v>
      </c>
      <c r="B339" t="s">
        <v>346</v>
      </c>
      <c r="C339" t="s">
        <v>347</v>
      </c>
      <c r="D339" s="2" t="s">
        <v>348</v>
      </c>
      <c r="E339">
        <v>2019</v>
      </c>
      <c r="F339" t="s">
        <v>349</v>
      </c>
      <c r="I339">
        <v>8688022</v>
      </c>
      <c r="N339" t="s">
        <v>350</v>
      </c>
      <c r="O339" t="s">
        <v>351</v>
      </c>
      <c r="P339" t="s">
        <v>352</v>
      </c>
      <c r="Q339" t="s">
        <v>353</v>
      </c>
      <c r="R339" s="2" t="s">
        <v>354</v>
      </c>
      <c r="S339" s="2" t="s">
        <v>355</v>
      </c>
      <c r="T339" t="s">
        <v>89</v>
      </c>
      <c r="U339" t="s">
        <v>34</v>
      </c>
      <c r="W339" t="s">
        <v>35</v>
      </c>
      <c r="X339" t="s">
        <v>356</v>
      </c>
      <c r="AB339" t="s">
        <v>4357</v>
      </c>
      <c r="AF339" t="s">
        <v>4357</v>
      </c>
      <c r="AS339" t="s">
        <v>4357</v>
      </c>
      <c r="BE339" t="s">
        <v>4357</v>
      </c>
      <c r="BF339" t="s">
        <v>4357</v>
      </c>
      <c r="BH339" t="s">
        <v>4357</v>
      </c>
      <c r="BP339" t="s">
        <v>4357</v>
      </c>
      <c r="BU339" t="s">
        <v>4357</v>
      </c>
      <c r="BV339" t="s">
        <v>4357</v>
      </c>
      <c r="BW339" t="s">
        <v>4357</v>
      </c>
      <c r="CB339" t="s">
        <v>4357</v>
      </c>
      <c r="CE339" t="s">
        <v>4357</v>
      </c>
    </row>
    <row r="340" spans="1:83" ht="270" x14ac:dyDescent="0.25">
      <c r="A340" s="25" t="s">
        <v>4894</v>
      </c>
      <c r="B340" t="s">
        <v>734</v>
      </c>
      <c r="C340" t="s">
        <v>735</v>
      </c>
      <c r="D340" s="2" t="s">
        <v>736</v>
      </c>
      <c r="E340">
        <v>2019</v>
      </c>
      <c r="F340" t="s">
        <v>629</v>
      </c>
      <c r="G340">
        <v>7</v>
      </c>
      <c r="I340">
        <v>8717579</v>
      </c>
      <c r="J340">
        <v>66792</v>
      </c>
      <c r="K340">
        <v>66806</v>
      </c>
      <c r="N340" t="s">
        <v>737</v>
      </c>
      <c r="O340" t="s">
        <v>738</v>
      </c>
      <c r="P340" t="s">
        <v>739</v>
      </c>
      <c r="Q340" t="s">
        <v>740</v>
      </c>
      <c r="R340" s="2" t="s">
        <v>741</v>
      </c>
      <c r="S340" s="2" t="s">
        <v>742</v>
      </c>
      <c r="T340" t="s">
        <v>33</v>
      </c>
      <c r="U340" t="s">
        <v>34</v>
      </c>
      <c r="V340" t="s">
        <v>86</v>
      </c>
      <c r="W340" t="s">
        <v>35</v>
      </c>
      <c r="X340" t="s">
        <v>743</v>
      </c>
      <c r="Z340" t="s">
        <v>4357</v>
      </c>
      <c r="AB340" t="s">
        <v>4357</v>
      </c>
      <c r="AH340" t="s">
        <v>4357</v>
      </c>
      <c r="AM340" t="s">
        <v>4357</v>
      </c>
      <c r="AO340" t="s">
        <v>4357</v>
      </c>
      <c r="AS340" t="s">
        <v>4357</v>
      </c>
      <c r="BE340" t="s">
        <v>4357</v>
      </c>
      <c r="BF340" t="s">
        <v>4357</v>
      </c>
      <c r="BN340" t="s">
        <v>4357</v>
      </c>
      <c r="BP340" t="s">
        <v>4357</v>
      </c>
      <c r="BU340" t="s">
        <v>4357</v>
      </c>
      <c r="BX340" t="s">
        <v>4357</v>
      </c>
      <c r="CC340" t="s">
        <v>4357</v>
      </c>
      <c r="CD340" t="s">
        <v>4357</v>
      </c>
    </row>
    <row r="341" spans="1:83" ht="409.5" x14ac:dyDescent="0.25">
      <c r="A341" s="25" t="s">
        <v>4895</v>
      </c>
      <c r="B341" t="s">
        <v>370</v>
      </c>
      <c r="C341" t="s">
        <v>371</v>
      </c>
      <c r="D341" s="2" t="s">
        <v>372</v>
      </c>
      <c r="E341">
        <v>2019</v>
      </c>
      <c r="F341" t="s">
        <v>272</v>
      </c>
      <c r="G341">
        <v>7</v>
      </c>
      <c r="H341">
        <v>4</v>
      </c>
      <c r="I341" t="s">
        <v>373</v>
      </c>
      <c r="M341">
        <v>1</v>
      </c>
      <c r="N341" t="s">
        <v>374</v>
      </c>
      <c r="O341" t="s">
        <v>744</v>
      </c>
      <c r="P341" t="s">
        <v>745</v>
      </c>
      <c r="Q341" t="s">
        <v>746</v>
      </c>
      <c r="R341" s="2" t="s">
        <v>4454</v>
      </c>
      <c r="S341" s="2" t="s">
        <v>375</v>
      </c>
      <c r="T341" t="s">
        <v>33</v>
      </c>
      <c r="U341" t="s">
        <v>34</v>
      </c>
      <c r="V341" t="s">
        <v>86</v>
      </c>
      <c r="W341" t="s">
        <v>35</v>
      </c>
      <c r="X341" t="s">
        <v>747</v>
      </c>
      <c r="AB341" t="s">
        <v>4357</v>
      </c>
      <c r="AH341" t="s">
        <v>4357</v>
      </c>
      <c r="AJ341" t="s">
        <v>4357</v>
      </c>
      <c r="AS341" t="s">
        <v>4357</v>
      </c>
      <c r="BE341" t="s">
        <v>4357</v>
      </c>
      <c r="BF341" t="s">
        <v>4357</v>
      </c>
      <c r="BO341" t="s">
        <v>4357</v>
      </c>
      <c r="BS341" t="s">
        <v>4357</v>
      </c>
      <c r="BU341" t="s">
        <v>4357</v>
      </c>
    </row>
    <row r="342" spans="1:83" ht="270" x14ac:dyDescent="0.25">
      <c r="A342" s="25" t="s">
        <v>4896</v>
      </c>
      <c r="B342" t="s">
        <v>498</v>
      </c>
      <c r="C342" t="s">
        <v>499</v>
      </c>
      <c r="D342" s="2" t="s">
        <v>500</v>
      </c>
      <c r="E342">
        <v>2019</v>
      </c>
      <c r="F342" t="s">
        <v>80</v>
      </c>
      <c r="G342">
        <v>15</v>
      </c>
      <c r="J342">
        <v>110</v>
      </c>
      <c r="K342">
        <v>115</v>
      </c>
      <c r="M342">
        <v>2</v>
      </c>
      <c r="N342" t="s">
        <v>501</v>
      </c>
      <c r="O342" t="s">
        <v>502</v>
      </c>
      <c r="P342" t="s">
        <v>503</v>
      </c>
      <c r="Q342" t="s">
        <v>504</v>
      </c>
      <c r="R342" s="2" t="s">
        <v>4477</v>
      </c>
      <c r="S342" s="2" t="s">
        <v>505</v>
      </c>
      <c r="T342" t="s">
        <v>33</v>
      </c>
      <c r="U342" t="s">
        <v>34</v>
      </c>
      <c r="V342" t="s">
        <v>86</v>
      </c>
      <c r="W342" t="s">
        <v>35</v>
      </c>
      <c r="X342" t="s">
        <v>506</v>
      </c>
      <c r="AA342" t="s">
        <v>4357</v>
      </c>
      <c r="AJ342" t="s">
        <v>4357</v>
      </c>
      <c r="AT342" t="s">
        <v>4357</v>
      </c>
      <c r="BU342" t="s">
        <v>4357</v>
      </c>
    </row>
    <row r="343" spans="1:83" ht="180" x14ac:dyDescent="0.25">
      <c r="A343" s="25" t="s">
        <v>4897</v>
      </c>
      <c r="B343" t="s">
        <v>759</v>
      </c>
      <c r="C343" t="s">
        <v>760</v>
      </c>
      <c r="D343" s="2" t="s">
        <v>761</v>
      </c>
      <c r="E343">
        <v>2019</v>
      </c>
      <c r="F343" t="s">
        <v>762</v>
      </c>
      <c r="G343" t="s">
        <v>763</v>
      </c>
      <c r="J343">
        <v>301</v>
      </c>
      <c r="K343">
        <v>316</v>
      </c>
      <c r="N343" t="s">
        <v>764</v>
      </c>
      <c r="O343" t="s">
        <v>765</v>
      </c>
      <c r="P343" t="s">
        <v>766</v>
      </c>
      <c r="Q343" t="s">
        <v>767</v>
      </c>
      <c r="R343" s="2" t="s">
        <v>768</v>
      </c>
      <c r="T343" t="s">
        <v>89</v>
      </c>
      <c r="U343" t="s">
        <v>34</v>
      </c>
      <c r="W343" t="s">
        <v>35</v>
      </c>
      <c r="X343" t="s">
        <v>769</v>
      </c>
      <c r="AB343" t="s">
        <v>4357</v>
      </c>
      <c r="AF343" t="s">
        <v>4357</v>
      </c>
      <c r="AM343" t="s">
        <v>4357</v>
      </c>
      <c r="AT343" t="s">
        <v>4357</v>
      </c>
      <c r="AX343" t="s">
        <v>4357</v>
      </c>
      <c r="BN343" t="s">
        <v>4357</v>
      </c>
      <c r="BP343" t="s">
        <v>4357</v>
      </c>
      <c r="BU343" t="s">
        <v>4357</v>
      </c>
      <c r="BW343" t="s">
        <v>4357</v>
      </c>
      <c r="BX343" t="s">
        <v>4357</v>
      </c>
      <c r="CC343" t="s">
        <v>4357</v>
      </c>
    </row>
    <row r="344" spans="1:83" ht="300" x14ac:dyDescent="0.25">
      <c r="A344" s="25" t="s">
        <v>4898</v>
      </c>
      <c r="B344" t="s">
        <v>325</v>
      </c>
      <c r="C344" t="s">
        <v>326</v>
      </c>
      <c r="D344" s="2" t="s">
        <v>327</v>
      </c>
      <c r="E344">
        <v>2019</v>
      </c>
      <c r="F344" t="s">
        <v>328</v>
      </c>
      <c r="G344">
        <v>64</v>
      </c>
      <c r="J344">
        <v>198</v>
      </c>
      <c r="K344">
        <v>204</v>
      </c>
      <c r="N344" t="s">
        <v>329</v>
      </c>
      <c r="O344" t="s">
        <v>330</v>
      </c>
      <c r="P344" t="s">
        <v>331</v>
      </c>
      <c r="Q344" t="s">
        <v>332</v>
      </c>
      <c r="R344" s="2" t="s">
        <v>4478</v>
      </c>
      <c r="S344" s="2" t="s">
        <v>333</v>
      </c>
      <c r="T344" t="s">
        <v>33</v>
      </c>
      <c r="U344" t="s">
        <v>34</v>
      </c>
      <c r="W344" t="s">
        <v>35</v>
      </c>
      <c r="X344" t="s">
        <v>334</v>
      </c>
      <c r="AA344" t="s">
        <v>4357</v>
      </c>
      <c r="AI344" t="s">
        <v>4357</v>
      </c>
      <c r="AJ344" t="s">
        <v>4357</v>
      </c>
      <c r="AN344" t="s">
        <v>4357</v>
      </c>
      <c r="AT344" t="s">
        <v>4357</v>
      </c>
      <c r="AU344" t="s">
        <v>4357</v>
      </c>
      <c r="AX344" t="s">
        <v>4357</v>
      </c>
      <c r="BF344" t="s">
        <v>4357</v>
      </c>
      <c r="BL344" t="s">
        <v>4357</v>
      </c>
      <c r="BO344" t="s">
        <v>4357</v>
      </c>
      <c r="BP344" t="s">
        <v>4357</v>
      </c>
      <c r="BT344" t="s">
        <v>4357</v>
      </c>
      <c r="BU344" t="s">
        <v>4357</v>
      </c>
      <c r="BV344" t="s">
        <v>4357</v>
      </c>
    </row>
    <row r="345" spans="1:83" ht="285" x14ac:dyDescent="0.25">
      <c r="A345" s="25" t="s">
        <v>4899</v>
      </c>
      <c r="B345" t="s">
        <v>4469</v>
      </c>
      <c r="C345" t="s">
        <v>133</v>
      </c>
      <c r="D345" s="2" t="s">
        <v>134</v>
      </c>
      <c r="E345">
        <v>2019</v>
      </c>
      <c r="F345" t="s">
        <v>40</v>
      </c>
      <c r="G345">
        <v>97</v>
      </c>
      <c r="J345">
        <v>105</v>
      </c>
      <c r="K345">
        <v>118</v>
      </c>
      <c r="N345" t="s">
        <v>135</v>
      </c>
      <c r="O345" t="s">
        <v>136</v>
      </c>
      <c r="P345" t="s">
        <v>137</v>
      </c>
      <c r="Q345" t="s">
        <v>138</v>
      </c>
      <c r="R345" s="2" t="s">
        <v>139</v>
      </c>
      <c r="S345" s="2" t="s">
        <v>140</v>
      </c>
      <c r="T345" t="s">
        <v>33</v>
      </c>
      <c r="U345" t="s">
        <v>34</v>
      </c>
      <c r="W345" t="s">
        <v>35</v>
      </c>
      <c r="X345" t="s">
        <v>141</v>
      </c>
      <c r="Z345" t="s">
        <v>4357</v>
      </c>
      <c r="AB345" t="s">
        <v>4357</v>
      </c>
      <c r="AF345" t="s">
        <v>4357</v>
      </c>
      <c r="AL345" t="s">
        <v>4357</v>
      </c>
      <c r="AS345" t="s">
        <v>4357</v>
      </c>
      <c r="BE345" t="s">
        <v>4357</v>
      </c>
      <c r="BW345" t="s">
        <v>4357</v>
      </c>
      <c r="CB345" t="s">
        <v>4357</v>
      </c>
    </row>
    <row r="346" spans="1:83" ht="195" x14ac:dyDescent="0.25">
      <c r="A346" s="25" t="s">
        <v>4900</v>
      </c>
      <c r="B346" t="s">
        <v>703</v>
      </c>
      <c r="C346" t="s">
        <v>704</v>
      </c>
      <c r="D346" s="2" t="s">
        <v>705</v>
      </c>
      <c r="E346">
        <v>2019</v>
      </c>
      <c r="F346" t="s">
        <v>706</v>
      </c>
      <c r="G346">
        <v>74</v>
      </c>
      <c r="J346">
        <v>393</v>
      </c>
      <c r="K346">
        <v>401</v>
      </c>
      <c r="N346" t="s">
        <v>707</v>
      </c>
      <c r="O346" t="s">
        <v>708</v>
      </c>
      <c r="P346" t="s">
        <v>709</v>
      </c>
      <c r="Q346" t="s">
        <v>710</v>
      </c>
      <c r="R346" s="2" t="s">
        <v>711</v>
      </c>
      <c r="S346" s="2" t="s">
        <v>712</v>
      </c>
      <c r="T346" t="s">
        <v>713</v>
      </c>
      <c r="U346" t="s">
        <v>34</v>
      </c>
      <c r="W346" t="s">
        <v>35</v>
      </c>
      <c r="X346" t="s">
        <v>714</v>
      </c>
      <c r="AB346" t="s">
        <v>4357</v>
      </c>
      <c r="AF346" t="s">
        <v>4357</v>
      </c>
      <c r="AM346" t="s">
        <v>4357</v>
      </c>
      <c r="AT346" t="s">
        <v>4357</v>
      </c>
      <c r="AX346" t="s">
        <v>4357</v>
      </c>
      <c r="BI346" t="s">
        <v>4357</v>
      </c>
      <c r="BP346" t="s">
        <v>4357</v>
      </c>
      <c r="BU346" t="s">
        <v>4357</v>
      </c>
      <c r="BW346" t="s">
        <v>4357</v>
      </c>
    </row>
    <row r="347" spans="1:83" ht="375" x14ac:dyDescent="0.25">
      <c r="A347" s="25" t="s">
        <v>4901</v>
      </c>
      <c r="B347" t="s">
        <v>615</v>
      </c>
      <c r="C347" t="s">
        <v>616</v>
      </c>
      <c r="D347" s="2" t="s">
        <v>617</v>
      </c>
      <c r="E347">
        <v>2019</v>
      </c>
      <c r="F347" t="s">
        <v>284</v>
      </c>
      <c r="G347">
        <v>21</v>
      </c>
      <c r="H347">
        <v>8</v>
      </c>
      <c r="I347" t="s">
        <v>618</v>
      </c>
      <c r="M347">
        <v>1</v>
      </c>
      <c r="N347" t="s">
        <v>619</v>
      </c>
      <c r="O347" t="s">
        <v>620</v>
      </c>
      <c r="P347" t="s">
        <v>621</v>
      </c>
      <c r="Q347" t="s">
        <v>622</v>
      </c>
      <c r="R347" s="2" t="s">
        <v>623</v>
      </c>
      <c r="S347" s="2" t="s">
        <v>624</v>
      </c>
      <c r="T347" t="s">
        <v>33</v>
      </c>
      <c r="U347" t="s">
        <v>34</v>
      </c>
      <c r="V347" t="s">
        <v>86</v>
      </c>
      <c r="W347" t="s">
        <v>35</v>
      </c>
      <c r="X347" t="s">
        <v>625</v>
      </c>
      <c r="AA347" t="s">
        <v>4357</v>
      </c>
      <c r="AB347" t="s">
        <v>4357</v>
      </c>
      <c r="AH347" t="s">
        <v>4357</v>
      </c>
      <c r="AM347" t="s">
        <v>4357</v>
      </c>
      <c r="AO347" t="s">
        <v>4357</v>
      </c>
      <c r="AS347" t="s">
        <v>4357</v>
      </c>
      <c r="AT347" t="s">
        <v>4357</v>
      </c>
      <c r="BE347" t="s">
        <v>4357</v>
      </c>
      <c r="BF347" t="s">
        <v>4357</v>
      </c>
      <c r="BP347" t="s">
        <v>4357</v>
      </c>
      <c r="BQ347" t="s">
        <v>4357</v>
      </c>
      <c r="BT347" t="s">
        <v>4357</v>
      </c>
      <c r="BU347" t="s">
        <v>4357</v>
      </c>
      <c r="BX347" t="s">
        <v>4357</v>
      </c>
    </row>
    <row r="348" spans="1:83" ht="255" x14ac:dyDescent="0.25">
      <c r="A348" s="25" t="s">
        <v>4902</v>
      </c>
      <c r="B348" t="s">
        <v>77</v>
      </c>
      <c r="C348" t="s">
        <v>78</v>
      </c>
      <c r="D348" s="2" t="s">
        <v>79</v>
      </c>
      <c r="E348">
        <v>2019</v>
      </c>
      <c r="F348" t="s">
        <v>80</v>
      </c>
      <c r="G348">
        <v>17</v>
      </c>
      <c r="I348">
        <v>100243</v>
      </c>
      <c r="N348" t="s">
        <v>81</v>
      </c>
      <c r="O348" t="s">
        <v>82</v>
      </c>
      <c r="P348" t="s">
        <v>83</v>
      </c>
      <c r="Q348" t="s">
        <v>84</v>
      </c>
      <c r="R348" s="2" t="s">
        <v>4455</v>
      </c>
      <c r="S348" s="2" t="s">
        <v>85</v>
      </c>
      <c r="T348" t="s">
        <v>33</v>
      </c>
      <c r="U348" t="s">
        <v>34</v>
      </c>
      <c r="V348" t="s">
        <v>86</v>
      </c>
      <c r="W348" t="s">
        <v>35</v>
      </c>
      <c r="X348" t="s">
        <v>87</v>
      </c>
      <c r="AA348" t="s">
        <v>4357</v>
      </c>
      <c r="AJ348" t="s">
        <v>4357</v>
      </c>
      <c r="AT348" t="s">
        <v>4357</v>
      </c>
      <c r="BO348" t="s">
        <v>4357</v>
      </c>
      <c r="BP348" t="s">
        <v>4357</v>
      </c>
      <c r="BS348" t="s">
        <v>4357</v>
      </c>
      <c r="BU348" t="s">
        <v>4357</v>
      </c>
    </row>
    <row r="349" spans="1:83" ht="180" x14ac:dyDescent="0.25">
      <c r="A349" s="25" t="s">
        <v>4903</v>
      </c>
      <c r="B349" t="s">
        <v>4479</v>
      </c>
      <c r="C349" t="s">
        <v>681</v>
      </c>
      <c r="D349" s="2" t="s">
        <v>682</v>
      </c>
      <c r="E349">
        <v>2019</v>
      </c>
      <c r="F349" t="s">
        <v>683</v>
      </c>
      <c r="I349" t="s">
        <v>684</v>
      </c>
      <c r="N349" t="s">
        <v>685</v>
      </c>
      <c r="O349" t="s">
        <v>686</v>
      </c>
      <c r="P349" t="s">
        <v>687</v>
      </c>
      <c r="Q349" t="s">
        <v>688</v>
      </c>
      <c r="R349" s="2" t="s">
        <v>689</v>
      </c>
      <c r="S349" s="2" t="s">
        <v>690</v>
      </c>
      <c r="T349" t="s">
        <v>89</v>
      </c>
      <c r="U349" t="s">
        <v>647</v>
      </c>
      <c r="W349" t="s">
        <v>35</v>
      </c>
      <c r="X349" t="s">
        <v>691</v>
      </c>
      <c r="AB349" t="s">
        <v>4357</v>
      </c>
      <c r="AL349" t="s">
        <v>4357</v>
      </c>
      <c r="AM349" t="s">
        <v>4357</v>
      </c>
      <c r="AS349" t="s">
        <v>4357</v>
      </c>
      <c r="AT349" t="s">
        <v>4357</v>
      </c>
      <c r="AX349" t="s">
        <v>4357</v>
      </c>
      <c r="BE349" t="s">
        <v>4357</v>
      </c>
      <c r="BF349" t="s">
        <v>4357</v>
      </c>
      <c r="BP349" t="s">
        <v>4357</v>
      </c>
      <c r="BQ349" t="s">
        <v>4357</v>
      </c>
      <c r="BT349" t="s">
        <v>4357</v>
      </c>
      <c r="BU349" t="s">
        <v>4357</v>
      </c>
      <c r="BZ349" t="s">
        <v>4357</v>
      </c>
      <c r="CC349" t="s">
        <v>4357</v>
      </c>
    </row>
    <row r="350" spans="1:83" ht="195" x14ac:dyDescent="0.25">
      <c r="A350" s="25" t="s">
        <v>4904</v>
      </c>
      <c r="B350" t="s">
        <v>269</v>
      </c>
      <c r="C350" t="s">
        <v>270</v>
      </c>
      <c r="D350" s="2" t="s">
        <v>271</v>
      </c>
      <c r="E350">
        <v>2019</v>
      </c>
      <c r="F350" t="s">
        <v>272</v>
      </c>
      <c r="G350">
        <v>7</v>
      </c>
      <c r="H350">
        <v>5</v>
      </c>
      <c r="I350" t="s">
        <v>273</v>
      </c>
      <c r="N350" t="s">
        <v>274</v>
      </c>
      <c r="O350" t="s">
        <v>275</v>
      </c>
      <c r="P350" t="s">
        <v>276</v>
      </c>
      <c r="Q350" t="s">
        <v>277</v>
      </c>
      <c r="R350" s="2" t="s">
        <v>278</v>
      </c>
      <c r="S350" s="2" t="s">
        <v>279</v>
      </c>
      <c r="T350" t="s">
        <v>33</v>
      </c>
      <c r="U350" t="s">
        <v>34</v>
      </c>
      <c r="V350" t="s">
        <v>86</v>
      </c>
      <c r="W350" t="s">
        <v>35</v>
      </c>
      <c r="X350" t="s">
        <v>280</v>
      </c>
      <c r="AE350" t="s">
        <v>4357</v>
      </c>
      <c r="AI350" t="s">
        <v>4357</v>
      </c>
      <c r="AM350" t="s">
        <v>4357</v>
      </c>
      <c r="BE350" t="s">
        <v>4357</v>
      </c>
      <c r="BM350" t="s">
        <v>4357</v>
      </c>
      <c r="BN350" t="s">
        <v>4357</v>
      </c>
      <c r="BU350" t="s">
        <v>4357</v>
      </c>
    </row>
    <row r="351" spans="1:83" ht="270" x14ac:dyDescent="0.25">
      <c r="A351" s="25" t="s">
        <v>4905</v>
      </c>
      <c r="B351" t="s">
        <v>715</v>
      </c>
      <c r="C351" t="s">
        <v>716</v>
      </c>
      <c r="D351" s="2" t="s">
        <v>717</v>
      </c>
      <c r="E351">
        <v>2019</v>
      </c>
      <c r="F351" t="s">
        <v>718</v>
      </c>
      <c r="G351">
        <v>2019</v>
      </c>
      <c r="I351">
        <v>8145087</v>
      </c>
      <c r="N351" t="s">
        <v>719</v>
      </c>
      <c r="O351" t="s">
        <v>720</v>
      </c>
      <c r="P351" t="s">
        <v>721</v>
      </c>
      <c r="Q351" t="s">
        <v>722</v>
      </c>
      <c r="R351" s="2" t="s">
        <v>723</v>
      </c>
      <c r="T351" t="s">
        <v>33</v>
      </c>
      <c r="U351" t="s">
        <v>34</v>
      </c>
      <c r="V351" t="s">
        <v>86</v>
      </c>
      <c r="W351" t="s">
        <v>35</v>
      </c>
      <c r="X351" t="s">
        <v>724</v>
      </c>
      <c r="Z351" t="s">
        <v>4357</v>
      </c>
      <c r="AB351" t="s">
        <v>4357</v>
      </c>
      <c r="AF351" t="s">
        <v>4357</v>
      </c>
      <c r="AS351" t="s">
        <v>4357</v>
      </c>
      <c r="BF351" t="s">
        <v>4357</v>
      </c>
      <c r="BP351" t="s">
        <v>4357</v>
      </c>
      <c r="BU351" t="s">
        <v>4357</v>
      </c>
      <c r="BW351" t="s">
        <v>4357</v>
      </c>
      <c r="BX351" t="s">
        <v>4357</v>
      </c>
    </row>
    <row r="352" spans="1:83" ht="409.5" x14ac:dyDescent="0.25">
      <c r="A352" s="25" t="s">
        <v>4906</v>
      </c>
      <c r="B352" t="s">
        <v>518</v>
      </c>
      <c r="C352" t="s">
        <v>519</v>
      </c>
      <c r="D352" s="2" t="s">
        <v>520</v>
      </c>
      <c r="E352">
        <v>2019</v>
      </c>
      <c r="F352" t="s">
        <v>521</v>
      </c>
      <c r="G352">
        <v>43</v>
      </c>
      <c r="H352">
        <v>2</v>
      </c>
      <c r="I352">
        <v>33</v>
      </c>
      <c r="M352">
        <v>10</v>
      </c>
      <c r="N352" t="s">
        <v>522</v>
      </c>
      <c r="O352" t="s">
        <v>523</v>
      </c>
      <c r="P352" t="s">
        <v>524</v>
      </c>
      <c r="Q352" t="s">
        <v>525</v>
      </c>
      <c r="R352" s="2" t="s">
        <v>4456</v>
      </c>
      <c r="S352" s="2" t="s">
        <v>526</v>
      </c>
      <c r="T352" t="s">
        <v>311</v>
      </c>
      <c r="U352" t="s">
        <v>34</v>
      </c>
      <c r="W352" t="s">
        <v>35</v>
      </c>
      <c r="X352" t="s">
        <v>527</v>
      </c>
      <c r="AC352" t="s">
        <v>4357</v>
      </c>
      <c r="AF352" t="s">
        <v>4357</v>
      </c>
      <c r="AJ352" t="s">
        <v>4357</v>
      </c>
      <c r="AS352" t="s">
        <v>4357</v>
      </c>
      <c r="BH352" t="s">
        <v>4357</v>
      </c>
      <c r="BJ352" t="s">
        <v>4357</v>
      </c>
      <c r="BP352" t="s">
        <v>4357</v>
      </c>
      <c r="BU352" t="s">
        <v>4357</v>
      </c>
      <c r="BV352" t="s">
        <v>4357</v>
      </c>
      <c r="BW352" t="s">
        <v>4357</v>
      </c>
      <c r="CC352" t="s">
        <v>4357</v>
      </c>
    </row>
    <row r="353" spans="1:81" ht="195" x14ac:dyDescent="0.25">
      <c r="A353" s="25" t="s">
        <v>4907</v>
      </c>
      <c r="B353" t="s">
        <v>57</v>
      </c>
      <c r="C353" t="s">
        <v>58</v>
      </c>
      <c r="D353" s="2" t="s">
        <v>59</v>
      </c>
      <c r="E353">
        <v>2019</v>
      </c>
      <c r="F353" t="s">
        <v>60</v>
      </c>
      <c r="G353">
        <v>19</v>
      </c>
      <c r="H353">
        <v>3</v>
      </c>
      <c r="J353">
        <v>629</v>
      </c>
      <c r="K353">
        <v>654</v>
      </c>
      <c r="N353" t="s">
        <v>61</v>
      </c>
      <c r="O353" t="s">
        <v>62</v>
      </c>
      <c r="P353" t="s">
        <v>4457</v>
      </c>
      <c r="Q353" t="s">
        <v>4458</v>
      </c>
      <c r="R353" s="2" t="s">
        <v>63</v>
      </c>
      <c r="S353" s="2" t="s">
        <v>64</v>
      </c>
      <c r="T353" t="s">
        <v>33</v>
      </c>
      <c r="U353" t="s">
        <v>34</v>
      </c>
      <c r="W353" t="s">
        <v>35</v>
      </c>
      <c r="X353" t="s">
        <v>65</v>
      </c>
      <c r="Z353" t="s">
        <v>4357</v>
      </c>
      <c r="AB353" t="s">
        <v>4357</v>
      </c>
      <c r="AF353" t="s">
        <v>4357</v>
      </c>
      <c r="AL353" t="s">
        <v>4357</v>
      </c>
      <c r="BE353" t="s">
        <v>4357</v>
      </c>
      <c r="BF353" t="s">
        <v>4357</v>
      </c>
      <c r="BP353" t="s">
        <v>4357</v>
      </c>
      <c r="BU353" t="s">
        <v>4357</v>
      </c>
      <c r="BX353" t="s">
        <v>4357</v>
      </c>
    </row>
    <row r="354" spans="1:81" ht="240" x14ac:dyDescent="0.25">
      <c r="A354" s="25" t="s">
        <v>4908</v>
      </c>
      <c r="B354" t="s">
        <v>604</v>
      </c>
      <c r="C354" t="s">
        <v>605</v>
      </c>
      <c r="D354" s="2" t="s">
        <v>606</v>
      </c>
      <c r="E354">
        <v>2019</v>
      </c>
      <c r="F354" t="s">
        <v>607</v>
      </c>
      <c r="G354">
        <v>1024</v>
      </c>
      <c r="J354">
        <v>213</v>
      </c>
      <c r="K354">
        <v>237</v>
      </c>
      <c r="N354" t="s">
        <v>608</v>
      </c>
      <c r="O354" t="s">
        <v>609</v>
      </c>
      <c r="P354" t="s">
        <v>610</v>
      </c>
      <c r="Q354" t="s">
        <v>611</v>
      </c>
      <c r="R354" s="2" t="s">
        <v>612</v>
      </c>
      <c r="S354" s="2" t="s">
        <v>613</v>
      </c>
      <c r="T354" t="s">
        <v>89</v>
      </c>
      <c r="U354" t="s">
        <v>34</v>
      </c>
      <c r="W354" t="s">
        <v>35</v>
      </c>
      <c r="X354" t="s">
        <v>614</v>
      </c>
      <c r="Z354" t="s">
        <v>4357</v>
      </c>
      <c r="AB354" t="s">
        <v>4357</v>
      </c>
      <c r="AH354" t="s">
        <v>4357</v>
      </c>
      <c r="AM354" t="s">
        <v>4357</v>
      </c>
      <c r="AO354" t="s">
        <v>4357</v>
      </c>
      <c r="AS354" t="s">
        <v>4357</v>
      </c>
      <c r="AT354" t="s">
        <v>4357</v>
      </c>
      <c r="AX354" t="s">
        <v>4357</v>
      </c>
      <c r="BE354" t="s">
        <v>4357</v>
      </c>
      <c r="BF354" t="s">
        <v>4357</v>
      </c>
      <c r="BJ354" t="s">
        <v>4357</v>
      </c>
      <c r="BP354" t="s">
        <v>4357</v>
      </c>
      <c r="BQ354" t="s">
        <v>4357</v>
      </c>
      <c r="BT354" t="s">
        <v>4357</v>
      </c>
      <c r="BU354" t="s">
        <v>4357</v>
      </c>
      <c r="BW354" t="s">
        <v>4357</v>
      </c>
      <c r="BZ354" t="s">
        <v>4357</v>
      </c>
    </row>
    <row r="355" spans="1:81" ht="225" x14ac:dyDescent="0.25">
      <c r="A355" s="25" t="s">
        <v>4909</v>
      </c>
      <c r="B355" t="s">
        <v>821</v>
      </c>
      <c r="C355" t="s">
        <v>822</v>
      </c>
      <c r="D355" s="2" t="s">
        <v>823</v>
      </c>
      <c r="E355">
        <v>2019</v>
      </c>
      <c r="F355" t="s">
        <v>824</v>
      </c>
      <c r="M355">
        <v>1</v>
      </c>
      <c r="N355" t="s">
        <v>825</v>
      </c>
      <c r="O355" t="s">
        <v>826</v>
      </c>
      <c r="P355" t="s">
        <v>827</v>
      </c>
      <c r="Q355" t="s">
        <v>828</v>
      </c>
      <c r="R355" s="2" t="s">
        <v>4459</v>
      </c>
      <c r="S355" s="2" t="s">
        <v>829</v>
      </c>
      <c r="T355" t="s">
        <v>33</v>
      </c>
      <c r="U355" t="s">
        <v>647</v>
      </c>
      <c r="W355" t="s">
        <v>35</v>
      </c>
      <c r="X355" t="s">
        <v>830</v>
      </c>
      <c r="AB355" t="s">
        <v>4357</v>
      </c>
      <c r="AF355" t="s">
        <v>4357</v>
      </c>
      <c r="AS355" t="s">
        <v>4357</v>
      </c>
      <c r="BE355" t="s">
        <v>4357</v>
      </c>
      <c r="BF355" t="s">
        <v>4357</v>
      </c>
      <c r="BH355" t="s">
        <v>4357</v>
      </c>
      <c r="BP355" t="s">
        <v>4357</v>
      </c>
      <c r="BU355" t="s">
        <v>4357</v>
      </c>
      <c r="BW355" t="s">
        <v>4357</v>
      </c>
      <c r="BX355" t="s">
        <v>4357</v>
      </c>
    </row>
    <row r="356" spans="1:81" ht="285" x14ac:dyDescent="0.25">
      <c r="A356" s="25" t="s">
        <v>4910</v>
      </c>
      <c r="B356" t="s">
        <v>37</v>
      </c>
      <c r="C356" t="s">
        <v>38</v>
      </c>
      <c r="D356" s="2" t="s">
        <v>39</v>
      </c>
      <c r="E356">
        <v>2019</v>
      </c>
      <c r="F356" t="s">
        <v>40</v>
      </c>
      <c r="G356">
        <v>100</v>
      </c>
      <c r="J356">
        <v>938</v>
      </c>
      <c r="K356">
        <v>951</v>
      </c>
      <c r="N356" t="s">
        <v>41</v>
      </c>
      <c r="O356" t="s">
        <v>42</v>
      </c>
      <c r="P356" t="s">
        <v>43</v>
      </c>
      <c r="Q356" t="s">
        <v>44</v>
      </c>
      <c r="R356" s="2" t="s">
        <v>4480</v>
      </c>
      <c r="S356" s="2" t="s">
        <v>45</v>
      </c>
      <c r="T356" t="s">
        <v>33</v>
      </c>
      <c r="U356" t="s">
        <v>34</v>
      </c>
      <c r="W356" t="s">
        <v>35</v>
      </c>
      <c r="X356" t="s">
        <v>46</v>
      </c>
      <c r="Z356" t="s">
        <v>4357</v>
      </c>
      <c r="AB356" t="s">
        <v>4357</v>
      </c>
      <c r="AF356" t="s">
        <v>4357</v>
      </c>
      <c r="AS356" t="s">
        <v>4357</v>
      </c>
      <c r="BE356" t="s">
        <v>4357</v>
      </c>
      <c r="BF356" t="s">
        <v>4357</v>
      </c>
      <c r="BP356" t="s">
        <v>4357</v>
      </c>
      <c r="BU356" t="s">
        <v>4357</v>
      </c>
      <c r="BW356" t="s">
        <v>4357</v>
      </c>
      <c r="CC356" t="s">
        <v>4357</v>
      </c>
    </row>
    <row r="357" spans="1:81" ht="225" x14ac:dyDescent="0.25">
      <c r="A357" s="25" t="s">
        <v>4911</v>
      </c>
      <c r="B357" t="s">
        <v>445</v>
      </c>
      <c r="C357" t="s">
        <v>446</v>
      </c>
      <c r="D357" s="2" t="s">
        <v>447</v>
      </c>
      <c r="E357">
        <v>2019</v>
      </c>
      <c r="F357" t="s">
        <v>448</v>
      </c>
      <c r="G357">
        <v>18</v>
      </c>
      <c r="H357">
        <v>4</v>
      </c>
      <c r="I357">
        <v>8388272</v>
      </c>
      <c r="J357">
        <v>845</v>
      </c>
      <c r="K357">
        <v>856</v>
      </c>
      <c r="M357">
        <v>12</v>
      </c>
      <c r="N357" t="s">
        <v>449</v>
      </c>
      <c r="O357" t="s">
        <v>450</v>
      </c>
      <c r="P357" t="s">
        <v>451</v>
      </c>
      <c r="Q357" t="s">
        <v>452</v>
      </c>
      <c r="R357" s="2" t="s">
        <v>453</v>
      </c>
      <c r="S357" s="2" t="s">
        <v>454</v>
      </c>
      <c r="T357" t="s">
        <v>33</v>
      </c>
      <c r="U357" t="s">
        <v>34</v>
      </c>
      <c r="W357" t="s">
        <v>35</v>
      </c>
      <c r="X357" t="s">
        <v>455</v>
      </c>
      <c r="Z357" t="s">
        <v>4357</v>
      </c>
      <c r="AB357" t="s">
        <v>4357</v>
      </c>
      <c r="AF357" t="s">
        <v>4357</v>
      </c>
      <c r="AS357" t="s">
        <v>4357</v>
      </c>
      <c r="BE357" t="s">
        <v>4357</v>
      </c>
      <c r="BF357" t="s">
        <v>4357</v>
      </c>
      <c r="BP357" t="s">
        <v>4357</v>
      </c>
      <c r="BU357" t="s">
        <v>4357</v>
      </c>
      <c r="BW357" t="s">
        <v>4357</v>
      </c>
    </row>
    <row r="358" spans="1:81" ht="210" x14ac:dyDescent="0.25">
      <c r="A358" s="25" t="s">
        <v>4912</v>
      </c>
      <c r="B358" t="s">
        <v>293</v>
      </c>
      <c r="C358" t="s">
        <v>294</v>
      </c>
      <c r="D358" s="2" t="s">
        <v>295</v>
      </c>
      <c r="E358">
        <v>2019</v>
      </c>
      <c r="F358" t="s">
        <v>296</v>
      </c>
      <c r="G358">
        <v>57</v>
      </c>
      <c r="H358">
        <v>5</v>
      </c>
      <c r="I358">
        <v>8713797</v>
      </c>
      <c r="J358">
        <v>42</v>
      </c>
      <c r="K358">
        <v>48</v>
      </c>
      <c r="M358">
        <v>2</v>
      </c>
      <c r="N358" t="s">
        <v>297</v>
      </c>
      <c r="O358" t="s">
        <v>298</v>
      </c>
      <c r="Q358" t="s">
        <v>299</v>
      </c>
      <c r="R358" s="2" t="s">
        <v>300</v>
      </c>
      <c r="T358" t="s">
        <v>33</v>
      </c>
      <c r="U358" t="s">
        <v>34</v>
      </c>
      <c r="W358" t="s">
        <v>35</v>
      </c>
      <c r="X358" t="s">
        <v>301</v>
      </c>
      <c r="Z358" t="s">
        <v>4357</v>
      </c>
      <c r="AB358" t="s">
        <v>4357</v>
      </c>
      <c r="AF358" t="s">
        <v>4357</v>
      </c>
      <c r="AH358" t="s">
        <v>4357</v>
      </c>
      <c r="AM358" t="s">
        <v>4357</v>
      </c>
      <c r="AS358" t="s">
        <v>4357</v>
      </c>
      <c r="AT358" t="s">
        <v>4357</v>
      </c>
      <c r="AX358" t="s">
        <v>4357</v>
      </c>
      <c r="BE358" t="s">
        <v>4357</v>
      </c>
      <c r="BH358" t="s">
        <v>4357</v>
      </c>
      <c r="BL358" t="s">
        <v>4357</v>
      </c>
      <c r="BN358" t="s">
        <v>4357</v>
      </c>
      <c r="BO358" t="s">
        <v>4357</v>
      </c>
      <c r="BP358" t="s">
        <v>4357</v>
      </c>
      <c r="BT358" t="s">
        <v>4357</v>
      </c>
      <c r="BU358" t="s">
        <v>4357</v>
      </c>
      <c r="BW358" t="s">
        <v>4357</v>
      </c>
      <c r="BX358" t="s">
        <v>4357</v>
      </c>
      <c r="CB358" t="s">
        <v>4357</v>
      </c>
      <c r="CC358" t="s">
        <v>4357</v>
      </c>
    </row>
    <row r="359" spans="1:81" ht="300" x14ac:dyDescent="0.25">
      <c r="A359" s="25" t="s">
        <v>4913</v>
      </c>
      <c r="B359" t="s">
        <v>402</v>
      </c>
      <c r="C359" t="s">
        <v>403</v>
      </c>
      <c r="D359" s="2" t="s">
        <v>404</v>
      </c>
      <c r="E359">
        <v>2019</v>
      </c>
      <c r="F359" t="s">
        <v>405</v>
      </c>
      <c r="G359">
        <v>4</v>
      </c>
      <c r="H359">
        <v>2</v>
      </c>
      <c r="I359" t="s">
        <v>406</v>
      </c>
      <c r="N359" t="s">
        <v>407</v>
      </c>
      <c r="O359" t="s">
        <v>408</v>
      </c>
      <c r="P359" t="s">
        <v>409</v>
      </c>
      <c r="Q359" t="s">
        <v>410</v>
      </c>
      <c r="R359" s="2" t="s">
        <v>411</v>
      </c>
      <c r="S359" s="2" t="s">
        <v>412</v>
      </c>
      <c r="T359" t="s">
        <v>33</v>
      </c>
      <c r="U359" t="s">
        <v>34</v>
      </c>
      <c r="V359" t="s">
        <v>86</v>
      </c>
      <c r="W359" t="s">
        <v>35</v>
      </c>
      <c r="X359" t="s">
        <v>413</v>
      </c>
      <c r="AB359" t="s">
        <v>4357</v>
      </c>
      <c r="AH359" t="s">
        <v>4357</v>
      </c>
      <c r="AM359" t="s">
        <v>4357</v>
      </c>
      <c r="AQ359" t="s">
        <v>4357</v>
      </c>
      <c r="AR359" t="s">
        <v>4357</v>
      </c>
      <c r="AT359" t="s">
        <v>4357</v>
      </c>
      <c r="AX359" t="s">
        <v>4357</v>
      </c>
      <c r="BA359" t="s">
        <v>4357</v>
      </c>
      <c r="BE359" t="s">
        <v>4357</v>
      </c>
      <c r="BF359" t="s">
        <v>4357</v>
      </c>
      <c r="BU359" t="s">
        <v>4357</v>
      </c>
      <c r="BV359" t="s">
        <v>4357</v>
      </c>
      <c r="BZ359" t="s">
        <v>4357</v>
      </c>
      <c r="CC359" t="s">
        <v>4357</v>
      </c>
    </row>
    <row r="360" spans="1:81" ht="255" x14ac:dyDescent="0.25">
      <c r="A360" s="25" t="s">
        <v>4914</v>
      </c>
      <c r="B360" t="s">
        <v>839</v>
      </c>
      <c r="C360" t="s">
        <v>840</v>
      </c>
      <c r="D360" s="2" t="s">
        <v>841</v>
      </c>
      <c r="E360">
        <v>2019</v>
      </c>
      <c r="F360" t="s">
        <v>629</v>
      </c>
      <c r="G360">
        <v>7</v>
      </c>
      <c r="I360">
        <v>8606116</v>
      </c>
      <c r="J360">
        <v>33565</v>
      </c>
      <c r="K360">
        <v>33576</v>
      </c>
      <c r="M360">
        <v>1</v>
      </c>
      <c r="N360" t="s">
        <v>842</v>
      </c>
      <c r="O360" t="s">
        <v>843</v>
      </c>
      <c r="P360" t="s">
        <v>844</v>
      </c>
      <c r="Q360" t="s">
        <v>845</v>
      </c>
      <c r="R360" s="2" t="s">
        <v>846</v>
      </c>
      <c r="S360" s="2" t="s">
        <v>847</v>
      </c>
      <c r="T360" t="s">
        <v>33</v>
      </c>
      <c r="U360" t="s">
        <v>34</v>
      </c>
      <c r="V360" t="s">
        <v>86</v>
      </c>
      <c r="W360" t="s">
        <v>35</v>
      </c>
      <c r="X360" t="s">
        <v>848</v>
      </c>
      <c r="Z360" t="s">
        <v>4357</v>
      </c>
      <c r="AB360" t="s">
        <v>4357</v>
      </c>
      <c r="AF360" t="s">
        <v>4357</v>
      </c>
      <c r="AS360" t="s">
        <v>4357</v>
      </c>
      <c r="BE360" t="s">
        <v>4357</v>
      </c>
      <c r="BF360" t="s">
        <v>4357</v>
      </c>
      <c r="BP360" t="s">
        <v>4357</v>
      </c>
      <c r="BT360" t="s">
        <v>4357</v>
      </c>
      <c r="BU360" t="s">
        <v>4357</v>
      </c>
      <c r="BW360" t="s">
        <v>4357</v>
      </c>
      <c r="BX360" t="s">
        <v>4357</v>
      </c>
      <c r="CC360" t="s">
        <v>4357</v>
      </c>
    </row>
    <row r="361" spans="1:81" ht="240" x14ac:dyDescent="0.25">
      <c r="A361" s="25" t="s">
        <v>4915</v>
      </c>
      <c r="B361" t="s">
        <v>203</v>
      </c>
      <c r="C361" t="s">
        <v>204</v>
      </c>
      <c r="D361" s="2" t="s">
        <v>205</v>
      </c>
      <c r="E361">
        <v>2019</v>
      </c>
      <c r="F361" t="s">
        <v>206</v>
      </c>
      <c r="G361">
        <v>46</v>
      </c>
      <c r="J361">
        <v>271</v>
      </c>
      <c r="K361">
        <v>280</v>
      </c>
      <c r="N361" t="s">
        <v>207</v>
      </c>
      <c r="O361" t="s">
        <v>208</v>
      </c>
      <c r="P361" t="s">
        <v>209</v>
      </c>
      <c r="Q361" t="s">
        <v>210</v>
      </c>
      <c r="R361" s="2" t="s">
        <v>211</v>
      </c>
      <c r="S361" s="2" t="s">
        <v>212</v>
      </c>
      <c r="T361" t="s">
        <v>33</v>
      </c>
      <c r="U361" t="s">
        <v>34</v>
      </c>
      <c r="W361" t="s">
        <v>35</v>
      </c>
      <c r="X361" t="s">
        <v>213</v>
      </c>
      <c r="Z361" t="s">
        <v>4357</v>
      </c>
      <c r="AB361" t="s">
        <v>4357</v>
      </c>
      <c r="AF361" t="s">
        <v>4357</v>
      </c>
      <c r="AS361" t="s">
        <v>4357</v>
      </c>
      <c r="BE361" t="s">
        <v>4357</v>
      </c>
      <c r="BF361" t="s">
        <v>4357</v>
      </c>
      <c r="BN361" t="s">
        <v>4357</v>
      </c>
      <c r="BT361" t="s">
        <v>4357</v>
      </c>
      <c r="BU361" t="s">
        <v>4357</v>
      </c>
    </row>
    <row r="362" spans="1:81" ht="240" x14ac:dyDescent="0.25">
      <c r="A362" s="25" t="s">
        <v>4916</v>
      </c>
      <c r="B362" t="s">
        <v>539</v>
      </c>
      <c r="C362" t="s">
        <v>540</v>
      </c>
      <c r="D362" s="2" t="s">
        <v>541</v>
      </c>
      <c r="E362">
        <v>2019</v>
      </c>
      <c r="F362" t="s">
        <v>88</v>
      </c>
      <c r="I362" t="s">
        <v>542</v>
      </c>
      <c r="N362" t="s">
        <v>543</v>
      </c>
      <c r="O362" t="s">
        <v>544</v>
      </c>
      <c r="P362" t="s">
        <v>545</v>
      </c>
      <c r="Q362" t="s">
        <v>546</v>
      </c>
      <c r="R362" s="2" t="s">
        <v>547</v>
      </c>
      <c r="S362" s="2" t="s">
        <v>548</v>
      </c>
      <c r="T362" t="s">
        <v>89</v>
      </c>
      <c r="U362" t="s">
        <v>34</v>
      </c>
      <c r="W362" t="s">
        <v>35</v>
      </c>
      <c r="X362" t="s">
        <v>549</v>
      </c>
      <c r="AB362" t="s">
        <v>4357</v>
      </c>
      <c r="AJ362" t="s">
        <v>4357</v>
      </c>
      <c r="AM362" t="s">
        <v>4357</v>
      </c>
      <c r="AN362" t="s">
        <v>4357</v>
      </c>
      <c r="AO362" t="s">
        <v>4357</v>
      </c>
      <c r="AP362" t="s">
        <v>4357</v>
      </c>
      <c r="AQ362" t="s">
        <v>4357</v>
      </c>
      <c r="AR362" t="s">
        <v>4357</v>
      </c>
      <c r="AS362" t="s">
        <v>4357</v>
      </c>
      <c r="AU362" t="s">
        <v>4357</v>
      </c>
      <c r="AW362" t="s">
        <v>4357</v>
      </c>
      <c r="AZ362" t="s">
        <v>4357</v>
      </c>
      <c r="BA362" t="s">
        <v>4357</v>
      </c>
      <c r="BC362" t="s">
        <v>4357</v>
      </c>
      <c r="BD362" t="s">
        <v>4357</v>
      </c>
      <c r="BE362" t="s">
        <v>4357</v>
      </c>
      <c r="BF362" t="s">
        <v>4357</v>
      </c>
      <c r="BN362" t="s">
        <v>4357</v>
      </c>
      <c r="BU362" t="s">
        <v>4357</v>
      </c>
      <c r="BV362" t="s">
        <v>4357</v>
      </c>
      <c r="CC362" t="s">
        <v>4357</v>
      </c>
    </row>
    <row r="363" spans="1:81" ht="210" x14ac:dyDescent="0.25">
      <c r="A363" s="25" t="s">
        <v>4917</v>
      </c>
      <c r="B363" t="s">
        <v>302</v>
      </c>
      <c r="C363" t="s">
        <v>303</v>
      </c>
      <c r="D363" s="2" t="s">
        <v>304</v>
      </c>
      <c r="E363">
        <v>2019</v>
      </c>
      <c r="F363" t="s">
        <v>284</v>
      </c>
      <c r="G363">
        <v>21</v>
      </c>
      <c r="H363">
        <v>5</v>
      </c>
      <c r="I363" t="s">
        <v>305</v>
      </c>
      <c r="M363">
        <v>1</v>
      </c>
      <c r="N363" t="s">
        <v>306</v>
      </c>
      <c r="O363" t="s">
        <v>307</v>
      </c>
      <c r="P363" t="s">
        <v>308</v>
      </c>
      <c r="Q363" t="s">
        <v>309</v>
      </c>
      <c r="R363" s="2" t="s">
        <v>4460</v>
      </c>
      <c r="S363" s="2" t="s">
        <v>310</v>
      </c>
      <c r="T363" t="s">
        <v>311</v>
      </c>
      <c r="U363" t="s">
        <v>34</v>
      </c>
      <c r="V363" t="s">
        <v>86</v>
      </c>
      <c r="W363" t="s">
        <v>35</v>
      </c>
      <c r="X363" t="s">
        <v>312</v>
      </c>
      <c r="AB363" t="s">
        <v>4357</v>
      </c>
      <c r="AI363" t="s">
        <v>4357</v>
      </c>
      <c r="AT363" t="s">
        <v>4357</v>
      </c>
      <c r="BU363" t="s">
        <v>4357</v>
      </c>
    </row>
    <row r="364" spans="1:81" ht="315" x14ac:dyDescent="0.25">
      <c r="A364" s="25" t="s">
        <v>4918</v>
      </c>
      <c r="B364" t="s">
        <v>101</v>
      </c>
      <c r="C364" t="s">
        <v>102</v>
      </c>
      <c r="D364" s="2" t="s">
        <v>103</v>
      </c>
      <c r="E364">
        <v>2019</v>
      </c>
      <c r="F364" t="s">
        <v>104</v>
      </c>
      <c r="N364" t="s">
        <v>105</v>
      </c>
      <c r="O364" t="s">
        <v>106</v>
      </c>
      <c r="P364" t="s">
        <v>107</v>
      </c>
      <c r="Q364" t="s">
        <v>108</v>
      </c>
      <c r="R364" s="2" t="s">
        <v>109</v>
      </c>
      <c r="S364" s="2" t="s">
        <v>110</v>
      </c>
      <c r="T364" t="s">
        <v>89</v>
      </c>
      <c r="U364" t="s">
        <v>34</v>
      </c>
      <c r="W364" t="s">
        <v>35</v>
      </c>
      <c r="X364" t="s">
        <v>111</v>
      </c>
      <c r="Z364" t="s">
        <v>4357</v>
      </c>
      <c r="AB364" t="s">
        <v>4357</v>
      </c>
      <c r="AL364" t="s">
        <v>4357</v>
      </c>
      <c r="BE364" t="s">
        <v>4357</v>
      </c>
      <c r="BF364" t="s">
        <v>4357</v>
      </c>
      <c r="BP364" t="s">
        <v>4357</v>
      </c>
      <c r="BT364" t="s">
        <v>4357</v>
      </c>
      <c r="BU364" t="s">
        <v>4357</v>
      </c>
      <c r="BX364" t="s">
        <v>4357</v>
      </c>
      <c r="CC364" t="s">
        <v>4357</v>
      </c>
    </row>
    <row r="365" spans="1:81" ht="255" x14ac:dyDescent="0.25">
      <c r="A365" s="25" t="s">
        <v>4919</v>
      </c>
      <c r="B365" t="s">
        <v>879</v>
      </c>
      <c r="C365" t="s">
        <v>880</v>
      </c>
      <c r="D365" s="2" t="s">
        <v>881</v>
      </c>
      <c r="E365">
        <v>2019</v>
      </c>
      <c r="F365" t="s">
        <v>882</v>
      </c>
      <c r="G365">
        <v>15</v>
      </c>
      <c r="H365">
        <v>1</v>
      </c>
      <c r="N365" t="s">
        <v>883</v>
      </c>
      <c r="O365" t="s">
        <v>884</v>
      </c>
      <c r="P365" t="s">
        <v>885</v>
      </c>
      <c r="Q365" t="s">
        <v>886</v>
      </c>
      <c r="R365" s="2" t="s">
        <v>4461</v>
      </c>
      <c r="S365" s="2" t="s">
        <v>887</v>
      </c>
      <c r="T365" t="s">
        <v>33</v>
      </c>
      <c r="U365" t="s">
        <v>34</v>
      </c>
      <c r="V365" t="s">
        <v>86</v>
      </c>
      <c r="W365" t="s">
        <v>35</v>
      </c>
      <c r="X365" t="s">
        <v>888</v>
      </c>
      <c r="Z365" t="s">
        <v>4357</v>
      </c>
      <c r="AB365" t="s">
        <v>4357</v>
      </c>
      <c r="AF365" t="s">
        <v>4357</v>
      </c>
      <c r="AS365" t="s">
        <v>4357</v>
      </c>
      <c r="BE365" t="s">
        <v>4357</v>
      </c>
      <c r="BF365" t="s">
        <v>4357</v>
      </c>
      <c r="BP365" t="s">
        <v>4357</v>
      </c>
      <c r="BU365" t="s">
        <v>4357</v>
      </c>
      <c r="BW365" t="s">
        <v>4357</v>
      </c>
    </row>
    <row r="366" spans="1:81" ht="409.5" x14ac:dyDescent="0.25">
      <c r="A366" s="25" t="s">
        <v>4920</v>
      </c>
      <c r="B366" t="s">
        <v>376</v>
      </c>
      <c r="C366" t="s">
        <v>377</v>
      </c>
      <c r="D366" s="2" t="s">
        <v>378</v>
      </c>
      <c r="E366">
        <v>2019</v>
      </c>
      <c r="F366" t="s">
        <v>272</v>
      </c>
      <c r="G366">
        <v>7</v>
      </c>
      <c r="H366">
        <v>4</v>
      </c>
      <c r="I366" t="s">
        <v>379</v>
      </c>
      <c r="M366">
        <v>2</v>
      </c>
      <c r="N366" t="s">
        <v>380</v>
      </c>
      <c r="O366" t="s">
        <v>755</v>
      </c>
      <c r="P366" t="s">
        <v>756</v>
      </c>
      <c r="Q366" t="s">
        <v>757</v>
      </c>
      <c r="R366" s="2" t="s">
        <v>4462</v>
      </c>
      <c r="S366" s="2" t="s">
        <v>381</v>
      </c>
      <c r="T366" t="s">
        <v>33</v>
      </c>
      <c r="U366" t="s">
        <v>34</v>
      </c>
      <c r="V366" t="s">
        <v>86</v>
      </c>
      <c r="W366" t="s">
        <v>35</v>
      </c>
      <c r="X366" t="s">
        <v>758</v>
      </c>
      <c r="Z366" t="s">
        <v>4357</v>
      </c>
      <c r="AB366" t="s">
        <v>4357</v>
      </c>
      <c r="AJ366" t="s">
        <v>4357</v>
      </c>
      <c r="AL366" t="s">
        <v>4357</v>
      </c>
      <c r="AM366" t="s">
        <v>4357</v>
      </c>
      <c r="AO366" t="s">
        <v>4357</v>
      </c>
      <c r="AS366" t="s">
        <v>4357</v>
      </c>
      <c r="AT366" t="s">
        <v>4357</v>
      </c>
      <c r="AW366" t="s">
        <v>4357</v>
      </c>
      <c r="AX366" t="s">
        <v>4357</v>
      </c>
      <c r="BE366" t="s">
        <v>4357</v>
      </c>
      <c r="BU366" t="s">
        <v>4357</v>
      </c>
      <c r="BW366" t="s">
        <v>4357</v>
      </c>
    </row>
  </sheetData>
  <sortState ref="B2:X519">
    <sortCondition ref="E1"/>
  </sortState>
  <phoneticPr fontId="24" type="noConversion"/>
  <conditionalFormatting sqref="D113:D1048576 D67:D70 D1:D65 D72:D102 D104:D111">
    <cfRule type="duplicateValues" dxfId="246" priority="23"/>
  </conditionalFormatting>
  <conditionalFormatting sqref="D66">
    <cfRule type="duplicateValues" dxfId="245" priority="19"/>
  </conditionalFormatting>
  <conditionalFormatting sqref="D112">
    <cfRule type="duplicateValues" dxfId="244" priority="12"/>
  </conditionalFormatting>
  <conditionalFormatting sqref="D71">
    <cfRule type="duplicateValues" dxfId="243" priority="2"/>
  </conditionalFormatting>
  <conditionalFormatting sqref="D103">
    <cfRule type="duplicateValues" dxfId="242" priority="1"/>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workbookViewId="0">
      <selection activeCell="S4" sqref="S4"/>
    </sheetView>
  </sheetViews>
  <sheetFormatPr defaultRowHeight="15" x14ac:dyDescent="0.25"/>
  <cols>
    <col min="1" max="1" width="13.42578125" customWidth="1"/>
    <col min="3" max="3" width="25.28515625" customWidth="1"/>
    <col min="5" max="5" width="9.5703125" bestFit="1" customWidth="1"/>
    <col min="19" max="19" width="42.28515625" customWidth="1"/>
  </cols>
  <sheetData>
    <row r="1" spans="1:19" ht="15.75" thickBot="1" x14ac:dyDescent="0.3">
      <c r="A1" s="3" t="s">
        <v>0</v>
      </c>
      <c r="B1" s="3" t="s">
        <v>1</v>
      </c>
      <c r="C1" s="4" t="s">
        <v>2</v>
      </c>
      <c r="D1" s="3" t="s">
        <v>3</v>
      </c>
      <c r="E1" s="3" t="s">
        <v>4518</v>
      </c>
      <c r="F1" s="3" t="s">
        <v>4519</v>
      </c>
      <c r="G1" s="3" t="s">
        <v>4520</v>
      </c>
      <c r="H1" s="3" t="s">
        <v>4521</v>
      </c>
      <c r="I1" s="3" t="s">
        <v>4522</v>
      </c>
      <c r="J1" s="3" t="s">
        <v>4523</v>
      </c>
      <c r="K1" s="3" t="s">
        <v>4524</v>
      </c>
      <c r="L1" s="3" t="s">
        <v>4525</v>
      </c>
      <c r="M1" s="3" t="s">
        <v>4526</v>
      </c>
      <c r="N1" s="3" t="s">
        <v>4527</v>
      </c>
      <c r="O1" s="3" t="s">
        <v>4528</v>
      </c>
      <c r="P1" s="3" t="s">
        <v>4529</v>
      </c>
    </row>
    <row r="2" spans="1:19" ht="33" thickBot="1" x14ac:dyDescent="0.45">
      <c r="A2" t="s">
        <v>4162</v>
      </c>
      <c r="B2" t="s">
        <v>4163</v>
      </c>
      <c r="C2" s="2" t="s">
        <v>4164</v>
      </c>
      <c r="D2">
        <v>2015</v>
      </c>
      <c r="E2">
        <v>1</v>
      </c>
      <c r="F2">
        <v>1</v>
      </c>
      <c r="G2">
        <v>1</v>
      </c>
      <c r="H2">
        <v>1</v>
      </c>
      <c r="I2">
        <v>1</v>
      </c>
      <c r="J2">
        <v>0</v>
      </c>
      <c r="K2">
        <v>1</v>
      </c>
      <c r="L2">
        <v>0.5</v>
      </c>
      <c r="M2">
        <v>1</v>
      </c>
      <c r="N2">
        <v>1</v>
      </c>
      <c r="O2">
        <v>1</v>
      </c>
      <c r="P2">
        <f>SUM(E2:O2)</f>
        <v>9.5</v>
      </c>
      <c r="S2" s="30" t="s">
        <v>4926</v>
      </c>
    </row>
    <row r="3" spans="1:19" ht="60.75" thickBot="1" x14ac:dyDescent="0.3">
      <c r="A3" s="22" t="s">
        <v>4080</v>
      </c>
      <c r="B3" s="22" t="s">
        <v>4081</v>
      </c>
      <c r="C3" s="23" t="s">
        <v>4082</v>
      </c>
      <c r="D3" s="22">
        <v>2015</v>
      </c>
      <c r="E3" s="22"/>
      <c r="F3" s="22"/>
      <c r="G3" s="22"/>
      <c r="H3" s="22"/>
      <c r="I3" s="22"/>
      <c r="J3" s="22"/>
      <c r="K3" s="22"/>
      <c r="L3" s="22"/>
      <c r="M3" s="22"/>
      <c r="N3" s="22"/>
      <c r="O3" s="22"/>
      <c r="P3" s="22"/>
      <c r="S3" s="29" t="s">
        <v>4927</v>
      </c>
    </row>
    <row r="4" spans="1:19" ht="90" x14ac:dyDescent="0.25">
      <c r="A4" t="s">
        <v>4391</v>
      </c>
      <c r="B4" t="s">
        <v>3761</v>
      </c>
      <c r="C4" s="2" t="s">
        <v>4392</v>
      </c>
      <c r="D4">
        <v>2015</v>
      </c>
      <c r="E4">
        <v>1</v>
      </c>
      <c r="F4">
        <v>1</v>
      </c>
      <c r="G4">
        <v>1</v>
      </c>
      <c r="H4">
        <v>1</v>
      </c>
      <c r="I4">
        <v>0.5</v>
      </c>
      <c r="J4">
        <v>0</v>
      </c>
      <c r="K4">
        <v>1</v>
      </c>
      <c r="L4">
        <v>1</v>
      </c>
      <c r="M4">
        <v>1</v>
      </c>
      <c r="N4">
        <v>1</v>
      </c>
      <c r="O4">
        <v>1</v>
      </c>
      <c r="P4">
        <f t="shared" ref="P4:P55" si="0">SUM(E4:O4)</f>
        <v>9.5</v>
      </c>
    </row>
    <row r="5" spans="1:19" ht="135" x14ac:dyDescent="0.25">
      <c r="A5" t="s">
        <v>4033</v>
      </c>
      <c r="B5" t="s">
        <v>4034</v>
      </c>
      <c r="C5" s="2" t="s">
        <v>4035</v>
      </c>
      <c r="D5">
        <v>2015</v>
      </c>
      <c r="E5">
        <v>1</v>
      </c>
      <c r="F5">
        <v>1</v>
      </c>
      <c r="G5">
        <v>1</v>
      </c>
      <c r="H5">
        <v>1</v>
      </c>
      <c r="I5">
        <v>1</v>
      </c>
      <c r="J5">
        <v>1</v>
      </c>
      <c r="K5">
        <v>1</v>
      </c>
      <c r="L5">
        <v>1</v>
      </c>
      <c r="M5">
        <v>1</v>
      </c>
      <c r="N5">
        <v>1</v>
      </c>
      <c r="O5">
        <v>1</v>
      </c>
      <c r="P5">
        <f t="shared" si="0"/>
        <v>11</v>
      </c>
    </row>
    <row r="6" spans="1:19" ht="60" x14ac:dyDescent="0.25">
      <c r="A6" t="s">
        <v>3964</v>
      </c>
      <c r="B6" t="s">
        <v>3965</v>
      </c>
      <c r="C6" s="2" t="s">
        <v>3966</v>
      </c>
      <c r="D6">
        <v>2015</v>
      </c>
      <c r="E6">
        <v>1</v>
      </c>
      <c r="F6">
        <v>1</v>
      </c>
      <c r="G6">
        <v>1</v>
      </c>
      <c r="H6">
        <v>0.5</v>
      </c>
      <c r="I6">
        <v>0.5</v>
      </c>
      <c r="J6">
        <v>0</v>
      </c>
      <c r="K6">
        <v>0.5</v>
      </c>
      <c r="L6">
        <v>0.5</v>
      </c>
      <c r="M6">
        <v>1</v>
      </c>
      <c r="N6">
        <v>0.5</v>
      </c>
      <c r="O6">
        <v>0.5</v>
      </c>
      <c r="P6">
        <f t="shared" si="0"/>
        <v>7</v>
      </c>
    </row>
    <row r="7" spans="1:19" ht="45" x14ac:dyDescent="0.25">
      <c r="A7" t="s">
        <v>3898</v>
      </c>
      <c r="B7" t="s">
        <v>3899</v>
      </c>
      <c r="C7" s="2" t="s">
        <v>3900</v>
      </c>
      <c r="D7">
        <v>2015</v>
      </c>
      <c r="E7">
        <v>1</v>
      </c>
      <c r="F7">
        <v>1</v>
      </c>
      <c r="G7">
        <v>1</v>
      </c>
      <c r="H7">
        <v>1</v>
      </c>
      <c r="I7">
        <v>0.5</v>
      </c>
      <c r="J7">
        <v>0</v>
      </c>
      <c r="K7">
        <v>1</v>
      </c>
      <c r="L7">
        <v>0.5</v>
      </c>
      <c r="M7">
        <v>1</v>
      </c>
      <c r="N7">
        <v>1</v>
      </c>
      <c r="O7">
        <v>0.5</v>
      </c>
      <c r="P7">
        <f t="shared" si="0"/>
        <v>8.5</v>
      </c>
    </row>
    <row r="8" spans="1:19" ht="75" x14ac:dyDescent="0.25">
      <c r="A8" t="s">
        <v>4213</v>
      </c>
      <c r="B8" t="s">
        <v>4214</v>
      </c>
      <c r="C8" s="2" t="s">
        <v>4215</v>
      </c>
      <c r="D8">
        <v>2015</v>
      </c>
      <c r="E8">
        <v>1</v>
      </c>
      <c r="F8">
        <v>1</v>
      </c>
      <c r="G8">
        <v>1</v>
      </c>
      <c r="H8">
        <v>1</v>
      </c>
      <c r="I8">
        <v>1</v>
      </c>
      <c r="J8">
        <v>1</v>
      </c>
      <c r="K8">
        <v>1</v>
      </c>
      <c r="L8">
        <v>1</v>
      </c>
      <c r="M8">
        <v>1</v>
      </c>
      <c r="N8">
        <v>1</v>
      </c>
      <c r="O8">
        <v>1</v>
      </c>
      <c r="P8">
        <f t="shared" si="0"/>
        <v>11</v>
      </c>
    </row>
    <row r="9" spans="1:19" ht="45" x14ac:dyDescent="0.25">
      <c r="A9" t="s">
        <v>4150</v>
      </c>
      <c r="B9" t="s">
        <v>4151</v>
      </c>
      <c r="C9" s="2" t="s">
        <v>4152</v>
      </c>
      <c r="D9">
        <v>2015</v>
      </c>
      <c r="E9">
        <v>1</v>
      </c>
      <c r="F9">
        <v>1</v>
      </c>
      <c r="G9">
        <v>1</v>
      </c>
      <c r="H9">
        <v>1</v>
      </c>
      <c r="I9">
        <v>1</v>
      </c>
      <c r="J9">
        <v>0</v>
      </c>
      <c r="K9">
        <v>1</v>
      </c>
      <c r="L9">
        <v>1</v>
      </c>
      <c r="M9">
        <v>1</v>
      </c>
      <c r="N9">
        <v>1</v>
      </c>
      <c r="O9">
        <v>1</v>
      </c>
      <c r="P9">
        <f t="shared" si="0"/>
        <v>10</v>
      </c>
    </row>
    <row r="10" spans="1:19" ht="120" x14ac:dyDescent="0.25">
      <c r="A10" t="s">
        <v>4516</v>
      </c>
      <c r="B10" t="s">
        <v>3751</v>
      </c>
      <c r="C10" s="2" t="s">
        <v>3752</v>
      </c>
      <c r="D10">
        <v>2015</v>
      </c>
      <c r="E10">
        <v>1</v>
      </c>
      <c r="F10">
        <v>1</v>
      </c>
      <c r="G10">
        <v>1</v>
      </c>
      <c r="H10">
        <v>0.5</v>
      </c>
      <c r="I10">
        <v>1</v>
      </c>
      <c r="J10">
        <v>0</v>
      </c>
      <c r="K10">
        <v>0.5</v>
      </c>
      <c r="L10">
        <v>0.5</v>
      </c>
      <c r="M10">
        <v>0.5</v>
      </c>
      <c r="N10">
        <v>0.5</v>
      </c>
      <c r="O10">
        <v>0.5</v>
      </c>
      <c r="P10">
        <f t="shared" si="0"/>
        <v>7</v>
      </c>
    </row>
    <row r="11" spans="1:19" ht="60" x14ac:dyDescent="0.25">
      <c r="A11" t="s">
        <v>3993</v>
      </c>
      <c r="B11" t="s">
        <v>3994</v>
      </c>
      <c r="C11" s="2" t="s">
        <v>3995</v>
      </c>
      <c r="D11">
        <v>2015</v>
      </c>
      <c r="E11">
        <v>0.5</v>
      </c>
      <c r="F11">
        <v>0.5</v>
      </c>
      <c r="G11">
        <v>1</v>
      </c>
      <c r="H11">
        <v>0.5</v>
      </c>
      <c r="I11">
        <v>0.5</v>
      </c>
      <c r="J11">
        <v>0.5</v>
      </c>
      <c r="K11">
        <v>0.5</v>
      </c>
      <c r="L11">
        <v>0.5</v>
      </c>
      <c r="M11">
        <v>0.5</v>
      </c>
      <c r="N11">
        <v>0.5</v>
      </c>
      <c r="O11">
        <v>0.5</v>
      </c>
      <c r="P11">
        <f t="shared" si="0"/>
        <v>6</v>
      </c>
    </row>
    <row r="12" spans="1:19" ht="75" x14ac:dyDescent="0.25">
      <c r="A12" t="s">
        <v>3282</v>
      </c>
      <c r="B12" t="s">
        <v>3283</v>
      </c>
      <c r="C12" s="2" t="s">
        <v>3284</v>
      </c>
      <c r="D12">
        <v>2016</v>
      </c>
      <c r="E12">
        <v>1</v>
      </c>
      <c r="F12">
        <v>1</v>
      </c>
      <c r="G12">
        <v>1</v>
      </c>
      <c r="H12">
        <v>0.5</v>
      </c>
      <c r="I12">
        <v>0.5</v>
      </c>
      <c r="J12">
        <v>0</v>
      </c>
      <c r="K12">
        <v>1</v>
      </c>
      <c r="L12">
        <v>0.5</v>
      </c>
      <c r="M12">
        <v>0</v>
      </c>
      <c r="N12">
        <v>1</v>
      </c>
      <c r="O12">
        <v>1</v>
      </c>
      <c r="P12">
        <f t="shared" si="0"/>
        <v>7.5</v>
      </c>
    </row>
    <row r="13" spans="1:19" ht="30" x14ac:dyDescent="0.25">
      <c r="A13" t="s">
        <v>4363</v>
      </c>
      <c r="B13" t="s">
        <v>3562</v>
      </c>
      <c r="C13" s="2" t="s">
        <v>3563</v>
      </c>
      <c r="D13">
        <v>2016</v>
      </c>
      <c r="E13">
        <v>1</v>
      </c>
      <c r="F13">
        <v>1</v>
      </c>
      <c r="G13">
        <v>1</v>
      </c>
      <c r="H13">
        <v>0.5</v>
      </c>
      <c r="I13">
        <v>1</v>
      </c>
      <c r="J13">
        <v>0</v>
      </c>
      <c r="K13">
        <v>1</v>
      </c>
      <c r="L13">
        <v>1</v>
      </c>
      <c r="M13">
        <v>1</v>
      </c>
      <c r="N13">
        <v>1</v>
      </c>
      <c r="O13">
        <v>1</v>
      </c>
      <c r="P13">
        <f t="shared" si="0"/>
        <v>9.5</v>
      </c>
    </row>
    <row r="14" spans="1:19" ht="45" x14ac:dyDescent="0.25">
      <c r="A14" t="s">
        <v>3478</v>
      </c>
      <c r="B14" t="s">
        <v>3479</v>
      </c>
      <c r="C14" s="2" t="s">
        <v>3480</v>
      </c>
      <c r="D14">
        <v>2016</v>
      </c>
      <c r="E14">
        <v>1</v>
      </c>
      <c r="F14">
        <v>1</v>
      </c>
      <c r="G14">
        <v>1</v>
      </c>
      <c r="H14">
        <v>1</v>
      </c>
      <c r="I14">
        <v>0.5</v>
      </c>
      <c r="J14">
        <v>0</v>
      </c>
      <c r="K14">
        <v>0.5</v>
      </c>
      <c r="L14">
        <v>1</v>
      </c>
      <c r="M14">
        <v>0.5</v>
      </c>
      <c r="N14">
        <v>0.5</v>
      </c>
      <c r="O14">
        <v>0.5</v>
      </c>
      <c r="P14">
        <f t="shared" si="0"/>
        <v>7.5</v>
      </c>
    </row>
    <row r="15" spans="1:19" ht="60" x14ac:dyDescent="0.25">
      <c r="A15" t="s">
        <v>2956</v>
      </c>
      <c r="B15" t="s">
        <v>2957</v>
      </c>
      <c r="C15" s="2" t="s">
        <v>2958</v>
      </c>
      <c r="D15">
        <v>2016</v>
      </c>
      <c r="E15">
        <v>1</v>
      </c>
      <c r="F15">
        <v>1</v>
      </c>
      <c r="G15">
        <v>1</v>
      </c>
      <c r="H15">
        <v>1</v>
      </c>
      <c r="I15">
        <v>0.5</v>
      </c>
      <c r="J15">
        <v>0</v>
      </c>
      <c r="K15">
        <v>1</v>
      </c>
      <c r="L15">
        <v>1</v>
      </c>
      <c r="M15">
        <v>1</v>
      </c>
      <c r="N15">
        <v>0.5</v>
      </c>
      <c r="O15">
        <v>0.5</v>
      </c>
      <c r="P15">
        <f t="shared" si="0"/>
        <v>8.5</v>
      </c>
    </row>
    <row r="16" spans="1:19" ht="30" x14ac:dyDescent="0.25">
      <c r="A16" t="s">
        <v>4367</v>
      </c>
      <c r="B16" t="s">
        <v>3632</v>
      </c>
      <c r="C16" s="2" t="s">
        <v>3633</v>
      </c>
      <c r="D16">
        <v>2016</v>
      </c>
      <c r="E16">
        <v>1</v>
      </c>
      <c r="F16">
        <v>1</v>
      </c>
      <c r="G16">
        <v>1</v>
      </c>
      <c r="H16">
        <v>0.5</v>
      </c>
      <c r="I16">
        <v>0.5</v>
      </c>
      <c r="J16">
        <v>0</v>
      </c>
      <c r="K16">
        <v>1</v>
      </c>
      <c r="L16">
        <v>1</v>
      </c>
      <c r="M16">
        <v>1</v>
      </c>
      <c r="N16">
        <v>1</v>
      </c>
      <c r="O16">
        <v>1</v>
      </c>
      <c r="P16">
        <f t="shared" si="0"/>
        <v>9</v>
      </c>
    </row>
    <row r="17" spans="1:16" ht="60" x14ac:dyDescent="0.25">
      <c r="A17" s="22" t="s">
        <v>3622</v>
      </c>
      <c r="B17" s="22" t="s">
        <v>3623</v>
      </c>
      <c r="C17" s="23" t="s">
        <v>3624</v>
      </c>
      <c r="D17" s="22">
        <v>2016</v>
      </c>
      <c r="E17" s="22"/>
      <c r="F17" s="22"/>
      <c r="G17" s="22"/>
      <c r="H17" s="22"/>
      <c r="I17" s="22"/>
      <c r="J17" s="22"/>
      <c r="K17" s="22"/>
      <c r="L17" s="22"/>
      <c r="M17" s="22"/>
      <c r="N17" s="22"/>
      <c r="O17" s="22"/>
      <c r="P17" s="22"/>
    </row>
    <row r="18" spans="1:16" ht="60" x14ac:dyDescent="0.25">
      <c r="A18" t="s">
        <v>3117</v>
      </c>
      <c r="B18" t="s">
        <v>3118</v>
      </c>
      <c r="C18" s="2" t="s">
        <v>3119</v>
      </c>
      <c r="D18">
        <v>2016</v>
      </c>
      <c r="E18">
        <v>1</v>
      </c>
      <c r="F18">
        <v>1</v>
      </c>
      <c r="G18">
        <v>1</v>
      </c>
      <c r="H18">
        <v>1</v>
      </c>
      <c r="I18">
        <v>1</v>
      </c>
      <c r="J18">
        <v>0</v>
      </c>
      <c r="K18">
        <v>1</v>
      </c>
      <c r="L18">
        <v>0.5</v>
      </c>
      <c r="M18">
        <v>0.5</v>
      </c>
      <c r="N18">
        <v>1</v>
      </c>
      <c r="O18">
        <v>1</v>
      </c>
      <c r="P18">
        <f t="shared" si="0"/>
        <v>9</v>
      </c>
    </row>
    <row r="19" spans="1:16" ht="60" x14ac:dyDescent="0.25">
      <c r="A19" t="s">
        <v>3383</v>
      </c>
      <c r="B19" t="s">
        <v>3384</v>
      </c>
      <c r="C19" s="2" t="s">
        <v>3385</v>
      </c>
      <c r="D19">
        <v>2016</v>
      </c>
      <c r="E19">
        <v>1</v>
      </c>
      <c r="F19">
        <v>1</v>
      </c>
      <c r="G19">
        <v>1</v>
      </c>
      <c r="H19">
        <v>0.5</v>
      </c>
      <c r="I19">
        <v>0.5</v>
      </c>
      <c r="J19">
        <v>0</v>
      </c>
      <c r="K19">
        <v>0.5</v>
      </c>
      <c r="L19">
        <v>0.5</v>
      </c>
      <c r="M19">
        <v>0.5</v>
      </c>
      <c r="N19">
        <v>1</v>
      </c>
      <c r="O19">
        <v>1</v>
      </c>
      <c r="P19">
        <f t="shared" si="0"/>
        <v>7.5</v>
      </c>
    </row>
    <row r="20" spans="1:16" ht="30" x14ac:dyDescent="0.25">
      <c r="A20" t="s">
        <v>3017</v>
      </c>
      <c r="B20" t="s">
        <v>3018</v>
      </c>
      <c r="C20" s="2" t="s">
        <v>3019</v>
      </c>
      <c r="D20">
        <v>2016</v>
      </c>
      <c r="E20">
        <v>1</v>
      </c>
      <c r="F20">
        <v>1</v>
      </c>
      <c r="G20">
        <v>1</v>
      </c>
      <c r="H20">
        <v>1</v>
      </c>
      <c r="I20">
        <v>0</v>
      </c>
      <c r="J20">
        <v>0</v>
      </c>
      <c r="K20">
        <v>0</v>
      </c>
      <c r="L20">
        <v>1</v>
      </c>
      <c r="M20">
        <v>1</v>
      </c>
      <c r="N20">
        <v>1</v>
      </c>
      <c r="O20">
        <v>1</v>
      </c>
      <c r="P20">
        <f t="shared" si="0"/>
        <v>8</v>
      </c>
    </row>
    <row r="21" spans="1:16" ht="90" x14ac:dyDescent="0.25">
      <c r="A21" t="s">
        <v>3233</v>
      </c>
      <c r="B21" t="s">
        <v>3234</v>
      </c>
      <c r="C21" s="12" t="s">
        <v>3235</v>
      </c>
      <c r="D21">
        <v>2016</v>
      </c>
      <c r="E21">
        <v>1</v>
      </c>
      <c r="F21">
        <v>1</v>
      </c>
      <c r="G21">
        <v>1</v>
      </c>
      <c r="H21">
        <v>0.5</v>
      </c>
      <c r="I21">
        <v>1</v>
      </c>
      <c r="J21">
        <v>0</v>
      </c>
      <c r="K21">
        <v>1</v>
      </c>
      <c r="L21">
        <v>1</v>
      </c>
      <c r="M21">
        <v>0.5</v>
      </c>
      <c r="N21">
        <v>1</v>
      </c>
      <c r="O21">
        <v>1</v>
      </c>
      <c r="P21">
        <f t="shared" si="0"/>
        <v>9</v>
      </c>
    </row>
    <row r="22" spans="1:16" ht="45" x14ac:dyDescent="0.25">
      <c r="A22" t="s">
        <v>2033</v>
      </c>
      <c r="B22" t="s">
        <v>2034</v>
      </c>
      <c r="C22" s="2" t="s">
        <v>2035</v>
      </c>
      <c r="D22">
        <v>2017</v>
      </c>
      <c r="E22">
        <v>1</v>
      </c>
      <c r="F22">
        <v>1</v>
      </c>
      <c r="G22">
        <v>1</v>
      </c>
      <c r="H22">
        <v>0.5</v>
      </c>
      <c r="I22">
        <v>0</v>
      </c>
      <c r="J22">
        <v>0</v>
      </c>
      <c r="K22">
        <v>0.5</v>
      </c>
      <c r="L22">
        <v>0.5</v>
      </c>
      <c r="M22">
        <v>0</v>
      </c>
      <c r="N22">
        <v>0.5</v>
      </c>
      <c r="O22">
        <v>0.5</v>
      </c>
      <c r="P22">
        <f t="shared" si="0"/>
        <v>5.5</v>
      </c>
    </row>
    <row r="23" spans="1:16" ht="60" x14ac:dyDescent="0.25">
      <c r="A23" t="s">
        <v>2674</v>
      </c>
      <c r="B23" t="s">
        <v>2675</v>
      </c>
      <c r="C23" s="2" t="s">
        <v>2676</v>
      </c>
      <c r="D23">
        <v>2017</v>
      </c>
      <c r="E23">
        <v>1</v>
      </c>
      <c r="F23">
        <v>1</v>
      </c>
      <c r="G23">
        <v>1</v>
      </c>
      <c r="H23">
        <v>0.5</v>
      </c>
      <c r="I23">
        <v>1</v>
      </c>
      <c r="J23">
        <v>0</v>
      </c>
      <c r="K23">
        <v>0.5</v>
      </c>
      <c r="L23">
        <v>0.5</v>
      </c>
      <c r="M23">
        <v>1</v>
      </c>
      <c r="N23">
        <v>0.5</v>
      </c>
      <c r="O23">
        <v>0.5</v>
      </c>
      <c r="P23">
        <f t="shared" si="0"/>
        <v>7.5</v>
      </c>
    </row>
    <row r="24" spans="1:16" ht="60" x14ac:dyDescent="0.25">
      <c r="A24" t="s">
        <v>2455</v>
      </c>
      <c r="B24" t="s">
        <v>2456</v>
      </c>
      <c r="C24" s="2" t="s">
        <v>2457</v>
      </c>
      <c r="D24">
        <v>2017</v>
      </c>
      <c r="E24">
        <v>1</v>
      </c>
      <c r="F24">
        <v>1</v>
      </c>
      <c r="G24">
        <v>1</v>
      </c>
      <c r="H24">
        <v>0.5</v>
      </c>
      <c r="I24">
        <v>1</v>
      </c>
      <c r="J24">
        <v>0</v>
      </c>
      <c r="K24">
        <v>0.5</v>
      </c>
      <c r="L24">
        <v>0.5</v>
      </c>
      <c r="M24">
        <v>0.5</v>
      </c>
      <c r="N24">
        <v>1</v>
      </c>
      <c r="O24">
        <v>1</v>
      </c>
      <c r="P24">
        <f t="shared" si="0"/>
        <v>8</v>
      </c>
    </row>
    <row r="25" spans="1:16" ht="75" x14ac:dyDescent="0.25">
      <c r="A25" t="s">
        <v>2281</v>
      </c>
      <c r="B25" t="s">
        <v>2282</v>
      </c>
      <c r="C25" s="2" t="s">
        <v>2283</v>
      </c>
      <c r="D25">
        <v>2017</v>
      </c>
      <c r="E25">
        <v>1</v>
      </c>
      <c r="F25">
        <v>1</v>
      </c>
      <c r="G25">
        <v>1</v>
      </c>
      <c r="H25">
        <v>0.5</v>
      </c>
      <c r="I25">
        <v>0.5</v>
      </c>
      <c r="J25">
        <v>0</v>
      </c>
      <c r="K25">
        <v>1</v>
      </c>
      <c r="L25">
        <v>1</v>
      </c>
      <c r="M25">
        <v>1</v>
      </c>
      <c r="N25">
        <v>0.5</v>
      </c>
      <c r="O25">
        <v>0.5</v>
      </c>
      <c r="P25">
        <f t="shared" si="0"/>
        <v>8</v>
      </c>
    </row>
    <row r="26" spans="1:16" ht="75" x14ac:dyDescent="0.25">
      <c r="A26" t="s">
        <v>2126</v>
      </c>
      <c r="B26" t="s">
        <v>2127</v>
      </c>
      <c r="C26" s="2" t="s">
        <v>2128</v>
      </c>
      <c r="D26">
        <v>2017</v>
      </c>
      <c r="E26">
        <v>1</v>
      </c>
      <c r="F26">
        <v>1</v>
      </c>
      <c r="G26">
        <v>1</v>
      </c>
      <c r="H26">
        <v>1</v>
      </c>
      <c r="I26">
        <v>1</v>
      </c>
      <c r="J26">
        <v>0</v>
      </c>
      <c r="K26">
        <v>1</v>
      </c>
      <c r="L26">
        <v>1</v>
      </c>
      <c r="M26">
        <v>1</v>
      </c>
      <c r="N26">
        <v>1</v>
      </c>
      <c r="O26">
        <v>1</v>
      </c>
      <c r="P26">
        <f t="shared" si="0"/>
        <v>10</v>
      </c>
    </row>
    <row r="27" spans="1:16" ht="105" x14ac:dyDescent="0.25">
      <c r="A27" t="s">
        <v>2477</v>
      </c>
      <c r="B27" t="s">
        <v>2478</v>
      </c>
      <c r="C27" s="2" t="s">
        <v>2479</v>
      </c>
      <c r="D27">
        <v>2017</v>
      </c>
      <c r="E27">
        <v>1</v>
      </c>
      <c r="F27">
        <v>1</v>
      </c>
      <c r="G27">
        <v>1</v>
      </c>
      <c r="H27">
        <v>1</v>
      </c>
      <c r="I27">
        <v>0.5</v>
      </c>
      <c r="J27">
        <v>0</v>
      </c>
      <c r="K27">
        <v>0.5</v>
      </c>
      <c r="L27">
        <v>0.5</v>
      </c>
      <c r="M27">
        <v>0.5</v>
      </c>
      <c r="N27">
        <v>0.5</v>
      </c>
      <c r="O27">
        <v>0.5</v>
      </c>
      <c r="P27">
        <f t="shared" si="0"/>
        <v>7</v>
      </c>
    </row>
    <row r="28" spans="1:16" ht="60" x14ac:dyDescent="0.25">
      <c r="A28" t="s">
        <v>2176</v>
      </c>
      <c r="B28" t="s">
        <v>2177</v>
      </c>
      <c r="C28" s="2" t="s">
        <v>2178</v>
      </c>
      <c r="D28">
        <v>2017</v>
      </c>
      <c r="E28">
        <v>1</v>
      </c>
      <c r="F28">
        <v>1</v>
      </c>
      <c r="G28">
        <v>1</v>
      </c>
      <c r="H28">
        <v>0.5</v>
      </c>
      <c r="I28">
        <v>1</v>
      </c>
      <c r="J28">
        <v>0</v>
      </c>
      <c r="K28">
        <v>0.5</v>
      </c>
      <c r="L28">
        <v>0.5</v>
      </c>
      <c r="M28">
        <v>1</v>
      </c>
      <c r="N28">
        <v>0.5</v>
      </c>
      <c r="O28">
        <v>0.5</v>
      </c>
      <c r="P28">
        <f t="shared" si="0"/>
        <v>7.5</v>
      </c>
    </row>
    <row r="29" spans="1:16" ht="60" x14ac:dyDescent="0.25">
      <c r="A29" t="s">
        <v>1214</v>
      </c>
      <c r="B29" t="s">
        <v>1215</v>
      </c>
      <c r="C29" s="2" t="s">
        <v>1216</v>
      </c>
      <c r="D29">
        <v>2018</v>
      </c>
      <c r="E29">
        <v>1</v>
      </c>
      <c r="F29">
        <v>1</v>
      </c>
      <c r="G29">
        <v>1</v>
      </c>
      <c r="H29">
        <v>1</v>
      </c>
      <c r="I29">
        <v>0.5</v>
      </c>
      <c r="J29">
        <v>0</v>
      </c>
      <c r="K29">
        <v>0.5</v>
      </c>
      <c r="L29">
        <v>0.5</v>
      </c>
      <c r="M29">
        <v>1</v>
      </c>
      <c r="N29">
        <v>1</v>
      </c>
      <c r="O29">
        <v>1</v>
      </c>
      <c r="P29">
        <f t="shared" si="0"/>
        <v>8.5</v>
      </c>
    </row>
    <row r="30" spans="1:16" ht="60" x14ac:dyDescent="0.25">
      <c r="A30" t="s">
        <v>1597</v>
      </c>
      <c r="B30" t="s">
        <v>1598</v>
      </c>
      <c r="C30" s="2" t="s">
        <v>1599</v>
      </c>
      <c r="D30">
        <v>2018</v>
      </c>
      <c r="E30">
        <v>1</v>
      </c>
      <c r="F30">
        <v>1</v>
      </c>
      <c r="G30">
        <v>1</v>
      </c>
      <c r="H30">
        <v>1</v>
      </c>
      <c r="I30">
        <v>1</v>
      </c>
      <c r="J30">
        <v>0</v>
      </c>
      <c r="K30">
        <v>1</v>
      </c>
      <c r="L30">
        <v>1</v>
      </c>
      <c r="M30">
        <v>1</v>
      </c>
      <c r="N30">
        <v>1</v>
      </c>
      <c r="O30">
        <v>1</v>
      </c>
      <c r="P30">
        <f t="shared" si="0"/>
        <v>10</v>
      </c>
    </row>
    <row r="31" spans="1:16" ht="105" x14ac:dyDescent="0.25">
      <c r="A31" t="s">
        <v>1232</v>
      </c>
      <c r="B31" t="s">
        <v>1233</v>
      </c>
      <c r="C31" s="2" t="s">
        <v>1234</v>
      </c>
      <c r="D31">
        <v>2018</v>
      </c>
      <c r="E31">
        <v>1</v>
      </c>
      <c r="F31">
        <v>1</v>
      </c>
      <c r="G31">
        <v>1</v>
      </c>
      <c r="H31">
        <v>1</v>
      </c>
      <c r="I31">
        <v>0.5</v>
      </c>
      <c r="J31">
        <v>0</v>
      </c>
      <c r="K31">
        <v>1</v>
      </c>
      <c r="L31">
        <v>1</v>
      </c>
      <c r="M31">
        <v>0.5</v>
      </c>
      <c r="N31">
        <v>1</v>
      </c>
      <c r="O31">
        <v>1</v>
      </c>
      <c r="P31">
        <f t="shared" si="0"/>
        <v>9</v>
      </c>
    </row>
    <row r="32" spans="1:16" ht="105" x14ac:dyDescent="0.25">
      <c r="A32" t="s">
        <v>4517</v>
      </c>
      <c r="B32" t="s">
        <v>1546</v>
      </c>
      <c r="C32" s="2" t="s">
        <v>1547</v>
      </c>
      <c r="D32">
        <v>2018</v>
      </c>
      <c r="E32">
        <v>1</v>
      </c>
      <c r="F32">
        <v>1</v>
      </c>
      <c r="G32">
        <v>1</v>
      </c>
      <c r="H32">
        <v>1</v>
      </c>
      <c r="I32">
        <v>1</v>
      </c>
      <c r="J32">
        <v>0.5</v>
      </c>
      <c r="K32">
        <v>1</v>
      </c>
      <c r="L32">
        <v>1</v>
      </c>
      <c r="M32">
        <v>0.5</v>
      </c>
      <c r="N32">
        <v>1</v>
      </c>
      <c r="O32">
        <v>1</v>
      </c>
      <c r="P32">
        <f t="shared" si="0"/>
        <v>10</v>
      </c>
    </row>
    <row r="33" spans="1:16" ht="90" x14ac:dyDescent="0.25">
      <c r="A33" t="s">
        <v>4466</v>
      </c>
      <c r="B33" t="s">
        <v>1910</v>
      </c>
      <c r="C33" s="2" t="s">
        <v>1911</v>
      </c>
      <c r="D33">
        <v>2018</v>
      </c>
      <c r="E33">
        <v>0.5</v>
      </c>
      <c r="F33">
        <v>1</v>
      </c>
      <c r="G33">
        <v>1</v>
      </c>
      <c r="H33">
        <v>0.5</v>
      </c>
      <c r="I33">
        <v>0</v>
      </c>
      <c r="J33">
        <v>0</v>
      </c>
      <c r="K33">
        <v>0.5</v>
      </c>
      <c r="L33">
        <v>0.5</v>
      </c>
      <c r="M33">
        <v>0.5</v>
      </c>
      <c r="N33">
        <v>0.5</v>
      </c>
      <c r="O33">
        <v>0.5</v>
      </c>
      <c r="P33">
        <f t="shared" si="0"/>
        <v>5.5</v>
      </c>
    </row>
    <row r="34" spans="1:16" ht="60" x14ac:dyDescent="0.25">
      <c r="A34" t="s">
        <v>1055</v>
      </c>
      <c r="B34" t="s">
        <v>1056</v>
      </c>
      <c r="C34" s="2" t="s">
        <v>1057</v>
      </c>
      <c r="D34">
        <v>2018</v>
      </c>
      <c r="E34">
        <v>1</v>
      </c>
      <c r="F34">
        <v>1</v>
      </c>
      <c r="G34">
        <v>1</v>
      </c>
      <c r="H34">
        <v>1</v>
      </c>
      <c r="I34">
        <v>1</v>
      </c>
      <c r="J34">
        <v>0</v>
      </c>
      <c r="K34">
        <v>1</v>
      </c>
      <c r="L34">
        <v>1</v>
      </c>
      <c r="M34">
        <v>1</v>
      </c>
      <c r="N34">
        <v>1</v>
      </c>
      <c r="O34">
        <v>1</v>
      </c>
      <c r="P34">
        <f t="shared" si="0"/>
        <v>10</v>
      </c>
    </row>
    <row r="35" spans="1:16" ht="60" x14ac:dyDescent="0.25">
      <c r="A35" t="s">
        <v>1919</v>
      </c>
      <c r="B35" t="s">
        <v>1920</v>
      </c>
      <c r="C35" s="2" t="s">
        <v>1921</v>
      </c>
      <c r="D35">
        <v>2018</v>
      </c>
      <c r="E35">
        <v>1</v>
      </c>
      <c r="F35">
        <v>1</v>
      </c>
      <c r="G35">
        <v>1</v>
      </c>
      <c r="H35">
        <v>0.5</v>
      </c>
      <c r="I35">
        <v>1</v>
      </c>
      <c r="J35">
        <v>0</v>
      </c>
      <c r="K35">
        <v>1</v>
      </c>
      <c r="L35">
        <v>0.5</v>
      </c>
      <c r="M35">
        <v>1</v>
      </c>
      <c r="N35">
        <v>0.5</v>
      </c>
      <c r="O35">
        <v>0.5</v>
      </c>
      <c r="P35">
        <f t="shared" si="0"/>
        <v>8</v>
      </c>
    </row>
    <row r="36" spans="1:16" ht="60" x14ac:dyDescent="0.25">
      <c r="A36" t="s">
        <v>1862</v>
      </c>
      <c r="B36" t="s">
        <v>1863</v>
      </c>
      <c r="C36" s="2" t="s">
        <v>4382</v>
      </c>
      <c r="D36">
        <v>2018</v>
      </c>
      <c r="E36">
        <v>1</v>
      </c>
      <c r="F36">
        <v>1</v>
      </c>
      <c r="G36">
        <v>1</v>
      </c>
      <c r="H36">
        <v>0.5</v>
      </c>
      <c r="I36">
        <v>0.5</v>
      </c>
      <c r="J36">
        <v>0</v>
      </c>
      <c r="K36">
        <v>0.5</v>
      </c>
      <c r="L36">
        <v>0.5</v>
      </c>
      <c r="M36">
        <v>0.5</v>
      </c>
      <c r="N36">
        <v>0.5</v>
      </c>
      <c r="O36">
        <v>0.5</v>
      </c>
      <c r="P36">
        <f t="shared" si="0"/>
        <v>6.5</v>
      </c>
    </row>
    <row r="37" spans="1:16" ht="75" x14ac:dyDescent="0.25">
      <c r="A37" t="s">
        <v>1264</v>
      </c>
      <c r="B37" t="s">
        <v>1265</v>
      </c>
      <c r="C37" s="2" t="s">
        <v>1266</v>
      </c>
      <c r="D37">
        <v>2018</v>
      </c>
      <c r="E37">
        <v>1</v>
      </c>
      <c r="F37">
        <v>1</v>
      </c>
      <c r="G37">
        <v>1</v>
      </c>
      <c r="H37">
        <v>0.5</v>
      </c>
      <c r="I37">
        <v>1</v>
      </c>
      <c r="J37">
        <v>0</v>
      </c>
      <c r="K37">
        <v>1</v>
      </c>
      <c r="L37">
        <v>1</v>
      </c>
      <c r="M37">
        <v>1</v>
      </c>
      <c r="N37">
        <v>1</v>
      </c>
      <c r="O37">
        <v>0.5</v>
      </c>
      <c r="P37">
        <f t="shared" si="0"/>
        <v>9</v>
      </c>
    </row>
    <row r="38" spans="1:16" ht="60" x14ac:dyDescent="0.25">
      <c r="A38" t="s">
        <v>1660</v>
      </c>
      <c r="B38" t="s">
        <v>1661</v>
      </c>
      <c r="C38" s="2" t="s">
        <v>1662</v>
      </c>
      <c r="D38">
        <v>2018</v>
      </c>
      <c r="E38">
        <v>1</v>
      </c>
      <c r="F38">
        <v>1</v>
      </c>
      <c r="G38">
        <v>1</v>
      </c>
      <c r="H38">
        <v>1</v>
      </c>
      <c r="I38">
        <v>0.5</v>
      </c>
      <c r="J38">
        <v>0</v>
      </c>
      <c r="K38">
        <v>1</v>
      </c>
      <c r="L38">
        <v>1</v>
      </c>
      <c r="M38">
        <v>1</v>
      </c>
      <c r="N38">
        <v>1</v>
      </c>
      <c r="O38">
        <v>1</v>
      </c>
      <c r="P38">
        <f t="shared" si="0"/>
        <v>9.5</v>
      </c>
    </row>
    <row r="39" spans="1:16" ht="60" x14ac:dyDescent="0.25">
      <c r="A39" t="s">
        <v>1515</v>
      </c>
      <c r="B39" t="s">
        <v>1516</v>
      </c>
      <c r="C39" s="2" t="s">
        <v>1517</v>
      </c>
      <c r="D39">
        <v>2018</v>
      </c>
      <c r="E39">
        <v>1</v>
      </c>
      <c r="F39">
        <v>1</v>
      </c>
      <c r="G39">
        <v>1</v>
      </c>
      <c r="H39">
        <v>1</v>
      </c>
      <c r="I39">
        <v>1</v>
      </c>
      <c r="J39">
        <v>0</v>
      </c>
      <c r="K39">
        <v>1</v>
      </c>
      <c r="L39">
        <v>1</v>
      </c>
      <c r="M39">
        <v>1</v>
      </c>
      <c r="N39">
        <v>1</v>
      </c>
      <c r="O39">
        <v>1</v>
      </c>
      <c r="P39">
        <f t="shared" si="0"/>
        <v>10</v>
      </c>
    </row>
    <row r="40" spans="1:16" ht="60" x14ac:dyDescent="0.25">
      <c r="A40" t="s">
        <v>1494</v>
      </c>
      <c r="B40" t="s">
        <v>1495</v>
      </c>
      <c r="C40" s="2" t="s">
        <v>1496</v>
      </c>
      <c r="D40">
        <v>2018</v>
      </c>
      <c r="E40">
        <v>1</v>
      </c>
      <c r="F40">
        <v>1</v>
      </c>
      <c r="G40">
        <v>1</v>
      </c>
      <c r="H40">
        <v>1</v>
      </c>
      <c r="I40">
        <v>0.5</v>
      </c>
      <c r="J40">
        <v>0</v>
      </c>
      <c r="K40">
        <v>1</v>
      </c>
      <c r="L40">
        <v>1</v>
      </c>
      <c r="M40">
        <v>1</v>
      </c>
      <c r="N40">
        <v>1</v>
      </c>
      <c r="O40">
        <v>1</v>
      </c>
      <c r="P40">
        <f t="shared" si="0"/>
        <v>9.5</v>
      </c>
    </row>
    <row r="41" spans="1:16" ht="30" x14ac:dyDescent="0.25">
      <c r="A41" t="s">
        <v>528</v>
      </c>
      <c r="B41" t="s">
        <v>529</v>
      </c>
      <c r="C41" s="2" t="s">
        <v>530</v>
      </c>
      <c r="D41">
        <v>2019</v>
      </c>
      <c r="E41">
        <v>1</v>
      </c>
      <c r="F41">
        <v>0.5</v>
      </c>
      <c r="G41">
        <v>1</v>
      </c>
      <c r="H41">
        <v>1</v>
      </c>
      <c r="I41">
        <v>1</v>
      </c>
      <c r="J41">
        <v>0</v>
      </c>
      <c r="K41">
        <v>1</v>
      </c>
      <c r="L41">
        <v>1</v>
      </c>
      <c r="M41">
        <v>1</v>
      </c>
      <c r="N41">
        <v>0.5</v>
      </c>
      <c r="O41">
        <v>1</v>
      </c>
      <c r="P41">
        <f t="shared" si="0"/>
        <v>9</v>
      </c>
    </row>
    <row r="42" spans="1:16" ht="60" x14ac:dyDescent="0.25">
      <c r="A42" t="s">
        <v>466</v>
      </c>
      <c r="B42" t="s">
        <v>467</v>
      </c>
      <c r="C42" s="2" t="s">
        <v>468</v>
      </c>
      <c r="D42">
        <v>2019</v>
      </c>
      <c r="E42">
        <v>1</v>
      </c>
      <c r="F42">
        <v>1</v>
      </c>
      <c r="G42">
        <v>1</v>
      </c>
      <c r="H42">
        <v>0.5</v>
      </c>
      <c r="I42">
        <v>0.5</v>
      </c>
      <c r="J42">
        <v>0</v>
      </c>
      <c r="K42">
        <v>0.5</v>
      </c>
      <c r="L42">
        <v>0.5</v>
      </c>
      <c r="M42">
        <v>0.5</v>
      </c>
      <c r="N42">
        <v>1</v>
      </c>
      <c r="O42">
        <v>0.5</v>
      </c>
      <c r="P42">
        <f t="shared" si="0"/>
        <v>7</v>
      </c>
    </row>
    <row r="43" spans="1:16" ht="90" x14ac:dyDescent="0.25">
      <c r="A43" t="s">
        <v>671</v>
      </c>
      <c r="B43" t="s">
        <v>672</v>
      </c>
      <c r="C43" s="2" t="s">
        <v>673</v>
      </c>
      <c r="D43">
        <v>2019</v>
      </c>
      <c r="E43">
        <v>1</v>
      </c>
      <c r="F43">
        <v>1</v>
      </c>
      <c r="G43">
        <v>1</v>
      </c>
      <c r="H43">
        <v>1</v>
      </c>
      <c r="I43">
        <v>1</v>
      </c>
      <c r="J43">
        <v>0</v>
      </c>
      <c r="K43">
        <v>1</v>
      </c>
      <c r="L43">
        <v>1</v>
      </c>
      <c r="M43">
        <v>0.5</v>
      </c>
      <c r="N43">
        <v>1</v>
      </c>
      <c r="O43">
        <v>1</v>
      </c>
      <c r="P43">
        <f t="shared" si="0"/>
        <v>9.5</v>
      </c>
    </row>
    <row r="44" spans="1:16" ht="45" x14ac:dyDescent="0.25">
      <c r="A44" t="s">
        <v>172</v>
      </c>
      <c r="B44" t="s">
        <v>173</v>
      </c>
      <c r="C44" s="2" t="s">
        <v>174</v>
      </c>
      <c r="D44">
        <v>2019</v>
      </c>
      <c r="E44">
        <v>1</v>
      </c>
      <c r="F44">
        <v>1</v>
      </c>
      <c r="G44">
        <v>1</v>
      </c>
      <c r="H44">
        <v>0.5</v>
      </c>
      <c r="I44">
        <v>1</v>
      </c>
      <c r="J44">
        <v>0</v>
      </c>
      <c r="K44">
        <v>1</v>
      </c>
      <c r="L44">
        <v>1</v>
      </c>
      <c r="M44">
        <v>1</v>
      </c>
      <c r="N44">
        <v>1</v>
      </c>
      <c r="O44">
        <v>1</v>
      </c>
      <c r="P44">
        <f t="shared" si="0"/>
        <v>9.5</v>
      </c>
    </row>
    <row r="45" spans="1:16" ht="90" x14ac:dyDescent="0.25">
      <c r="A45" t="s">
        <v>748</v>
      </c>
      <c r="B45" t="s">
        <v>749</v>
      </c>
      <c r="C45" s="2" t="s">
        <v>367</v>
      </c>
      <c r="D45">
        <v>2019</v>
      </c>
      <c r="E45">
        <v>1</v>
      </c>
      <c r="F45">
        <v>1</v>
      </c>
      <c r="G45">
        <v>1</v>
      </c>
      <c r="H45">
        <v>1</v>
      </c>
      <c r="I45">
        <v>0.5</v>
      </c>
      <c r="J45">
        <v>0</v>
      </c>
      <c r="K45">
        <v>0.5</v>
      </c>
      <c r="L45">
        <v>0.5</v>
      </c>
      <c r="M45">
        <v>0.5</v>
      </c>
      <c r="N45">
        <v>0.5</v>
      </c>
      <c r="O45">
        <v>0.5</v>
      </c>
      <c r="P45">
        <f t="shared" si="0"/>
        <v>7</v>
      </c>
    </row>
    <row r="46" spans="1:16" ht="120" x14ac:dyDescent="0.25">
      <c r="A46" t="s">
        <v>313</v>
      </c>
      <c r="B46" t="s">
        <v>314</v>
      </c>
      <c r="C46" s="2" t="s">
        <v>315</v>
      </c>
      <c r="D46">
        <v>2019</v>
      </c>
      <c r="E46">
        <v>1</v>
      </c>
      <c r="F46">
        <v>1</v>
      </c>
      <c r="G46">
        <v>1</v>
      </c>
      <c r="H46">
        <v>1</v>
      </c>
      <c r="I46">
        <v>0.5</v>
      </c>
      <c r="J46">
        <v>0</v>
      </c>
      <c r="K46">
        <v>0.5</v>
      </c>
      <c r="L46">
        <v>0.5</v>
      </c>
      <c r="M46">
        <v>0.5</v>
      </c>
      <c r="N46">
        <v>0.5</v>
      </c>
      <c r="O46">
        <v>0.5</v>
      </c>
      <c r="P46">
        <f t="shared" si="0"/>
        <v>7</v>
      </c>
    </row>
    <row r="47" spans="1:16" ht="45" x14ac:dyDescent="0.25">
      <c r="A47" t="s">
        <v>909</v>
      </c>
      <c r="B47" t="s">
        <v>910</v>
      </c>
      <c r="C47" s="2" t="s">
        <v>911</v>
      </c>
      <c r="D47">
        <v>2019</v>
      </c>
      <c r="E47">
        <v>1</v>
      </c>
      <c r="F47">
        <v>1</v>
      </c>
      <c r="G47">
        <v>1</v>
      </c>
      <c r="H47">
        <v>1</v>
      </c>
      <c r="I47">
        <v>0.5</v>
      </c>
      <c r="J47">
        <v>0</v>
      </c>
      <c r="K47">
        <v>0.5</v>
      </c>
      <c r="L47">
        <v>0.5</v>
      </c>
      <c r="M47">
        <v>1</v>
      </c>
      <c r="N47">
        <v>0.5</v>
      </c>
      <c r="O47">
        <v>0.5</v>
      </c>
      <c r="P47">
        <f t="shared" si="0"/>
        <v>7.5</v>
      </c>
    </row>
    <row r="48" spans="1:16" ht="75" x14ac:dyDescent="0.25">
      <c r="A48" t="s">
        <v>488</v>
      </c>
      <c r="B48" t="s">
        <v>489</v>
      </c>
      <c r="C48" s="2" t="s">
        <v>490</v>
      </c>
      <c r="D48">
        <v>2019</v>
      </c>
      <c r="E48">
        <v>1</v>
      </c>
      <c r="F48">
        <v>1</v>
      </c>
      <c r="G48">
        <v>1</v>
      </c>
      <c r="H48">
        <v>1</v>
      </c>
      <c r="I48">
        <v>1</v>
      </c>
      <c r="J48">
        <v>1</v>
      </c>
      <c r="K48">
        <v>1</v>
      </c>
      <c r="L48">
        <v>1</v>
      </c>
      <c r="M48">
        <v>1</v>
      </c>
      <c r="N48">
        <v>1</v>
      </c>
      <c r="O48">
        <v>1</v>
      </c>
      <c r="P48">
        <f t="shared" si="0"/>
        <v>11</v>
      </c>
    </row>
    <row r="49" spans="1:16" ht="60" x14ac:dyDescent="0.25">
      <c r="A49" t="s">
        <v>162</v>
      </c>
      <c r="B49" t="s">
        <v>163</v>
      </c>
      <c r="C49" s="2" t="s">
        <v>164</v>
      </c>
      <c r="D49">
        <v>2019</v>
      </c>
      <c r="E49">
        <v>1</v>
      </c>
      <c r="F49">
        <v>1</v>
      </c>
      <c r="G49">
        <v>1</v>
      </c>
      <c r="H49">
        <v>0.5</v>
      </c>
      <c r="I49">
        <v>0.5</v>
      </c>
      <c r="J49">
        <v>0</v>
      </c>
      <c r="K49">
        <v>0.5</v>
      </c>
      <c r="L49">
        <v>0.5</v>
      </c>
      <c r="M49">
        <v>0.5</v>
      </c>
      <c r="N49">
        <v>0.5</v>
      </c>
      <c r="O49">
        <v>0.5</v>
      </c>
      <c r="P49">
        <f t="shared" si="0"/>
        <v>6.5</v>
      </c>
    </row>
    <row r="50" spans="1:16" ht="60" x14ac:dyDescent="0.25">
      <c r="A50" t="s">
        <v>4476</v>
      </c>
      <c r="B50" t="s">
        <v>550</v>
      </c>
      <c r="C50" s="2" t="s">
        <v>551</v>
      </c>
      <c r="D50">
        <v>2019</v>
      </c>
      <c r="E50">
        <v>1</v>
      </c>
      <c r="F50">
        <v>1</v>
      </c>
      <c r="G50">
        <v>1</v>
      </c>
      <c r="H50">
        <v>1</v>
      </c>
      <c r="I50">
        <v>1</v>
      </c>
      <c r="J50">
        <v>0</v>
      </c>
      <c r="K50">
        <v>1</v>
      </c>
      <c r="L50">
        <v>1</v>
      </c>
      <c r="M50">
        <v>1</v>
      </c>
      <c r="N50">
        <v>1</v>
      </c>
      <c r="O50">
        <v>1</v>
      </c>
      <c r="P50">
        <f t="shared" si="0"/>
        <v>10</v>
      </c>
    </row>
    <row r="51" spans="1:16" ht="75" x14ac:dyDescent="0.25">
      <c r="A51" t="s">
        <v>801</v>
      </c>
      <c r="B51" t="s">
        <v>802</v>
      </c>
      <c r="C51" s="2" t="s">
        <v>803</v>
      </c>
      <c r="D51">
        <v>2019</v>
      </c>
      <c r="E51">
        <v>1</v>
      </c>
      <c r="F51">
        <v>1</v>
      </c>
      <c r="G51">
        <v>1</v>
      </c>
      <c r="H51">
        <v>0.5</v>
      </c>
      <c r="I51">
        <v>0.5</v>
      </c>
      <c r="J51">
        <v>0</v>
      </c>
      <c r="K51">
        <v>1</v>
      </c>
      <c r="L51">
        <v>1</v>
      </c>
      <c r="M51">
        <v>1</v>
      </c>
      <c r="N51">
        <v>1</v>
      </c>
      <c r="O51">
        <v>0.5</v>
      </c>
      <c r="P51">
        <f t="shared" si="0"/>
        <v>8.5</v>
      </c>
    </row>
    <row r="52" spans="1:16" ht="60" x14ac:dyDescent="0.25">
      <c r="A52" t="s">
        <v>498</v>
      </c>
      <c r="B52" t="s">
        <v>499</v>
      </c>
      <c r="C52" s="2" t="s">
        <v>500</v>
      </c>
      <c r="D52">
        <v>2019</v>
      </c>
      <c r="E52">
        <v>1</v>
      </c>
      <c r="F52">
        <v>1</v>
      </c>
      <c r="G52">
        <v>1</v>
      </c>
      <c r="H52">
        <v>1</v>
      </c>
      <c r="I52">
        <v>1</v>
      </c>
      <c r="J52">
        <v>0</v>
      </c>
      <c r="K52">
        <v>1</v>
      </c>
      <c r="L52">
        <v>1</v>
      </c>
      <c r="M52">
        <v>1</v>
      </c>
      <c r="N52">
        <v>1</v>
      </c>
      <c r="O52">
        <v>1</v>
      </c>
      <c r="P52">
        <f t="shared" si="0"/>
        <v>10</v>
      </c>
    </row>
    <row r="53" spans="1:16" ht="75" x14ac:dyDescent="0.25">
      <c r="A53" t="s">
        <v>325</v>
      </c>
      <c r="B53" t="s">
        <v>326</v>
      </c>
      <c r="C53" s="2" t="s">
        <v>327</v>
      </c>
      <c r="D53">
        <v>2019</v>
      </c>
      <c r="E53">
        <v>1</v>
      </c>
      <c r="F53">
        <v>1</v>
      </c>
      <c r="G53">
        <v>1</v>
      </c>
      <c r="H53">
        <v>1</v>
      </c>
      <c r="I53">
        <v>1</v>
      </c>
      <c r="J53">
        <v>0</v>
      </c>
      <c r="K53">
        <v>1</v>
      </c>
      <c r="L53">
        <v>1</v>
      </c>
      <c r="M53">
        <v>1</v>
      </c>
      <c r="N53">
        <v>1</v>
      </c>
      <c r="O53">
        <v>0.5</v>
      </c>
      <c r="P53">
        <f t="shared" si="0"/>
        <v>9.5</v>
      </c>
    </row>
    <row r="54" spans="1:16" ht="90" x14ac:dyDescent="0.25">
      <c r="A54" t="s">
        <v>615</v>
      </c>
      <c r="B54" t="s">
        <v>616</v>
      </c>
      <c r="C54" s="2" t="s">
        <v>617</v>
      </c>
      <c r="D54">
        <v>2019</v>
      </c>
      <c r="E54">
        <v>0.5</v>
      </c>
      <c r="F54">
        <v>0.5</v>
      </c>
      <c r="G54">
        <v>1</v>
      </c>
      <c r="H54">
        <v>0.5</v>
      </c>
      <c r="I54">
        <v>0</v>
      </c>
      <c r="J54">
        <v>0</v>
      </c>
      <c r="K54">
        <v>0</v>
      </c>
      <c r="L54">
        <v>0</v>
      </c>
      <c r="M54">
        <v>0</v>
      </c>
      <c r="N54">
        <v>0.5</v>
      </c>
      <c r="O54">
        <v>0.5</v>
      </c>
      <c r="P54">
        <f t="shared" si="0"/>
        <v>3.5</v>
      </c>
    </row>
    <row r="55" spans="1:16" ht="75" x14ac:dyDescent="0.25">
      <c r="A55" t="s">
        <v>77</v>
      </c>
      <c r="B55" t="s">
        <v>78</v>
      </c>
      <c r="C55" s="2" t="s">
        <v>79</v>
      </c>
      <c r="D55">
        <v>2019</v>
      </c>
      <c r="E55">
        <v>1</v>
      </c>
      <c r="F55">
        <v>1</v>
      </c>
      <c r="G55">
        <v>1</v>
      </c>
      <c r="H55">
        <v>1</v>
      </c>
      <c r="I55">
        <v>1</v>
      </c>
      <c r="J55">
        <v>0</v>
      </c>
      <c r="K55">
        <v>1</v>
      </c>
      <c r="L55">
        <v>1</v>
      </c>
      <c r="M55">
        <v>1</v>
      </c>
      <c r="N55">
        <v>1</v>
      </c>
      <c r="O55">
        <v>1</v>
      </c>
      <c r="P55">
        <f t="shared" si="0"/>
        <v>10</v>
      </c>
    </row>
    <row r="56" spans="1:16" x14ac:dyDescent="0.25">
      <c r="E56" s="21">
        <f>AVERAGE(E2:E55)</f>
        <v>0.97115384615384615</v>
      </c>
      <c r="F56" s="21">
        <f t="shared" ref="F56:P56" si="1">AVERAGE(F2:F55)</f>
        <v>0.97115384615384615</v>
      </c>
      <c r="G56" s="21">
        <f t="shared" si="1"/>
        <v>1</v>
      </c>
      <c r="H56" s="21">
        <f t="shared" si="1"/>
        <v>0.78846153846153844</v>
      </c>
      <c r="I56" s="21">
        <f t="shared" si="1"/>
        <v>0.71153846153846156</v>
      </c>
      <c r="J56" s="21">
        <f t="shared" si="1"/>
        <v>7.6923076923076927E-2</v>
      </c>
      <c r="K56" s="21">
        <f t="shared" si="1"/>
        <v>0.78846153846153844</v>
      </c>
      <c r="L56" s="21">
        <f t="shared" si="1"/>
        <v>0.76923076923076927</v>
      </c>
      <c r="M56" s="21">
        <f t="shared" si="1"/>
        <v>0.77884615384615385</v>
      </c>
      <c r="N56" s="21">
        <f t="shared" si="1"/>
        <v>0.81730769230769229</v>
      </c>
      <c r="O56" s="21">
        <f t="shared" si="1"/>
        <v>0.77884615384615385</v>
      </c>
      <c r="P56" s="21">
        <f t="shared" si="1"/>
        <v>8.4519230769230766</v>
      </c>
    </row>
  </sheetData>
  <conditionalFormatting sqref="C2">
    <cfRule type="duplicateValues" dxfId="53" priority="56"/>
  </conditionalFormatting>
  <conditionalFormatting sqref="C1">
    <cfRule type="duplicateValues" dxfId="52" priority="55"/>
  </conditionalFormatting>
  <conditionalFormatting sqref="C3">
    <cfRule type="duplicateValues" dxfId="51" priority="54"/>
  </conditionalFormatting>
  <conditionalFormatting sqref="C4">
    <cfRule type="duplicateValues" dxfId="50" priority="53"/>
  </conditionalFormatting>
  <conditionalFormatting sqref="C5">
    <cfRule type="duplicateValues" dxfId="49" priority="52"/>
  </conditionalFormatting>
  <conditionalFormatting sqref="C6">
    <cfRule type="duplicateValues" dxfId="48" priority="50"/>
  </conditionalFormatting>
  <conditionalFormatting sqref="C7">
    <cfRule type="duplicateValues" dxfId="47" priority="49"/>
  </conditionalFormatting>
  <conditionalFormatting sqref="C8">
    <cfRule type="duplicateValues" dxfId="46" priority="48"/>
  </conditionalFormatting>
  <conditionalFormatting sqref="C9">
    <cfRule type="duplicateValues" dxfId="45" priority="47"/>
  </conditionalFormatting>
  <conditionalFormatting sqref="C10">
    <cfRule type="duplicateValues" dxfId="44" priority="46"/>
  </conditionalFormatting>
  <conditionalFormatting sqref="C11">
    <cfRule type="duplicateValues" dxfId="43" priority="45"/>
  </conditionalFormatting>
  <conditionalFormatting sqref="C12">
    <cfRule type="duplicateValues" dxfId="42" priority="44"/>
  </conditionalFormatting>
  <conditionalFormatting sqref="C13">
    <cfRule type="duplicateValues" dxfId="41" priority="43"/>
  </conditionalFormatting>
  <conditionalFormatting sqref="C14">
    <cfRule type="duplicateValues" dxfId="40" priority="42"/>
  </conditionalFormatting>
  <conditionalFormatting sqref="C15">
    <cfRule type="duplicateValues" dxfId="39" priority="41"/>
  </conditionalFormatting>
  <conditionalFormatting sqref="C16:C17">
    <cfRule type="duplicateValues" dxfId="38" priority="40"/>
  </conditionalFormatting>
  <conditionalFormatting sqref="C18">
    <cfRule type="duplicateValues" dxfId="37" priority="39"/>
  </conditionalFormatting>
  <conditionalFormatting sqref="C19">
    <cfRule type="duplicateValues" dxfId="36" priority="38"/>
  </conditionalFormatting>
  <conditionalFormatting sqref="C20">
    <cfRule type="duplicateValues" dxfId="35" priority="37"/>
  </conditionalFormatting>
  <conditionalFormatting sqref="C21">
    <cfRule type="duplicateValues" dxfId="34" priority="36"/>
  </conditionalFormatting>
  <conditionalFormatting sqref="C22">
    <cfRule type="duplicateValues" dxfId="33" priority="35"/>
  </conditionalFormatting>
  <conditionalFormatting sqref="C23">
    <cfRule type="duplicateValues" dxfId="32" priority="34"/>
  </conditionalFormatting>
  <conditionalFormatting sqref="C24">
    <cfRule type="duplicateValues" dxfId="31" priority="33"/>
  </conditionalFormatting>
  <conditionalFormatting sqref="C25">
    <cfRule type="duplicateValues" dxfId="30" priority="32"/>
  </conditionalFormatting>
  <conditionalFormatting sqref="C26">
    <cfRule type="duplicateValues" dxfId="29" priority="31"/>
  </conditionalFormatting>
  <conditionalFormatting sqref="C27">
    <cfRule type="duplicateValues" dxfId="28" priority="30"/>
  </conditionalFormatting>
  <conditionalFormatting sqref="C28">
    <cfRule type="duplicateValues" dxfId="27" priority="29"/>
  </conditionalFormatting>
  <conditionalFormatting sqref="C29">
    <cfRule type="duplicateValues" dxfId="26" priority="28"/>
  </conditionalFormatting>
  <conditionalFormatting sqref="C30">
    <cfRule type="duplicateValues" dxfId="25" priority="27"/>
  </conditionalFormatting>
  <conditionalFormatting sqref="C31">
    <cfRule type="duplicateValues" dxfId="24" priority="26"/>
  </conditionalFormatting>
  <conditionalFormatting sqref="C32">
    <cfRule type="duplicateValues" dxfId="23" priority="25"/>
  </conditionalFormatting>
  <conditionalFormatting sqref="C33">
    <cfRule type="duplicateValues" dxfId="22" priority="24"/>
  </conditionalFormatting>
  <conditionalFormatting sqref="C34">
    <cfRule type="duplicateValues" dxfId="21" priority="22"/>
  </conditionalFormatting>
  <conditionalFormatting sqref="C35">
    <cfRule type="duplicateValues" dxfId="20" priority="21"/>
  </conditionalFormatting>
  <conditionalFormatting sqref="C36">
    <cfRule type="duplicateValues" dxfId="19" priority="20"/>
  </conditionalFormatting>
  <conditionalFormatting sqref="C38">
    <cfRule type="duplicateValues" dxfId="18" priority="19"/>
  </conditionalFormatting>
  <conditionalFormatting sqref="C39">
    <cfRule type="duplicateValues" dxfId="17" priority="18"/>
  </conditionalFormatting>
  <conditionalFormatting sqref="C40">
    <cfRule type="duplicateValues" dxfId="16" priority="17"/>
  </conditionalFormatting>
  <conditionalFormatting sqref="C41">
    <cfRule type="duplicateValues" dxfId="15" priority="16"/>
  </conditionalFormatting>
  <conditionalFormatting sqref="C42">
    <cfRule type="duplicateValues" dxfId="14" priority="15"/>
  </conditionalFormatting>
  <conditionalFormatting sqref="C43">
    <cfRule type="duplicateValues" dxfId="13" priority="14"/>
  </conditionalFormatting>
  <conditionalFormatting sqref="C44">
    <cfRule type="duplicateValues" dxfId="12" priority="13"/>
  </conditionalFormatting>
  <conditionalFormatting sqref="C45">
    <cfRule type="duplicateValues" dxfId="11" priority="12"/>
  </conditionalFormatting>
  <conditionalFormatting sqref="C46">
    <cfRule type="duplicateValues" dxfId="10" priority="11"/>
  </conditionalFormatting>
  <conditionalFormatting sqref="C47">
    <cfRule type="duplicateValues" dxfId="9" priority="10"/>
  </conditionalFormatting>
  <conditionalFormatting sqref="C48">
    <cfRule type="duplicateValues" dxfId="8" priority="9"/>
  </conditionalFormatting>
  <conditionalFormatting sqref="C49">
    <cfRule type="duplicateValues" dxfId="7" priority="8"/>
  </conditionalFormatting>
  <conditionalFormatting sqref="C50">
    <cfRule type="duplicateValues" dxfId="6" priority="7"/>
  </conditionalFormatting>
  <conditionalFormatting sqref="C51">
    <cfRule type="duplicateValues" dxfId="5" priority="6"/>
  </conditionalFormatting>
  <conditionalFormatting sqref="C52">
    <cfRule type="duplicateValues" dxfId="4" priority="5"/>
  </conditionalFormatting>
  <conditionalFormatting sqref="C53">
    <cfRule type="duplicateValues" dxfId="3" priority="4"/>
  </conditionalFormatting>
  <conditionalFormatting sqref="C54">
    <cfRule type="duplicateValues" dxfId="2" priority="3"/>
  </conditionalFormatting>
  <conditionalFormatting sqref="C55">
    <cfRule type="duplicateValues" dxfId="1" priority="2"/>
  </conditionalFormatting>
  <conditionalFormatting sqref="C37">
    <cfRule type="duplicateValues" dxfId="0"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sheetData>
    <row r="1" spans="1:3" x14ac:dyDescent="0.25">
      <c r="A1" t="s">
        <v>4921</v>
      </c>
    </row>
    <row r="2" spans="1:3" ht="409.5" x14ac:dyDescent="0.25">
      <c r="B2" t="s">
        <v>4922</v>
      </c>
      <c r="C2" s="2" t="s">
        <v>4923</v>
      </c>
    </row>
    <row r="3" spans="1:3" x14ac:dyDescent="0.25">
      <c r="B3" t="s">
        <v>4924</v>
      </c>
      <c r="C3" t="s">
        <v>4925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
  <sheetViews>
    <sheetView zoomScale="90" zoomScaleNormal="90" workbookViewId="0">
      <selection activeCell="A7" sqref="A7:AB7"/>
    </sheetView>
  </sheetViews>
  <sheetFormatPr defaultRowHeight="15" x14ac:dyDescent="0.25"/>
  <cols>
    <col min="7" max="7" width="9.7109375" customWidth="1"/>
    <col min="8" max="8" width="13.28515625" customWidth="1"/>
  </cols>
  <sheetData>
    <row r="1" spans="1:28" ht="37.5" x14ac:dyDescent="0.3">
      <c r="A1" s="18">
        <f>COUNTIFS('scopus-selection-analysis'!Z2:Z366, "x", 'scopus-selection-analysis'!AF2:AF366, "x")</f>
        <v>118</v>
      </c>
      <c r="B1" s="18">
        <f>COUNTIFS('scopus-selection-analysis'!Z2:Z366, "x", 'scopus-selection-analysis'!AG2:AG366, "x")</f>
        <v>0</v>
      </c>
      <c r="C1" s="18">
        <f>COUNTIFS('scopus-selection-analysis'!Z2:Z366, "x", 'scopus-selection-analysis'!AH2:AH366, "x")</f>
        <v>52</v>
      </c>
      <c r="D1" s="18">
        <f>COUNTIFS('scopus-selection-analysis'!Z2:Z366, "x", 'scopus-selection-analysis'!AI2:AI366, "x")</f>
        <v>0</v>
      </c>
      <c r="E1" s="18">
        <f>COUNTIFS('scopus-selection-analysis'!Z2:Z366, "x", 'scopus-selection-analysis'!AJ2:AJ366, "x")</f>
        <v>4</v>
      </c>
      <c r="F1" s="18">
        <f>COUNTIFS('scopus-selection-analysis'!Z2:Z366, "x", 'scopus-selection-analysis'!AK2:AK366, "x")</f>
        <v>1</v>
      </c>
      <c r="G1" s="18">
        <f>COUNTIFS('scopus-selection-analysis'!Z2:Z366, "x", 'scopus-selection-analysis'!AL2:AL366, "x")</f>
        <v>43</v>
      </c>
      <c r="H1" s="19" t="s">
        <v>4302</v>
      </c>
      <c r="I1" s="18">
        <f>COUNTIFS('scopus-selection-analysis'!Z2:Z366, "x", 'scopus-selection-analysis'!AM2:AM366, "x")</f>
        <v>65</v>
      </c>
      <c r="J1" s="18">
        <f>COUNTIFS('scopus-selection-analysis'!Z2:Z366, "x", 'scopus-selection-analysis'!AN2:AN366, "x")</f>
        <v>0</v>
      </c>
      <c r="K1" s="18">
        <f>COUNTIFS('scopus-selection-analysis'!Z2:Z366, "x", 'scopus-selection-analysis'!AO2:AO366, "x")</f>
        <v>28</v>
      </c>
      <c r="L1" s="18">
        <f>COUNTIFS('scopus-selection-analysis'!Z2:Z366, "x", 'scopus-selection-analysis'!AP2:AP366, "x")</f>
        <v>6</v>
      </c>
      <c r="M1" s="18">
        <f>COUNTIFS('scopus-selection-analysis'!Z2:Z366, "x", 'scopus-selection-analysis'!AQ2:AQ366, "x")</f>
        <v>4</v>
      </c>
      <c r="N1" s="18">
        <f>COUNTIFS('scopus-selection-analysis'!Z2:Z366, "x", 'scopus-selection-analysis'!AR2:AR366, "x")</f>
        <v>2</v>
      </c>
      <c r="O1" s="18">
        <f>COUNTIFS('scopus-selection-analysis'!Z2:Z366, "x", 'scopus-selection-analysis'!AS2:AS366, "x")</f>
        <v>112</v>
      </c>
      <c r="P1" s="18">
        <f>COUNTIFS('scopus-selection-analysis'!Z2:Z366, "x", 'scopus-selection-analysis'!AT2:AT366, "x")</f>
        <v>39</v>
      </c>
      <c r="Q1" s="18">
        <f>COUNTIFS('scopus-selection-analysis'!Z2:Z366, "x", 'scopus-selection-analysis'!AU2:AU366, "x")</f>
        <v>1</v>
      </c>
      <c r="R1" s="18">
        <f>COUNTIFS('scopus-selection-analysis'!Z2:Z366, "x", 'scopus-selection-analysis'!AV2:AV366, "x")</f>
        <v>0</v>
      </c>
      <c r="S1" s="18">
        <f>COUNTIFS('scopus-selection-analysis'!Z2:Z366, "x", 'scopus-selection-analysis'!AW2:AW366, "x")</f>
        <v>3</v>
      </c>
      <c r="T1" s="18">
        <f>COUNTIFS('scopus-selection-analysis'!Z2:Z366, "x", 'scopus-selection-analysis'!AX2:AX366, "x")</f>
        <v>38</v>
      </c>
      <c r="U1" s="18">
        <f>COUNTIFS('scopus-selection-analysis'!Z2:Z366, "x", 'scopus-selection-analysis'!AY2:AY366, "x")</f>
        <v>3</v>
      </c>
      <c r="V1" s="18">
        <f>COUNTIFS('scopus-selection-analysis'!Z2:Z366, "x", 'scopus-selection-analysis'!AZ2:AZ366, "x")</f>
        <v>0</v>
      </c>
      <c r="W1" s="18">
        <f>COUNTIFS('scopus-selection-analysis'!Z2:Z366, "x", 'scopus-selection-analysis'!BA2:BA366, "x")</f>
        <v>0</v>
      </c>
      <c r="X1" s="18">
        <f>COUNTIFS('scopus-selection-analysis'!Z2:Z366, "x", 'scopus-selection-analysis'!BB2:BB366, "x")</f>
        <v>0</v>
      </c>
      <c r="Y1" s="18">
        <f>COUNTIFS('scopus-selection-analysis'!Z2:Z366, "x", 'scopus-selection-analysis'!BC2:BC366, "x")</f>
        <v>1</v>
      </c>
      <c r="Z1" s="18">
        <f>COUNTIFS('scopus-selection-analysis'!Z2:Z366, "x", 'scopus-selection-analysis'!BD2:BD366, "x")</f>
        <v>3</v>
      </c>
      <c r="AA1" s="18">
        <f>COUNTIFS('scopus-selection-analysis'!Z2:Z366, "x", 'scopus-selection-analysis'!BE2:BE366, "x")</f>
        <v>141</v>
      </c>
      <c r="AB1" s="18">
        <f>COUNTIFS('scopus-selection-analysis'!Z2:Z366, "x", 'scopus-selection-analysis'!BF2:BF366, "x")</f>
        <v>112</v>
      </c>
    </row>
    <row r="2" spans="1:28" ht="37.5" x14ac:dyDescent="0.3">
      <c r="A2" s="18">
        <f>COUNTIFS('scopus-selection-analysis'!AA2:AA366, "x", 'scopus-selection-analysis'!AF2:AF366, "x")</f>
        <v>5</v>
      </c>
      <c r="B2" s="18">
        <f>COUNTIFS('scopus-selection-analysis'!AA2:AA366, "x", 'scopus-selection-analysis'!AG2:AG366, "x")</f>
        <v>0</v>
      </c>
      <c r="C2" s="18">
        <f>COUNTIFS('scopus-selection-analysis'!AA2:AA366, "x", 'scopus-selection-analysis'!AH2:AH366, "x")</f>
        <v>8</v>
      </c>
      <c r="D2" s="18">
        <f>COUNTIFS('scopus-selection-analysis'!AA2:AA366, "x", 'scopus-selection-analysis'!AI2:AI366, "x")</f>
        <v>2</v>
      </c>
      <c r="E2" s="18">
        <f>COUNTIFS('scopus-selection-analysis'!AA2:AA366, "x", 'scopus-selection-analysis'!AJ2:AJ366, "x")</f>
        <v>38</v>
      </c>
      <c r="F2" s="18">
        <f>COUNTIFS('scopus-selection-analysis'!AA2:AA366, "x", 'scopus-selection-analysis'!AK2:AK366, "x")</f>
        <v>0</v>
      </c>
      <c r="G2" s="18">
        <f>COUNTIFS('scopus-selection-analysis'!AA2:AA366, "x", 'scopus-selection-analysis'!AL2:AL366, "x")</f>
        <v>17</v>
      </c>
      <c r="H2" s="19" t="s">
        <v>4303</v>
      </c>
      <c r="I2" s="18">
        <f>COUNTIFS('scopus-selection-analysis'!AA2:AA366, "x", 'scopus-selection-analysis'!AM2:AM366, "x")</f>
        <v>15</v>
      </c>
      <c r="J2" s="18">
        <f>COUNTIFS('scopus-selection-analysis'!AA2:AA366, "x", 'scopus-selection-analysis'!AN2:AN366, "x")</f>
        <v>1</v>
      </c>
      <c r="K2" s="18">
        <f>COUNTIFS('scopus-selection-analysis'!AA2:AA366, "x", 'scopus-selection-analysis'!AO2:AO366, "x")</f>
        <v>3</v>
      </c>
      <c r="L2" s="18">
        <f>COUNTIFS('scopus-selection-analysis'!AA2:AA366, "x", 'scopus-selection-analysis'!AP2:AP366, "x")</f>
        <v>4</v>
      </c>
      <c r="M2" s="18">
        <f>COUNTIFS('scopus-selection-analysis'!AA2:AA366, "x", 'scopus-selection-analysis'!AQ2:AQ366, "x")</f>
        <v>5</v>
      </c>
      <c r="N2" s="18">
        <f>COUNTIFS('scopus-selection-analysis'!AA2:AA366, "x", 'scopus-selection-analysis'!AR2:AR366, "x")</f>
        <v>1</v>
      </c>
      <c r="O2" s="18">
        <f>COUNTIFS('scopus-selection-analysis'!AA2:AA366, "x", 'scopus-selection-analysis'!AS2:AS366, "x")</f>
        <v>27</v>
      </c>
      <c r="P2" s="18">
        <f>COUNTIFS('scopus-selection-analysis'!AA2:AA366, "x", 'scopus-selection-analysis'!AT2:AT366, "x")</f>
        <v>27</v>
      </c>
      <c r="Q2" s="18">
        <f>COUNTIFS('scopus-selection-analysis'!AA2:AA366, "x", 'scopus-selection-analysis'!AU2:AU366, "x")</f>
        <v>2</v>
      </c>
      <c r="R2" s="18">
        <f>COUNTIFS('scopus-selection-analysis'!AA2:AA366, "x", 'scopus-selection-analysis'!AV2:AV366, "x")</f>
        <v>1</v>
      </c>
      <c r="S2" s="18">
        <f>COUNTIFS('scopus-selection-analysis'!AA2:AA366, "x", 'scopus-selection-analysis'!AW2:AW366, "x")</f>
        <v>4</v>
      </c>
      <c r="T2" s="18">
        <f>COUNTIFS('scopus-selection-analysis'!AA2:AA366, "x", 'scopus-selection-analysis'!AX2:AX366, "x")</f>
        <v>13</v>
      </c>
      <c r="U2" s="18">
        <f>COUNTIFS('scopus-selection-analysis'!AA2:AA366, "x", 'scopus-selection-analysis'!AY2:AY366, "x")</f>
        <v>0</v>
      </c>
      <c r="V2" s="18">
        <f>COUNTIFS('scopus-selection-analysis'!AA2:AA366, "x", 'scopus-selection-analysis'!AZ2:AZ366, "x")</f>
        <v>0</v>
      </c>
      <c r="W2" s="18">
        <f>COUNTIFS('scopus-selection-analysis'!AA2:AA366, "x", 'scopus-selection-analysis'!BA2:BA366, "x")</f>
        <v>0</v>
      </c>
      <c r="X2" s="18">
        <f>COUNTIFS('scopus-selection-analysis'!AA2:AA366, "x", 'scopus-selection-analysis'!BB2:BB366, "x")</f>
        <v>0</v>
      </c>
      <c r="Y2" s="18">
        <f>COUNTIFS('scopus-selection-analysis'!AA2:AA366, "x", 'scopus-selection-analysis'!BC2:BC366, "x")</f>
        <v>8</v>
      </c>
      <c r="Z2" s="18">
        <f>COUNTIFS('scopus-selection-analysis'!AA2:AA366, "x", 'scopus-selection-analysis'!BD2:BD366, "x")</f>
        <v>9</v>
      </c>
      <c r="AA2" s="18">
        <f>COUNTIFS('scopus-selection-analysis'!AA2:AA366, "x", 'scopus-selection-analysis'!BE2:BE366, "x")</f>
        <v>36</v>
      </c>
      <c r="AB2" s="18">
        <f>COUNTIFS('scopus-selection-analysis'!AA2:AA366, "x", 'scopus-selection-analysis'!BF2:BF366, "x")</f>
        <v>20</v>
      </c>
    </row>
    <row r="3" spans="1:28" ht="37.5" x14ac:dyDescent="0.3">
      <c r="A3" s="18">
        <f>COUNTIFS('scopus-selection-analysis'!AB2:AB366, "x", 'scopus-selection-analysis'!AF2:AF366, "x")</f>
        <v>167</v>
      </c>
      <c r="B3" s="18">
        <f>COUNTIFS('scopus-selection-analysis'!AB2:AB366, "x", 'scopus-selection-analysis'!AG2:AG366, "x")</f>
        <v>0</v>
      </c>
      <c r="C3" s="18">
        <f>COUNTIFS('scopus-selection-analysis'!AB2:AB366, "x", 'scopus-selection-analysis'!AH2:AH366, "x")</f>
        <v>95</v>
      </c>
      <c r="D3" s="18">
        <f>COUNTIFS('scopus-selection-analysis'!AB2:AB366, "x", 'scopus-selection-analysis'!AI2:AI366, "x")</f>
        <v>6</v>
      </c>
      <c r="E3" s="18">
        <f>COUNTIFS('scopus-selection-analysis'!AB2:AB366, "x", 'scopus-selection-analysis'!AJ2:AJ366, "x")</f>
        <v>17</v>
      </c>
      <c r="F3" s="18">
        <f>COUNTIFS('scopus-selection-analysis'!AB2:AB366, "x", 'scopus-selection-analysis'!AK2:AK366, "x")</f>
        <v>4</v>
      </c>
      <c r="G3" s="18">
        <f>COUNTIFS('scopus-selection-analysis'!AB2:AB366, "x", 'scopus-selection-analysis'!AL2:AL366, "x")</f>
        <v>75</v>
      </c>
      <c r="H3" s="19" t="s">
        <v>4304</v>
      </c>
      <c r="I3" s="18">
        <f>COUNTIFS('scopus-selection-analysis'!AB2:AB366, "x", 'scopus-selection-analysis'!AM2:AM366, "x")</f>
        <v>141</v>
      </c>
      <c r="J3" s="18">
        <f>COUNTIFS('scopus-selection-analysis'!AB2:AB366, "x", 'scopus-selection-analysis'!AN2:AN366, "x")</f>
        <v>3</v>
      </c>
      <c r="K3" s="18">
        <f>COUNTIFS('scopus-selection-analysis'!AB2:AB366, "x", 'scopus-selection-analysis'!AO2:AO366, "x")</f>
        <v>50</v>
      </c>
      <c r="L3" s="18">
        <f>COUNTIFS('scopus-selection-analysis'!AB2:AB366, "x", 'scopus-selection-analysis'!AP2:AP366, "x")</f>
        <v>13</v>
      </c>
      <c r="M3" s="18">
        <f>COUNTIFS('scopus-selection-analysis'!AB2:AB366, "x", 'scopus-selection-analysis'!AQ2:AQ366, "x")</f>
        <v>8</v>
      </c>
      <c r="N3" s="18">
        <f>COUNTIFS('scopus-selection-analysis'!AB2:AB366, "x", 'scopus-selection-analysis'!AR2:AR366, "x")</f>
        <v>10</v>
      </c>
      <c r="O3" s="18">
        <f>COUNTIFS('scopus-selection-analysis'!AB2:AB366, "x", 'scopus-selection-analysis'!AS2:AS366, "x")</f>
        <v>195</v>
      </c>
      <c r="P3" s="18">
        <f>COUNTIFS('scopus-selection-analysis'!AB2:AB366, "x", 'scopus-selection-analysis'!AT2:AT366, "x")</f>
        <v>90</v>
      </c>
      <c r="Q3" s="18">
        <f>COUNTIFS('scopus-selection-analysis'!AB2:AB366, "x", 'scopus-selection-analysis'!AU2:AU366, "x")</f>
        <v>6</v>
      </c>
      <c r="R3" s="18">
        <f>COUNTIFS('scopus-selection-analysis'!AB2:AB366, "x", 'scopus-selection-analysis'!AV2:AV366, "x")</f>
        <v>0</v>
      </c>
      <c r="S3" s="18">
        <f>COUNTIFS('scopus-selection-analysis'!AB2:AB366, "x", 'scopus-selection-analysis'!AW2:AW366, "x")</f>
        <v>8</v>
      </c>
      <c r="T3" s="18">
        <f>COUNTIFS('scopus-selection-analysis'!AB2:AB366, "x", 'scopus-selection-analysis'!AX2:AX366, "x")</f>
        <v>76</v>
      </c>
      <c r="U3" s="18">
        <f>COUNTIFS('scopus-selection-analysis'!AB2:AB366, "x", 'scopus-selection-analysis'!AY2:AY366, "x")</f>
        <v>4</v>
      </c>
      <c r="V3" s="18">
        <f>COUNTIFS('scopus-selection-analysis'!AB2:AB366, "x", 'scopus-selection-analysis'!AZ2:AZ366, "x")</f>
        <v>1</v>
      </c>
      <c r="W3" s="18">
        <f>COUNTIFS('scopus-selection-analysis'!AB2:AB366, "x", 'scopus-selection-analysis'!BA2:BA366, "x")</f>
        <v>2</v>
      </c>
      <c r="X3" s="18">
        <f>COUNTIFS('scopus-selection-analysis'!AB2:AB366, "x", 'scopus-selection-analysis'!BB2:BB366, "x")</f>
        <v>0</v>
      </c>
      <c r="Y3" s="18">
        <f>COUNTIFS('scopus-selection-analysis'!AB2:AB366, "x", 'scopus-selection-analysis'!BC2:BC366, "x")</f>
        <v>12</v>
      </c>
      <c r="Z3" s="18">
        <f>COUNTIFS('scopus-selection-analysis'!AB2:AB366, "x", 'scopus-selection-analysis'!BD2:BD366, "x")</f>
        <v>11</v>
      </c>
      <c r="AA3" s="18">
        <f>COUNTIFS('scopus-selection-analysis'!AB2:AB366, "x", 'scopus-selection-analysis'!BE2:BE366, "x")</f>
        <v>232</v>
      </c>
      <c r="AB3" s="18">
        <f>COUNTIFS('scopus-selection-analysis'!AB2:AB366, "x", 'scopus-selection-analysis'!BF2:BF366, "x")</f>
        <v>174</v>
      </c>
    </row>
    <row r="4" spans="1:28" ht="37.5" x14ac:dyDescent="0.3">
      <c r="A4" s="18">
        <f>COUNTIFS('scopus-selection-analysis'!AC2:AC366, "x", 'scopus-selection-analysis'!AF2:AF366, "x")</f>
        <v>8</v>
      </c>
      <c r="B4" s="18">
        <f>COUNTIFS('scopus-selection-analysis'!AC2:AC366, "x", 'scopus-selection-analysis'!AG2:AG366, "x")</f>
        <v>1</v>
      </c>
      <c r="C4" s="18">
        <f>COUNTIFS('scopus-selection-analysis'!AC2:AC366, "x", 'scopus-selection-analysis'!AH2:AH366, "x")</f>
        <v>3</v>
      </c>
      <c r="D4" s="18">
        <f>COUNTIFS('scopus-selection-analysis'!AC2:AC366, "x", 'scopus-selection-analysis'!AI2:AI366, "x")</f>
        <v>8</v>
      </c>
      <c r="E4" s="18">
        <f>COUNTIFS('scopus-selection-analysis'!AC2:AC366, "x", 'scopus-selection-analysis'!AJ2:AJ366, "x")</f>
        <v>1</v>
      </c>
      <c r="F4" s="18">
        <f>COUNTIFS('scopus-selection-analysis'!AC2:AC366, "x", 'scopus-selection-analysis'!AK2:AK366, "x")</f>
        <v>2</v>
      </c>
      <c r="G4" s="18">
        <f>COUNTIFS('scopus-selection-analysis'!AC2:AC366, "x", 'scopus-selection-analysis'!AL2:AL366, "x")</f>
        <v>0</v>
      </c>
      <c r="H4" s="19" t="s">
        <v>4305</v>
      </c>
      <c r="I4" s="18">
        <f>COUNTIFS('scopus-selection-analysis'!AC2:AC366, "x", 'scopus-selection-analysis'!AM2:AM366, "x")</f>
        <v>16</v>
      </c>
      <c r="J4" s="18">
        <f>COUNTIFS('scopus-selection-analysis'!AC2:AC366, "x", 'scopus-selection-analysis'!AN2:AN366, "x")</f>
        <v>3</v>
      </c>
      <c r="K4" s="18">
        <f>COUNTIFS('scopus-selection-analysis'!AC2:AC366, "x", 'scopus-selection-analysis'!AO2:AO366, "x")</f>
        <v>8</v>
      </c>
      <c r="L4" s="18">
        <f>COUNTIFS('scopus-selection-analysis'!AC2:AC366, "x", 'scopus-selection-analysis'!AP2:AP366, "x")</f>
        <v>4</v>
      </c>
      <c r="M4" s="18">
        <f>COUNTIFS('scopus-selection-analysis'!AC2:AC366, "x", 'scopus-selection-analysis'!AQ2:AQ366, "x")</f>
        <v>6</v>
      </c>
      <c r="N4" s="18">
        <f>COUNTIFS('scopus-selection-analysis'!AC2:AC366, "x", 'scopus-selection-analysis'!AR2:AR366, "x")</f>
        <v>2</v>
      </c>
      <c r="O4" s="18">
        <f>COUNTIFS('scopus-selection-analysis'!AC2:AC366, "x", 'scopus-selection-analysis'!AS2:AS366, "x")</f>
        <v>16</v>
      </c>
      <c r="P4" s="18">
        <f>COUNTIFS('scopus-selection-analysis'!AC2:AC366, "x", 'scopus-selection-analysis'!AT2:AT366, "x")</f>
        <v>11</v>
      </c>
      <c r="Q4" s="18">
        <f>COUNTIFS('scopus-selection-analysis'!AC2:AC366, "x", 'scopus-selection-analysis'!AU2:AU366, "x")</f>
        <v>5</v>
      </c>
      <c r="R4" s="18">
        <f>COUNTIFS('scopus-selection-analysis'!AC2:AC366, "x", 'scopus-selection-analysis'!AV2:AV366, "x")</f>
        <v>1</v>
      </c>
      <c r="S4" s="18">
        <f>COUNTIFS('scopus-selection-analysis'!AC2:AC366, "x", 'scopus-selection-analysis'!AW2:AW366, "x")</f>
        <v>5</v>
      </c>
      <c r="T4" s="18">
        <f>COUNTIFS('scopus-selection-analysis'!AC2:AC366, "x", 'scopus-selection-analysis'!AX2:AX366, "x")</f>
        <v>8</v>
      </c>
      <c r="U4" s="18">
        <f>COUNTIFS('scopus-selection-analysis'!AC2:AC366, "x", 'scopus-selection-analysis'!AY2:AY366, "x")</f>
        <v>2</v>
      </c>
      <c r="V4" s="18">
        <f>COUNTIFS('scopus-selection-analysis'!AC2:AC366, "x", 'scopus-selection-analysis'!AZ2:AZ366, "x")</f>
        <v>0</v>
      </c>
      <c r="W4" s="18">
        <f>COUNTIFS('scopus-selection-analysis'!AC2:AC366, "x", 'scopus-selection-analysis'!BA2:BA366, "x")</f>
        <v>1</v>
      </c>
      <c r="X4" s="18">
        <f>COUNTIFS('scopus-selection-analysis'!AC2:AC366, "x", 'scopus-selection-analysis'!BB2:BB366, "x")</f>
        <v>0</v>
      </c>
      <c r="Y4" s="18">
        <f>COUNTIFS('scopus-selection-analysis'!AC2:AC366, "x", 'scopus-selection-analysis'!BC2:BC366, "x")</f>
        <v>2</v>
      </c>
      <c r="Z4" s="18">
        <f>COUNTIFS('scopus-selection-analysis'!AC2:AC366, "x", 'scopus-selection-analysis'!BD2:BD366, "x")</f>
        <v>5</v>
      </c>
      <c r="AA4" s="18">
        <f>COUNTIFS('scopus-selection-analysis'!AC2:AC366, "x", 'scopus-selection-analysis'!BE2:BE366, "x")</f>
        <v>15</v>
      </c>
      <c r="AB4" s="18">
        <f>COUNTIFS('scopus-selection-analysis'!AC2:AC366, "x", 'scopus-selection-analysis'!BF2:BF366, "x")</f>
        <v>13</v>
      </c>
    </row>
    <row r="5" spans="1:28" ht="37.5" x14ac:dyDescent="0.3">
      <c r="A5" s="18">
        <f>COUNTIFS('scopus-selection-analysis'!AD2:AD366, "x", 'scopus-selection-analysis'!AF2:AF366, "x")</f>
        <v>0</v>
      </c>
      <c r="B5" s="18">
        <f>COUNTIFS('scopus-selection-analysis'!AD2:AD366, "x", 'scopus-selection-analysis'!AG2:AG366, "x")</f>
        <v>0</v>
      </c>
      <c r="C5" s="18">
        <f>COUNTIFS('scopus-selection-analysis'!AD2:AD366, "x", 'scopus-selection-analysis'!AH2:AH366, "x")</f>
        <v>0</v>
      </c>
      <c r="D5" s="18">
        <f>COUNTIFS('scopus-selection-analysis'!AD2:AD366, "x", 'scopus-selection-analysis'!AI2:AI366, "x")</f>
        <v>7</v>
      </c>
      <c r="E5" s="18">
        <f>COUNTIFS('scopus-selection-analysis'!AD2:AD366, "x", 'scopus-selection-analysis'!AJ2:AJ366, "x")</f>
        <v>0</v>
      </c>
      <c r="F5" s="18">
        <f>COUNTIFS('scopus-selection-analysis'!AD2:AD366, "x", 'scopus-selection-analysis'!AK2:AK366, "x")</f>
        <v>4</v>
      </c>
      <c r="G5" s="18">
        <f>COUNTIFS('scopus-selection-analysis'!AD2:AD366, "x", 'scopus-selection-analysis'!AL2:AL366, "x")</f>
        <v>0</v>
      </c>
      <c r="H5" s="19" t="s">
        <v>4306</v>
      </c>
      <c r="I5" s="18">
        <f>COUNTIFS('scopus-selection-analysis'!AD2:AD366, "x", 'scopus-selection-analysis'!AM2:AM366, "x")</f>
        <v>6</v>
      </c>
      <c r="J5" s="18">
        <f>COUNTIFS('scopus-selection-analysis'!AD2:AD366, "x", 'scopus-selection-analysis'!AN2:AN366, "x")</f>
        <v>0</v>
      </c>
      <c r="K5" s="18">
        <f>COUNTIFS('scopus-selection-analysis'!AD2:AD366, "x", 'scopus-selection-analysis'!AO2:AO366, "x")</f>
        <v>4</v>
      </c>
      <c r="L5" s="18">
        <f>COUNTIFS('scopus-selection-analysis'!AD2:AD366, "x", 'scopus-selection-analysis'!AP2:AP366, "x")</f>
        <v>1</v>
      </c>
      <c r="M5" s="18">
        <f>COUNTIFS('scopus-selection-analysis'!AD2:AD366, "x", 'scopus-selection-analysis'!AQ2:AQ366, "x")</f>
        <v>1</v>
      </c>
      <c r="N5" s="18">
        <f>COUNTIFS('scopus-selection-analysis'!AD2:AD366, "x", 'scopus-selection-analysis'!AR2:AR366, "x")</f>
        <v>0</v>
      </c>
      <c r="O5" s="18">
        <f>COUNTIFS('scopus-selection-analysis'!AD2:AD366, "x", 'scopus-selection-analysis'!AS2:AS366, "x")</f>
        <v>5</v>
      </c>
      <c r="P5" s="18">
        <f>COUNTIFS('scopus-selection-analysis'!AD2:AD366, "x", 'scopus-selection-analysis'!AT2:AT366, "x")</f>
        <v>5</v>
      </c>
      <c r="Q5" s="18">
        <f>COUNTIFS('scopus-selection-analysis'!AD2:AD366, "x", 'scopus-selection-analysis'!AU2:AU366, "x")</f>
        <v>0</v>
      </c>
      <c r="R5" s="18">
        <f>COUNTIFS('scopus-selection-analysis'!AD2:AD366, "x", 'scopus-selection-analysis'!AV2:AV366, "x")</f>
        <v>0</v>
      </c>
      <c r="S5" s="18">
        <f>COUNTIFS('scopus-selection-analysis'!AD2:AD366, "x", 'scopus-selection-analysis'!AW2:AW366, "x")</f>
        <v>2</v>
      </c>
      <c r="T5" s="18">
        <f>COUNTIFS('scopus-selection-analysis'!AD2:AD366, "x", 'scopus-selection-analysis'!AX2:AX366, "x")</f>
        <v>1</v>
      </c>
      <c r="U5" s="18">
        <f>COUNTIFS('scopus-selection-analysis'!AD2:AD366, "x", 'scopus-selection-analysis'!AY2:AY366, "x")</f>
        <v>1</v>
      </c>
      <c r="V5" s="18">
        <f>COUNTIFS('scopus-selection-analysis'!AD2:AD366, "x", 'scopus-selection-analysis'!AZ2:AZ366, "x")</f>
        <v>0</v>
      </c>
      <c r="W5" s="18">
        <f>COUNTIFS('scopus-selection-analysis'!AD2:AD366, "x", 'scopus-selection-analysis'!BA2:BA366, "x")</f>
        <v>0</v>
      </c>
      <c r="X5" s="18">
        <f>COUNTIFS('scopus-selection-analysis'!AD2:AD366, "x", 'scopus-selection-analysis'!BB2:BB366, "x")</f>
        <v>0</v>
      </c>
      <c r="Y5" s="18">
        <f>COUNTIFS('scopus-selection-analysis'!AD2:AD366, "x", 'scopus-selection-analysis'!BC2:BC366, "x")</f>
        <v>0</v>
      </c>
      <c r="Z5" s="18">
        <f>COUNTIFS('scopus-selection-analysis'!AD2:AD366, "x", 'scopus-selection-analysis'!BD2:BD366, "x")</f>
        <v>1</v>
      </c>
      <c r="AA5" s="18">
        <f>COUNTIFS('scopus-selection-analysis'!AD2:AD366, "x", 'scopus-selection-analysis'!BE2:BE366, "x")</f>
        <v>6</v>
      </c>
      <c r="AB5" s="18">
        <f>COUNTIFS('scopus-selection-analysis'!AD2:AD366, "x", 'scopus-selection-analysis'!BF2:BF366, "x")</f>
        <v>8</v>
      </c>
    </row>
    <row r="6" spans="1:28" ht="37.5" x14ac:dyDescent="0.3">
      <c r="A6" s="18">
        <f>COUNTIFS('scopus-selection-analysis'!AE2:AE366, "x", 'scopus-selection-analysis'!AF2:AF366, "x")</f>
        <v>0</v>
      </c>
      <c r="B6" s="18">
        <f>COUNTIFS('scopus-selection-analysis'!AE2:AE366, "x", 'scopus-selection-analysis'!AG2:AG366, "x")</f>
        <v>0</v>
      </c>
      <c r="C6" s="18">
        <f>COUNTIFS('scopus-selection-analysis'!AE2:AE366, "x", 'scopus-selection-analysis'!AH2:AH366, "x")</f>
        <v>1</v>
      </c>
      <c r="D6" s="18">
        <f>COUNTIFS('scopus-selection-analysis'!AE2:AE366, "x", 'scopus-selection-analysis'!AI2:AI366, "x")</f>
        <v>2</v>
      </c>
      <c r="E6" s="18">
        <f>COUNTIFS('scopus-selection-analysis'!AE2:AE366, "x", 'scopus-selection-analysis'!AJ2:AJ366, "x")</f>
        <v>4</v>
      </c>
      <c r="F6" s="18">
        <f>COUNTIFS('scopus-selection-analysis'!AE2:AE366, "x", 'scopus-selection-analysis'!AK2:AK366, "x")</f>
        <v>0</v>
      </c>
      <c r="G6" s="18">
        <f>COUNTIFS('scopus-selection-analysis'!AE2:AE366, "x", 'scopus-selection-analysis'!AL2:AL366, "x")</f>
        <v>0</v>
      </c>
      <c r="H6" s="19" t="s">
        <v>4307</v>
      </c>
      <c r="I6" s="18">
        <f>COUNTIFS('scopus-selection-analysis'!AE2:AE366, "x", 'scopus-selection-analysis'!AM2:AM366, "x")</f>
        <v>3</v>
      </c>
      <c r="J6" s="18">
        <f>COUNTIFS('scopus-selection-analysis'!AE2:AE366, "x", 'scopus-selection-analysis'!AN2:AN366, "x")</f>
        <v>0</v>
      </c>
      <c r="K6" s="18">
        <f>COUNTIFS('scopus-selection-analysis'!AE2:AE366, "x", 'scopus-selection-analysis'!AO2:AO366, "x")</f>
        <v>1</v>
      </c>
      <c r="L6" s="18">
        <f>COUNTIFS('scopus-selection-analysis'!AE2:AE366, "x", 'scopus-selection-analysis'!AP2:AP366, "x")</f>
        <v>0</v>
      </c>
      <c r="M6" s="18">
        <f>COUNTIFS('scopus-selection-analysis'!AE2:AE366, "x", 'scopus-selection-analysis'!AQ2:AQ366, "x")</f>
        <v>1</v>
      </c>
      <c r="N6" s="18">
        <f>COUNTIFS('scopus-selection-analysis'!AE2:AE366, "x", 'scopus-selection-analysis'!AR2:AR366, "x")</f>
        <v>1</v>
      </c>
      <c r="O6" s="18">
        <f>COUNTIFS('scopus-selection-analysis'!AE2:AE366, "x", 'scopus-selection-analysis'!AS2:AS366, "x")</f>
        <v>3</v>
      </c>
      <c r="P6" s="18">
        <f>COUNTIFS('scopus-selection-analysis'!AE2:AE366, "x", 'scopus-selection-analysis'!AT2:AT366, "x")</f>
        <v>3</v>
      </c>
      <c r="Q6" s="18">
        <f>COUNTIFS('scopus-selection-analysis'!AE2:AE366, "x", 'scopus-selection-analysis'!AU2:AU366, "x")</f>
        <v>1</v>
      </c>
      <c r="R6" s="18">
        <f>COUNTIFS('scopus-selection-analysis'!AE2:AE366, "x", 'scopus-selection-analysis'!AV2:AV366, "x")</f>
        <v>1</v>
      </c>
      <c r="S6" s="18">
        <f>COUNTIFS('scopus-selection-analysis'!AE2:AE366, "x", 'scopus-selection-analysis'!AW2:AW366, "x")</f>
        <v>1</v>
      </c>
      <c r="T6" s="18">
        <f>COUNTIFS('scopus-selection-analysis'!AE2:AE366, "x", 'scopus-selection-analysis'!AX2:AX366, "x")</f>
        <v>1</v>
      </c>
      <c r="U6" s="18">
        <f>COUNTIFS('scopus-selection-analysis'!AE2:AE366, "x", 'scopus-selection-analysis'!AY2:AY366, "x")</f>
        <v>1</v>
      </c>
      <c r="V6" s="18">
        <f>COUNTIFS('scopus-selection-analysis'!AE2:AE366, "x", 'scopus-selection-analysis'!AZ2:AZ366, "x")</f>
        <v>0</v>
      </c>
      <c r="W6" s="18">
        <f>COUNTIFS('scopus-selection-analysis'!AE2:AE366, "x", 'scopus-selection-analysis'!BA2:BA366, "x")</f>
        <v>0</v>
      </c>
      <c r="X6" s="18">
        <f>COUNTIFS('scopus-selection-analysis'!AE2:AE366, "x", 'scopus-selection-analysis'!BB2:BB366, "x")</f>
        <v>0</v>
      </c>
      <c r="Y6" s="18">
        <f>COUNTIFS('scopus-selection-analysis'!AE2:AE366, "x", 'scopus-selection-analysis'!BC2:BC366, "x")</f>
        <v>2</v>
      </c>
      <c r="Z6" s="18">
        <f>COUNTIFS('scopus-selection-analysis'!AE2:AE366, "x", 'scopus-selection-analysis'!BD2:BD366, "x")</f>
        <v>1</v>
      </c>
      <c r="AA6" s="18">
        <f>COUNTIFS('scopus-selection-analysis'!AE2:AE366, "x", 'scopus-selection-analysis'!BE2:BE366, "x")</f>
        <v>5</v>
      </c>
      <c r="AB6" s="18">
        <f>COUNTIFS('scopus-selection-analysis'!AE2:AE366, "x", 'scopus-selection-analysis'!BF2:BF366, "x")</f>
        <v>2</v>
      </c>
    </row>
    <row r="7" spans="1:28" s="17" customFormat="1" ht="189" customHeight="1" x14ac:dyDescent="0.25">
      <c r="A7" s="20" t="s">
        <v>4308</v>
      </c>
      <c r="B7" s="20" t="s">
        <v>4309</v>
      </c>
      <c r="C7" s="20" t="s">
        <v>4310</v>
      </c>
      <c r="D7" s="20" t="s">
        <v>4311</v>
      </c>
      <c r="E7" s="20" t="s">
        <v>4312</v>
      </c>
      <c r="F7" s="20" t="s">
        <v>4313</v>
      </c>
      <c r="G7" s="20" t="s">
        <v>4314</v>
      </c>
      <c r="H7" s="20"/>
      <c r="I7" s="20" t="s">
        <v>4484</v>
      </c>
      <c r="J7" s="20" t="s">
        <v>4485</v>
      </c>
      <c r="K7" s="20" t="s">
        <v>4486</v>
      </c>
      <c r="L7" s="20" t="s">
        <v>4487</v>
      </c>
      <c r="M7" s="20" t="s">
        <v>4488</v>
      </c>
      <c r="N7" s="20" t="s">
        <v>4489</v>
      </c>
      <c r="O7" s="20" t="s">
        <v>4490</v>
      </c>
      <c r="P7" s="20" t="s">
        <v>4491</v>
      </c>
      <c r="Q7" s="20" t="s">
        <v>4492</v>
      </c>
      <c r="R7" s="20" t="s">
        <v>4493</v>
      </c>
      <c r="S7" s="20" t="s">
        <v>4494</v>
      </c>
      <c r="T7" s="20" t="s">
        <v>4495</v>
      </c>
      <c r="U7" s="20" t="s">
        <v>4496</v>
      </c>
      <c r="V7" s="20" t="s">
        <v>4497</v>
      </c>
      <c r="W7" s="20" t="s">
        <v>4498</v>
      </c>
      <c r="X7" s="20" t="s">
        <v>4499</v>
      </c>
      <c r="Y7" s="20" t="s">
        <v>4500</v>
      </c>
      <c r="Z7" s="20" t="s">
        <v>4501</v>
      </c>
      <c r="AA7" s="20" t="s">
        <v>4502</v>
      </c>
      <c r="AB7" s="20" t="s">
        <v>4503</v>
      </c>
    </row>
    <row r="12" spans="1:28" ht="45" x14ac:dyDescent="0.25">
      <c r="A12" s="7" t="s">
        <v>4302</v>
      </c>
      <c r="B12" s="7" t="s">
        <v>4303</v>
      </c>
      <c r="C12" s="7" t="s">
        <v>4304</v>
      </c>
      <c r="D12" s="7" t="s">
        <v>4305</v>
      </c>
      <c r="E12" s="7" t="s">
        <v>4306</v>
      </c>
      <c r="F12" s="7" t="s">
        <v>4307</v>
      </c>
    </row>
    <row r="13" spans="1:28" x14ac:dyDescent="0.25">
      <c r="A13">
        <f>COUNTIF('scopus-selection-analysis'!Z2:Z366, "x")</f>
        <v>178</v>
      </c>
      <c r="B13">
        <f>COUNTIF('scopus-selection-analysis'!AA2:AA366, "x")</f>
        <v>54</v>
      </c>
      <c r="C13">
        <f>COUNTIF('scopus-selection-analysis'!AB2:AB366, "x")</f>
        <v>301</v>
      </c>
      <c r="D13">
        <f>COUNTIF('scopus-selection-analysis'!AC2:AC366, "x")</f>
        <v>20</v>
      </c>
      <c r="E13">
        <f>COUNTIF('scopus-selection-analysis'!AD2:AD366, "x")</f>
        <v>11</v>
      </c>
      <c r="F13">
        <f>COUNTIF('scopus-selection-analysis'!AE2:AE366, "x")</f>
        <v>7</v>
      </c>
    </row>
    <row r="17" spans="1:20" ht="30" x14ac:dyDescent="0.25">
      <c r="A17" s="9" t="s">
        <v>4308</v>
      </c>
      <c r="B17" s="9" t="s">
        <v>4309</v>
      </c>
      <c r="C17" s="9" t="s">
        <v>4310</v>
      </c>
      <c r="D17" s="9" t="s">
        <v>4311</v>
      </c>
      <c r="E17" s="9" t="s">
        <v>4312</v>
      </c>
      <c r="F17" s="9" t="s">
        <v>4313</v>
      </c>
      <c r="G17" s="9" t="s">
        <v>4314</v>
      </c>
    </row>
    <row r="18" spans="1:20" x14ac:dyDescent="0.25">
      <c r="A18">
        <f>COUNTIF('scopus-selection-analysis'!AF2:AF366, "x")</f>
        <v>175</v>
      </c>
      <c r="B18">
        <f>COUNTIF('scopus-selection-analysis'!AG2:AG366, "x")</f>
        <v>1</v>
      </c>
      <c r="C18">
        <f>COUNTIF('scopus-selection-analysis'!AH2:AH366, "x")</f>
        <v>100</v>
      </c>
      <c r="D18">
        <f>COUNTIF('scopus-selection-analysis'!AI2:AI366, "x")</f>
        <v>24</v>
      </c>
      <c r="E18">
        <f>COUNTIF('scopus-selection-analysis'!AJ2:AJ366, "x")</f>
        <v>47</v>
      </c>
      <c r="F18">
        <f>COUNTIF('scopus-selection-analysis'!AK2:AK366, "x")</f>
        <v>11</v>
      </c>
      <c r="G18">
        <f>COUNTIF('scopus-selection-analysis'!AL2:AL366, "x")</f>
        <v>77</v>
      </c>
    </row>
    <row r="22" spans="1:20" ht="120" x14ac:dyDescent="0.25">
      <c r="A22" s="11" t="s">
        <v>4484</v>
      </c>
      <c r="B22" s="11" t="s">
        <v>4485</v>
      </c>
      <c r="C22" s="11" t="s">
        <v>4486</v>
      </c>
      <c r="D22" s="11" t="s">
        <v>4487</v>
      </c>
      <c r="E22" s="11" t="s">
        <v>4488</v>
      </c>
      <c r="F22" s="11" t="s">
        <v>4489</v>
      </c>
      <c r="G22" s="11" t="s">
        <v>4490</v>
      </c>
      <c r="H22" s="11" t="s">
        <v>4491</v>
      </c>
      <c r="I22" s="11" t="s">
        <v>4492</v>
      </c>
      <c r="J22" s="11" t="s">
        <v>4493</v>
      </c>
      <c r="K22" s="11" t="s">
        <v>4494</v>
      </c>
      <c r="L22" s="11" t="s">
        <v>4495</v>
      </c>
      <c r="M22" s="11" t="s">
        <v>4496</v>
      </c>
      <c r="N22" s="11" t="s">
        <v>4497</v>
      </c>
      <c r="O22" s="11" t="s">
        <v>4498</v>
      </c>
      <c r="P22" s="11" t="s">
        <v>4499</v>
      </c>
      <c r="Q22" s="11" t="s">
        <v>4500</v>
      </c>
      <c r="R22" s="11" t="s">
        <v>4501</v>
      </c>
      <c r="S22" s="11" t="s">
        <v>4502</v>
      </c>
      <c r="T22" s="11" t="s">
        <v>4503</v>
      </c>
    </row>
    <row r="23" spans="1:20" x14ac:dyDescent="0.25">
      <c r="A23">
        <f>COUNTIF('scopus-selection-analysis'!AM2:AM366, "x")</f>
        <v>167</v>
      </c>
      <c r="B23">
        <f>COUNTIF('scopus-selection-analysis'!AN2:AN366, "x")</f>
        <v>7</v>
      </c>
      <c r="C23">
        <f>COUNTIF('scopus-selection-analysis'!AO2:AO366, "x")</f>
        <v>63</v>
      </c>
      <c r="D23">
        <f>COUNTIF('scopus-selection-analysis'!AP2:AP366, "x")</f>
        <v>20</v>
      </c>
      <c r="E23">
        <f>COUNTIF('scopus-selection-analysis'!AQ2:AQ366, "x")</f>
        <v>17</v>
      </c>
      <c r="F23">
        <f>COUNTIF('scopus-selection-analysis'!AR2:AR366, "x")</f>
        <v>13</v>
      </c>
      <c r="G23">
        <f>COUNTIF('scopus-selection-analysis'!AS2:AS366, "x")</f>
        <v>228</v>
      </c>
      <c r="H23">
        <f>COUNTIF('scopus-selection-analysis'!AT2:AT366, "x")</f>
        <v>122</v>
      </c>
      <c r="I23">
        <f>COUNTIF('scopus-selection-analysis'!AU2:AU366, "x")</f>
        <v>13</v>
      </c>
      <c r="J23">
        <f>COUNTIF('scopus-selection-analysis'!AV2:AV366, "x")</f>
        <v>2</v>
      </c>
      <c r="K23">
        <f>COUNTIF('scopus-selection-analysis'!AW2:AW366, "x")</f>
        <v>16</v>
      </c>
      <c r="L23">
        <f>COUNTIF('scopus-selection-analysis'!AX2:AX366, "x")</f>
        <v>92</v>
      </c>
      <c r="M23">
        <f>COUNTIF('scopus-selection-analysis'!AY2:AY366, "x")</f>
        <v>7</v>
      </c>
      <c r="N23">
        <f>COUNTIF('scopus-selection-analysis'!AZ2:AZ366, "x")</f>
        <v>1</v>
      </c>
      <c r="O23">
        <f>COUNTIF('scopus-selection-analysis'!BA2:BA366, "x")</f>
        <v>3</v>
      </c>
      <c r="P23">
        <f>COUNTIF('scopus-selection-analysis'!BB2:BB366, "x")</f>
        <v>0</v>
      </c>
      <c r="Q23">
        <f>COUNTIF('scopus-selection-analysis'!BC2:BC366, "x")</f>
        <v>20</v>
      </c>
      <c r="R23">
        <f>COUNTIF('scopus-selection-analysis'!BD2:BD366, "x")</f>
        <v>23</v>
      </c>
      <c r="S23">
        <f>COUNTIF('scopus-selection-analysis'!BE2:BE366, "x")</f>
        <v>273</v>
      </c>
      <c r="T23">
        <f>COUNTIF('scopus-selection-analysis'!BF2:BF366, "x")</f>
        <v>201</v>
      </c>
    </row>
  </sheetData>
  <conditionalFormatting sqref="A1:G6">
    <cfRule type="colorScale" priority="1">
      <colorScale>
        <cfvo type="min"/>
        <cfvo type="max"/>
        <color rgb="FFFCFCFF"/>
        <color rgb="FF63BE7B"/>
      </colorScale>
    </cfRule>
  </conditionalFormatting>
  <conditionalFormatting sqref="I1:J1 K1:K2 L1:L3 M1:M4 N1:AA5 O6:AA6 AB1:AB6">
    <cfRule type="colorScale" priority="18">
      <colorScale>
        <cfvo type="min"/>
        <cfvo type="max"/>
        <color rgb="FFFCFCFF"/>
        <color rgb="FF63BE7B"/>
      </colorScale>
    </cfRule>
  </conditionalFormatting>
  <conditionalFormatting sqref="K3 J2 L4 M5 N6">
    <cfRule type="colorScale" priority="17">
      <colorScale>
        <cfvo type="min"/>
        <cfvo type="max"/>
        <color rgb="FFFCFCFF"/>
        <color rgb="FF63BE7B"/>
      </colorScale>
    </cfRule>
  </conditionalFormatting>
  <conditionalFormatting sqref="I1:AB6">
    <cfRule type="colorScale" priority="2">
      <colorScale>
        <cfvo type="min"/>
        <cfvo type="max"/>
        <color rgb="FFFCFCFF"/>
        <color rgb="FF63BE7B"/>
      </colorScale>
    </cfRule>
  </conditionalFormatting>
  <pageMargins left="0.7" right="0.7" top="0.75" bottom="0.75" header="0.3" footer="0.3"/>
  <pageSetup paperSize="8"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6"/>
  <sheetViews>
    <sheetView zoomScale="90" zoomScaleNormal="90" workbookViewId="0">
      <selection activeCell="O7" sqref="O7"/>
    </sheetView>
  </sheetViews>
  <sheetFormatPr defaultRowHeight="15" x14ac:dyDescent="0.25"/>
  <cols>
    <col min="15" max="15" width="13" customWidth="1"/>
    <col min="22" max="22" width="0" hidden="1" customWidth="1"/>
  </cols>
  <sheetData>
    <row r="1" spans="1:28" ht="37.5" x14ac:dyDescent="0.3">
      <c r="A1" s="18">
        <f>COUNTIFS('scopus-selection-analysis'!Z2:Z366, "x", 'scopus-selection-analysis'!BG2:BG366, "x")</f>
        <v>0</v>
      </c>
      <c r="B1" s="18">
        <f>COUNTIFS('scopus-selection-analysis'!Z2:Z366, "x", 'scopus-selection-analysis'!BH2:BH366, "x")</f>
        <v>13</v>
      </c>
      <c r="C1" s="18">
        <f>COUNTIFS('scopus-selection-analysis'!Z2:Z366, "x", 'scopus-selection-analysis'!BI2:BI366, "x")</f>
        <v>3</v>
      </c>
      <c r="D1" s="18">
        <f>COUNTIFS('scopus-selection-analysis'!Z2:Z366, "x", 'scopus-selection-analysis'!BJ2:BJ366, "x")</f>
        <v>19</v>
      </c>
      <c r="E1" s="18">
        <f>COUNTIFS('scopus-selection-analysis'!Z2:Z366, "x", 'scopus-selection-analysis'!BK2:BK366, "x")</f>
        <v>3</v>
      </c>
      <c r="F1" s="18">
        <f>COUNTIFS('scopus-selection-analysis'!Z2:Z366, "x", 'scopus-selection-analysis'!BL2:BL366, "x")</f>
        <v>8</v>
      </c>
      <c r="G1" s="18">
        <f>COUNTIFS('scopus-selection-analysis'!Z2:Z366, "x", 'scopus-selection-analysis'!BM2:BM366, "x")</f>
        <v>3</v>
      </c>
      <c r="H1" s="18">
        <f>COUNTIFS('scopus-selection-analysis'!Z2:Z366, "x", 'scopus-selection-analysis'!BN2:BN366, "x")</f>
        <v>63</v>
      </c>
      <c r="I1" s="18">
        <f>COUNTIFS('scopus-selection-analysis'!Z2:Z366, "x", 'scopus-selection-analysis'!BO2:BO366, "x")</f>
        <v>5</v>
      </c>
      <c r="J1" s="18">
        <f>COUNTIFS('scopus-selection-analysis'!Z2:Z366, "x", 'scopus-selection-analysis'!BP2:BP366, "x")</f>
        <v>119</v>
      </c>
      <c r="K1" s="18">
        <f>COUNTIFS('scopus-selection-analysis'!Z2:Z366, "x", 'scopus-selection-analysis'!BQ2:BQ366, "x")</f>
        <v>9</v>
      </c>
      <c r="L1" s="18">
        <f>COUNTIFS('scopus-selection-analysis'!Z2:Z366, "x", 'scopus-selection-analysis'!BR2:BR366, "x")</f>
        <v>6</v>
      </c>
      <c r="M1" s="18">
        <f>COUNTIFS('scopus-selection-analysis'!Z2:Z366, "x", 'scopus-selection-analysis'!BS2:BS366, "x")</f>
        <v>4</v>
      </c>
      <c r="N1" s="18">
        <f>COUNTIFS('scopus-selection-analysis'!Z2:Z366, "x", 'scopus-selection-analysis'!BT2:BT366, "x")</f>
        <v>32</v>
      </c>
      <c r="O1" s="19" t="s">
        <v>4302</v>
      </c>
      <c r="P1" s="18">
        <f>COUNTIFS('scopus-selection-analysis'!Z2:Z366, "x", 'scopus-selection-analysis'!BU2:BU366, "x")</f>
        <v>139</v>
      </c>
      <c r="Q1" s="18">
        <f>COUNTIFS('scopus-selection-analysis'!Z2:Z366, "x", 'scopus-selection-analysis'!BV2:BV366, "x")</f>
        <v>13</v>
      </c>
      <c r="R1" s="18">
        <f>COUNTIFS('scopus-selection-analysis'!Z2:Z366, "x", 'scopus-selection-analysis'!BW2:BW366, "x")</f>
        <v>95</v>
      </c>
      <c r="S1" s="18">
        <f>COUNTIFS('scopus-selection-analysis'!Z2:Z366, "x", 'scopus-selection-analysis'!BX2:BX366, "x")</f>
        <v>42</v>
      </c>
      <c r="T1" s="18">
        <f>COUNTIFS('scopus-selection-analysis'!Z2:Z366, "x", 'scopus-selection-analysis'!BY2:BY366, "x")</f>
        <v>14</v>
      </c>
      <c r="U1" s="18">
        <f>COUNTIFS('scopus-selection-analysis'!Z2:Z366, "x", 'scopus-selection-analysis'!BZ2:BZ366, "x")</f>
        <v>8</v>
      </c>
      <c r="V1" s="18">
        <f>COUNTIFS('scopus-selection-analysis'!Z2:Z366, "x", 'scopus-selection-analysis'!CA2:CA366, "x")</f>
        <v>0</v>
      </c>
      <c r="W1" s="18">
        <f>COUNTIFS('scopus-selection-analysis'!Z2:Z366, "x", 'scopus-selection-analysis'!CB2:CB366, "x")</f>
        <v>13</v>
      </c>
      <c r="X1" s="18">
        <f>COUNTIFS('scopus-selection-analysis'!Z2:Z366, "x", 'scopus-selection-analysis'!CC2:CC366, "x")</f>
        <v>73</v>
      </c>
      <c r="Y1" s="18">
        <f>COUNTIFS('scopus-selection-analysis'!Z2:Z366, "x", 'scopus-selection-analysis'!CD2:CD366, "x")</f>
        <v>8</v>
      </c>
      <c r="Z1" s="18">
        <f>COUNTIFS('scopus-selection-analysis'!Z2:Z366, "x", 'scopus-selection-analysis'!CE2:CE366, "x")</f>
        <v>6</v>
      </c>
      <c r="AA1" s="18">
        <f>COUNTIFS('scopus-selection-analysis'!Z2:Z366, "x", 'scopus-selection-analysis'!CF2:CF366, "x")</f>
        <v>2</v>
      </c>
      <c r="AB1" s="18">
        <f>COUNTIFS('scopus-selection-analysis'!Z2:Z366, "x", 'scopus-selection-analysis'!CG2:CG366, "x")</f>
        <v>4</v>
      </c>
    </row>
    <row r="2" spans="1:28" ht="56.25" x14ac:dyDescent="0.3">
      <c r="A2" s="18">
        <f>COUNTIFS('scopus-selection-analysis'!AA2:AA366, "x", 'scopus-selection-analysis'!BG2:BG366, "x")</f>
        <v>1</v>
      </c>
      <c r="B2" s="18">
        <f>COUNTIFS('scopus-selection-analysis'!AA2:AA366, "x", 'scopus-selection-analysis'!BH2:BH366, "x")</f>
        <v>1</v>
      </c>
      <c r="C2" s="18">
        <f>COUNTIFS('scopus-selection-analysis'!AA2:AA366, "x", 'scopus-selection-analysis'!BI2:BI366, "x")</f>
        <v>0</v>
      </c>
      <c r="D2" s="18">
        <f>COUNTIFS('scopus-selection-analysis'!AA2:AA366, "x", 'scopus-selection-analysis'!BJ2:BJ366, "x")</f>
        <v>3</v>
      </c>
      <c r="E2" s="18">
        <f>COUNTIFS('scopus-selection-analysis'!AA2:AA366, "x", 'scopus-selection-analysis'!BK2:BK366, "x")</f>
        <v>12</v>
      </c>
      <c r="F2" s="18">
        <f>COUNTIFS('scopus-selection-analysis'!AA2:AA366, "x", 'scopus-selection-analysis'!BL2:BL366, "x")</f>
        <v>9</v>
      </c>
      <c r="G2" s="18">
        <f>COUNTIFS('scopus-selection-analysis'!AA2:AA366, "x", 'scopus-selection-analysis'!BM2:BM366, "x")</f>
        <v>19</v>
      </c>
      <c r="H2" s="18">
        <f>COUNTIFS('scopus-selection-analysis'!AA2:AA366, "x", 'scopus-selection-analysis'!BN2:BN366, "x")</f>
        <v>14</v>
      </c>
      <c r="I2" s="18">
        <f>COUNTIFS('scopus-selection-analysis'!AA2:AA366, "x", 'scopus-selection-analysis'!BO2:BO366, "x")</f>
        <v>19</v>
      </c>
      <c r="J2" s="18">
        <f>COUNTIFS('scopus-selection-analysis'!AA2:AA366, "x", 'scopus-selection-analysis'!BP2:BP366, "x")</f>
        <v>39</v>
      </c>
      <c r="K2" s="18">
        <f>COUNTIFS('scopus-selection-analysis'!AA2:AA366, "x", 'scopus-selection-analysis'!BQ2:BQ366, "x")</f>
        <v>10</v>
      </c>
      <c r="L2" s="18">
        <f>COUNTIFS('scopus-selection-analysis'!AA2:AA366, "x", 'scopus-selection-analysis'!BR2:BR366, "x")</f>
        <v>3</v>
      </c>
      <c r="M2" s="18">
        <f>COUNTIFS('scopus-selection-analysis'!AA2:AA366, "x", 'scopus-selection-analysis'!BS2:BS366, "x")</f>
        <v>4</v>
      </c>
      <c r="N2" s="18">
        <f>COUNTIFS('scopus-selection-analysis'!AA2:AA366, "x", 'scopus-selection-analysis'!BT2:BT366, "x")</f>
        <v>12</v>
      </c>
      <c r="O2" s="19" t="s">
        <v>4303</v>
      </c>
      <c r="P2" s="18">
        <f>COUNTIFS('scopus-selection-analysis'!AA2:AA366, "x", 'scopus-selection-analysis'!BU2:BU366, "x")</f>
        <v>47</v>
      </c>
      <c r="Q2" s="18">
        <f>COUNTIFS('scopus-selection-analysis'!AA2:AA366, "x", 'scopus-selection-analysis'!BV2:BV366, "x")</f>
        <v>4</v>
      </c>
      <c r="R2" s="18">
        <f>COUNTIFS('scopus-selection-analysis'!AA2:AA366, "x", 'scopus-selection-analysis'!BW2:BW366, "x")</f>
        <v>3</v>
      </c>
      <c r="S2" s="18">
        <f>COUNTIFS('scopus-selection-analysis'!AA2:AA366, "x", 'scopus-selection-analysis'!BX2:BX366, "x")</f>
        <v>6</v>
      </c>
      <c r="T2" s="18">
        <f>COUNTIFS('scopus-selection-analysis'!AA2:AA366, "x", 'scopus-selection-analysis'!BY2:BY366, "x")</f>
        <v>1</v>
      </c>
      <c r="U2" s="18">
        <f>COUNTIFS('scopus-selection-analysis'!AA2:AA366, "x", 'scopus-selection-analysis'!BZ2:BZ366, "x")</f>
        <v>10</v>
      </c>
      <c r="V2" s="18">
        <f>COUNTIFS('scopus-selection-analysis'!AA2:AA366, "x", 'scopus-selection-analysis'!CA2:CA366, "x")</f>
        <v>0</v>
      </c>
      <c r="W2" s="18">
        <f>COUNTIFS('scopus-selection-analysis'!AA2:AA366, "x", 'scopus-selection-analysis'!CB2:CB366, "x")</f>
        <v>0</v>
      </c>
      <c r="X2" s="18">
        <f>COUNTIFS('scopus-selection-analysis'!AA2:AA366, "x", 'scopus-selection-analysis'!CC2:CC366, "x")</f>
        <v>7</v>
      </c>
      <c r="Y2" s="18">
        <f>COUNTIFS('scopus-selection-analysis'!AA2:AA366, "x", 'scopus-selection-analysis'!CD2:CD366, "x")</f>
        <v>0</v>
      </c>
      <c r="Z2" s="18">
        <f>COUNTIFS('scopus-selection-analysis'!AA2:AA366, "x", 'scopus-selection-analysis'!CE2:CE366, "x")</f>
        <v>2</v>
      </c>
      <c r="AA2" s="18">
        <f>COUNTIFS('scopus-selection-analysis'!AA2:AA366, "x", 'scopus-selection-analysis'!CF2:CF366, "x")</f>
        <v>1</v>
      </c>
      <c r="AB2" s="18">
        <f>COUNTIFS('scopus-selection-analysis'!AA2:AA366, "x", 'scopus-selection-analysis'!CG2:CG366, "x")</f>
        <v>1</v>
      </c>
    </row>
    <row r="3" spans="1:28" ht="37.5" x14ac:dyDescent="0.3">
      <c r="A3" s="18">
        <f>COUNTIFS('scopus-selection-analysis'!AB2:AB366, "x", 'scopus-selection-analysis'!BG2:BG366, "x")</f>
        <v>1</v>
      </c>
      <c r="B3" s="18">
        <f>COUNTIFS('scopus-selection-analysis'!AB2:AB366, "x", 'scopus-selection-analysis'!BH2:BH366, "x")</f>
        <v>20</v>
      </c>
      <c r="C3" s="18">
        <f>COUNTIFS('scopus-selection-analysis'!AB2:AB366, "x", 'scopus-selection-analysis'!BI2:BI366, "x")</f>
        <v>4</v>
      </c>
      <c r="D3" s="18">
        <f>COUNTIFS('scopus-selection-analysis'!AB2:AB366, "x", 'scopus-selection-analysis'!BJ2:BJ366, "x")</f>
        <v>25</v>
      </c>
      <c r="E3" s="18">
        <f>COUNTIFS('scopus-selection-analysis'!AB2:AB366, "x", 'scopus-selection-analysis'!BK2:BK366, "x")</f>
        <v>9</v>
      </c>
      <c r="F3" s="18">
        <f>COUNTIFS('scopus-selection-analysis'!AB2:AB366, "x", 'scopus-selection-analysis'!BL2:BL366, "x")</f>
        <v>16</v>
      </c>
      <c r="G3" s="18">
        <f>COUNTIFS('scopus-selection-analysis'!AB2:AB366, "x", 'scopus-selection-analysis'!BM2:BM366, "x")</f>
        <v>21</v>
      </c>
      <c r="H3" s="18">
        <f>COUNTIFS('scopus-selection-analysis'!AB2:AB366, "x", 'scopus-selection-analysis'!BN2:BN366, "x")</f>
        <v>120</v>
      </c>
      <c r="I3" s="18">
        <f>COUNTIFS('scopus-selection-analysis'!AB2:AB366, "x", 'scopus-selection-analysis'!BO2:BO366, "x")</f>
        <v>13</v>
      </c>
      <c r="J3" s="18">
        <f>COUNTIFS('scopus-selection-analysis'!AB2:AB366, "x", 'scopus-selection-analysis'!BP2:BP366, "x")</f>
        <v>200</v>
      </c>
      <c r="K3" s="18">
        <f>COUNTIFS('scopus-selection-analysis'!AB2:AB366, "x", 'scopus-selection-analysis'!BQ2:BQ366, "x")</f>
        <v>18</v>
      </c>
      <c r="L3" s="18">
        <f>COUNTIFS('scopus-selection-analysis'!AB2:AB366, "x", 'scopus-selection-analysis'!BR2:BR366, "x")</f>
        <v>10</v>
      </c>
      <c r="M3" s="18">
        <f>COUNTIFS('scopus-selection-analysis'!AB2:AB366, "x", 'scopus-selection-analysis'!BS2:BS366, "x")</f>
        <v>7</v>
      </c>
      <c r="N3" s="18">
        <f>COUNTIFS('scopus-selection-analysis'!AB2:AB366, "x", 'scopus-selection-analysis'!BT2:BT366, "x")</f>
        <v>56</v>
      </c>
      <c r="O3" s="19" t="s">
        <v>4304</v>
      </c>
      <c r="P3" s="18">
        <f>COUNTIFS('scopus-selection-analysis'!AB2:AB366, "x", 'scopus-selection-analysis'!BU2:BU366, "x")</f>
        <v>246</v>
      </c>
      <c r="Q3" s="18">
        <f>COUNTIFS('scopus-selection-analysis'!AB2:AB366, "x", 'scopus-selection-analysis'!BV2:BV366, "x")</f>
        <v>25</v>
      </c>
      <c r="R3" s="18">
        <f>COUNTIFS('scopus-selection-analysis'!AB2:AB366, "x", 'scopus-selection-analysis'!BW2:BW366, "x")</f>
        <v>141</v>
      </c>
      <c r="S3" s="18">
        <f>COUNTIFS('scopus-selection-analysis'!AB2:AB366, "x", 'scopus-selection-analysis'!BX2:BX366, "x")</f>
        <v>74</v>
      </c>
      <c r="T3" s="18">
        <f>COUNTIFS('scopus-selection-analysis'!AB2:AB366, "x", 'scopus-selection-analysis'!BY2:BY366, "x")</f>
        <v>31</v>
      </c>
      <c r="U3" s="18">
        <f>COUNTIFS('scopus-selection-analysis'!AB2:AB366, "x", 'scopus-selection-analysis'!BZ2:BZ366, "x")</f>
        <v>21</v>
      </c>
      <c r="V3" s="18">
        <f>COUNTIFS('scopus-selection-analysis'!AB2:AB366, "x", 'scopus-selection-analysis'!CA2:CA366, "x")</f>
        <v>0</v>
      </c>
      <c r="W3" s="18">
        <f>COUNTIFS('scopus-selection-analysis'!AB2:AB366, "x", 'scopus-selection-analysis'!CB2:CB366, "x")</f>
        <v>21</v>
      </c>
      <c r="X3" s="18">
        <f>COUNTIFS('scopus-selection-analysis'!AB2:AB366, "x", 'scopus-selection-analysis'!CC2:CC366, "x")</f>
        <v>126</v>
      </c>
      <c r="Y3" s="18">
        <f>COUNTIFS('scopus-selection-analysis'!AB2:AB366, "x", 'scopus-selection-analysis'!CD2:CD366, "x")</f>
        <v>10</v>
      </c>
      <c r="Z3" s="18">
        <f>COUNTIFS('scopus-selection-analysis'!AB2:AB366, "x", 'scopus-selection-analysis'!CE2:CE366, "x")</f>
        <v>14</v>
      </c>
      <c r="AA3" s="18">
        <f>COUNTIFS('scopus-selection-analysis'!AB2:AB366, "x", 'scopus-selection-analysis'!CF2:CF366, "x")</f>
        <v>3</v>
      </c>
      <c r="AB3" s="18">
        <f>COUNTIFS('scopus-selection-analysis'!AB2:AB366, "x", 'scopus-selection-analysis'!CG2:CG366, "x")</f>
        <v>6</v>
      </c>
    </row>
    <row r="4" spans="1:28" ht="56.25" x14ac:dyDescent="0.3">
      <c r="A4" s="18">
        <f>COUNTIFS('scopus-selection-analysis'!AC2:AC366, "x", 'scopus-selection-analysis'!BG2:BG366, "x")</f>
        <v>0</v>
      </c>
      <c r="B4" s="18">
        <f>COUNTIFS('scopus-selection-analysis'!AC2:AC366, "x", 'scopus-selection-analysis'!BH2:BH366, "x")</f>
        <v>1</v>
      </c>
      <c r="C4" s="18">
        <f>COUNTIFS('scopus-selection-analysis'!AC2:AC366, "x", 'scopus-selection-analysis'!BI2:BI366, "x")</f>
        <v>0</v>
      </c>
      <c r="D4" s="18">
        <f>COUNTIFS('scopus-selection-analysis'!AC2:AC366, "x", 'scopus-selection-analysis'!BJ2:BJ366, "x")</f>
        <v>8</v>
      </c>
      <c r="E4" s="18">
        <f>COUNTIFS('scopus-selection-analysis'!AC2:AC366, "x", 'scopus-selection-analysis'!BK2:BK366, "x")</f>
        <v>2</v>
      </c>
      <c r="F4" s="18">
        <f>COUNTIFS('scopus-selection-analysis'!AC2:AC366, "x", 'scopus-selection-analysis'!BL2:BL366, "x")</f>
        <v>2</v>
      </c>
      <c r="G4" s="18">
        <f>COUNTIFS('scopus-selection-analysis'!AC2:AC366, "x", 'scopus-selection-analysis'!BM2:BM366, "x")</f>
        <v>5</v>
      </c>
      <c r="H4" s="18">
        <f>COUNTIFS('scopus-selection-analysis'!AC2:AC366, "x", 'scopus-selection-analysis'!BN2:BN366, "x")</f>
        <v>10</v>
      </c>
      <c r="I4" s="18">
        <f>COUNTIFS('scopus-selection-analysis'!AC2:AC366, "x", 'scopus-selection-analysis'!BO2:BO366, "x")</f>
        <v>7</v>
      </c>
      <c r="J4" s="18">
        <f>COUNTIFS('scopus-selection-analysis'!AC2:AC366, "x", 'scopus-selection-analysis'!BP2:BP366, "x")</f>
        <v>12</v>
      </c>
      <c r="K4" s="18">
        <f>COUNTIFS('scopus-selection-analysis'!AC2:AC366, "x", 'scopus-selection-analysis'!BQ2:BQ366, "x")</f>
        <v>3</v>
      </c>
      <c r="L4" s="18">
        <f>COUNTIFS('scopus-selection-analysis'!AC2:AC366, "x", 'scopus-selection-analysis'!BR2:BR366, "x")</f>
        <v>3</v>
      </c>
      <c r="M4" s="18">
        <f>COUNTIFS('scopus-selection-analysis'!AC2:AC366, "x", 'scopus-selection-analysis'!BS2:BS366, "x")</f>
        <v>2</v>
      </c>
      <c r="N4" s="18">
        <f>COUNTIFS('scopus-selection-analysis'!AC2:AC366, "x", 'scopus-selection-analysis'!BT2:BT366, "x")</f>
        <v>6</v>
      </c>
      <c r="O4" s="19" t="s">
        <v>4305</v>
      </c>
      <c r="P4" s="18">
        <f>COUNTIFS('scopus-selection-analysis'!AC2:AC366, "x", 'scopus-selection-analysis'!BU2:BU366, "x")</f>
        <v>19</v>
      </c>
      <c r="Q4" s="18">
        <f>COUNTIFS('scopus-selection-analysis'!AC2:AC366, "x", 'scopus-selection-analysis'!BV2:BV366, "x")</f>
        <v>4</v>
      </c>
      <c r="R4" s="18">
        <f>COUNTIFS('scopus-selection-analysis'!AC2:AC366, "x", 'scopus-selection-analysis'!BW2:BW366, "x")</f>
        <v>8</v>
      </c>
      <c r="S4" s="18">
        <f>COUNTIFS('scopus-selection-analysis'!AC2:AC366, "x", 'scopus-selection-analysis'!BX2:BX366, "x")</f>
        <v>6</v>
      </c>
      <c r="T4" s="18">
        <f>COUNTIFS('scopus-selection-analysis'!AC2:AC366, "x", 'scopus-selection-analysis'!BY2:BY366, "x")</f>
        <v>3</v>
      </c>
      <c r="U4" s="18">
        <f>COUNTIFS('scopus-selection-analysis'!AC2:AC366, "x", 'scopus-selection-analysis'!BZ2:BZ366, "x")</f>
        <v>1</v>
      </c>
      <c r="V4" s="18">
        <f>COUNTIFS('scopus-selection-analysis'!AC2:AC366, "x", 'scopus-selection-analysis'!CA2:CA366, "x")</f>
        <v>0</v>
      </c>
      <c r="W4" s="18">
        <f>COUNTIFS('scopus-selection-analysis'!AC2:AC366, "x", 'scopus-selection-analysis'!CB2:CB366, "x")</f>
        <v>1</v>
      </c>
      <c r="X4" s="18">
        <f>COUNTIFS('scopus-selection-analysis'!AC2:AC366, "x", 'scopus-selection-analysis'!CC2:CC366, "x")</f>
        <v>8</v>
      </c>
      <c r="Y4" s="18">
        <f>COUNTIFS('scopus-selection-analysis'!AC2:AC366, "x", 'scopus-selection-analysis'!CD2:CD366, "x")</f>
        <v>0</v>
      </c>
      <c r="Z4" s="18">
        <f>COUNTIFS('scopus-selection-analysis'!AC2:AC366, "x", 'scopus-selection-analysis'!CE2:CE366, "x")</f>
        <v>1</v>
      </c>
      <c r="AA4" s="18">
        <f>COUNTIFS('scopus-selection-analysis'!AC2:AC366, "x", 'scopus-selection-analysis'!CF2:CF366, "x")</f>
        <v>0</v>
      </c>
      <c r="AB4" s="18">
        <f>COUNTIFS('scopus-selection-analysis'!AC2:AC366, "x", 'scopus-selection-analysis'!CG2:CG366, "x")</f>
        <v>0</v>
      </c>
    </row>
    <row r="5" spans="1:28" ht="37.5" x14ac:dyDescent="0.3">
      <c r="A5" s="18">
        <f>COUNTIFS('scopus-selection-analysis'!AD2:AD366, "x", 'scopus-selection-analysis'!BG2:BG366, "x")</f>
        <v>0</v>
      </c>
      <c r="B5" s="18">
        <f>COUNTIFS('scopus-selection-analysis'!AD2:AD366, "x", 'scopus-selection-analysis'!BH2:BH366, "x")</f>
        <v>0</v>
      </c>
      <c r="C5" s="18">
        <f>COUNTIFS('scopus-selection-analysis'!AD2:AD366, "x", 'scopus-selection-analysis'!BI2:BI366, "x")</f>
        <v>0</v>
      </c>
      <c r="D5" s="18">
        <f>COUNTIFS('scopus-selection-analysis'!AD2:AD366, "x", 'scopus-selection-analysis'!BJ2:BJ366, "x")</f>
        <v>2</v>
      </c>
      <c r="E5" s="18">
        <f>COUNTIFS('scopus-selection-analysis'!AD2:AD366, "x", 'scopus-selection-analysis'!BK2:BK366, "x")</f>
        <v>1</v>
      </c>
      <c r="F5" s="18">
        <f>COUNTIFS('scopus-selection-analysis'!AD2:AD366, "x", 'scopus-selection-analysis'!BL2:BL366, "x")</f>
        <v>0</v>
      </c>
      <c r="G5" s="18">
        <f>COUNTIFS('scopus-selection-analysis'!AD2:AD366, "x", 'scopus-selection-analysis'!BM2:BM366, "x")</f>
        <v>1</v>
      </c>
      <c r="H5" s="18">
        <f>COUNTIFS('scopus-selection-analysis'!AD2:AD366, "x", 'scopus-selection-analysis'!BN2:BN366, "x")</f>
        <v>3</v>
      </c>
      <c r="I5" s="18">
        <f>COUNTIFS('scopus-selection-analysis'!AD2:AD366, "x", 'scopus-selection-analysis'!BO2:BO366, "x")</f>
        <v>2</v>
      </c>
      <c r="J5" s="18">
        <f>COUNTIFS('scopus-selection-analysis'!AD2:AD366, "x", 'scopus-selection-analysis'!BP2:BP366, "x")</f>
        <v>8</v>
      </c>
      <c r="K5" s="18">
        <f>COUNTIFS('scopus-selection-analysis'!AD2:AD366, "x", 'scopus-selection-analysis'!BQ2:BQ366, "x")</f>
        <v>3</v>
      </c>
      <c r="L5" s="18">
        <f>COUNTIFS('scopus-selection-analysis'!AD2:AD366, "x", 'scopus-selection-analysis'!BR2:BR366, "x")</f>
        <v>0</v>
      </c>
      <c r="M5" s="18">
        <f>COUNTIFS('scopus-selection-analysis'!AD2:AD366, "x", 'scopus-selection-analysis'!BS2:BS366, "x")</f>
        <v>0</v>
      </c>
      <c r="N5" s="18">
        <f>COUNTIFS('scopus-selection-analysis'!AD2:AD366, "x", 'scopus-selection-analysis'!BT2:BT366, "x")</f>
        <v>2</v>
      </c>
      <c r="O5" s="19" t="s">
        <v>4306</v>
      </c>
      <c r="P5" s="18">
        <f>COUNTIFS('scopus-selection-analysis'!AD2:AD366, "x", 'scopus-selection-analysis'!BU2:BU366, "x")</f>
        <v>11</v>
      </c>
      <c r="Q5" s="18">
        <f>COUNTIFS('scopus-selection-analysis'!AD2:AD366, "x", 'scopus-selection-analysis'!BV2:BV366, "x")</f>
        <v>3</v>
      </c>
      <c r="R5" s="18">
        <f>COUNTIFS('scopus-selection-analysis'!AD2:AD366, "x", 'scopus-selection-analysis'!BW2:BW366, "x")</f>
        <v>5</v>
      </c>
      <c r="S5" s="18">
        <f>COUNTIFS('scopus-selection-analysis'!AD2:AD366, "x", 'scopus-selection-analysis'!BX2:BX366, "x")</f>
        <v>5</v>
      </c>
      <c r="T5" s="18">
        <f>COUNTIFS('scopus-selection-analysis'!AD2:AD366, "x", 'scopus-selection-analysis'!BY2:BY366, "x")</f>
        <v>0</v>
      </c>
      <c r="U5" s="18">
        <f>COUNTIFS('scopus-selection-analysis'!AD2:AD366, "x", 'scopus-selection-analysis'!BZ2:BZ366, "x")</f>
        <v>1</v>
      </c>
      <c r="V5" s="18">
        <f>COUNTIFS('scopus-selection-analysis'!AD2:AD366, "x", 'scopus-selection-analysis'!CA2:CA366, "x")</f>
        <v>0</v>
      </c>
      <c r="W5" s="18">
        <f>COUNTIFS('scopus-selection-analysis'!AD2:AD366, "x", 'scopus-selection-analysis'!CB2:CB366, "x")</f>
        <v>1</v>
      </c>
      <c r="X5" s="18">
        <f>COUNTIFS('scopus-selection-analysis'!AD2:AD366, "x", 'scopus-selection-analysis'!CC2:CC366, "x")</f>
        <v>5</v>
      </c>
      <c r="Y5" s="18">
        <f>COUNTIFS('scopus-selection-analysis'!AD2:AD366, "x", 'scopus-selection-analysis'!CD2:CD366, "x")</f>
        <v>1</v>
      </c>
      <c r="Z5" s="18">
        <f>COUNTIFS('scopus-selection-analysis'!AD2:AD366, "x", 'scopus-selection-analysis'!CE2:CE366, "x")</f>
        <v>1</v>
      </c>
      <c r="AA5" s="18">
        <f>COUNTIFS('scopus-selection-analysis'!AD2:AD366, "x", 'scopus-selection-analysis'!CF2:CF366, "x")</f>
        <v>1</v>
      </c>
      <c r="AB5" s="18">
        <f>COUNTIFS('scopus-selection-analysis'!AD2:AD366, "x", 'scopus-selection-analysis'!CG2:CG366, "x")</f>
        <v>0</v>
      </c>
    </row>
    <row r="6" spans="1:28" ht="37.5" x14ac:dyDescent="0.3">
      <c r="A6" s="18">
        <f>COUNTIFS('scopus-selection-analysis'!AE2:AE366, "x", 'scopus-selection-analysis'!BG2:BG366, "x")</f>
        <v>0</v>
      </c>
      <c r="B6" s="18">
        <f>COUNTIFS('scopus-selection-analysis'!AE2:AE366, "x", 'scopus-selection-analysis'!BH2:BH366, "x")</f>
        <v>0</v>
      </c>
      <c r="C6" s="18">
        <f>COUNTIFS('scopus-selection-analysis'!AE2:AE366, "x", 'scopus-selection-analysis'!BI2:BI366, "x")</f>
        <v>0</v>
      </c>
      <c r="D6" s="18">
        <f>COUNTIFS('scopus-selection-analysis'!AE2:AE366, "x", 'scopus-selection-analysis'!BJ2:BJ366, "x")</f>
        <v>1</v>
      </c>
      <c r="E6" s="18">
        <f>COUNTIFS('scopus-selection-analysis'!AE2:AE366, "x", 'scopus-selection-analysis'!BK2:BK366, "x")</f>
        <v>0</v>
      </c>
      <c r="F6" s="18">
        <f>COUNTIFS('scopus-selection-analysis'!AE2:AE366, "x", 'scopus-selection-analysis'!BL2:BL366, "x")</f>
        <v>1</v>
      </c>
      <c r="G6" s="18">
        <f>COUNTIFS('scopus-selection-analysis'!AE2:AE366, "x", 'scopus-selection-analysis'!BM2:BM366, "x")</f>
        <v>3</v>
      </c>
      <c r="H6" s="18">
        <f>COUNTIFS('scopus-selection-analysis'!AE2:AE366, "x", 'scopus-selection-analysis'!BN2:BN366, "x")</f>
        <v>2</v>
      </c>
      <c r="I6" s="18">
        <f>COUNTIFS('scopus-selection-analysis'!AE2:AE366, "x", 'scopus-selection-analysis'!BO2:BO366, "x")</f>
        <v>0</v>
      </c>
      <c r="J6" s="18">
        <f>COUNTIFS('scopus-selection-analysis'!AE2:AE366, "x", 'scopus-selection-analysis'!BP2:BP366, "x")</f>
        <v>1</v>
      </c>
      <c r="K6" s="18">
        <f>COUNTIFS('scopus-selection-analysis'!AE2:AE366, "x", 'scopus-selection-analysis'!BQ2:BQ366, "x")</f>
        <v>3</v>
      </c>
      <c r="L6" s="18">
        <f>COUNTIFS('scopus-selection-analysis'!AE2:AE366, "x", 'scopus-selection-analysis'!BR2:BR366, "x")</f>
        <v>1</v>
      </c>
      <c r="M6" s="18">
        <f>COUNTIFS('scopus-selection-analysis'!AE2:AE366, "x", 'scopus-selection-analysis'!BS2:BS366, "x")</f>
        <v>0</v>
      </c>
      <c r="N6" s="18">
        <f>COUNTIFS('scopus-selection-analysis'!AE2:AE366, "x", 'scopus-selection-analysis'!BT2:BT366, "x")</f>
        <v>1</v>
      </c>
      <c r="O6" s="19" t="s">
        <v>4307</v>
      </c>
      <c r="P6" s="18">
        <f>COUNTIFS('scopus-selection-analysis'!AE2:AE366, "x", 'scopus-selection-analysis'!BU2:BU366, "x")</f>
        <v>6</v>
      </c>
      <c r="Q6" s="18">
        <f>COUNTIFS('scopus-selection-analysis'!AE2:AE366, "x", 'scopus-selection-analysis'!BV2:BV366, "x")</f>
        <v>1</v>
      </c>
      <c r="R6" s="18">
        <f>COUNTIFS('scopus-selection-analysis'!AE2:AE366, "x", 'scopus-selection-analysis'!BW2:BW366, "x")</f>
        <v>1</v>
      </c>
      <c r="S6" s="18">
        <f>COUNTIFS('scopus-selection-analysis'!AE2:AE366, "x", 'scopus-selection-analysis'!BX2:BX366, "x")</f>
        <v>0</v>
      </c>
      <c r="T6" s="18">
        <f>COUNTIFS('scopus-selection-analysis'!AE2:AE366, "x", 'scopus-selection-analysis'!BY2:BY366, "x")</f>
        <v>0</v>
      </c>
      <c r="U6" s="18">
        <f>COUNTIFS('scopus-selection-analysis'!AE2:AE366, "x", 'scopus-selection-analysis'!BZ2:BZ366, "x")</f>
        <v>1</v>
      </c>
      <c r="V6" s="18">
        <f>COUNTIFS('scopus-selection-analysis'!AE2:AE366, "x", 'scopus-selection-analysis'!CA2:CA366, "x")</f>
        <v>0</v>
      </c>
      <c r="W6" s="18">
        <f>COUNTIFS('scopus-selection-analysis'!AE2:AE366, "x", 'scopus-selection-analysis'!CB2:CB366, "x")</f>
        <v>0</v>
      </c>
      <c r="X6" s="18">
        <f>COUNTIFS('scopus-selection-analysis'!AE2:AE366, "x", 'scopus-selection-analysis'!CC2:CC366, "x")</f>
        <v>1</v>
      </c>
      <c r="Y6" s="18">
        <f>COUNTIFS('scopus-selection-analysis'!AE2:AE366, "x", 'scopus-selection-analysis'!CD2:CD366, "x")</f>
        <v>0</v>
      </c>
      <c r="Z6" s="18">
        <f>COUNTIFS('scopus-selection-analysis'!AE2:AE366, "x", 'scopus-selection-analysis'!CE2:CE366, "x")</f>
        <v>1</v>
      </c>
      <c r="AA6" s="18">
        <f>COUNTIFS('scopus-selection-analysis'!AE2:AE366, "x", 'scopus-selection-analysis'!CF2:CF366, "x")</f>
        <v>1</v>
      </c>
      <c r="AB6" s="18">
        <f>COUNTIFS('scopus-selection-analysis'!AE2:AE366, "x", 'scopus-selection-analysis'!CG2:CG366, "x")</f>
        <v>1</v>
      </c>
    </row>
    <row r="7" spans="1:28" s="10" customFormat="1" ht="168.75" customHeight="1" x14ac:dyDescent="0.25">
      <c r="A7" s="20" t="s">
        <v>4513</v>
      </c>
      <c r="B7" s="20" t="s">
        <v>4514</v>
      </c>
      <c r="C7" s="20" t="s">
        <v>4337</v>
      </c>
      <c r="D7" s="20" t="s">
        <v>4338</v>
      </c>
      <c r="E7" s="20" t="s">
        <v>4339</v>
      </c>
      <c r="F7" s="20" t="s">
        <v>4515</v>
      </c>
      <c r="G7" s="20" t="s">
        <v>4341</v>
      </c>
      <c r="H7" s="20" t="s">
        <v>4342</v>
      </c>
      <c r="I7" s="20" t="s">
        <v>4343</v>
      </c>
      <c r="J7" s="20" t="s">
        <v>4344</v>
      </c>
      <c r="K7" s="20" t="s">
        <v>4345</v>
      </c>
      <c r="L7" s="20" t="s">
        <v>4346</v>
      </c>
      <c r="M7" s="20" t="s">
        <v>4347</v>
      </c>
      <c r="N7" s="20" t="s">
        <v>4348</v>
      </c>
      <c r="O7" s="20"/>
      <c r="P7" s="20" t="s">
        <v>4349</v>
      </c>
      <c r="Q7" s="20" t="s">
        <v>4350</v>
      </c>
      <c r="R7" s="20" t="s">
        <v>4351</v>
      </c>
      <c r="S7" s="20" t="s">
        <v>4352</v>
      </c>
      <c r="T7" s="20" t="s">
        <v>4353</v>
      </c>
      <c r="U7" s="20" t="s">
        <v>4360</v>
      </c>
      <c r="V7" s="20" t="s">
        <v>4354</v>
      </c>
      <c r="W7" s="20" t="s">
        <v>4355</v>
      </c>
      <c r="X7" s="20" t="s">
        <v>4356</v>
      </c>
      <c r="Y7" s="20" t="s">
        <v>4358</v>
      </c>
      <c r="Z7" s="20" t="s">
        <v>4359</v>
      </c>
      <c r="AA7" s="20" t="s">
        <v>4374</v>
      </c>
      <c r="AB7" s="20" t="s">
        <v>4375</v>
      </c>
    </row>
    <row r="11" spans="1:28" ht="120" x14ac:dyDescent="0.25">
      <c r="A11" s="9" t="s">
        <v>4335</v>
      </c>
      <c r="B11" s="9" t="s">
        <v>4336</v>
      </c>
      <c r="C11" s="9" t="s">
        <v>4337</v>
      </c>
      <c r="D11" s="9" t="s">
        <v>4338</v>
      </c>
      <c r="E11" s="9" t="s">
        <v>4339</v>
      </c>
      <c r="F11" s="9" t="s">
        <v>4340</v>
      </c>
      <c r="G11" s="9" t="s">
        <v>4341</v>
      </c>
      <c r="H11" s="9" t="s">
        <v>4342</v>
      </c>
      <c r="I11" s="9" t="s">
        <v>4343</v>
      </c>
      <c r="J11" s="9" t="s">
        <v>4344</v>
      </c>
      <c r="K11" s="9" t="s">
        <v>4345</v>
      </c>
      <c r="L11" s="9" t="s">
        <v>4346</v>
      </c>
      <c r="M11" s="9" t="s">
        <v>4347</v>
      </c>
      <c r="N11" s="9" t="s">
        <v>4348</v>
      </c>
    </row>
    <row r="12" spans="1:28" x14ac:dyDescent="0.25">
      <c r="A12">
        <f>COUNTIF('scopus-selection-analysis'!BG2:BG366, "x")</f>
        <v>1</v>
      </c>
      <c r="B12">
        <f>COUNTIF('scopus-selection-analysis'!BH2:BH366, "x")</f>
        <v>22</v>
      </c>
      <c r="C12">
        <f>COUNTIF('scopus-selection-analysis'!BI2:BI366, "x")</f>
        <v>4</v>
      </c>
      <c r="D12">
        <f>COUNTIF('scopus-selection-analysis'!BJ2:BJ366, "x")</f>
        <v>39</v>
      </c>
      <c r="E12">
        <f>COUNTIF('scopus-selection-analysis'!BK2:BK366, "x")</f>
        <v>17</v>
      </c>
      <c r="F12">
        <f>COUNTIF('scopus-selection-analysis'!BL2:BL366, "x")</f>
        <v>22</v>
      </c>
      <c r="G12">
        <f>COUNTIF('scopus-selection-analysis'!BM2:BM366, "x")</f>
        <v>38</v>
      </c>
      <c r="H12">
        <f>COUNTIF('scopus-selection-analysis'!BN2:BN366, "x")</f>
        <v>138</v>
      </c>
      <c r="I12">
        <f>COUNTIF('scopus-selection-analysis'!BO2:BO366, "x")</f>
        <v>34</v>
      </c>
      <c r="J12">
        <f>COUNTIF('scopus-selection-analysis'!BP2:BP366, "x")</f>
        <v>241</v>
      </c>
      <c r="K12">
        <f>COUNTIF('scopus-selection-analysis'!BQ2:BQ366, "x")</f>
        <v>27</v>
      </c>
      <c r="L12">
        <f>COUNTIF('scopus-selection-analysis'!BR2:BR366, "x")</f>
        <v>13</v>
      </c>
      <c r="M12">
        <f>COUNTIF('scopus-selection-analysis'!BS2:BS366, "x")</f>
        <v>11</v>
      </c>
      <c r="N12">
        <f>COUNTIF('scopus-selection-analysis'!BT2:BT366, "x")</f>
        <v>66</v>
      </c>
    </row>
    <row r="15" spans="1:28" ht="105" x14ac:dyDescent="0.25">
      <c r="A15" s="11" t="s">
        <v>4349</v>
      </c>
      <c r="B15" s="11" t="s">
        <v>4350</v>
      </c>
      <c r="C15" s="11" t="s">
        <v>4351</v>
      </c>
      <c r="D15" s="11" t="s">
        <v>4352</v>
      </c>
      <c r="E15" s="11" t="s">
        <v>4353</v>
      </c>
      <c r="F15" s="11" t="s">
        <v>4360</v>
      </c>
      <c r="G15" s="11" t="s">
        <v>4355</v>
      </c>
      <c r="H15" s="11" t="s">
        <v>4356</v>
      </c>
      <c r="I15" s="11" t="s">
        <v>4358</v>
      </c>
      <c r="J15" s="11" t="s">
        <v>4359</v>
      </c>
      <c r="K15" s="11" t="s">
        <v>4374</v>
      </c>
      <c r="L15" s="11" t="s">
        <v>4375</v>
      </c>
    </row>
    <row r="16" spans="1:28" x14ac:dyDescent="0.25">
      <c r="A16">
        <f>COUNTIF('scopus-selection-analysis'!BU2:BU366, "x")</f>
        <v>306</v>
      </c>
      <c r="B16">
        <f>COUNTIF('scopus-selection-analysis'!BV2:BV366, "x")</f>
        <v>33</v>
      </c>
      <c r="C16">
        <f>COUNTIF('scopus-selection-analysis'!BW2:BW366, "x")</f>
        <v>157</v>
      </c>
      <c r="D16">
        <f>COUNTIF('scopus-selection-analysis'!BX2:BX366, "x")</f>
        <v>88</v>
      </c>
      <c r="E16">
        <f>COUNTIF('scopus-selection-analysis'!BY2:BY366, "x")</f>
        <v>35</v>
      </c>
      <c r="F16">
        <f>COUNTIF('scopus-selection-analysis'!BZ2:BZ366, "x")</f>
        <v>26</v>
      </c>
      <c r="G16">
        <f>COUNTIF('scopus-selection-analysis'!CB2:CB366, "x")</f>
        <v>23</v>
      </c>
      <c r="H16">
        <f>COUNTIF('scopus-selection-analysis'!CC2:CC366, "x")</f>
        <v>142</v>
      </c>
      <c r="I16">
        <f>COUNTIF('scopus-selection-analysis'!CD2:CD366, "x")</f>
        <v>11</v>
      </c>
      <c r="J16">
        <f>COUNTIF('scopus-selection-analysis'!CE2:CE366, "x")</f>
        <v>17</v>
      </c>
      <c r="K16">
        <f>COUNTIF('scopus-selection-analysis'!CF2:CF366, "x")</f>
        <v>5</v>
      </c>
      <c r="L16">
        <f>COUNTIF('scopus-selection-analysis'!CG2:CG366, "x")</f>
        <v>7</v>
      </c>
    </row>
  </sheetData>
  <conditionalFormatting sqref="A1:N6">
    <cfRule type="colorScale" priority="2">
      <colorScale>
        <cfvo type="min"/>
        <cfvo type="max"/>
        <color theme="0"/>
        <color theme="4" tint="-0.249977111117893"/>
      </colorScale>
    </cfRule>
    <cfRule type="colorScale" priority="3">
      <colorScale>
        <cfvo type="min"/>
        <cfvo type="max"/>
        <color theme="4" tint="0.79998168889431442"/>
        <color theme="4" tint="-0.249977111117893"/>
      </colorScale>
    </cfRule>
    <cfRule type="colorScale" priority="4">
      <colorScale>
        <cfvo type="min"/>
        <cfvo type="max"/>
        <color rgb="FFFCFCFF"/>
        <color rgb="FF63BE7B"/>
      </colorScale>
    </cfRule>
    <cfRule type="colorScale" priority="6">
      <colorScale>
        <cfvo type="min"/>
        <cfvo type="max"/>
        <color theme="4" tint="-0.499984740745262"/>
        <color rgb="FFFFEF9C"/>
      </colorScale>
    </cfRule>
    <cfRule type="colorScale" priority="10">
      <colorScale>
        <cfvo type="min"/>
        <cfvo type="max"/>
        <color rgb="FFFCFCFF"/>
        <color rgb="FF63BE7B"/>
      </colorScale>
    </cfRule>
  </conditionalFormatting>
  <conditionalFormatting sqref="P3:P6 Q4:Q6 R5 R6:S6">
    <cfRule type="colorScale" priority="9">
      <colorScale>
        <cfvo type="min"/>
        <cfvo type="max"/>
        <color rgb="FFFCFCFF"/>
        <color rgb="FF63BE7B"/>
      </colorScale>
    </cfRule>
  </conditionalFormatting>
  <conditionalFormatting sqref="P1:AB6">
    <cfRule type="colorScale" priority="1">
      <colorScale>
        <cfvo type="min"/>
        <cfvo type="max"/>
        <color theme="0"/>
        <color theme="4" tint="-0.249977111117893"/>
      </colorScale>
    </cfRule>
    <cfRule type="colorScale" priority="7">
      <colorScale>
        <cfvo type="min"/>
        <cfvo type="max"/>
        <color rgb="FFFCFCFF"/>
        <color rgb="FF63BE7B"/>
      </colorScale>
    </cfRule>
  </conditionalFormatting>
  <pageMargins left="0.7" right="0.7" top="0.75" bottom="0.75" header="0.3" footer="0.3"/>
  <pageSetup paperSize="8" scale="71"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A16" sqref="A16"/>
    </sheetView>
  </sheetViews>
  <sheetFormatPr defaultRowHeight="15" x14ac:dyDescent="0.25"/>
  <cols>
    <col min="1" max="1" width="17" bestFit="1" customWidth="1"/>
    <col min="2" max="2" width="7.5703125" bestFit="1" customWidth="1"/>
    <col min="3" max="3" width="17" bestFit="1" customWidth="1"/>
    <col min="4" max="4" width="12.85546875" bestFit="1" customWidth="1"/>
    <col min="5" max="5" width="14.28515625" bestFit="1" customWidth="1"/>
    <col min="6" max="6" width="6.85546875" bestFit="1" customWidth="1"/>
  </cols>
  <sheetData>
    <row r="1" spans="1:6" x14ac:dyDescent="0.25">
      <c r="B1" s="13">
        <v>2015</v>
      </c>
      <c r="C1" s="13">
        <v>2016</v>
      </c>
      <c r="D1" s="13">
        <v>2017</v>
      </c>
      <c r="E1" s="13">
        <v>2018</v>
      </c>
      <c r="F1" s="13">
        <v>2019</v>
      </c>
    </row>
    <row r="2" spans="1:6" x14ac:dyDescent="0.25">
      <c r="B2">
        <f>COUNTIF('scopus-selection-analysis'!E2:E366, "2015")</f>
        <v>57</v>
      </c>
      <c r="C2">
        <f>COUNTIF('scopus-selection-analysis'!E2:E366, "2016")</f>
        <v>57</v>
      </c>
      <c r="D2">
        <f>COUNTIF('scopus-selection-analysis'!E2:E366, "2017")</f>
        <v>81</v>
      </c>
      <c r="E2">
        <f>COUNTIF('scopus-selection-analysis'!E2:E366, "2018")</f>
        <v>90</v>
      </c>
      <c r="F2">
        <f>COUNTIF('scopus-selection-analysis'!E2:E366, "2019")</f>
        <v>80</v>
      </c>
    </row>
    <row r="4" spans="1:6" x14ac:dyDescent="0.25">
      <c r="B4" s="13" t="s">
        <v>311</v>
      </c>
      <c r="C4" s="13" t="s">
        <v>89</v>
      </c>
      <c r="D4" s="13" t="s">
        <v>713</v>
      </c>
      <c r="E4" s="13" t="s">
        <v>647</v>
      </c>
      <c r="F4" s="13" t="s">
        <v>33</v>
      </c>
    </row>
    <row r="5" spans="1:6" x14ac:dyDescent="0.25">
      <c r="B5">
        <f>COUNTIF('scopus-selection-analysis'!T2:T366, "Review")</f>
        <v>10</v>
      </c>
      <c r="C5">
        <f>COUNTIF('scopus-selection-analysis'!T2:T366, "Conference Paper")</f>
        <v>159</v>
      </c>
      <c r="D5">
        <f>COUNTIF('scopus-selection-analysis'!T2:T366, "Book Chapter")</f>
        <v>10</v>
      </c>
      <c r="E5">
        <f>COUNTIF('scopus-selection-analysis'!T2:T366, "Article in Press")</f>
        <v>6</v>
      </c>
      <c r="F5">
        <f>COUNTIF('scopus-selection-analysis'!T2:T366, "Article")</f>
        <v>180</v>
      </c>
    </row>
    <row r="9" spans="1:6" x14ac:dyDescent="0.25">
      <c r="B9" s="13">
        <v>2015</v>
      </c>
      <c r="C9" s="13">
        <v>2016</v>
      </c>
      <c r="D9" s="13">
        <v>2017</v>
      </c>
      <c r="E9" s="13">
        <v>2018</v>
      </c>
      <c r="F9" s="13">
        <v>2019</v>
      </c>
    </row>
    <row r="10" spans="1:6" x14ac:dyDescent="0.25">
      <c r="A10" s="13" t="s">
        <v>311</v>
      </c>
      <c r="B10">
        <f>COUNTIFS('scopus-selection-analysis'!E2:E366, "2015", 'scopus-selection-analysis'!T2:T366, "Review")</f>
        <v>4</v>
      </c>
      <c r="C10">
        <f>COUNTIFS('scopus-selection-analysis'!E2:E366, "2016", 'scopus-selection-analysis'!T2:T366, "Review")</f>
        <v>1</v>
      </c>
      <c r="D10">
        <f>COUNTIFS('scopus-selection-analysis'!E2:E366, "2017", 'scopus-selection-analysis'!T2:T366, "Review")</f>
        <v>0</v>
      </c>
      <c r="E10">
        <f>COUNTIFS('scopus-selection-analysis'!E2:E366, "2018", 'scopus-selection-analysis'!T2:T366, "Review")</f>
        <v>3</v>
      </c>
      <c r="F10">
        <f>COUNTIFS('scopus-selection-analysis'!E2:E366, "2019", 'scopus-selection-analysis'!T2:T366, "Review")</f>
        <v>2</v>
      </c>
    </row>
    <row r="11" spans="1:6" x14ac:dyDescent="0.25">
      <c r="A11" s="13" t="s">
        <v>89</v>
      </c>
      <c r="B11">
        <f>COUNTIFS('scopus-selection-analysis'!E2:E366, "2015", 'scopus-selection-analysis'!T2:T366, "Conference Paper")</f>
        <v>27</v>
      </c>
      <c r="C11">
        <f>COUNTIFS('scopus-selection-analysis'!E2:E366, "2016", 'scopus-selection-analysis'!T2:T366, "Conference Paper")</f>
        <v>29</v>
      </c>
      <c r="D11">
        <f>COUNTIFS('scopus-selection-analysis'!E2:E366, "2017", 'scopus-selection-analysis'!T2:T366, "Conference Paper")</f>
        <v>42</v>
      </c>
      <c r="E11">
        <f>COUNTIFS('scopus-selection-analysis'!E2:E366, "2018", 'scopus-selection-analysis'!T2:T366, "Conference Paper")</f>
        <v>35</v>
      </c>
      <c r="F11">
        <f>COUNTIFS('scopus-selection-analysis'!E2:E366, "2019", 'scopus-selection-analysis'!T2:T366, "Conference Paper")</f>
        <v>26</v>
      </c>
    </row>
    <row r="12" spans="1:6" x14ac:dyDescent="0.25">
      <c r="A12" s="13" t="s">
        <v>713</v>
      </c>
      <c r="B12">
        <f>COUNTIFS('scopus-selection-analysis'!E2:E366, "2015", 'scopus-selection-analysis'!T2:T366, "Book Chapter")</f>
        <v>2</v>
      </c>
      <c r="C12">
        <f>COUNTIFS('scopus-selection-analysis'!E2:E366, "2016", 'scopus-selection-analysis'!T2:T366, "Book Chapter")</f>
        <v>4</v>
      </c>
      <c r="D12">
        <f>COUNTIFS('scopus-selection-analysis'!E2:E366, "2017", 'scopus-selection-analysis'!T2:T366, "Book Chapter")</f>
        <v>2</v>
      </c>
      <c r="E12">
        <f>COUNTIFS('scopus-selection-analysis'!E2:E366, "2018", 'scopus-selection-analysis'!T2:T366, "Book Chapter")</f>
        <v>1</v>
      </c>
      <c r="F12">
        <f>COUNTIFS('scopus-selection-analysis'!E2:E366, "2019", 'scopus-selection-analysis'!T2:T366, "Book Chapter")</f>
        <v>1</v>
      </c>
    </row>
    <row r="13" spans="1:6" x14ac:dyDescent="0.25">
      <c r="A13" s="28" t="s">
        <v>647</v>
      </c>
      <c r="B13" s="22">
        <f>COUNTIFS('scopus-selection-analysis'!E2:E366, "2015", 'scopus-selection-analysis'!T2:T366, "Article in Press")</f>
        <v>0</v>
      </c>
      <c r="C13" s="22">
        <f>COUNTIFS('scopus-selection-analysis'!E2:E366, "2016", 'scopus-selection-analysis'!T2:T366, "Article in Press")</f>
        <v>0</v>
      </c>
      <c r="D13" s="22">
        <f>COUNTIFS('scopus-selection-analysis'!E2:E366, "2017", 'scopus-selection-analysis'!T2:T366, "Article in Press")</f>
        <v>1</v>
      </c>
      <c r="E13" s="22">
        <f>COUNTIFS('scopus-selection-analysis'!E2:E366, "2018", 'scopus-selection-analysis'!T2:T366, "Article in Press")</f>
        <v>4</v>
      </c>
      <c r="F13" s="22">
        <f>COUNTIFS('scopus-selection-analysis'!E2:E366, "2019", 'scopus-selection-analysis'!T2:T366, "Article in Press")</f>
        <v>1</v>
      </c>
    </row>
    <row r="14" spans="1:6" x14ac:dyDescent="0.25">
      <c r="A14" s="13" t="s">
        <v>33</v>
      </c>
      <c r="B14">
        <f>COUNTIFS('scopus-selection-analysis'!E2:E366, "2015", 'scopus-selection-analysis'!T2:T366, "Article") + B13</f>
        <v>24</v>
      </c>
      <c r="C14">
        <f>COUNTIFS('scopus-selection-analysis'!E2:E366, "2016", 'scopus-selection-analysis'!T2:T366, "Article") + C13</f>
        <v>23</v>
      </c>
      <c r="D14">
        <f>COUNTIFS('scopus-selection-analysis'!E2:E366, "2017", 'scopus-selection-analysis'!T2:T366, "Article") + D13</f>
        <v>37</v>
      </c>
      <c r="E14">
        <f>COUNTIFS('scopus-selection-analysis'!E2:E366, "2018", 'scopus-selection-analysis'!T2:T366, "Article") + E13</f>
        <v>51</v>
      </c>
      <c r="F14">
        <f>COUNTIFS('scopus-selection-analysis'!E2:E366, "2019", 'scopus-selection-analysis'!T2:T366, "Article") + F13</f>
        <v>51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3"/>
  <sheetViews>
    <sheetView workbookViewId="0">
      <selection activeCell="H10" sqref="H10"/>
    </sheetView>
  </sheetViews>
  <sheetFormatPr defaultRowHeight="15" x14ac:dyDescent="0.25"/>
  <cols>
    <col min="1" max="1" width="110.28515625" customWidth="1"/>
    <col min="2" max="2" width="13.7109375" customWidth="1"/>
    <col min="3" max="3" width="7" style="16" customWidth="1"/>
    <col min="4" max="4" width="17" style="16" bestFit="1" customWidth="1"/>
    <col min="5" max="5" width="12.7109375" style="16" bestFit="1" customWidth="1"/>
    <col min="6" max="6" width="8.85546875" style="16" bestFit="1" customWidth="1"/>
    <col min="7" max="7" width="9.140625" style="16"/>
    <col min="8" max="8" width="14.28515625" style="25" bestFit="1" customWidth="1"/>
    <col min="9" max="9" width="17" style="16" bestFit="1" customWidth="1"/>
    <col min="11" max="11" width="9.140625" style="25"/>
    <col min="12" max="12" width="24" bestFit="1" customWidth="1"/>
    <col min="14" max="14" width="68.5703125" style="27" customWidth="1"/>
    <col min="15" max="15" width="7.140625" customWidth="1"/>
    <col min="16" max="16" width="29.140625" customWidth="1"/>
    <col min="17" max="17" width="35.28515625" bestFit="1" customWidth="1"/>
  </cols>
  <sheetData>
    <row r="1" spans="1:17" x14ac:dyDescent="0.25">
      <c r="A1" s="3" t="s">
        <v>4507</v>
      </c>
      <c r="B1" s="3" t="s">
        <v>4508</v>
      </c>
      <c r="C1" s="14" t="s">
        <v>4512</v>
      </c>
      <c r="D1" s="14" t="s">
        <v>4511</v>
      </c>
      <c r="E1" s="14" t="s">
        <v>4535</v>
      </c>
      <c r="F1" s="14" t="s">
        <v>4531</v>
      </c>
      <c r="G1" s="14" t="s">
        <v>4532</v>
      </c>
      <c r="H1" s="24" t="s">
        <v>4533</v>
      </c>
      <c r="I1" s="14" t="s">
        <v>4534</v>
      </c>
      <c r="J1" s="26"/>
      <c r="K1" s="24" t="s">
        <v>4530</v>
      </c>
      <c r="L1" s="14" t="s">
        <v>0</v>
      </c>
      <c r="M1" s="14" t="s">
        <v>4544</v>
      </c>
      <c r="N1" s="14" t="s">
        <v>2</v>
      </c>
      <c r="O1" s="14" t="s">
        <v>3</v>
      </c>
      <c r="P1" s="14" t="s">
        <v>4511</v>
      </c>
      <c r="Q1" s="14" t="s">
        <v>4545</v>
      </c>
    </row>
    <row r="2" spans="1:17" x14ac:dyDescent="0.25">
      <c r="A2" t="s">
        <v>629</v>
      </c>
      <c r="B2">
        <f>COUNTIF('scopus-selection-analysis'!F2:F366, "*IEEE Access*")</f>
        <v>15</v>
      </c>
      <c r="C2" s="15">
        <f>(100/382)*B2</f>
        <v>3.9267015706806281</v>
      </c>
      <c r="D2" s="16" t="s">
        <v>4509</v>
      </c>
      <c r="E2" s="16" t="s">
        <v>4536</v>
      </c>
      <c r="F2" s="16">
        <f>SUM(Q2:Q16)</f>
        <v>334</v>
      </c>
      <c r="H2" s="25" t="s">
        <v>4546</v>
      </c>
      <c r="I2" s="16" t="s">
        <v>4539</v>
      </c>
      <c r="K2" s="25">
        <v>114</v>
      </c>
      <c r="L2" t="s">
        <v>3496</v>
      </c>
      <c r="M2" t="s">
        <v>3497</v>
      </c>
      <c r="N2" s="27" t="s">
        <v>3498</v>
      </c>
      <c r="O2">
        <v>2016</v>
      </c>
      <c r="P2" t="s">
        <v>629</v>
      </c>
      <c r="Q2">
        <v>143</v>
      </c>
    </row>
    <row r="3" spans="1:17" x14ac:dyDescent="0.25">
      <c r="A3" t="s">
        <v>762</v>
      </c>
      <c r="B3">
        <f>COUNTIF('scopus-selection-analysis'!F2:F366, "*Lecture Notes in Computer Science*")</f>
        <v>12</v>
      </c>
      <c r="C3" s="15">
        <f t="shared" ref="C3:C30" si="0">(100/382)*B3</f>
        <v>3.1413612565445028</v>
      </c>
      <c r="D3" s="16" t="s">
        <v>4510</v>
      </c>
      <c r="E3" s="16" t="s">
        <v>4537</v>
      </c>
      <c r="F3" s="16">
        <f>SUM(Q18:Q29)</f>
        <v>40</v>
      </c>
      <c r="H3" s="25" t="s">
        <v>4547</v>
      </c>
      <c r="I3" s="16" t="s">
        <v>4540</v>
      </c>
      <c r="K3" s="25">
        <v>133</v>
      </c>
      <c r="L3" t="s">
        <v>2239</v>
      </c>
      <c r="M3" t="s">
        <v>2240</v>
      </c>
      <c r="N3" s="27" t="s">
        <v>2241</v>
      </c>
      <c r="O3">
        <v>2017</v>
      </c>
      <c r="P3" t="s">
        <v>629</v>
      </c>
      <c r="Q3">
        <v>6</v>
      </c>
    </row>
    <row r="4" spans="1:17" x14ac:dyDescent="0.25">
      <c r="A4" t="s">
        <v>125</v>
      </c>
      <c r="B4">
        <f>COUNTIF('scopus-selection-analysis'!F2:F366, "*Sensors (Switzerland)*")</f>
        <v>9</v>
      </c>
      <c r="C4" s="15">
        <f t="shared" si="0"/>
        <v>2.3560209424083771</v>
      </c>
      <c r="D4" s="16" t="s">
        <v>4509</v>
      </c>
      <c r="E4" s="16" t="s">
        <v>4537</v>
      </c>
      <c r="F4" s="16">
        <f>SUM(Q31:Q39)</f>
        <v>105</v>
      </c>
      <c r="H4" s="25" t="s">
        <v>4548</v>
      </c>
      <c r="I4" s="16" t="s">
        <v>4538</v>
      </c>
      <c r="K4" s="25">
        <v>166</v>
      </c>
      <c r="L4" t="s">
        <v>2885</v>
      </c>
      <c r="M4" t="s">
        <v>2886</v>
      </c>
      <c r="N4" s="27" t="s">
        <v>2887</v>
      </c>
      <c r="O4">
        <v>2017</v>
      </c>
      <c r="P4" t="s">
        <v>629</v>
      </c>
      <c r="Q4">
        <v>24</v>
      </c>
    </row>
    <row r="5" spans="1:17" x14ac:dyDescent="0.25">
      <c r="A5" t="s">
        <v>284</v>
      </c>
      <c r="B5">
        <f>COUNTIF('scopus-selection-analysis'!F2:F366, "*Journal of Medical Internet Research*")</f>
        <v>9</v>
      </c>
      <c r="C5" s="15">
        <f t="shared" si="0"/>
        <v>2.3560209424083771</v>
      </c>
      <c r="D5" s="16" t="s">
        <v>4509</v>
      </c>
      <c r="E5" s="16" t="s">
        <v>4536</v>
      </c>
      <c r="F5" s="16">
        <f>SUM(Q41:Q49)</f>
        <v>97</v>
      </c>
      <c r="H5" s="25" t="s">
        <v>4549</v>
      </c>
      <c r="I5" s="16" t="s">
        <v>4541</v>
      </c>
      <c r="K5" s="25">
        <v>216</v>
      </c>
      <c r="L5" t="s">
        <v>1338</v>
      </c>
      <c r="M5" t="s">
        <v>1339</v>
      </c>
      <c r="N5" s="27" t="s">
        <v>1340</v>
      </c>
      <c r="O5">
        <v>2018</v>
      </c>
      <c r="P5" t="s">
        <v>629</v>
      </c>
      <c r="Q5">
        <v>0</v>
      </c>
    </row>
    <row r="6" spans="1:17" x14ac:dyDescent="0.25">
      <c r="A6" t="s">
        <v>521</v>
      </c>
      <c r="B6">
        <f>COUNTIF('scopus-selection-analysis'!F2:F366, "*Journal of Medical Systems*")</f>
        <v>8</v>
      </c>
      <c r="C6" s="15">
        <f t="shared" si="0"/>
        <v>2.0942408376963351</v>
      </c>
      <c r="D6" s="16" t="s">
        <v>4509</v>
      </c>
      <c r="E6" s="16" t="s">
        <v>4537</v>
      </c>
      <c r="F6" s="16">
        <f>SUM(Q51:Q58)</f>
        <v>320</v>
      </c>
      <c r="H6" s="25" t="s">
        <v>4550</v>
      </c>
      <c r="I6" s="16" t="s">
        <v>4539</v>
      </c>
      <c r="K6" s="25">
        <v>226</v>
      </c>
      <c r="L6" t="s">
        <v>1254</v>
      </c>
      <c r="M6" t="s">
        <v>1255</v>
      </c>
      <c r="N6" s="27" t="s">
        <v>1256</v>
      </c>
      <c r="O6">
        <v>2018</v>
      </c>
      <c r="P6" t="s">
        <v>629</v>
      </c>
      <c r="Q6">
        <v>10</v>
      </c>
    </row>
    <row r="7" spans="1:17" x14ac:dyDescent="0.25">
      <c r="A7" t="s">
        <v>272</v>
      </c>
      <c r="B7">
        <f>COUNTIF('scopus-selection-analysis'!F2:F366, "*JMIR mHealth and uHealth*")</f>
        <v>8</v>
      </c>
      <c r="C7" s="15">
        <f t="shared" si="0"/>
        <v>2.0942408376963351</v>
      </c>
      <c r="D7" s="16" t="s">
        <v>4509</v>
      </c>
      <c r="F7" s="16">
        <f>SUM(Q60:Q67)</f>
        <v>59</v>
      </c>
      <c r="H7" s="25" t="s">
        <v>4551</v>
      </c>
      <c r="I7" s="16" t="s">
        <v>4553</v>
      </c>
      <c r="K7" s="25">
        <v>240</v>
      </c>
      <c r="L7" t="s">
        <v>1462</v>
      </c>
      <c r="M7" t="s">
        <v>1463</v>
      </c>
      <c r="N7" s="27" t="s">
        <v>1464</v>
      </c>
      <c r="O7">
        <v>2018</v>
      </c>
      <c r="P7" t="s">
        <v>629</v>
      </c>
      <c r="Q7">
        <v>3</v>
      </c>
    </row>
    <row r="8" spans="1:17" x14ac:dyDescent="0.25">
      <c r="A8" t="s">
        <v>40</v>
      </c>
      <c r="B8">
        <f>COUNTIF('scopus-selection-analysis'!F2:F366, "*Future Generation Computer Systems*")</f>
        <v>7</v>
      </c>
      <c r="C8" s="15">
        <f>(100/382)*B8</f>
        <v>1.8324607329842932</v>
      </c>
      <c r="D8" s="16" t="s">
        <v>4509</v>
      </c>
      <c r="E8" s="16" t="s">
        <v>4536</v>
      </c>
      <c r="F8" s="16">
        <f>SUM(Q69:Q75)</f>
        <v>504</v>
      </c>
      <c r="H8" s="25" t="s">
        <v>4552</v>
      </c>
      <c r="I8" s="16" t="s">
        <v>4542</v>
      </c>
      <c r="K8" s="25">
        <v>256</v>
      </c>
      <c r="L8" t="s">
        <v>1660</v>
      </c>
      <c r="M8" t="s">
        <v>1661</v>
      </c>
      <c r="N8" s="27" t="s">
        <v>1662</v>
      </c>
      <c r="O8">
        <v>2018</v>
      </c>
      <c r="P8" t="s">
        <v>629</v>
      </c>
      <c r="Q8">
        <v>67</v>
      </c>
    </row>
    <row r="9" spans="1:17" x14ac:dyDescent="0.25">
      <c r="A9" t="s">
        <v>93</v>
      </c>
      <c r="B9">
        <f>COUNTIF('scopus-selection-analysis'!F2:F366, "*Studies in Health Technology and Informatics*")</f>
        <v>6</v>
      </c>
      <c r="C9" s="15">
        <f t="shared" si="0"/>
        <v>1.5706806282722514</v>
      </c>
      <c r="D9" s="16" t="s">
        <v>4510</v>
      </c>
      <c r="E9" s="16" t="s">
        <v>4543</v>
      </c>
      <c r="F9" s="16">
        <f>SUM(Q77:Q82)</f>
        <v>114</v>
      </c>
      <c r="H9" s="25" t="s">
        <v>4554</v>
      </c>
      <c r="I9" s="16" t="s">
        <v>4542</v>
      </c>
      <c r="K9" s="25">
        <v>260</v>
      </c>
      <c r="L9" t="s">
        <v>1754</v>
      </c>
      <c r="M9" t="s">
        <v>1755</v>
      </c>
      <c r="N9" s="27" t="s">
        <v>1756</v>
      </c>
      <c r="O9">
        <v>2018</v>
      </c>
      <c r="P9" t="s">
        <v>629</v>
      </c>
      <c r="Q9">
        <v>14</v>
      </c>
    </row>
    <row r="10" spans="1:17" x14ac:dyDescent="0.25">
      <c r="A10" t="s">
        <v>793</v>
      </c>
      <c r="B10">
        <f>COUNTIF('scopus-selection-analysis'!F2:F366, "*Advances in Intelligent Systems and Computing*")</f>
        <v>6</v>
      </c>
      <c r="C10" s="15">
        <f t="shared" si="0"/>
        <v>1.5706806282722514</v>
      </c>
      <c r="D10" s="16" t="s">
        <v>4510</v>
      </c>
      <c r="E10" s="16" t="s">
        <v>4543</v>
      </c>
      <c r="F10" s="16">
        <f>SUM(Q84:Q89)</f>
        <v>10</v>
      </c>
      <c r="H10" s="25" t="s">
        <v>4555</v>
      </c>
      <c r="I10" s="16" t="s">
        <v>4540</v>
      </c>
      <c r="K10" s="25">
        <v>279</v>
      </c>
      <c r="L10" t="s">
        <v>839</v>
      </c>
      <c r="M10" t="s">
        <v>840</v>
      </c>
      <c r="N10" s="27" t="s">
        <v>1746</v>
      </c>
      <c r="O10">
        <v>2018</v>
      </c>
      <c r="P10" t="s">
        <v>629</v>
      </c>
      <c r="Q10">
        <v>3</v>
      </c>
    </row>
    <row r="11" spans="1:17" x14ac:dyDescent="0.25">
      <c r="K11" s="25">
        <v>283</v>
      </c>
      <c r="L11" t="s">
        <v>1401</v>
      </c>
      <c r="M11" t="s">
        <v>1402</v>
      </c>
      <c r="N11" s="27" t="s">
        <v>1403</v>
      </c>
      <c r="O11">
        <v>2018</v>
      </c>
      <c r="P11" t="s">
        <v>629</v>
      </c>
      <c r="Q11">
        <v>14</v>
      </c>
    </row>
    <row r="12" spans="1:17" x14ac:dyDescent="0.25">
      <c r="A12" t="s">
        <v>882</v>
      </c>
      <c r="B12">
        <f>COUNTIF('scopus-selection-analysis'!F2:F366, "*International Journal of Distributed Sensor Networks*")</f>
        <v>4</v>
      </c>
      <c r="C12" s="15">
        <f t="shared" si="0"/>
        <v>1.0471204188481675</v>
      </c>
      <c r="D12" s="16" t="s">
        <v>4509</v>
      </c>
      <c r="K12" s="25">
        <v>324</v>
      </c>
      <c r="L12" t="s">
        <v>811</v>
      </c>
      <c r="M12" t="s">
        <v>812</v>
      </c>
      <c r="N12" s="27" t="s">
        <v>813</v>
      </c>
      <c r="O12">
        <v>2019</v>
      </c>
      <c r="P12" t="s">
        <v>629</v>
      </c>
      <c r="Q12">
        <v>5</v>
      </c>
    </row>
    <row r="13" spans="1:17" x14ac:dyDescent="0.25">
      <c r="A13" t="s">
        <v>718</v>
      </c>
      <c r="B13">
        <f>COUNTIF('scopus-selection-analysis'!F2:F366, "*Security and Communication Networks*")</f>
        <v>4</v>
      </c>
      <c r="C13" s="15">
        <f t="shared" si="0"/>
        <v>1.0471204188481675</v>
      </c>
      <c r="D13" s="16" t="s">
        <v>4509</v>
      </c>
      <c r="K13" s="25">
        <v>327</v>
      </c>
      <c r="L13" t="s">
        <v>849</v>
      </c>
      <c r="M13" t="s">
        <v>850</v>
      </c>
      <c r="N13" s="27" t="s">
        <v>851</v>
      </c>
      <c r="O13">
        <v>2019</v>
      </c>
      <c r="P13" t="s">
        <v>629</v>
      </c>
      <c r="Q13">
        <v>11</v>
      </c>
    </row>
    <row r="14" spans="1:17" x14ac:dyDescent="0.25">
      <c r="A14" t="s">
        <v>2606</v>
      </c>
      <c r="B14">
        <f>COUNTIF('scopus-selection-analysis'!F2:F366, "*Peer-to-Peer Networking and Applications*")</f>
        <v>4</v>
      </c>
      <c r="C14" s="15">
        <f t="shared" si="0"/>
        <v>1.0471204188481675</v>
      </c>
      <c r="D14" s="16" t="s">
        <v>4509</v>
      </c>
      <c r="K14" s="25">
        <v>328</v>
      </c>
      <c r="L14" t="s">
        <v>626</v>
      </c>
      <c r="M14" t="s">
        <v>627</v>
      </c>
      <c r="N14" s="27" t="s">
        <v>628</v>
      </c>
      <c r="O14">
        <v>2019</v>
      </c>
      <c r="P14" t="s">
        <v>629</v>
      </c>
      <c r="Q14">
        <v>1</v>
      </c>
    </row>
    <row r="15" spans="1:17" x14ac:dyDescent="0.25">
      <c r="A15" t="s">
        <v>88</v>
      </c>
      <c r="B15">
        <f>COUNTIF('scopus-selection-analysis'!F2:F366, "*ACM International Conference Proceeding Series*")</f>
        <v>4</v>
      </c>
      <c r="C15" s="15">
        <f t="shared" si="0"/>
        <v>1.0471204188481675</v>
      </c>
      <c r="D15" s="16" t="s">
        <v>4510</v>
      </c>
      <c r="K15" s="25">
        <v>339</v>
      </c>
      <c r="L15" t="s">
        <v>734</v>
      </c>
      <c r="M15" t="s">
        <v>735</v>
      </c>
      <c r="N15" s="27" t="s">
        <v>736</v>
      </c>
      <c r="O15">
        <v>2019</v>
      </c>
      <c r="P15" t="s">
        <v>629</v>
      </c>
      <c r="Q15">
        <v>29</v>
      </c>
    </row>
    <row r="16" spans="1:17" x14ac:dyDescent="0.25">
      <c r="A16" t="s">
        <v>607</v>
      </c>
      <c r="B16">
        <f>COUNTIF('scopus-selection-analysis'!F2:F366, "*Communications in Computer and Information Science*")</f>
        <v>4</v>
      </c>
      <c r="C16" s="15">
        <f t="shared" si="0"/>
        <v>1.0471204188481675</v>
      </c>
      <c r="D16" s="16" t="s">
        <v>4510</v>
      </c>
      <c r="K16" s="25">
        <v>359</v>
      </c>
      <c r="L16" t="s">
        <v>839</v>
      </c>
      <c r="M16" t="s">
        <v>840</v>
      </c>
      <c r="N16" s="27" t="s">
        <v>841</v>
      </c>
      <c r="O16">
        <v>2019</v>
      </c>
      <c r="P16" t="s">
        <v>629</v>
      </c>
      <c r="Q16">
        <v>4</v>
      </c>
    </row>
    <row r="17" spans="1:17" x14ac:dyDescent="0.25">
      <c r="A17" t="s">
        <v>640</v>
      </c>
      <c r="B17">
        <f>COUNTIF('scopus-selection-analysis'!F2:F366, "*Transactions on Emerging Telecommunications Technologies*")</f>
        <v>4</v>
      </c>
      <c r="C17" s="15">
        <f t="shared" si="0"/>
        <v>1.0471204188481675</v>
      </c>
      <c r="D17" s="16" t="s">
        <v>4509</v>
      </c>
    </row>
    <row r="18" spans="1:17" x14ac:dyDescent="0.25">
      <c r="A18" t="s">
        <v>154</v>
      </c>
      <c r="B18">
        <f>COUNTIF('scopus-selection-analysis'!F2:F366, "*IEEE Internet of Things Journal*")</f>
        <v>4</v>
      </c>
      <c r="C18" s="15">
        <f t="shared" si="0"/>
        <v>1.0471204188481675</v>
      </c>
      <c r="D18" s="16" t="s">
        <v>4509</v>
      </c>
      <c r="K18" s="25">
        <v>39</v>
      </c>
      <c r="L18" t="s">
        <v>4265</v>
      </c>
      <c r="M18" t="s">
        <v>4266</v>
      </c>
      <c r="N18" s="27" t="s">
        <v>4267</v>
      </c>
      <c r="O18">
        <v>2015</v>
      </c>
      <c r="P18" t="s">
        <v>762</v>
      </c>
      <c r="Q18">
        <v>7</v>
      </c>
    </row>
    <row r="19" spans="1:17" x14ac:dyDescent="0.25">
      <c r="A19" t="s">
        <v>4196</v>
      </c>
      <c r="B19">
        <f>COUNTIF('scopus-selection-analysis'!F2:F366, "*COMSNETS*")</f>
        <v>3</v>
      </c>
      <c r="C19" s="15">
        <f t="shared" si="0"/>
        <v>0.78534031413612571</v>
      </c>
      <c r="D19" s="16" t="s">
        <v>4510</v>
      </c>
      <c r="K19" s="25">
        <v>67</v>
      </c>
      <c r="L19" t="s">
        <v>4363</v>
      </c>
      <c r="M19" t="s">
        <v>3562</v>
      </c>
      <c r="N19" s="27" t="s">
        <v>3563</v>
      </c>
      <c r="O19">
        <v>2016</v>
      </c>
      <c r="P19" t="s">
        <v>762</v>
      </c>
      <c r="Q19">
        <v>4</v>
      </c>
    </row>
    <row r="20" spans="1:17" x14ac:dyDescent="0.25">
      <c r="A20" t="s">
        <v>1274</v>
      </c>
      <c r="B20">
        <f>COUNTIF('scopus-selection-analysis'!F2:F366, "*Journal of Biomedical Informatics*")</f>
        <v>3</v>
      </c>
      <c r="C20" s="15">
        <f t="shared" si="0"/>
        <v>0.78534031413612571</v>
      </c>
      <c r="D20" s="16" t="s">
        <v>4509</v>
      </c>
      <c r="K20" s="25">
        <v>74</v>
      </c>
      <c r="L20" t="s">
        <v>3523</v>
      </c>
      <c r="M20" t="s">
        <v>3524</v>
      </c>
      <c r="N20" s="27" t="s">
        <v>4364</v>
      </c>
      <c r="O20">
        <v>2016</v>
      </c>
      <c r="P20" t="s">
        <v>762</v>
      </c>
      <c r="Q20">
        <v>10</v>
      </c>
    </row>
    <row r="21" spans="1:17" x14ac:dyDescent="0.25">
      <c r="A21" t="s">
        <v>3951</v>
      </c>
      <c r="B21">
        <f>COUNTIF('scopus-selection-analysis'!F2:F366, "*HealthCom*")</f>
        <v>3</v>
      </c>
      <c r="C21" s="15">
        <f t="shared" si="0"/>
        <v>0.78534031413612571</v>
      </c>
      <c r="D21" s="16" t="s">
        <v>4510</v>
      </c>
      <c r="K21" s="25">
        <v>82</v>
      </c>
      <c r="L21" t="s">
        <v>3651</v>
      </c>
      <c r="M21" t="s">
        <v>3652</v>
      </c>
      <c r="N21" s="27" t="s">
        <v>3653</v>
      </c>
      <c r="O21">
        <v>2016</v>
      </c>
      <c r="P21" t="s">
        <v>762</v>
      </c>
      <c r="Q21">
        <v>4</v>
      </c>
    </row>
    <row r="22" spans="1:17" x14ac:dyDescent="0.25">
      <c r="A22" t="s">
        <v>773</v>
      </c>
      <c r="B22">
        <f>COUNTIF('scopus-selection-analysis'!F2:F366, "*Lecture Notes in Electrical Engineering*")</f>
        <v>2</v>
      </c>
      <c r="C22" s="15">
        <f t="shared" si="0"/>
        <v>0.52356020942408377</v>
      </c>
      <c r="D22" s="16" t="s">
        <v>4510</v>
      </c>
      <c r="K22" s="25">
        <v>87</v>
      </c>
      <c r="L22" t="s">
        <v>3532</v>
      </c>
      <c r="M22" t="s">
        <v>3533</v>
      </c>
      <c r="N22" s="27" t="s">
        <v>3534</v>
      </c>
      <c r="O22">
        <v>2016</v>
      </c>
      <c r="P22" t="s">
        <v>762</v>
      </c>
      <c r="Q22">
        <v>2</v>
      </c>
    </row>
    <row r="23" spans="1:17" x14ac:dyDescent="0.25">
      <c r="A23" t="s">
        <v>670</v>
      </c>
      <c r="B23">
        <f>COUNTIF('scopus-selection-analysis'!F2:F366, "*IFIP Advances in Information and Communication Technology*")</f>
        <v>3</v>
      </c>
      <c r="C23" s="15">
        <f t="shared" si="0"/>
        <v>0.78534031413612571</v>
      </c>
      <c r="D23" s="16" t="s">
        <v>4510</v>
      </c>
      <c r="K23" s="25">
        <v>128</v>
      </c>
      <c r="L23" t="s">
        <v>2825</v>
      </c>
      <c r="M23" t="s">
        <v>2826</v>
      </c>
      <c r="N23" s="27" t="s">
        <v>2827</v>
      </c>
      <c r="O23">
        <v>2017</v>
      </c>
      <c r="P23" t="s">
        <v>762</v>
      </c>
      <c r="Q23">
        <v>1</v>
      </c>
    </row>
    <row r="24" spans="1:17" x14ac:dyDescent="0.25">
      <c r="A24" t="s">
        <v>1518</v>
      </c>
      <c r="B24">
        <f>COUNTIF('scopus-selection-analysis'!F2:F366, "*IEEE Journal of Biomedical and Health Informatics*")</f>
        <v>3</v>
      </c>
      <c r="C24" s="15">
        <f t="shared" si="0"/>
        <v>0.78534031413612571</v>
      </c>
      <c r="D24" s="16" t="s">
        <v>4509</v>
      </c>
      <c r="K24" s="25">
        <v>232</v>
      </c>
      <c r="L24" t="s">
        <v>1784</v>
      </c>
      <c r="M24" t="s">
        <v>1785</v>
      </c>
      <c r="N24" s="27" t="s">
        <v>1786</v>
      </c>
      <c r="O24">
        <v>2018</v>
      </c>
      <c r="P24" t="s">
        <v>762</v>
      </c>
      <c r="Q24">
        <v>2</v>
      </c>
    </row>
    <row r="25" spans="1:17" x14ac:dyDescent="0.25">
      <c r="A25" t="s">
        <v>1362</v>
      </c>
      <c r="B25">
        <f>COUNTIF('scopus-selection-analysis'!F2:F366, "*Proceedings - International Computer Software and Applications Conference*")</f>
        <v>3</v>
      </c>
      <c r="C25" s="15">
        <f t="shared" si="0"/>
        <v>0.78534031413612571</v>
      </c>
      <c r="D25" s="16" t="s">
        <v>4510</v>
      </c>
      <c r="K25" s="25">
        <v>262</v>
      </c>
      <c r="L25" t="s">
        <v>1735</v>
      </c>
      <c r="M25" t="s">
        <v>1736</v>
      </c>
      <c r="N25" s="27" t="s">
        <v>1737</v>
      </c>
      <c r="O25">
        <v>2018</v>
      </c>
      <c r="P25" t="s">
        <v>762</v>
      </c>
      <c r="Q25">
        <v>4</v>
      </c>
    </row>
    <row r="26" spans="1:17" x14ac:dyDescent="0.25">
      <c r="A26" t="s">
        <v>564</v>
      </c>
      <c r="B26">
        <f>COUNTIF('scopus-selection-analysis'!F2:F366, "*Cluster Computing*")</f>
        <v>3</v>
      </c>
      <c r="C26" s="15">
        <f t="shared" si="0"/>
        <v>0.78534031413612571</v>
      </c>
      <c r="D26" s="16" t="s">
        <v>4509</v>
      </c>
      <c r="K26" s="25">
        <v>277</v>
      </c>
      <c r="L26" t="s">
        <v>1899</v>
      </c>
      <c r="M26" t="s">
        <v>1900</v>
      </c>
      <c r="N26" s="27" t="s">
        <v>1901</v>
      </c>
      <c r="O26">
        <v>2018</v>
      </c>
      <c r="P26" t="s">
        <v>762</v>
      </c>
      <c r="Q26">
        <v>0</v>
      </c>
    </row>
    <row r="27" spans="1:17" x14ac:dyDescent="0.25">
      <c r="A27" t="s">
        <v>1995</v>
      </c>
      <c r="B27">
        <f>COUNTIF('scopus-selection-analysis'!F2:F366, "*Computers and Electrical Engineering*")</f>
        <v>3</v>
      </c>
      <c r="C27" s="15">
        <f t="shared" si="0"/>
        <v>0.78534031413612571</v>
      </c>
      <c r="D27" s="16" t="s">
        <v>4509</v>
      </c>
      <c r="K27" s="25">
        <v>314</v>
      </c>
      <c r="L27" t="s">
        <v>781</v>
      </c>
      <c r="M27" t="s">
        <v>782</v>
      </c>
      <c r="N27" s="27" t="s">
        <v>783</v>
      </c>
      <c r="O27">
        <v>2019</v>
      </c>
      <c r="P27" t="s">
        <v>762</v>
      </c>
      <c r="Q27">
        <v>6</v>
      </c>
    </row>
    <row r="28" spans="1:17" x14ac:dyDescent="0.25">
      <c r="A28" t="s">
        <v>824</v>
      </c>
      <c r="B28">
        <f>COUNTIF('scopus-selection-analysis'!F2:F366, "*Journal of Reliable Intelligent Environments*")</f>
        <v>3</v>
      </c>
      <c r="C28" s="15">
        <f t="shared" si="0"/>
        <v>0.78534031413612571</v>
      </c>
      <c r="D28" s="16" t="s">
        <v>4509</v>
      </c>
      <c r="K28" s="25">
        <v>329</v>
      </c>
      <c r="L28" t="s">
        <v>831</v>
      </c>
      <c r="M28" t="s">
        <v>832</v>
      </c>
      <c r="N28" s="27" t="s">
        <v>833</v>
      </c>
      <c r="O28">
        <v>2019</v>
      </c>
      <c r="P28" t="s">
        <v>762</v>
      </c>
      <c r="Q28">
        <v>0</v>
      </c>
    </row>
    <row r="29" spans="1:17" x14ac:dyDescent="0.25">
      <c r="A29" t="s">
        <v>195</v>
      </c>
      <c r="B29">
        <f>COUNTIF('scopus-selection-analysis'!F2:F366, "*Health Informatics Journal*")</f>
        <v>3</v>
      </c>
      <c r="C29" s="15">
        <f t="shared" si="0"/>
        <v>0.78534031413612571</v>
      </c>
      <c r="D29" s="16" t="s">
        <v>4509</v>
      </c>
      <c r="K29" s="25">
        <v>342</v>
      </c>
      <c r="L29" t="s">
        <v>759</v>
      </c>
      <c r="M29" t="s">
        <v>760</v>
      </c>
      <c r="N29" s="27" t="s">
        <v>761</v>
      </c>
      <c r="O29">
        <v>2019</v>
      </c>
      <c r="P29" t="s">
        <v>762</v>
      </c>
      <c r="Q29">
        <v>0</v>
      </c>
    </row>
    <row r="30" spans="1:17" x14ac:dyDescent="0.25">
      <c r="A30" t="s">
        <v>1289</v>
      </c>
      <c r="B30">
        <f>COUNTIF('scopus-selection-analysis'!F2:F366, "*IEEE Transactions on Dependable and Secure Computing*")</f>
        <v>3</v>
      </c>
      <c r="C30" s="15">
        <f t="shared" si="0"/>
        <v>0.78534031413612571</v>
      </c>
      <c r="D30" s="16" t="s">
        <v>4509</v>
      </c>
    </row>
    <row r="31" spans="1:17" x14ac:dyDescent="0.25">
      <c r="A31" t="s">
        <v>1931</v>
      </c>
      <c r="B31">
        <f>COUNTIF('scopus-selection-analysis'!F2:F366, "*LNICST*")</f>
        <v>2</v>
      </c>
      <c r="K31" s="25">
        <v>19</v>
      </c>
      <c r="L31" t="s">
        <v>3808</v>
      </c>
      <c r="M31" t="s">
        <v>3809</v>
      </c>
      <c r="N31" s="27" t="s">
        <v>3810</v>
      </c>
      <c r="O31">
        <v>2015</v>
      </c>
      <c r="P31" t="s">
        <v>125</v>
      </c>
      <c r="Q31">
        <v>17</v>
      </c>
    </row>
    <row r="32" spans="1:17" x14ac:dyDescent="0.25">
      <c r="A32" t="s">
        <v>1036</v>
      </c>
      <c r="B32">
        <f>COUNTIF('scopus-selection-analysis'!F2:F366, "*INFOCOM*")</f>
        <v>2</v>
      </c>
      <c r="K32" s="25">
        <v>134</v>
      </c>
      <c r="L32" t="s">
        <v>2340</v>
      </c>
      <c r="M32" t="s">
        <v>2341</v>
      </c>
      <c r="N32" s="27" t="s">
        <v>2342</v>
      </c>
      <c r="O32">
        <v>2017</v>
      </c>
      <c r="P32" t="s">
        <v>125</v>
      </c>
      <c r="Q32">
        <v>13</v>
      </c>
    </row>
    <row r="33" spans="1:17" x14ac:dyDescent="0.25">
      <c r="A33" t="s">
        <v>3818</v>
      </c>
      <c r="B33">
        <f>COUNTIF('scopus-selection-analysis'!F2:F366, "*Mobile Services*")</f>
        <v>2</v>
      </c>
      <c r="K33" s="25">
        <v>158</v>
      </c>
      <c r="L33" t="s">
        <v>2685</v>
      </c>
      <c r="M33" t="s">
        <v>2686</v>
      </c>
      <c r="N33" s="27" t="s">
        <v>2687</v>
      </c>
      <c r="O33">
        <v>2017</v>
      </c>
      <c r="P33" t="s">
        <v>125</v>
      </c>
      <c r="Q33">
        <v>25</v>
      </c>
    </row>
    <row r="34" spans="1:17" x14ac:dyDescent="0.25">
      <c r="A34" t="s">
        <v>1246</v>
      </c>
      <c r="B34">
        <f>COUNTIF('scopus-selection-analysis'!F2:F366, "*Conference on Communications*")</f>
        <v>2</v>
      </c>
      <c r="K34" s="25">
        <v>165</v>
      </c>
      <c r="L34" t="s">
        <v>4384</v>
      </c>
      <c r="M34" t="s">
        <v>2554</v>
      </c>
      <c r="N34" s="27" t="s">
        <v>4383</v>
      </c>
      <c r="O34">
        <v>2017</v>
      </c>
      <c r="P34" t="s">
        <v>125</v>
      </c>
      <c r="Q34">
        <v>3</v>
      </c>
    </row>
    <row r="35" spans="1:17" x14ac:dyDescent="0.25">
      <c r="A35" t="s">
        <v>4257</v>
      </c>
      <c r="B35">
        <f>COUNTIF('scopus-selection-analysis'!F2:F366, "*MASS*")</f>
        <v>2</v>
      </c>
      <c r="K35" s="25">
        <v>176</v>
      </c>
      <c r="L35" t="s">
        <v>2623</v>
      </c>
      <c r="M35" t="s">
        <v>2624</v>
      </c>
      <c r="N35" s="27" t="s">
        <v>2625</v>
      </c>
      <c r="O35">
        <v>2017</v>
      </c>
      <c r="P35" t="s">
        <v>125</v>
      </c>
      <c r="Q35">
        <v>30</v>
      </c>
    </row>
    <row r="36" spans="1:17" x14ac:dyDescent="0.25">
      <c r="A36" t="s">
        <v>962</v>
      </c>
      <c r="B36">
        <f>COUNTIF('scopus-selection-analysis'!F2:F366, "*Wireless Personal Communications*")</f>
        <v>2</v>
      </c>
      <c r="K36" s="25">
        <v>199</v>
      </c>
      <c r="L36" t="s">
        <v>941</v>
      </c>
      <c r="M36" t="s">
        <v>942</v>
      </c>
      <c r="N36" s="27" t="s">
        <v>943</v>
      </c>
      <c r="O36">
        <v>2018</v>
      </c>
      <c r="P36" t="s">
        <v>125</v>
      </c>
      <c r="Q36">
        <v>3</v>
      </c>
    </row>
    <row r="37" spans="1:17" x14ac:dyDescent="0.25">
      <c r="A37" t="s">
        <v>4073</v>
      </c>
      <c r="B37">
        <f>COUNTIF('scopus-selection-analysis'!F2:F366, "*International Journal of Applied Engineering Research*")</f>
        <v>0</v>
      </c>
      <c r="K37" s="25">
        <v>298</v>
      </c>
      <c r="L37" t="s">
        <v>184</v>
      </c>
      <c r="M37" t="s">
        <v>185</v>
      </c>
      <c r="N37" s="27" t="s">
        <v>186</v>
      </c>
      <c r="O37">
        <v>2019</v>
      </c>
      <c r="P37" t="s">
        <v>125</v>
      </c>
      <c r="Q37">
        <v>0</v>
      </c>
    </row>
    <row r="38" spans="1:17" x14ac:dyDescent="0.25">
      <c r="A38" t="s">
        <v>316</v>
      </c>
      <c r="B38">
        <f>COUNTIF('scopus-selection-analysis'!F2:F366, "*BMJ Open*")</f>
        <v>2</v>
      </c>
      <c r="K38" s="25">
        <v>302</v>
      </c>
      <c r="L38" t="s">
        <v>4472</v>
      </c>
      <c r="M38" t="s">
        <v>123</v>
      </c>
      <c r="N38" s="27" t="s">
        <v>124</v>
      </c>
      <c r="O38">
        <v>2019</v>
      </c>
      <c r="P38" t="s">
        <v>125</v>
      </c>
      <c r="Q38">
        <v>12</v>
      </c>
    </row>
    <row r="39" spans="1:17" x14ac:dyDescent="0.25">
      <c r="A39" t="s">
        <v>3918</v>
      </c>
      <c r="B39">
        <f>COUNTIF('scopus-selection-analysis'!F2:F366, "*ICICES*")</f>
        <v>2</v>
      </c>
      <c r="K39" s="25">
        <v>319</v>
      </c>
      <c r="L39" t="s">
        <v>414</v>
      </c>
      <c r="M39" t="s">
        <v>415</v>
      </c>
      <c r="N39" s="27" t="s">
        <v>416</v>
      </c>
      <c r="O39">
        <v>2019</v>
      </c>
      <c r="P39" t="s">
        <v>125</v>
      </c>
      <c r="Q39">
        <v>2</v>
      </c>
    </row>
    <row r="40" spans="1:17" x14ac:dyDescent="0.25">
      <c r="A40" t="s">
        <v>1507</v>
      </c>
      <c r="B40">
        <f>COUNTIF('scopus-selection-analysis'!F2:F366, "Health and Technology")</f>
        <v>2</v>
      </c>
    </row>
    <row r="41" spans="1:17" x14ac:dyDescent="0.25">
      <c r="A41" t="s">
        <v>3693</v>
      </c>
      <c r="B41">
        <f>COUNTIF('scopus-selection-analysis'!F2:F366, "*TrustCom*")</f>
        <v>2</v>
      </c>
      <c r="K41" s="25">
        <v>50</v>
      </c>
      <c r="L41" t="s">
        <v>4213</v>
      </c>
      <c r="M41" t="s">
        <v>4214</v>
      </c>
      <c r="N41" s="27" t="s">
        <v>4215</v>
      </c>
      <c r="O41">
        <v>2015</v>
      </c>
      <c r="P41" t="s">
        <v>284</v>
      </c>
      <c r="Q41">
        <v>36</v>
      </c>
    </row>
    <row r="42" spans="1:17" x14ac:dyDescent="0.25">
      <c r="A42" t="s">
        <v>1079</v>
      </c>
      <c r="B42">
        <f>COUNTIF('scopus-selection-analysis'!F2:F366, "*Journal of the American Medical Informatics Association*")</f>
        <v>2</v>
      </c>
      <c r="K42" s="25">
        <v>209</v>
      </c>
      <c r="L42" t="s">
        <v>1232</v>
      </c>
      <c r="M42" t="s">
        <v>1233</v>
      </c>
      <c r="N42" s="27" t="s">
        <v>1234</v>
      </c>
      <c r="O42">
        <v>2018</v>
      </c>
      <c r="P42" t="s">
        <v>552</v>
      </c>
      <c r="Q42">
        <v>26</v>
      </c>
    </row>
    <row r="43" spans="1:17" x14ac:dyDescent="0.25">
      <c r="A43" t="s">
        <v>3448</v>
      </c>
      <c r="B43">
        <f>COUNTIF('scopus-selection-analysis'!F2:F366, "*ICITST*")</f>
        <v>2</v>
      </c>
      <c r="K43" s="25">
        <v>221</v>
      </c>
      <c r="L43" t="s">
        <v>1948</v>
      </c>
      <c r="M43" t="s">
        <v>1949</v>
      </c>
      <c r="N43" s="27" t="s">
        <v>1950</v>
      </c>
      <c r="O43">
        <v>2018</v>
      </c>
      <c r="P43" t="s">
        <v>284</v>
      </c>
      <c r="Q43">
        <v>7</v>
      </c>
    </row>
    <row r="44" spans="1:17" x14ac:dyDescent="0.25">
      <c r="A44" t="s">
        <v>1320</v>
      </c>
      <c r="B44">
        <f>COUNTIF('scopus-selection-analysis'!F2:F366, "*IT Professional*")</f>
        <v>2</v>
      </c>
      <c r="K44" s="25">
        <v>281</v>
      </c>
      <c r="L44" t="s">
        <v>1494</v>
      </c>
      <c r="M44" t="s">
        <v>1495</v>
      </c>
      <c r="N44" s="27" t="s">
        <v>1496</v>
      </c>
      <c r="O44">
        <v>2018</v>
      </c>
      <c r="P44" t="s">
        <v>284</v>
      </c>
      <c r="Q44">
        <v>3</v>
      </c>
    </row>
    <row r="45" spans="1:17" x14ac:dyDescent="0.25">
      <c r="A45" t="s">
        <v>3098</v>
      </c>
      <c r="B45">
        <f>COUNTIF('scopus-selection-analysis'!F2:F366, "*W-FiCloud*")</f>
        <v>2</v>
      </c>
      <c r="K45" s="25">
        <v>290</v>
      </c>
      <c r="L45" t="s">
        <v>466</v>
      </c>
      <c r="M45" t="s">
        <v>467</v>
      </c>
      <c r="N45" s="27" t="s">
        <v>468</v>
      </c>
      <c r="O45">
        <v>2019</v>
      </c>
      <c r="P45" t="s">
        <v>284</v>
      </c>
      <c r="Q45">
        <v>3</v>
      </c>
    </row>
    <row r="46" spans="1:17" x14ac:dyDescent="0.25">
      <c r="A46" t="s">
        <v>3193</v>
      </c>
      <c r="B46">
        <f>COUNTIF('scopus-selection-analysis'!F2:F366, "*CHASE*")</f>
        <v>2</v>
      </c>
      <c r="K46" s="25">
        <v>331</v>
      </c>
      <c r="L46" t="s">
        <v>4476</v>
      </c>
      <c r="M46" t="s">
        <v>550</v>
      </c>
      <c r="N46" s="27" t="s">
        <v>551</v>
      </c>
      <c r="O46">
        <v>2019</v>
      </c>
      <c r="P46" t="s">
        <v>552</v>
      </c>
      <c r="Q46">
        <v>3</v>
      </c>
    </row>
    <row r="47" spans="1:17" x14ac:dyDescent="0.25">
      <c r="A47" t="s">
        <v>2469</v>
      </c>
      <c r="B47">
        <f>COUNTIF('scopus-selection-analysis'!F2:F366, "*Journal of Medical Imaging and Health Informatics*")</f>
        <v>1</v>
      </c>
      <c r="K47" s="25">
        <v>333</v>
      </c>
      <c r="L47" t="s">
        <v>281</v>
      </c>
      <c r="M47" t="s">
        <v>282</v>
      </c>
      <c r="N47" s="27" t="s">
        <v>283</v>
      </c>
      <c r="O47">
        <v>2019</v>
      </c>
      <c r="P47" t="s">
        <v>284</v>
      </c>
      <c r="Q47">
        <v>3</v>
      </c>
    </row>
    <row r="48" spans="1:17" x14ac:dyDescent="0.25">
      <c r="A48" t="s">
        <v>3477</v>
      </c>
      <c r="B48">
        <f>COUNTIF('scopus-selection-analysis'!F2:F366, "*GLOBECOM*")</f>
        <v>2</v>
      </c>
      <c r="K48" s="25">
        <v>346</v>
      </c>
      <c r="L48" t="s">
        <v>615</v>
      </c>
      <c r="M48" t="s">
        <v>616</v>
      </c>
      <c r="N48" s="27" t="s">
        <v>617</v>
      </c>
      <c r="O48">
        <v>2019</v>
      </c>
      <c r="P48" t="s">
        <v>284</v>
      </c>
      <c r="Q48">
        <v>5</v>
      </c>
    </row>
    <row r="49" spans="1:17" x14ac:dyDescent="0.25">
      <c r="A49" t="s">
        <v>3204</v>
      </c>
      <c r="B49">
        <f>COUNTIF('scopus-selection-analysis'!F2:F366, "*IST-Africa*")</f>
        <v>2</v>
      </c>
      <c r="K49" s="25">
        <v>362</v>
      </c>
      <c r="L49" t="s">
        <v>302</v>
      </c>
      <c r="M49" t="s">
        <v>303</v>
      </c>
      <c r="N49" s="27" t="s">
        <v>304</v>
      </c>
      <c r="O49">
        <v>2019</v>
      </c>
      <c r="P49" t="s">
        <v>284</v>
      </c>
      <c r="Q49">
        <v>11</v>
      </c>
    </row>
    <row r="50" spans="1:17" x14ac:dyDescent="0.25">
      <c r="A50" t="s">
        <v>3470</v>
      </c>
      <c r="B50">
        <f>COUNTIF('scopus-selection-analysis'!F2:F366, "*Computer Science and Information Systems*")</f>
        <v>2</v>
      </c>
    </row>
    <row r="51" spans="1:17" x14ac:dyDescent="0.25">
      <c r="A51" t="s">
        <v>1485</v>
      </c>
      <c r="B51">
        <f>COUNTIF('scopus-selection-analysis'!F2:F366, "*International Journal of Communication Systems*")</f>
        <v>2</v>
      </c>
      <c r="K51" s="25">
        <v>16</v>
      </c>
      <c r="L51" t="s">
        <v>3711</v>
      </c>
      <c r="M51" t="s">
        <v>3712</v>
      </c>
      <c r="N51" s="27" t="s">
        <v>3713</v>
      </c>
      <c r="O51">
        <v>2015</v>
      </c>
      <c r="P51" t="s">
        <v>521</v>
      </c>
      <c r="Q51">
        <v>6</v>
      </c>
    </row>
    <row r="52" spans="1:17" x14ac:dyDescent="0.25">
      <c r="A52" t="s">
        <v>145</v>
      </c>
      <c r="B52">
        <f>COUNTIF('scopus-selection-analysis'!F2:F366, "*Annals of Telecommunications*")</f>
        <v>2</v>
      </c>
      <c r="K52" s="25">
        <v>32</v>
      </c>
      <c r="L52" t="s">
        <v>4376</v>
      </c>
      <c r="M52" t="s">
        <v>4284</v>
      </c>
      <c r="N52" s="27" t="s">
        <v>4285</v>
      </c>
      <c r="O52">
        <v>2015</v>
      </c>
      <c r="P52" t="s">
        <v>521</v>
      </c>
      <c r="Q52">
        <v>196</v>
      </c>
    </row>
    <row r="53" spans="1:17" x14ac:dyDescent="0.25">
      <c r="A53" t="s">
        <v>921</v>
      </c>
      <c r="B53">
        <f>COUNTIF('scopus-selection-analysis'!F2:F366, "*International Carnahan Conference on Security Technology*")</f>
        <v>2</v>
      </c>
      <c r="K53" s="25">
        <v>78</v>
      </c>
      <c r="L53" t="s">
        <v>3060</v>
      </c>
      <c r="M53" t="s">
        <v>3061</v>
      </c>
      <c r="N53" s="27" t="s">
        <v>3062</v>
      </c>
      <c r="O53">
        <v>2016</v>
      </c>
      <c r="P53" t="s">
        <v>521</v>
      </c>
      <c r="Q53">
        <v>24</v>
      </c>
    </row>
    <row r="54" spans="1:17" x14ac:dyDescent="0.25">
      <c r="A54" t="s">
        <v>1298</v>
      </c>
      <c r="B54">
        <f>COUNTIF('scopus-selection-analysis'!F2:F366, "*IEEE Transactions on Information Forensics and Security*")</f>
        <v>2</v>
      </c>
      <c r="K54" s="25">
        <v>91</v>
      </c>
      <c r="L54" t="s">
        <v>4368</v>
      </c>
      <c r="M54" t="s">
        <v>3335</v>
      </c>
      <c r="N54" s="27" t="s">
        <v>4369</v>
      </c>
      <c r="O54">
        <v>2016</v>
      </c>
      <c r="P54" t="s">
        <v>521</v>
      </c>
      <c r="Q54">
        <v>30</v>
      </c>
    </row>
    <row r="55" spans="1:17" x14ac:dyDescent="0.25">
      <c r="A55" t="s">
        <v>2615</v>
      </c>
      <c r="B55">
        <f>COUNTIF('scopus-selection-analysis'!F2:F366, "*ECAI*")</f>
        <v>2</v>
      </c>
      <c r="K55" s="25">
        <v>110</v>
      </c>
      <c r="L55" t="s">
        <v>3067</v>
      </c>
      <c r="M55" t="s">
        <v>3068</v>
      </c>
      <c r="N55" s="27" t="s">
        <v>3069</v>
      </c>
      <c r="O55">
        <v>2016</v>
      </c>
      <c r="P55" t="s">
        <v>521</v>
      </c>
      <c r="Q55">
        <v>21</v>
      </c>
    </row>
    <row r="56" spans="1:17" x14ac:dyDescent="0.25">
      <c r="A56" t="s">
        <v>2199</v>
      </c>
      <c r="B56">
        <f>COUNTIF('scopus-selection-analysis'!F2:F366, "*Personal and Ubiquitous Computing*")</f>
        <v>2</v>
      </c>
      <c r="K56" s="25">
        <v>205</v>
      </c>
      <c r="L56" t="s">
        <v>1214</v>
      </c>
      <c r="M56" t="s">
        <v>1215</v>
      </c>
      <c r="N56" s="27" t="s">
        <v>1216</v>
      </c>
      <c r="O56">
        <v>2018</v>
      </c>
      <c r="P56" t="s">
        <v>521</v>
      </c>
      <c r="Q56">
        <v>7</v>
      </c>
    </row>
    <row r="57" spans="1:17" x14ac:dyDescent="0.25">
      <c r="A57" t="s">
        <v>1798</v>
      </c>
      <c r="B57">
        <f>COUNTIF('scopus-selection-analysis'!F2:F366, "*HEALTHINF*")</f>
        <v>2</v>
      </c>
      <c r="K57" s="25">
        <v>253</v>
      </c>
      <c r="L57" t="s">
        <v>951</v>
      </c>
      <c r="M57" t="s">
        <v>952</v>
      </c>
      <c r="N57" s="27" t="s">
        <v>953</v>
      </c>
      <c r="O57">
        <v>2018</v>
      </c>
      <c r="P57" t="s">
        <v>521</v>
      </c>
      <c r="Q57">
        <v>20</v>
      </c>
    </row>
    <row r="58" spans="1:17" x14ac:dyDescent="0.25">
      <c r="A58" t="s">
        <v>674</v>
      </c>
      <c r="B58">
        <f>COUNTIF('scopus-selection-analysis'!F2:F366, "*Journal of Ambient Intelligence and Humanized Computing*")</f>
        <v>2</v>
      </c>
      <c r="K58" s="25">
        <v>351</v>
      </c>
      <c r="L58" t="s">
        <v>518</v>
      </c>
      <c r="M58" t="s">
        <v>519</v>
      </c>
      <c r="N58" s="27" t="s">
        <v>520</v>
      </c>
      <c r="O58">
        <v>2019</v>
      </c>
      <c r="P58" t="s">
        <v>521</v>
      </c>
      <c r="Q58">
        <v>16</v>
      </c>
    </row>
    <row r="59" spans="1:17" x14ac:dyDescent="0.25">
      <c r="A59" t="s">
        <v>448</v>
      </c>
      <c r="B59">
        <f>COUNTIF('scopus-selection-analysis'!F2:F366, "*IEEE Transactions on Mobile Computing*")</f>
        <v>2</v>
      </c>
    </row>
    <row r="60" spans="1:17" x14ac:dyDescent="0.25">
      <c r="A60" t="s">
        <v>385</v>
      </c>
      <c r="B60">
        <f>COUNTIF('scopus-selection-analysis'!F2:F366, "Smart Health")</f>
        <v>2</v>
      </c>
      <c r="K60" s="25">
        <v>208</v>
      </c>
      <c r="L60" t="s">
        <v>1597</v>
      </c>
      <c r="M60" t="s">
        <v>1598</v>
      </c>
      <c r="N60" s="27" t="s">
        <v>1599</v>
      </c>
      <c r="O60">
        <v>2018</v>
      </c>
      <c r="P60" t="s">
        <v>272</v>
      </c>
      <c r="Q60">
        <v>33</v>
      </c>
    </row>
    <row r="61" spans="1:17" x14ac:dyDescent="0.25">
      <c r="A61" t="s">
        <v>239</v>
      </c>
      <c r="B61">
        <f>COUNTIF('scopus-selection-analysis'!F2:F366, "*DCOSS*")</f>
        <v>2</v>
      </c>
      <c r="K61" s="25">
        <v>229</v>
      </c>
      <c r="L61" t="s">
        <v>1055</v>
      </c>
      <c r="M61" t="s">
        <v>1056</v>
      </c>
      <c r="N61" s="27" t="s">
        <v>1057</v>
      </c>
      <c r="O61">
        <v>2018</v>
      </c>
      <c r="P61" t="s">
        <v>272</v>
      </c>
      <c r="Q61">
        <v>8</v>
      </c>
    </row>
    <row r="62" spans="1:17" x14ac:dyDescent="0.25">
      <c r="A62" t="s">
        <v>349</v>
      </c>
      <c r="B62">
        <f>COUNTIF('scopus-selection-analysis'!F2:F366, "*ICGS3*")</f>
        <v>2</v>
      </c>
      <c r="K62" s="25">
        <v>300</v>
      </c>
      <c r="L62" t="s">
        <v>748</v>
      </c>
      <c r="M62" t="s">
        <v>749</v>
      </c>
      <c r="N62" s="27" t="s">
        <v>367</v>
      </c>
      <c r="O62">
        <v>2019</v>
      </c>
      <c r="P62" t="s">
        <v>272</v>
      </c>
      <c r="Q62">
        <v>2</v>
      </c>
    </row>
    <row r="63" spans="1:17" x14ac:dyDescent="0.25">
      <c r="A63" t="s">
        <v>80</v>
      </c>
      <c r="B63">
        <f>COUNTIF('scopus-selection-analysis'!F2:F366, "*Internet Interventions*")</f>
        <v>2</v>
      </c>
      <c r="K63" s="25">
        <v>311</v>
      </c>
      <c r="L63" t="s">
        <v>477</v>
      </c>
      <c r="M63" t="s">
        <v>478</v>
      </c>
      <c r="N63" s="27" t="s">
        <v>479</v>
      </c>
      <c r="O63">
        <v>2019</v>
      </c>
      <c r="P63" t="s">
        <v>272</v>
      </c>
      <c r="Q63">
        <v>1</v>
      </c>
    </row>
    <row r="64" spans="1:17" x14ac:dyDescent="0.25">
      <c r="A64" t="s">
        <v>3542</v>
      </c>
      <c r="B64">
        <f>COUNTIF('scopus-selection-analysis'!F2:F366, "*SPIE*")</f>
        <v>1</v>
      </c>
      <c r="K64" s="25">
        <v>320</v>
      </c>
      <c r="L64" t="s">
        <v>488</v>
      </c>
      <c r="M64" t="s">
        <v>489</v>
      </c>
      <c r="N64" s="27" t="s">
        <v>490</v>
      </c>
      <c r="O64">
        <v>2019</v>
      </c>
      <c r="P64" t="s">
        <v>272</v>
      </c>
      <c r="Q64">
        <v>6</v>
      </c>
    </row>
    <row r="65" spans="1:17" x14ac:dyDescent="0.25">
      <c r="A65" t="s">
        <v>3674</v>
      </c>
      <c r="B65">
        <f>COUNTIF('scopus-selection-analysis'!F2:F366, "*BIBM*")</f>
        <v>1</v>
      </c>
      <c r="K65" s="25">
        <v>340</v>
      </c>
      <c r="L65" t="s">
        <v>370</v>
      </c>
      <c r="M65" t="s">
        <v>371</v>
      </c>
      <c r="N65" s="27" t="s">
        <v>372</v>
      </c>
      <c r="O65">
        <v>2019</v>
      </c>
      <c r="P65" t="s">
        <v>272</v>
      </c>
      <c r="Q65">
        <v>1</v>
      </c>
    </row>
    <row r="66" spans="1:17" x14ac:dyDescent="0.25">
      <c r="A66" t="s">
        <v>4056</v>
      </c>
      <c r="B66">
        <f>COUNTIF('scopus-selection-analysis'!F2:F366, "*Computational Intelligence and Computing*")</f>
        <v>1</v>
      </c>
      <c r="K66" s="25">
        <v>349</v>
      </c>
      <c r="L66" t="s">
        <v>269</v>
      </c>
      <c r="M66" t="s">
        <v>270</v>
      </c>
      <c r="N66" s="27" t="s">
        <v>271</v>
      </c>
      <c r="O66">
        <v>2019</v>
      </c>
      <c r="P66" t="s">
        <v>272</v>
      </c>
      <c r="Q66">
        <v>0</v>
      </c>
    </row>
    <row r="67" spans="1:17" x14ac:dyDescent="0.25">
      <c r="A67" t="s">
        <v>2487</v>
      </c>
      <c r="B67">
        <f>COUNTIF('scopus-selection-analysis'!F2:F366, "Health Policy and Technology")</f>
        <v>1</v>
      </c>
      <c r="K67" s="25">
        <v>365</v>
      </c>
      <c r="L67" t="s">
        <v>376</v>
      </c>
      <c r="M67" t="s">
        <v>377</v>
      </c>
      <c r="N67" s="27" t="s">
        <v>378</v>
      </c>
      <c r="O67">
        <v>2019</v>
      </c>
      <c r="P67" t="s">
        <v>272</v>
      </c>
      <c r="Q67">
        <v>8</v>
      </c>
    </row>
    <row r="68" spans="1:17" x14ac:dyDescent="0.25">
      <c r="A68" t="s">
        <v>4013</v>
      </c>
      <c r="B68">
        <f>COUNTIF('scopus-selection-analysis'!F2:F366, "*Indian Journal of Science and Technology*")</f>
        <v>1</v>
      </c>
    </row>
    <row r="69" spans="1:17" x14ac:dyDescent="0.25">
      <c r="A69" t="s">
        <v>3684</v>
      </c>
      <c r="B69">
        <f>COUNTIF('scopus-selection-analysis'!F2:F366, "*TELSIKS*")</f>
        <v>1</v>
      </c>
      <c r="K69" s="25">
        <v>215</v>
      </c>
      <c r="L69" t="s">
        <v>1095</v>
      </c>
      <c r="M69" t="s">
        <v>1096</v>
      </c>
      <c r="N69" s="27" t="s">
        <v>1097</v>
      </c>
      <c r="O69">
        <v>2018</v>
      </c>
      <c r="P69" t="s">
        <v>40</v>
      </c>
      <c r="Q69">
        <v>12</v>
      </c>
    </row>
    <row r="70" spans="1:17" x14ac:dyDescent="0.25">
      <c r="A70" t="s">
        <v>3791</v>
      </c>
      <c r="B70">
        <f>COUNTIF('scopus-selection-analysis'!F2:F366, "*E-Health and Telemedicine*")</f>
        <v>1</v>
      </c>
      <c r="K70" s="25">
        <v>242</v>
      </c>
      <c r="L70" t="s">
        <v>1160</v>
      </c>
      <c r="M70" t="s">
        <v>1161</v>
      </c>
      <c r="N70" s="27" t="s">
        <v>1162</v>
      </c>
      <c r="O70">
        <v>2018</v>
      </c>
      <c r="P70" t="s">
        <v>40</v>
      </c>
      <c r="Q70">
        <v>6</v>
      </c>
    </row>
    <row r="71" spans="1:17" x14ac:dyDescent="0.25">
      <c r="A71" t="s">
        <v>4143</v>
      </c>
      <c r="B71">
        <f>COUNTIF('scopus-selection-analysis'!F2:F366, "*Research Journal of Pharmaceutical, Biological and Chemical Sciences*")</f>
        <v>1</v>
      </c>
      <c r="K71" s="25">
        <v>249</v>
      </c>
      <c r="L71" t="s">
        <v>1862</v>
      </c>
      <c r="M71" t="s">
        <v>1863</v>
      </c>
      <c r="N71" s="27" t="s">
        <v>4382</v>
      </c>
      <c r="O71">
        <v>2018</v>
      </c>
      <c r="P71" t="s">
        <v>40</v>
      </c>
      <c r="Q71">
        <v>12</v>
      </c>
    </row>
    <row r="72" spans="1:17" x14ac:dyDescent="0.25">
      <c r="A72" t="s">
        <v>3880</v>
      </c>
      <c r="B72">
        <f>COUNTIF('scopus-selection-analysis'!F2:F366, "*SIGMIS*")</f>
        <v>1</v>
      </c>
      <c r="K72" s="25">
        <v>261</v>
      </c>
      <c r="L72" t="s">
        <v>2002</v>
      </c>
      <c r="M72" t="s">
        <v>2003</v>
      </c>
      <c r="N72" s="27" t="s">
        <v>2004</v>
      </c>
      <c r="O72">
        <v>2018</v>
      </c>
      <c r="P72" t="s">
        <v>40</v>
      </c>
      <c r="Q72">
        <v>406</v>
      </c>
    </row>
    <row r="73" spans="1:17" x14ac:dyDescent="0.25">
      <c r="A73" t="s">
        <v>3940</v>
      </c>
      <c r="B73">
        <f>COUNTIF('scopus-selection-analysis'!F2:F366, "*International Journal of Security and its Applications*")</f>
        <v>1</v>
      </c>
      <c r="K73" s="25">
        <v>282</v>
      </c>
      <c r="L73" t="s">
        <v>1526</v>
      </c>
      <c r="M73" t="s">
        <v>1527</v>
      </c>
      <c r="N73" s="27" t="s">
        <v>1528</v>
      </c>
      <c r="O73">
        <v>2018</v>
      </c>
      <c r="P73" t="s">
        <v>40</v>
      </c>
      <c r="Q73">
        <v>56</v>
      </c>
    </row>
    <row r="74" spans="1:17" x14ac:dyDescent="0.25">
      <c r="A74" t="s">
        <v>4165</v>
      </c>
      <c r="B74">
        <f>COUNTIF('scopus-selection-analysis'!F2:F366, "*ICSTW*")</f>
        <v>1</v>
      </c>
      <c r="K74" s="25">
        <v>344</v>
      </c>
      <c r="L74" t="s">
        <v>4469</v>
      </c>
      <c r="M74" t="s">
        <v>133</v>
      </c>
      <c r="N74" s="27" t="s">
        <v>134</v>
      </c>
      <c r="O74">
        <v>2019</v>
      </c>
      <c r="P74" t="s">
        <v>40</v>
      </c>
      <c r="Q74">
        <v>4</v>
      </c>
    </row>
    <row r="75" spans="1:17" x14ac:dyDescent="0.25">
      <c r="A75" t="s">
        <v>3929</v>
      </c>
      <c r="B75">
        <f>COUNTIF('scopus-selection-analysis'!F2:F366, "*International Journal of Embedded and Real-Time Communication Systems*")</f>
        <v>1</v>
      </c>
      <c r="K75" s="25">
        <v>355</v>
      </c>
      <c r="L75" t="s">
        <v>37</v>
      </c>
      <c r="M75" t="s">
        <v>38</v>
      </c>
      <c r="N75" s="27" t="s">
        <v>39</v>
      </c>
      <c r="O75">
        <v>2019</v>
      </c>
      <c r="P75" t="s">
        <v>40</v>
      </c>
      <c r="Q75">
        <v>8</v>
      </c>
    </row>
    <row r="76" spans="1:17" x14ac:dyDescent="0.25">
      <c r="A76" t="s">
        <v>4246</v>
      </c>
      <c r="B76">
        <f>COUNTIF('scopus-selection-analysis'!F2:F366, "*MOBIHEALTH*")</f>
        <v>1</v>
      </c>
    </row>
    <row r="77" spans="1:17" x14ac:dyDescent="0.25">
      <c r="A77" t="s">
        <v>4175</v>
      </c>
      <c r="B77">
        <f>COUNTIF('scopus-selection-analysis'!F2:F366, "*Cognitive and Behavioral Practice*")</f>
        <v>1</v>
      </c>
      <c r="K77" s="25">
        <v>46</v>
      </c>
      <c r="L77" t="s">
        <v>4003</v>
      </c>
      <c r="M77" t="s">
        <v>4004</v>
      </c>
      <c r="N77" s="27" t="s">
        <v>4005</v>
      </c>
      <c r="O77">
        <v>2015</v>
      </c>
      <c r="P77" t="s">
        <v>93</v>
      </c>
      <c r="Q77">
        <v>68</v>
      </c>
    </row>
    <row r="78" spans="1:17" x14ac:dyDescent="0.25">
      <c r="A78" t="s">
        <v>3977</v>
      </c>
      <c r="B78">
        <f>COUNTIF('scopus-selection-analysis'!F2:F366, "*Medical Data Privacy Handbook*")</f>
        <v>1</v>
      </c>
      <c r="K78" s="25">
        <v>54</v>
      </c>
      <c r="L78" t="s">
        <v>3993</v>
      </c>
      <c r="M78" t="s">
        <v>3994</v>
      </c>
      <c r="N78" s="27" t="s">
        <v>3995</v>
      </c>
      <c r="O78">
        <v>2015</v>
      </c>
      <c r="P78" t="s">
        <v>93</v>
      </c>
      <c r="Q78">
        <v>7</v>
      </c>
    </row>
    <row r="79" spans="1:17" x14ac:dyDescent="0.25">
      <c r="A79" t="s">
        <v>3743</v>
      </c>
      <c r="B79">
        <f>COUNTIF('scopus-selection-analysis'!F2:F366, "*HPCC*")</f>
        <v>1</v>
      </c>
      <c r="K79" s="25">
        <v>89</v>
      </c>
      <c r="L79" t="s">
        <v>4367</v>
      </c>
      <c r="M79" t="s">
        <v>3632</v>
      </c>
      <c r="N79" s="27" t="s">
        <v>3633</v>
      </c>
      <c r="O79">
        <v>2016</v>
      </c>
      <c r="P79" t="s">
        <v>93</v>
      </c>
      <c r="Q79">
        <v>17</v>
      </c>
    </row>
    <row r="80" spans="1:17" x14ac:dyDescent="0.25">
      <c r="A80" t="s">
        <v>4111</v>
      </c>
      <c r="B80">
        <f>COUNTIF('scopus-selection-analysis'!F2:F366, "*International Journal of Electronic Healthcare*")</f>
        <v>1</v>
      </c>
      <c r="K80" s="25">
        <v>129</v>
      </c>
      <c r="L80" t="s">
        <v>2875</v>
      </c>
      <c r="M80" t="s">
        <v>2876</v>
      </c>
      <c r="N80" s="27" t="s">
        <v>2877</v>
      </c>
      <c r="O80">
        <v>2017</v>
      </c>
      <c r="P80" t="s">
        <v>93</v>
      </c>
      <c r="Q80">
        <v>6</v>
      </c>
    </row>
    <row r="81" spans="1:17" x14ac:dyDescent="0.25">
      <c r="A81" t="s">
        <v>3891</v>
      </c>
      <c r="B81">
        <f>COUNTIF('scopus-selection-analysis'!F2:F366, "*Integrative Psychological and Behavioral Science*")</f>
        <v>1</v>
      </c>
      <c r="K81" s="25">
        <v>186</v>
      </c>
      <c r="L81" t="s">
        <v>2846</v>
      </c>
      <c r="M81" t="s">
        <v>2847</v>
      </c>
      <c r="N81" s="27" t="s">
        <v>4464</v>
      </c>
      <c r="O81">
        <v>2017</v>
      </c>
      <c r="P81" t="s">
        <v>93</v>
      </c>
      <c r="Q81">
        <v>16</v>
      </c>
    </row>
    <row r="82" spans="1:17" x14ac:dyDescent="0.25">
      <c r="A82" t="s">
        <v>859</v>
      </c>
      <c r="B82">
        <f>COUNTIF('scopus-selection-analysis'!F2:F366, "*AIDS and Behavior*")</f>
        <v>1</v>
      </c>
      <c r="K82" s="25">
        <v>312</v>
      </c>
      <c r="L82" t="s">
        <v>90</v>
      </c>
      <c r="M82" t="s">
        <v>91</v>
      </c>
      <c r="N82" s="27" t="s">
        <v>92</v>
      </c>
      <c r="O82">
        <v>2019</v>
      </c>
      <c r="P82" t="s">
        <v>93</v>
      </c>
      <c r="Q82">
        <v>0</v>
      </c>
    </row>
    <row r="83" spans="1:17" x14ac:dyDescent="0.25">
      <c r="A83" t="s">
        <v>3663</v>
      </c>
      <c r="B83">
        <f>COUNTIF('scopus-selection-analysis'!F2:F366, "*BMC Medical Informatics and Decision Making*")</f>
        <v>1</v>
      </c>
    </row>
    <row r="84" spans="1:17" x14ac:dyDescent="0.25">
      <c r="A84" t="s">
        <v>4099</v>
      </c>
      <c r="B84">
        <f>COUNTIF('scopus-selection-analysis'!F2:F366, "*Hawaii*")</f>
        <v>1</v>
      </c>
      <c r="K84" s="25">
        <v>126</v>
      </c>
      <c r="L84" t="s">
        <v>2915</v>
      </c>
      <c r="M84" t="s">
        <v>2916</v>
      </c>
      <c r="N84" s="27" t="s">
        <v>2917</v>
      </c>
      <c r="O84">
        <v>2017</v>
      </c>
      <c r="P84" t="s">
        <v>793</v>
      </c>
      <c r="Q84">
        <v>1</v>
      </c>
    </row>
    <row r="85" spans="1:17" x14ac:dyDescent="0.25">
      <c r="A85" t="s">
        <v>3704</v>
      </c>
      <c r="B85">
        <f>COUNTIF('scopus-selection-analysis'!F2:F366, "*Journal of Law, Medicine and Ethics*")</f>
        <v>1</v>
      </c>
      <c r="K85" s="25">
        <v>224</v>
      </c>
      <c r="L85" t="s">
        <v>4466</v>
      </c>
      <c r="M85" t="s">
        <v>1910</v>
      </c>
      <c r="N85" s="27" t="s">
        <v>1911</v>
      </c>
      <c r="O85">
        <v>2018</v>
      </c>
      <c r="P85" t="s">
        <v>793</v>
      </c>
      <c r="Q85">
        <v>0</v>
      </c>
    </row>
    <row r="86" spans="1:17" x14ac:dyDescent="0.25">
      <c r="A86" t="s">
        <v>3769</v>
      </c>
      <c r="B86">
        <f>COUNTIF('scopus-selection-analysis'!F2:F366, "*Intelligent Systems and Control*")</f>
        <v>1</v>
      </c>
      <c r="K86" s="25">
        <v>246</v>
      </c>
      <c r="L86" t="s">
        <v>1919</v>
      </c>
      <c r="M86" t="s">
        <v>1920</v>
      </c>
      <c r="N86" s="27" t="s">
        <v>1921</v>
      </c>
      <c r="O86">
        <v>2018</v>
      </c>
      <c r="P86" t="s">
        <v>793</v>
      </c>
      <c r="Q86">
        <v>1</v>
      </c>
    </row>
    <row r="87" spans="1:17" x14ac:dyDescent="0.25">
      <c r="A87" t="s">
        <v>3869</v>
      </c>
      <c r="B87">
        <f>COUNTIF('scopus-selection-analysis'!F2:F366, "*MobileHealth*")</f>
        <v>1</v>
      </c>
      <c r="K87" s="25">
        <v>264</v>
      </c>
      <c r="L87" t="s">
        <v>1882</v>
      </c>
      <c r="M87" t="s">
        <v>1883</v>
      </c>
      <c r="N87" s="27" t="s">
        <v>1884</v>
      </c>
      <c r="O87">
        <v>2018</v>
      </c>
      <c r="P87" t="s">
        <v>793</v>
      </c>
      <c r="Q87">
        <v>6</v>
      </c>
    </row>
    <row r="88" spans="1:17" x14ac:dyDescent="0.25">
      <c r="A88" t="s">
        <v>3967</v>
      </c>
      <c r="B88">
        <f>COUNTIF('scopus-selection-analysis'!F2:F366, "*Australasian Journal of Information Systems*")</f>
        <v>1</v>
      </c>
      <c r="K88" s="25">
        <v>297</v>
      </c>
      <c r="L88" t="s">
        <v>899</v>
      </c>
      <c r="M88" t="s">
        <v>900</v>
      </c>
      <c r="N88" s="27" t="s">
        <v>901</v>
      </c>
      <c r="O88">
        <v>2019</v>
      </c>
      <c r="P88" t="s">
        <v>793</v>
      </c>
      <c r="Q88">
        <v>2</v>
      </c>
    </row>
    <row r="89" spans="1:17" x14ac:dyDescent="0.25">
      <c r="A89" t="s">
        <v>3753</v>
      </c>
      <c r="B89">
        <f>COUNTIF('scopus-selection-analysis'!F2:F366, "*Cardiovascular Journal of Africa*")</f>
        <v>1</v>
      </c>
      <c r="K89" s="25">
        <v>316</v>
      </c>
      <c r="L89" t="s">
        <v>790</v>
      </c>
      <c r="M89" t="s">
        <v>791</v>
      </c>
      <c r="N89" s="27" t="s">
        <v>792</v>
      </c>
      <c r="O89">
        <v>2019</v>
      </c>
      <c r="P89" t="s">
        <v>793</v>
      </c>
      <c r="Q89">
        <v>0</v>
      </c>
    </row>
    <row r="90" spans="1:17" x14ac:dyDescent="0.25">
      <c r="A90" t="s">
        <v>3780</v>
      </c>
      <c r="B90">
        <f>COUNTIF('scopus-selection-analysis'!F2:F366, "*BMC Medicine*")</f>
        <v>1</v>
      </c>
    </row>
    <row r="91" spans="1:17" x14ac:dyDescent="0.25">
      <c r="A91" t="s">
        <v>3848</v>
      </c>
      <c r="B91">
        <f>COUNTIF('scopus-selection-analysis'!F2:F366, "*Collaboration Technologies*")</f>
        <v>1</v>
      </c>
    </row>
    <row r="92" spans="1:17" x14ac:dyDescent="0.25">
      <c r="A92" t="s">
        <v>3859</v>
      </c>
      <c r="B92">
        <f>COUNTIF('scopus-selection-analysis'!F2:F366, "IEEE Wireless Communications")</f>
        <v>1</v>
      </c>
    </row>
    <row r="93" spans="1:17" x14ac:dyDescent="0.25">
      <c r="A93" t="s">
        <v>3285</v>
      </c>
      <c r="B93">
        <f>COUNTIF('scopus-selection-analysis'!F2:F366, "*IEEE Transactions on Affective Computing*")</f>
        <v>1</v>
      </c>
    </row>
    <row r="94" spans="1:17" x14ac:dyDescent="0.25">
      <c r="A94" t="s">
        <v>3316</v>
      </c>
      <c r="B94">
        <f>COUNTIF('scopus-selection-analysis'!F2:F366, "*I-TACT*")</f>
        <v>1</v>
      </c>
    </row>
    <row r="95" spans="1:17" x14ac:dyDescent="0.25">
      <c r="A95" t="s">
        <v>2300</v>
      </c>
      <c r="B95">
        <f>COUNTIF('scopus-selection-analysis'!F2:F366, "*Advanced Science Letters*")</f>
        <v>1</v>
      </c>
    </row>
    <row r="96" spans="1:17" x14ac:dyDescent="0.25">
      <c r="A96" t="s">
        <v>3109</v>
      </c>
      <c r="B96">
        <f>COUNTIF('scopus-selection-analysis'!F2:F366, "*International Journal of Drug Policy*")</f>
        <v>1</v>
      </c>
    </row>
    <row r="97" spans="1:2" x14ac:dyDescent="0.25">
      <c r="A97" t="s">
        <v>3355</v>
      </c>
      <c r="B97">
        <f>COUNTIF('scopus-selection-analysis'!F2:F366, "*ICCICCT*")</f>
        <v>1</v>
      </c>
    </row>
    <row r="98" spans="1:2" x14ac:dyDescent="0.25">
      <c r="A98" t="s">
        <v>3254</v>
      </c>
      <c r="B98">
        <f>COUNTIF('scopus-selection-analysis'!F2:F366, "*SCSP*")</f>
        <v>1</v>
      </c>
    </row>
    <row r="99" spans="1:2" x14ac:dyDescent="0.25">
      <c r="A99" t="s">
        <v>2990</v>
      </c>
      <c r="B99">
        <f>COUNTIF('scopus-selection-analysis'!F2:F366, "*Eurasip Journal on Wireless Communications and Networking*")</f>
        <v>1</v>
      </c>
    </row>
    <row r="100" spans="1:2" x14ac:dyDescent="0.25">
      <c r="A100" t="s">
        <v>3438</v>
      </c>
      <c r="B100">
        <f>COUNTIF('scopus-selection-analysis'!F2:F366, "*Leadership and Personnel Management*")</f>
        <v>0</v>
      </c>
    </row>
    <row r="101" spans="1:2" x14ac:dyDescent="0.25">
      <c r="A101" t="s">
        <v>3053</v>
      </c>
      <c r="B101">
        <f>COUNTIF('scopus-selection-analysis'!F2:F366, "*ICITCS*")</f>
        <v>1</v>
      </c>
    </row>
    <row r="102" spans="1:2" x14ac:dyDescent="0.25">
      <c r="A102" t="s">
        <v>3366</v>
      </c>
      <c r="B102">
        <f>COUNTIF('scopus-selection-analysis'!F2:F366, "*IEEE/ACM Transactions on Computational Biology and Bioinformatics*")</f>
        <v>1</v>
      </c>
    </row>
    <row r="103" spans="1:2" x14ac:dyDescent="0.25">
      <c r="A103" t="s">
        <v>3584</v>
      </c>
      <c r="B103">
        <f>COUNTIF('scopus-selection-analysis'!F2:F366, "*Mobile Information Systems*")</f>
        <v>1</v>
      </c>
    </row>
    <row r="104" spans="1:2" x14ac:dyDescent="0.25">
      <c r="A104" t="s">
        <v>3397</v>
      </c>
      <c r="B104">
        <f>COUNTIF('scopus-selection-analysis'!F2:F366, "*Professional Psychology*")</f>
        <v>1</v>
      </c>
    </row>
    <row r="105" spans="1:2" x14ac:dyDescent="0.25">
      <c r="A105" t="s">
        <v>3327</v>
      </c>
      <c r="B105">
        <f>COUNTIF('scopus-selection-analysis'!F2:F366, "*ICCSNT*")</f>
        <v>1</v>
      </c>
    </row>
    <row r="106" spans="1:2" x14ac:dyDescent="0.25">
      <c r="A106" t="s">
        <v>3625</v>
      </c>
      <c r="B106">
        <f>COUNTIF('scopus-selection-analysis'!F2:F366, "*Simulation Series*")</f>
        <v>1</v>
      </c>
    </row>
    <row r="107" spans="1:2" x14ac:dyDescent="0.25">
      <c r="A107" t="s">
        <v>3427</v>
      </c>
      <c r="B107">
        <f>COUNTIF('scopus-selection-analysis'!F2:F366, "*eChallenges*")</f>
        <v>1</v>
      </c>
    </row>
    <row r="108" spans="1:2" x14ac:dyDescent="0.25">
      <c r="A108" t="s">
        <v>3030</v>
      </c>
      <c r="B108">
        <f>COUNTIF('scopus-selection-analysis'!F2:F366, "*ACM DEV*")</f>
        <v>1</v>
      </c>
    </row>
    <row r="109" spans="1:2" x14ac:dyDescent="0.25">
      <c r="A109" t="s">
        <v>3594</v>
      </c>
      <c r="B109">
        <f>COUNTIF('scopus-selection-analysis'!F2:F366, "*Advances in Computers*")</f>
        <v>1</v>
      </c>
    </row>
    <row r="110" spans="1:2" x14ac:dyDescent="0.25">
      <c r="A110" t="s">
        <v>3554</v>
      </c>
      <c r="B110">
        <f>COUNTIF('scopus-selection-analysis'!F2:F366, "*International Review on Computers and Software*")</f>
        <v>0</v>
      </c>
    </row>
    <row r="111" spans="1:2" x14ac:dyDescent="0.25">
      <c r="A111" t="s">
        <v>2969</v>
      </c>
      <c r="B111">
        <f>COUNTIF('scopus-selection-analysis'!F2:F366, "*E-Health Two-Sided Markets*")</f>
        <v>1</v>
      </c>
    </row>
    <row r="112" spans="1:2" x14ac:dyDescent="0.25">
      <c r="A112" t="s">
        <v>3120</v>
      </c>
      <c r="B112">
        <f>COUNTIF('scopus-selection-analysis'!F2:F366, "*International Journal of Medical Informatics*")</f>
        <v>1</v>
      </c>
    </row>
    <row r="113" spans="1:2" x14ac:dyDescent="0.25">
      <c r="A113" t="s">
        <v>3575</v>
      </c>
      <c r="B113">
        <f>COUNTIF('scopus-selection-analysis'!F2:F366, "Scalable Computing")</f>
        <v>1</v>
      </c>
    </row>
    <row r="114" spans="1:2" x14ac:dyDescent="0.25">
      <c r="A114" t="s">
        <v>3142</v>
      </c>
      <c r="B114">
        <f>COUNTIF('scopus-selection-analysis'!F2:F366, "*UbiComp*")</f>
        <v>1</v>
      </c>
    </row>
    <row r="115" spans="1:2" x14ac:dyDescent="0.25">
      <c r="A115" t="s">
        <v>3088</v>
      </c>
      <c r="B115">
        <f>COUNTIF('scopus-selection-analysis'!F2:F366, "*Mobile Application Development, Usability, and Security*")</f>
        <v>1</v>
      </c>
    </row>
    <row r="116" spans="1:2" x14ac:dyDescent="0.25">
      <c r="A116" t="s">
        <v>3386</v>
      </c>
      <c r="B116">
        <f>COUNTIF('scopus-selection-analysis'!F2:F366, "*Circulation*")</f>
        <v>1</v>
      </c>
    </row>
    <row r="117" spans="1:2" x14ac:dyDescent="0.25">
      <c r="A117" t="s">
        <v>3305</v>
      </c>
      <c r="B117">
        <f>COUNTIF('scopus-selection-analysis'!F2:F366, "*MELECON*")</f>
        <v>1</v>
      </c>
    </row>
    <row r="118" spans="1:2" x14ac:dyDescent="0.25">
      <c r="A118" t="s">
        <v>3224</v>
      </c>
      <c r="B118">
        <f>COUNTIF('scopus-selection-analysis'!F2:F366, "*Mobile Data Management*")</f>
        <v>1</v>
      </c>
    </row>
    <row r="119" spans="1:2" x14ac:dyDescent="0.25">
      <c r="A119" t="s">
        <v>3643</v>
      </c>
      <c r="B119">
        <f>COUNTIF('scopus-selection-analysis'!F2:F366, "*International Journal of Security and Networks*")</f>
        <v>0</v>
      </c>
    </row>
    <row r="120" spans="1:2" x14ac:dyDescent="0.25">
      <c r="A120" t="s">
        <v>3459</v>
      </c>
      <c r="B120">
        <f>COUNTIF('scopus-selection-analysis'!F2:F366, "*FSKD*")</f>
        <v>1</v>
      </c>
    </row>
    <row r="121" spans="1:2" x14ac:dyDescent="0.25">
      <c r="A121" t="s">
        <v>3236</v>
      </c>
      <c r="B121">
        <f>COUNTIF('scopus-selection-analysis'!F2:F366, "*Medical Imaging: Concepts*")</f>
        <v>1</v>
      </c>
    </row>
    <row r="122" spans="1:2" x14ac:dyDescent="0.25">
      <c r="A122" t="s">
        <v>3509</v>
      </c>
      <c r="B122">
        <f>COUNTIF('scopus-selection-analysis'!F2:F366, "*WWW/Internet*")</f>
        <v>0</v>
      </c>
    </row>
    <row r="123" spans="1:2" x14ac:dyDescent="0.25">
      <c r="A123" t="s">
        <v>3131</v>
      </c>
      <c r="B123">
        <f>COUNTIF('scopus-selection-analysis'!F2:F366, "*ACM-ICN*")</f>
        <v>1</v>
      </c>
    </row>
    <row r="124" spans="1:2" x14ac:dyDescent="0.25">
      <c r="A124" t="s">
        <v>2898</v>
      </c>
      <c r="B124">
        <f>COUNTIF('scopus-selection-analysis'!F2:F366, "*ICCWS*")</f>
        <v>1</v>
      </c>
    </row>
    <row r="125" spans="1:2" x14ac:dyDescent="0.25">
      <c r="A125" t="s">
        <v>2535</v>
      </c>
      <c r="B125">
        <f>COUNTIF('scopus-selection-analysis'!F2:F366, "*ICIHT*")</f>
        <v>1</v>
      </c>
    </row>
    <row r="126" spans="1:2" x14ac:dyDescent="0.25">
      <c r="A126" t="s">
        <v>2502</v>
      </c>
      <c r="B126">
        <f>COUNTIF('scopus-selection-analysis'!F2:F366, "*DeSE*")</f>
        <v>1</v>
      </c>
    </row>
    <row r="127" spans="1:2" x14ac:dyDescent="0.25">
      <c r="A127" t="s">
        <v>2332</v>
      </c>
      <c r="B127">
        <f>COUNTIF('scopus-selection-analysis'!F2:F366, "*ICRIIS*")</f>
        <v>1</v>
      </c>
    </row>
    <row r="128" spans="1:2" x14ac:dyDescent="0.25">
      <c r="A128" t="s">
        <v>2025</v>
      </c>
      <c r="B128">
        <f>COUNTIF('scopus-selection-analysis'!F2:F366, "*Research Advances in Cloud Computing*")</f>
        <v>1</v>
      </c>
    </row>
    <row r="129" spans="1:2" x14ac:dyDescent="0.25">
      <c r="A129" t="s">
        <v>2077</v>
      </c>
      <c r="B129">
        <f>COUNTIF('scopus-selection-analysis'!F2:F366, "*International Journal of Electrical and Computer Engineering*")</f>
        <v>1</v>
      </c>
    </row>
    <row r="130" spans="1:2" x14ac:dyDescent="0.25">
      <c r="A130" t="s">
        <v>2119</v>
      </c>
      <c r="B130">
        <f>COUNTIF('scopus-selection-analysis'!F2:F366, "*IET Image Processing*")</f>
        <v>1</v>
      </c>
    </row>
    <row r="131" spans="1:2" x14ac:dyDescent="0.25">
      <c r="A131" t="s">
        <v>2426</v>
      </c>
      <c r="B131">
        <f>COUNTIF('scopus-selection-analysis'!F2:F366, "*Conference on Neural Networks*")</f>
        <v>1</v>
      </c>
    </row>
    <row r="132" spans="1:2" x14ac:dyDescent="0.25">
      <c r="A132" t="s">
        <v>2099</v>
      </c>
      <c r="B132">
        <f>COUNTIF('scopus-selection-analysis'!F2:F366, "*HONET-ICT*")</f>
        <v>1</v>
      </c>
    </row>
    <row r="133" spans="1:2" x14ac:dyDescent="0.25">
      <c r="A133" t="s">
        <v>2513</v>
      </c>
      <c r="B133">
        <f>COUNTIF('scopus-selection-analysis'!F2:F366, "*ICTAS*")</f>
        <v>1</v>
      </c>
    </row>
    <row r="134" spans="1:2" x14ac:dyDescent="0.25">
      <c r="A134" t="s">
        <v>2709</v>
      </c>
      <c r="B134">
        <f>COUNTIF('scopus-selection-analysis'!F2:F366, "*IPCCC*")</f>
        <v>1</v>
      </c>
    </row>
    <row r="135" spans="1:2" x14ac:dyDescent="0.25">
      <c r="A135" t="s">
        <v>2647</v>
      </c>
      <c r="B135">
        <f>COUNTIF('scopus-selection-analysis'!F2:F366, "*TENCON*")</f>
        <v>1</v>
      </c>
    </row>
    <row r="136" spans="1:2" x14ac:dyDescent="0.25">
      <c r="A136" t="s">
        <v>2564</v>
      </c>
      <c r="B136">
        <f>COUNTIF('scopus-selection-analysis'!F2:F366, "*IET Communications*")</f>
        <v>1</v>
      </c>
    </row>
    <row r="137" spans="1:2" x14ac:dyDescent="0.25">
      <c r="A137" t="s">
        <v>2761</v>
      </c>
      <c r="B137">
        <f>COUNTIF('scopus-selection-analysis'!F2:F366, "*Progress in Informatics and Computing*")</f>
        <v>1</v>
      </c>
    </row>
    <row r="138" spans="1:2" x14ac:dyDescent="0.25">
      <c r="A138" t="s">
        <v>2458</v>
      </c>
      <c r="B138">
        <f>COUNTIF('scopus-selection-analysis'!F2:F366, "*IEEE Transactions on Industrial Informatics*")</f>
        <v>1</v>
      </c>
    </row>
    <row r="139" spans="1:2" x14ac:dyDescent="0.25">
      <c r="A139" t="s">
        <v>2798</v>
      </c>
      <c r="B139">
        <f>COUNTIF('scopus-selection-analysis'!F2:F366, "*Journal of Telecommunication, Electronic and Computer Engineering*")</f>
        <v>1</v>
      </c>
    </row>
    <row r="140" spans="1:2" x14ac:dyDescent="0.25">
      <c r="A140" t="s">
        <v>2416</v>
      </c>
      <c r="B140">
        <f>COUNTIF('scopus-selection-analysis'!F2:F366, "*SERA*")</f>
        <v>1</v>
      </c>
    </row>
    <row r="141" spans="1:2" x14ac:dyDescent="0.25">
      <c r="A141" t="s">
        <v>2353</v>
      </c>
      <c r="B141">
        <f>COUNTIF('scopus-selection-analysis'!F2:F366, "*Research Journal of Biotechnology*")</f>
        <v>1</v>
      </c>
    </row>
    <row r="142" spans="1:2" x14ac:dyDescent="0.25">
      <c r="A142" t="s">
        <v>2252</v>
      </c>
      <c r="B142">
        <f>COUNTIF('scopus-selection-analysis'!F2:F366, "*IEEE Sensors Journal*")</f>
        <v>1</v>
      </c>
    </row>
    <row r="143" spans="1:2" x14ac:dyDescent="0.25">
      <c r="A143" t="s">
        <v>2129</v>
      </c>
      <c r="B143">
        <f>COUNTIF('scopus-selection-analysis'!F2:F366, "*Evidence-Based Mental Health*")</f>
        <v>1</v>
      </c>
    </row>
    <row r="144" spans="1:2" x14ac:dyDescent="0.25">
      <c r="A144" t="s">
        <v>2927</v>
      </c>
      <c r="B144">
        <f>COUNTIF('scopus-selection-analysis'!F2:F366, "*ACM Transactions on Embedded Computing Systems*")</f>
        <v>1</v>
      </c>
    </row>
    <row r="145" spans="1:2" x14ac:dyDescent="0.25">
      <c r="A145" t="s">
        <v>2574</v>
      </c>
      <c r="B145">
        <f>COUNTIF('scopus-selection-analysis'!F2:F366, "*CSCI*")</f>
        <v>1</v>
      </c>
    </row>
    <row r="146" spans="1:2" x14ac:dyDescent="0.25">
      <c r="A146" t="s">
        <v>2168</v>
      </c>
      <c r="B146">
        <f>COUNTIF('scopus-selection-analysis'!F2:F366, "*Applied Sciences (Switzerland)*")</f>
        <v>1</v>
      </c>
    </row>
    <row r="147" spans="1:2" x14ac:dyDescent="0.25">
      <c r="A147" t="s">
        <v>2585</v>
      </c>
      <c r="B147">
        <f>COUNTIF('scopus-selection-analysis'!F2:F366, "*CCWC*")</f>
        <v>1</v>
      </c>
    </row>
    <row r="148" spans="1:2" x14ac:dyDescent="0.25">
      <c r="A148" t="s">
        <v>2698</v>
      </c>
      <c r="B148">
        <f>COUNTIF('scopus-selection-analysis'!F2:F366, "*InAES*")</f>
        <v>1</v>
      </c>
    </row>
    <row r="149" spans="1:2" x14ac:dyDescent="0.25">
      <c r="A149" t="s">
        <v>2179</v>
      </c>
      <c r="B149">
        <f>COUNTIF('scopus-selection-analysis'!F2:F366, "*RTSI*")</f>
        <v>1</v>
      </c>
    </row>
    <row r="150" spans="1:2" x14ac:dyDescent="0.25">
      <c r="A150" t="s">
        <v>2524</v>
      </c>
      <c r="B150">
        <f>COUNTIF('scopus-selection-analysis'!F2:F366, "*Conference on Computing, Analytics and Security Trends*")</f>
        <v>1</v>
      </c>
    </row>
    <row r="151" spans="1:2" x14ac:dyDescent="0.25">
      <c r="A151" t="s">
        <v>2546</v>
      </c>
      <c r="B151">
        <f>COUNTIF('scopus-selection-analysis'!F2:F366, "*International Journal of Mobile Computing and Multimedia Communications*")</f>
        <v>0</v>
      </c>
    </row>
    <row r="152" spans="1:2" x14ac:dyDescent="0.25">
      <c r="A152" t="s">
        <v>2448</v>
      </c>
      <c r="B152">
        <f>COUNTIF('scopus-selection-analysis'!F2:F366, "*SDS*")</f>
        <v>1</v>
      </c>
    </row>
    <row r="153" spans="1:2" x14ac:dyDescent="0.25">
      <c r="A153" t="s">
        <v>669</v>
      </c>
      <c r="B153">
        <f>COUNTIF('scopus-selection-analysis'!F2:F366, "*International Journal of Technology Assessment in Health Care*")</f>
        <v>1</v>
      </c>
    </row>
    <row r="154" spans="1:2" x14ac:dyDescent="0.25">
      <c r="A154" t="s">
        <v>2752</v>
      </c>
      <c r="B154">
        <f>COUNTIF('scopus-selection-analysis'!F2:F366, "*Internet of Things (IoT)*")</f>
        <v>1</v>
      </c>
    </row>
    <row r="155" spans="1:2" x14ac:dyDescent="0.25">
      <c r="A155" t="s">
        <v>2657</v>
      </c>
      <c r="B155">
        <f>COUNTIF('scopus-selection-analysis'!F2:F366, "Computing")</f>
        <v>1</v>
      </c>
    </row>
    <row r="156" spans="1:2" x14ac:dyDescent="0.25">
      <c r="A156" t="s">
        <v>2731</v>
      </c>
      <c r="B156">
        <f>COUNTIF('scopus-selection-analysis'!F2:F366, "*PICMET*")</f>
        <v>1</v>
      </c>
    </row>
    <row r="157" spans="1:2" x14ac:dyDescent="0.25">
      <c r="A157" t="s">
        <v>2364</v>
      </c>
      <c r="B157">
        <f>COUNTIF('scopus-selection-analysis'!F2:F366, "*SIES*")</f>
        <v>1</v>
      </c>
    </row>
    <row r="158" spans="1:2" x14ac:dyDescent="0.25">
      <c r="A158" t="s">
        <v>2263</v>
      </c>
      <c r="B158">
        <f>COUNTIF('scopus-selection-analysis'!F2:F366, "*World Congress on Services*")</f>
        <v>1</v>
      </c>
    </row>
    <row r="159" spans="1:2" x14ac:dyDescent="0.25">
      <c r="A159" t="s">
        <v>2741</v>
      </c>
      <c r="B159">
        <f>COUNTIF('scopus-selection-analysis'!F2:F366, "Enterprise Information Systems")</f>
        <v>1</v>
      </c>
    </row>
    <row r="160" spans="1:2" x14ac:dyDescent="0.25">
      <c r="A160" t="s">
        <v>2384</v>
      </c>
      <c r="B160">
        <f>COUNTIF('scopus-selection-analysis'!F2:F366, "*International Conference on Distributed Computing Systems*")</f>
        <v>1</v>
      </c>
    </row>
    <row r="161" spans="1:2" x14ac:dyDescent="0.25">
      <c r="A161" t="s">
        <v>2137</v>
      </c>
      <c r="B161">
        <f>COUNTIF('scopus-selection-analysis'!F2:F366, "*Journal of Computer Virology and Hacking Techniques*")</f>
        <v>1</v>
      </c>
    </row>
    <row r="162" spans="1:2" x14ac:dyDescent="0.25">
      <c r="A162" t="s">
        <v>2491</v>
      </c>
      <c r="B162">
        <f>COUNTIF('scopus-selection-analysis'!F2:F366, "*ISADS*")</f>
        <v>1</v>
      </c>
    </row>
    <row r="163" spans="1:2" x14ac:dyDescent="0.25">
      <c r="A163" t="s">
        <v>2867</v>
      </c>
      <c r="B163">
        <f>COUNTIF('scopus-selection-analysis'!F2:F366, "*International Journal of Network Security*")</f>
        <v>1</v>
      </c>
    </row>
    <row r="164" spans="1:2" x14ac:dyDescent="0.25">
      <c r="A164" t="s">
        <v>933</v>
      </c>
      <c r="B164">
        <f>COUNTIF('scopus-selection-analysis'!F2:F366, "*PDGC*")</f>
        <v>1</v>
      </c>
    </row>
    <row r="165" spans="1:2" x14ac:dyDescent="0.25">
      <c r="A165" t="s">
        <v>1684</v>
      </c>
      <c r="B165">
        <f>COUNTIF('scopus-selection-analysis'!F2:F366, "*LSC*")</f>
        <v>1</v>
      </c>
    </row>
    <row r="166" spans="1:2" x14ac:dyDescent="0.25">
      <c r="A166" t="s">
        <v>1278</v>
      </c>
      <c r="B166">
        <f>COUNTIF('scopus-selection-analysis'!F2:F366, "*International Journal of Web Services Research*")</f>
        <v>0</v>
      </c>
    </row>
    <row r="167" spans="1:2" x14ac:dyDescent="0.25">
      <c r="A167" t="s">
        <v>1589</v>
      </c>
      <c r="B167">
        <f>COUNTIF('scopus-selection-analysis'!F2:F366, "*CCNC*")</f>
        <v>1</v>
      </c>
    </row>
    <row r="168" spans="1:2" x14ac:dyDescent="0.25">
      <c r="A168" t="s">
        <v>1538</v>
      </c>
      <c r="B168">
        <f>COUNTIF('scopus-selection-analysis'!F2:F366, "*BHI*")</f>
        <v>1</v>
      </c>
    </row>
    <row r="169" spans="1:2" x14ac:dyDescent="0.25">
      <c r="A169" t="s">
        <v>1475</v>
      </c>
      <c r="B169">
        <f>COUNTIF('scopus-selection-analysis'!F2:F366, "*FMEC*")</f>
        <v>1</v>
      </c>
    </row>
    <row r="170" spans="1:2" x14ac:dyDescent="0.25">
      <c r="A170" t="s">
        <v>1941</v>
      </c>
      <c r="B170">
        <f>COUNTIF('scopus-selection-analysis'!F2:F366, "*IBM Journal of Research and Development*")</f>
        <v>0</v>
      </c>
    </row>
    <row r="171" spans="1:2" x14ac:dyDescent="0.25">
      <c r="A171" t="s">
        <v>1152</v>
      </c>
      <c r="B171">
        <f>COUNTIF('scopus-selection-analysis'!F2:F366, "*IET Networks*")</f>
        <v>1</v>
      </c>
    </row>
    <row r="172" spans="1:2" x14ac:dyDescent="0.25">
      <c r="A172" t="s">
        <v>1444</v>
      </c>
      <c r="B172">
        <f>COUNTIF('scopus-selection-analysis'!F2:F366, "*WCNCW*")</f>
        <v>1</v>
      </c>
    </row>
    <row r="173" spans="1:2" x14ac:dyDescent="0.25">
      <c r="A173" t="s">
        <v>1874</v>
      </c>
      <c r="B173">
        <f>COUNTIF('scopus-selection-analysis'!F2:F366, "*Fundamenta Informaticae*")</f>
        <v>1</v>
      </c>
    </row>
    <row r="174" spans="1:2" x14ac:dyDescent="0.25">
      <c r="A174" t="s">
        <v>1836</v>
      </c>
      <c r="B174">
        <f>COUNTIF('scopus-selection-analysis'!F2:F366, "*Journal of Advanced Oxidation Technologies*")</f>
        <v>0</v>
      </c>
    </row>
    <row r="175" spans="1:2" x14ac:dyDescent="0.25">
      <c r="A175" t="s">
        <v>1173</v>
      </c>
      <c r="B175">
        <f>COUNTIF('scopus-selection-analysis'!F2:F366, "*IWCMC*")</f>
        <v>1</v>
      </c>
    </row>
    <row r="176" spans="1:2" x14ac:dyDescent="0.25">
      <c r="A176" t="s">
        <v>1579</v>
      </c>
      <c r="B176">
        <f>COUNTIF('scopus-selection-analysis'!F2:F366, "*ICCE*")</f>
        <v>1</v>
      </c>
    </row>
    <row r="177" spans="1:2" x14ac:dyDescent="0.25">
      <c r="A177" t="s">
        <v>1962</v>
      </c>
      <c r="B177">
        <f>COUNTIF('scopus-selection-analysis'!F2:F366, "*PLoS ONE*")</f>
        <v>1</v>
      </c>
    </row>
    <row r="178" spans="1:2" x14ac:dyDescent="0.25">
      <c r="A178" t="s">
        <v>1205</v>
      </c>
      <c r="B178">
        <f>COUNTIF('scopus-selection-analysis'!F2:F366, "*Advanced Information Networking and Applications*")</f>
        <v>1</v>
      </c>
    </row>
    <row r="179" spans="1:2" x14ac:dyDescent="0.25">
      <c r="A179" t="s">
        <v>1424</v>
      </c>
      <c r="B179">
        <f>COUNTIF('scopus-selection-analysis'!F2:F366, "*Computers and Security*")</f>
        <v>1</v>
      </c>
    </row>
    <row r="180" spans="1:2" x14ac:dyDescent="0.25">
      <c r="A180" t="s">
        <v>1159</v>
      </c>
      <c r="B180">
        <f>COUNTIF('scopus-selection-analysis'!F2:F366, "*Multimedia Tools and Applications*")</f>
        <v>1</v>
      </c>
    </row>
    <row r="181" spans="1:2" x14ac:dyDescent="0.25">
      <c r="A181" t="s">
        <v>1728</v>
      </c>
      <c r="B181">
        <f>COUNTIF('scopus-selection-analysis'!F2:F366, "*Journal of Global Pharma Technology*")</f>
        <v>0</v>
      </c>
    </row>
    <row r="182" spans="1:2" x14ac:dyDescent="0.25">
      <c r="A182" t="s">
        <v>1815</v>
      </c>
      <c r="B182">
        <f>COUNTIF('scopus-selection-analysis'!F2:F366, "*Mobile Networks and Applications*")</f>
        <v>1</v>
      </c>
    </row>
    <row r="183" spans="1:2" x14ac:dyDescent="0.25">
      <c r="A183" t="s">
        <v>1108</v>
      </c>
      <c r="B183">
        <f>COUNTIF('scopus-selection-analysis'!F2:F366, "*ICECA*")</f>
        <v>1</v>
      </c>
    </row>
    <row r="184" spans="1:2" x14ac:dyDescent="0.25">
      <c r="A184" t="s">
        <v>1558</v>
      </c>
      <c r="B184">
        <f>COUNTIF('scopus-selection-analysis'!F2:F366, "*Computer Methods and Programs in Biomedicine*")</f>
        <v>1</v>
      </c>
    </row>
    <row r="185" spans="1:2" x14ac:dyDescent="0.25">
      <c r="A185" t="s">
        <v>1610</v>
      </c>
      <c r="B185">
        <f>COUNTIF('scopus-selection-analysis'!F2:F366, "*IEEE Systems Journal*")</f>
        <v>1</v>
      </c>
    </row>
    <row r="186" spans="1:2" x14ac:dyDescent="0.25">
      <c r="A186" t="s">
        <v>1653</v>
      </c>
      <c r="B186">
        <f>COUNTIF('scopus-selection-analysis'!F2:F366, "*Telecommunication Systems*")</f>
        <v>1</v>
      </c>
    </row>
    <row r="187" spans="1:2" x14ac:dyDescent="0.25">
      <c r="A187" t="s">
        <v>1705</v>
      </c>
      <c r="B187">
        <f>COUNTIF('scopus-selection-analysis'!F2:F366, "*EAI Endorsed Transactions on Pervasive Health and Technology*")</f>
        <v>1</v>
      </c>
    </row>
    <row r="188" spans="1:2" x14ac:dyDescent="0.25">
      <c r="A188" t="s">
        <v>1673</v>
      </c>
      <c r="B188">
        <f>COUNTIF('scopus-selection-analysis'!F2:F366, "*Neurocomputing*")</f>
        <v>1</v>
      </c>
    </row>
    <row r="189" spans="1:2" x14ac:dyDescent="0.25">
      <c r="A189" t="s">
        <v>1973</v>
      </c>
      <c r="B189">
        <f>COUNTIF('scopus-selection-analysis'!F2:F366, "*International Journal of Sensor Networks*")</f>
        <v>1</v>
      </c>
    </row>
    <row r="190" spans="1:2" x14ac:dyDescent="0.25">
      <c r="A190" t="s">
        <v>1194</v>
      </c>
      <c r="B190">
        <f>COUNTIF('scopus-selection-analysis'!F2:F366, "*ICCAIS*")</f>
        <v>1</v>
      </c>
    </row>
    <row r="191" spans="1:2" x14ac:dyDescent="0.25">
      <c r="A191" t="s">
        <v>1267</v>
      </c>
      <c r="B191">
        <f>COUNTIF('scopus-selection-analysis'!F2:F366, "*Headache*")</f>
        <v>1</v>
      </c>
    </row>
    <row r="192" spans="1:2" x14ac:dyDescent="0.25">
      <c r="A192" t="s">
        <v>993</v>
      </c>
      <c r="B192">
        <f>COUNTIF('scopus-selection-analysis'!F2:F366, "*ICTC*")</f>
        <v>1</v>
      </c>
    </row>
    <row r="193" spans="1:2" x14ac:dyDescent="0.25">
      <c r="A193" t="s">
        <v>1309</v>
      </c>
      <c r="B193">
        <f>COUNTIF('scopus-selection-analysis'!F2:F366, "*IEEE Transactions on Multi-Scale Computing Systems*")</f>
        <v>1</v>
      </c>
    </row>
    <row r="194" spans="1:2" x14ac:dyDescent="0.25">
      <c r="A194" t="s">
        <v>1454</v>
      </c>
      <c r="B194">
        <f>COUNTIF('scopus-selection-analysis'!F2:F366, "*Proceedings - International Conference on Software Engineering*")</f>
        <v>1</v>
      </c>
    </row>
    <row r="195" spans="1:2" x14ac:dyDescent="0.25">
      <c r="A195" t="s">
        <v>1119</v>
      </c>
      <c r="B195">
        <f>COUNTIF('scopus-selection-analysis'!F2:F366, "*IC4ME2*")</f>
        <v>1</v>
      </c>
    </row>
    <row r="196" spans="1:2" x14ac:dyDescent="0.25">
      <c r="A196" t="s">
        <v>1351</v>
      </c>
      <c r="B196">
        <f>COUNTIF('scopus-selection-analysis'!F2:F366, "*Advanced Networks and Telecommunications Systems*")</f>
        <v>1</v>
      </c>
    </row>
    <row r="197" spans="1:2" x14ac:dyDescent="0.25">
      <c r="A197" t="s">
        <v>1141</v>
      </c>
      <c r="B197">
        <f>COUNTIF('scopus-selection-analysis'!F2:F366, "*AMA Journal of Ethics*")</f>
        <v>1</v>
      </c>
    </row>
    <row r="198" spans="1:2" x14ac:dyDescent="0.25">
      <c r="A198" t="s">
        <v>1014</v>
      </c>
      <c r="B198">
        <f>COUNTIF('scopus-selection-analysis'!F2:F366, "*ICBSII*")</f>
        <v>1</v>
      </c>
    </row>
    <row r="199" spans="1:2" x14ac:dyDescent="0.25">
      <c r="A199" t="s">
        <v>1068</v>
      </c>
      <c r="B199">
        <f>COUNTIF('scopus-selection-analysis'!F2:F366, "*International Conference on Information, Communication and Engineering*")</f>
        <v>1</v>
      </c>
    </row>
    <row r="200" spans="1:2" x14ac:dyDescent="0.25">
      <c r="A200" t="s">
        <v>1394</v>
      </c>
      <c r="B200">
        <f>COUNTIF('scopus-selection-analysis'!F2:F366, "*Fog Computing: Breakthroughs in Research and Practice*")</f>
        <v>1</v>
      </c>
    </row>
    <row r="201" spans="1:2" x14ac:dyDescent="0.25">
      <c r="A201" t="s">
        <v>1130</v>
      </c>
      <c r="B201">
        <f>COUNTIF('scopus-selection-analysis'!F2:F366, "*SmartIoT*")</f>
        <v>1</v>
      </c>
    </row>
    <row r="202" spans="1:2" x14ac:dyDescent="0.25">
      <c r="A202" t="s">
        <v>1331</v>
      </c>
      <c r="B202">
        <f>COUNTIF('scopus-selection-analysis'!F2:F366, "*SmartWorld*")</f>
        <v>1</v>
      </c>
    </row>
    <row r="203" spans="1:2" x14ac:dyDescent="0.25">
      <c r="A203" t="s">
        <v>1777</v>
      </c>
      <c r="B203">
        <f>COUNTIF('scopus-selection-analysis'!F2:F366, "Wireless Communications and Mobile Computing")</f>
        <v>1</v>
      </c>
    </row>
    <row r="204" spans="1:2" x14ac:dyDescent="0.25">
      <c r="A204" t="s">
        <v>1984</v>
      </c>
      <c r="B204">
        <f>COUNTIF('scopus-selection-analysis'!F2:F366, "*Studies in Computational Intelligence*")</f>
        <v>1</v>
      </c>
    </row>
    <row r="205" spans="1:2" x14ac:dyDescent="0.25">
      <c r="A205" t="s">
        <v>1047</v>
      </c>
      <c r="B205">
        <f>COUNTIF('scopus-selection-analysis'!F2:F366, "*International Journal of Environmental Research and Public Health*")</f>
        <v>1</v>
      </c>
    </row>
    <row r="206" spans="1:2" x14ac:dyDescent="0.25">
      <c r="A206" t="s">
        <v>652</v>
      </c>
      <c r="B206">
        <f>COUNTIF('scopus-selection-analysis'!F2:F366, "*International Journal of Advanced Computer Science and Applications*")</f>
        <v>1</v>
      </c>
    </row>
    <row r="207" spans="1:2" x14ac:dyDescent="0.25">
      <c r="A207" t="s">
        <v>260</v>
      </c>
      <c r="B207">
        <f>COUNTIF('scopus-selection-analysis'!F2:F366, "*ISMICT*")</f>
        <v>1</v>
      </c>
    </row>
    <row r="208" spans="1:2" x14ac:dyDescent="0.25">
      <c r="A208" t="s">
        <v>531</v>
      </c>
      <c r="B208">
        <f>COUNTIF('scopus-selection-analysis'!F2:F366, "*Conference on Application, Information and Network Security*")</f>
        <v>1</v>
      </c>
    </row>
    <row r="209" spans="1:2" x14ac:dyDescent="0.25">
      <c r="A209" t="s">
        <v>115</v>
      </c>
      <c r="B209">
        <f>COUNTIF('scopus-selection-analysis'!F2:F366, "*Computer Networks*")</f>
        <v>1</v>
      </c>
    </row>
    <row r="210" spans="1:2" x14ac:dyDescent="0.25">
      <c r="A210" t="s">
        <v>175</v>
      </c>
      <c r="B210">
        <f>COUNTIF('scopus-selection-analysis'!F2:F366, "*IEEE Symposium on Computer-Based Medical Systems*")</f>
        <v>1</v>
      </c>
    </row>
    <row r="211" spans="1:2" x14ac:dyDescent="0.25">
      <c r="A211" t="s">
        <v>662</v>
      </c>
      <c r="B211">
        <f>COUNTIF('scopus-selection-analysis'!F2:F366, "*ECCWS*")</f>
        <v>1</v>
      </c>
    </row>
    <row r="212" spans="1:2" x14ac:dyDescent="0.25">
      <c r="A212" t="s">
        <v>217</v>
      </c>
      <c r="B212">
        <f>COUNTIF('scopus-selection-analysis'!F2:F366, "*BioMedical Engineering Online*")</f>
        <v>1</v>
      </c>
    </row>
    <row r="213" spans="1:2" x14ac:dyDescent="0.25">
      <c r="A213" t="s">
        <v>695</v>
      </c>
      <c r="B213">
        <f>COUNTIF('scopus-selection-analysis'!F2:F366, "Wireless Networks")</f>
        <v>1</v>
      </c>
    </row>
    <row r="214" spans="1:2" x14ac:dyDescent="0.25">
      <c r="A214" t="s">
        <v>912</v>
      </c>
      <c r="B214">
        <f>COUNTIF('scopus-selection-analysis'!F2:F366, "*IFMBE*")</f>
        <v>1</v>
      </c>
    </row>
    <row r="215" spans="1:2" x14ac:dyDescent="0.25">
      <c r="A215" t="s">
        <v>892</v>
      </c>
      <c r="B215">
        <f>COUNTIF('scopus-selection-analysis'!F2:F366, "Information Sciences")</f>
        <v>1</v>
      </c>
    </row>
    <row r="216" spans="1:2" x14ac:dyDescent="0.25">
      <c r="A216" t="s">
        <v>575</v>
      </c>
      <c r="B216">
        <f>COUNTIF('scopus-selection-analysis'!F2:F366, "*ICONIC*")</f>
        <v>1</v>
      </c>
    </row>
    <row r="217" spans="1:2" x14ac:dyDescent="0.25">
      <c r="A217" t="s">
        <v>597</v>
      </c>
      <c r="B217">
        <f>COUNTIF('scopus-selection-analysis'!F2:F366, "*Journal of Advanced Research in Dynamical and Control Systems*")</f>
        <v>0</v>
      </c>
    </row>
    <row r="218" spans="1:2" x14ac:dyDescent="0.25">
      <c r="A218" t="s">
        <v>26</v>
      </c>
      <c r="B218">
        <f>COUNTIF('scopus-selection-analysis'!F2:F366, "Computer Communications")</f>
        <v>1</v>
      </c>
    </row>
    <row r="219" spans="1:2" x14ac:dyDescent="0.25">
      <c r="A219" t="s">
        <v>437</v>
      </c>
      <c r="B219">
        <f>COUNTIF('scopus-selection-analysis'!F2:F366, "*International Journal of Information Management*")</f>
        <v>1</v>
      </c>
    </row>
    <row r="220" spans="1:2" x14ac:dyDescent="0.25">
      <c r="A220" t="s">
        <v>338</v>
      </c>
      <c r="B220">
        <f>COUNTIF('scopus-selection-analysis'!F2:F366, "*Telematics and Informatics*")</f>
        <v>1</v>
      </c>
    </row>
    <row r="221" spans="1:2" x14ac:dyDescent="0.25">
      <c r="A221" t="s">
        <v>165</v>
      </c>
      <c r="B221">
        <f>COUNTIF('scopus-selection-analysis'!F2:F366, "*Neurology and Therapy*")</f>
        <v>1</v>
      </c>
    </row>
    <row r="222" spans="1:2" x14ac:dyDescent="0.25">
      <c r="A222" t="s">
        <v>510</v>
      </c>
      <c r="B222">
        <f>COUNTIF('scopus-selection-analysis'!F2:F366, "*CONISOFT*")</f>
        <v>1</v>
      </c>
    </row>
    <row r="223" spans="1:2" x14ac:dyDescent="0.25">
      <c r="A223" t="s">
        <v>728</v>
      </c>
      <c r="B223">
        <f>COUNTIF('scopus-selection-analysis'!F2:F366, "*ICEIS*")</f>
        <v>1</v>
      </c>
    </row>
    <row r="224" spans="1:2" x14ac:dyDescent="0.25">
      <c r="A224" t="s">
        <v>50</v>
      </c>
      <c r="B224">
        <f>COUNTIF('scopus-selection-analysis'!F2:F366, "*International Journal of Mobile Human Computer Interaction*")</f>
        <v>1</v>
      </c>
    </row>
    <row r="225" spans="1:2" x14ac:dyDescent="0.25">
      <c r="A225" t="s">
        <v>586</v>
      </c>
      <c r="B225">
        <f>COUNTIF('scopus-selection-analysis'!F2:F366, "*International Journal of Grid and Utility Computing*")</f>
        <v>0</v>
      </c>
    </row>
    <row r="226" spans="1:2" x14ac:dyDescent="0.25">
      <c r="A226" t="s">
        <v>328</v>
      </c>
      <c r="B226">
        <f>COUNTIF('scopus-selection-analysis'!F2:F366, "*International Journal of Law and Psychiatry*")</f>
        <v>1</v>
      </c>
    </row>
    <row r="227" spans="1:2" x14ac:dyDescent="0.25">
      <c r="A227" t="s">
        <v>706</v>
      </c>
      <c r="B227">
        <f>COUNTIF('scopus-selection-analysis'!F2:F366, "*Lecture Notes in Networks and Systems*")</f>
        <v>1</v>
      </c>
    </row>
    <row r="228" spans="1:2" x14ac:dyDescent="0.25">
      <c r="A228" t="s">
        <v>683</v>
      </c>
      <c r="B228">
        <f>COUNTIF('scopus-selection-analysis'!F2:F366, "Expert Systems")</f>
        <v>1</v>
      </c>
    </row>
    <row r="229" spans="1:2" x14ac:dyDescent="0.25">
      <c r="A229" t="s">
        <v>60</v>
      </c>
      <c r="B229">
        <f>COUNTIF('scopus-selection-analysis'!F2:F366, "*Electronic Commerce Research*")</f>
        <v>1</v>
      </c>
    </row>
    <row r="230" spans="1:2" x14ac:dyDescent="0.25">
      <c r="A230" t="s">
        <v>296</v>
      </c>
      <c r="B230">
        <f>COUNTIF('scopus-selection-analysis'!F2:F366, "*IEEE Communications Magazine*")</f>
        <v>1</v>
      </c>
    </row>
    <row r="231" spans="1:2" x14ac:dyDescent="0.25">
      <c r="A231" t="s">
        <v>405</v>
      </c>
      <c r="B231">
        <f>COUNTIF('scopus-selection-analysis'!F2:F366, "*BMJ Global Health*")</f>
        <v>1</v>
      </c>
    </row>
    <row r="232" spans="1:2" x14ac:dyDescent="0.25">
      <c r="A232" t="s">
        <v>206</v>
      </c>
      <c r="B232">
        <f>COUNTIF('scopus-selection-analysis'!F2:F366, "*Journal of Information Security and Applications*")</f>
        <v>1</v>
      </c>
    </row>
    <row r="233" spans="1:2" x14ac:dyDescent="0.25">
      <c r="A233" t="s">
        <v>104</v>
      </c>
      <c r="B233">
        <f>COUNTIF('scopus-selection-analysis'!F2:F366, "*MOBICOM*")</f>
        <v>1</v>
      </c>
    </row>
  </sheetData>
  <sortState ref="A2:C233">
    <sortCondition descending="1" ref="B1"/>
  </sortState>
  <conditionalFormatting sqref="N2">
    <cfRule type="duplicateValues" dxfId="241" priority="80"/>
  </conditionalFormatting>
  <conditionalFormatting sqref="N3">
    <cfRule type="duplicateValues" dxfId="240" priority="79"/>
  </conditionalFormatting>
  <conditionalFormatting sqref="N4">
    <cfRule type="duplicateValues" dxfId="239" priority="78"/>
  </conditionalFormatting>
  <conditionalFormatting sqref="N5">
    <cfRule type="duplicateValues" dxfId="238" priority="77"/>
  </conditionalFormatting>
  <conditionalFormatting sqref="N6">
    <cfRule type="duplicateValues" dxfId="237" priority="76"/>
  </conditionalFormatting>
  <conditionalFormatting sqref="N7">
    <cfRule type="duplicateValues" dxfId="236" priority="75"/>
  </conditionalFormatting>
  <conditionalFormatting sqref="N8">
    <cfRule type="duplicateValues" dxfId="235" priority="74"/>
  </conditionalFormatting>
  <conditionalFormatting sqref="N9">
    <cfRule type="duplicateValues" dxfId="234" priority="73"/>
  </conditionalFormatting>
  <conditionalFormatting sqref="N10">
    <cfRule type="duplicateValues" dxfId="233" priority="72"/>
  </conditionalFormatting>
  <conditionalFormatting sqref="N11">
    <cfRule type="duplicateValues" dxfId="232" priority="71"/>
  </conditionalFormatting>
  <conditionalFormatting sqref="N12">
    <cfRule type="duplicateValues" dxfId="231" priority="70"/>
  </conditionalFormatting>
  <conditionalFormatting sqref="N13">
    <cfRule type="duplicateValues" dxfId="230" priority="69"/>
  </conditionalFormatting>
  <conditionalFormatting sqref="N14">
    <cfRule type="duplicateValues" dxfId="229" priority="68"/>
  </conditionalFormatting>
  <conditionalFormatting sqref="N15">
    <cfRule type="duplicateValues" dxfId="228" priority="67"/>
  </conditionalFormatting>
  <conditionalFormatting sqref="N16">
    <cfRule type="duplicateValues" dxfId="227" priority="66"/>
  </conditionalFormatting>
  <conditionalFormatting sqref="N18">
    <cfRule type="duplicateValues" dxfId="226" priority="65"/>
  </conditionalFormatting>
  <conditionalFormatting sqref="N19">
    <cfRule type="duplicateValues" dxfId="225" priority="64"/>
  </conditionalFormatting>
  <conditionalFormatting sqref="N20">
    <cfRule type="duplicateValues" dxfId="224" priority="63"/>
  </conditionalFormatting>
  <conditionalFormatting sqref="N21">
    <cfRule type="duplicateValues" dxfId="223" priority="62"/>
  </conditionalFormatting>
  <conditionalFormatting sqref="N22">
    <cfRule type="duplicateValues" dxfId="222" priority="61"/>
  </conditionalFormatting>
  <conditionalFormatting sqref="N23">
    <cfRule type="duplicateValues" dxfId="221" priority="60"/>
  </conditionalFormatting>
  <conditionalFormatting sqref="N24">
    <cfRule type="duplicateValues" dxfId="220" priority="59"/>
  </conditionalFormatting>
  <conditionalFormatting sqref="N25">
    <cfRule type="duplicateValues" dxfId="219" priority="58"/>
  </conditionalFormatting>
  <conditionalFormatting sqref="N26">
    <cfRule type="duplicateValues" dxfId="218" priority="57"/>
  </conditionalFormatting>
  <conditionalFormatting sqref="N27">
    <cfRule type="duplicateValues" dxfId="217" priority="56"/>
  </conditionalFormatting>
  <conditionalFormatting sqref="N28">
    <cfRule type="duplicateValues" dxfId="216" priority="55"/>
  </conditionalFormatting>
  <conditionalFormatting sqref="N29">
    <cfRule type="duplicateValues" dxfId="215" priority="54"/>
  </conditionalFormatting>
  <conditionalFormatting sqref="N31">
    <cfRule type="duplicateValues" dxfId="214" priority="53"/>
  </conditionalFormatting>
  <conditionalFormatting sqref="N32">
    <cfRule type="duplicateValues" dxfId="213" priority="52"/>
  </conditionalFormatting>
  <conditionalFormatting sqref="N33">
    <cfRule type="duplicateValues" dxfId="212" priority="51"/>
  </conditionalFormatting>
  <conditionalFormatting sqref="N34">
    <cfRule type="duplicateValues" dxfId="211" priority="50"/>
  </conditionalFormatting>
  <conditionalFormatting sqref="N35">
    <cfRule type="duplicateValues" dxfId="210" priority="49"/>
  </conditionalFormatting>
  <conditionalFormatting sqref="N36">
    <cfRule type="duplicateValues" dxfId="209" priority="48"/>
  </conditionalFormatting>
  <conditionalFormatting sqref="N37">
    <cfRule type="duplicateValues" dxfId="208" priority="47"/>
  </conditionalFormatting>
  <conditionalFormatting sqref="N38">
    <cfRule type="duplicateValues" dxfId="207" priority="46"/>
  </conditionalFormatting>
  <conditionalFormatting sqref="N39">
    <cfRule type="duplicateValues" dxfId="206" priority="45"/>
  </conditionalFormatting>
  <conditionalFormatting sqref="N41">
    <cfRule type="duplicateValues" dxfId="205" priority="44"/>
  </conditionalFormatting>
  <conditionalFormatting sqref="N42">
    <cfRule type="duplicateValues" dxfId="204" priority="43"/>
  </conditionalFormatting>
  <conditionalFormatting sqref="N43">
    <cfRule type="duplicateValues" dxfId="203" priority="42"/>
  </conditionalFormatting>
  <conditionalFormatting sqref="N44">
    <cfRule type="duplicateValues" dxfId="202" priority="41"/>
  </conditionalFormatting>
  <conditionalFormatting sqref="N45">
    <cfRule type="duplicateValues" dxfId="201" priority="40"/>
  </conditionalFormatting>
  <conditionalFormatting sqref="N46">
    <cfRule type="duplicateValues" dxfId="200" priority="39"/>
  </conditionalFormatting>
  <conditionalFormatting sqref="N47">
    <cfRule type="duplicateValues" dxfId="199" priority="38"/>
  </conditionalFormatting>
  <conditionalFormatting sqref="N48">
    <cfRule type="duplicateValues" dxfId="198" priority="37"/>
  </conditionalFormatting>
  <conditionalFormatting sqref="N49">
    <cfRule type="duplicateValues" dxfId="197" priority="36"/>
  </conditionalFormatting>
  <conditionalFormatting sqref="N51">
    <cfRule type="duplicateValues" dxfId="196" priority="35"/>
  </conditionalFormatting>
  <conditionalFormatting sqref="N52">
    <cfRule type="duplicateValues" dxfId="195" priority="34"/>
  </conditionalFormatting>
  <conditionalFormatting sqref="N53">
    <cfRule type="duplicateValues" dxfId="194" priority="33"/>
  </conditionalFormatting>
  <conditionalFormatting sqref="N54">
    <cfRule type="duplicateValues" dxfId="193" priority="32"/>
  </conditionalFormatting>
  <conditionalFormatting sqref="N55">
    <cfRule type="duplicateValues" dxfId="192" priority="31"/>
  </conditionalFormatting>
  <conditionalFormatting sqref="N56">
    <cfRule type="duplicateValues" dxfId="191" priority="30"/>
  </conditionalFormatting>
  <conditionalFormatting sqref="N57">
    <cfRule type="duplicateValues" dxfId="190" priority="29"/>
  </conditionalFormatting>
  <conditionalFormatting sqref="N58">
    <cfRule type="duplicateValues" dxfId="189" priority="28"/>
  </conditionalFormatting>
  <conditionalFormatting sqref="N60">
    <cfRule type="duplicateValues" dxfId="188" priority="27"/>
  </conditionalFormatting>
  <conditionalFormatting sqref="N61">
    <cfRule type="duplicateValues" dxfId="187" priority="26"/>
  </conditionalFormatting>
  <conditionalFormatting sqref="N62">
    <cfRule type="duplicateValues" dxfId="186" priority="25"/>
  </conditionalFormatting>
  <conditionalFormatting sqref="N63">
    <cfRule type="duplicateValues" dxfId="185" priority="24"/>
  </conditionalFormatting>
  <conditionalFormatting sqref="N64">
    <cfRule type="duplicateValues" dxfId="184" priority="23"/>
  </conditionalFormatting>
  <conditionalFormatting sqref="N65">
    <cfRule type="duplicateValues" dxfId="183" priority="22"/>
  </conditionalFormatting>
  <conditionalFormatting sqref="N66">
    <cfRule type="duplicateValues" dxfId="182" priority="21"/>
  </conditionalFormatting>
  <conditionalFormatting sqref="N67">
    <cfRule type="duplicateValues" dxfId="181" priority="20"/>
  </conditionalFormatting>
  <conditionalFormatting sqref="N69">
    <cfRule type="duplicateValues" dxfId="180" priority="19"/>
  </conditionalFormatting>
  <conditionalFormatting sqref="N70">
    <cfRule type="duplicateValues" dxfId="179" priority="18"/>
  </conditionalFormatting>
  <conditionalFormatting sqref="N71">
    <cfRule type="duplicateValues" dxfId="178" priority="17"/>
  </conditionalFormatting>
  <conditionalFormatting sqref="N72">
    <cfRule type="duplicateValues" dxfId="177" priority="16"/>
  </conditionalFormatting>
  <conditionalFormatting sqref="N73">
    <cfRule type="duplicateValues" dxfId="176" priority="15"/>
  </conditionalFormatting>
  <conditionalFormatting sqref="N74">
    <cfRule type="duplicateValues" dxfId="175" priority="14"/>
  </conditionalFormatting>
  <conditionalFormatting sqref="N75">
    <cfRule type="duplicateValues" dxfId="174" priority="13"/>
  </conditionalFormatting>
  <conditionalFormatting sqref="N77">
    <cfRule type="duplicateValues" dxfId="173" priority="12"/>
  </conditionalFormatting>
  <conditionalFormatting sqref="N78">
    <cfRule type="duplicateValues" dxfId="172" priority="11"/>
  </conditionalFormatting>
  <conditionalFormatting sqref="N79">
    <cfRule type="duplicateValues" dxfId="171" priority="10"/>
  </conditionalFormatting>
  <conditionalFormatting sqref="N80">
    <cfRule type="duplicateValues" dxfId="170" priority="9"/>
  </conditionalFormatting>
  <conditionalFormatting sqref="N81">
    <cfRule type="duplicateValues" dxfId="169" priority="8"/>
  </conditionalFormatting>
  <conditionalFormatting sqref="N82">
    <cfRule type="duplicateValues" dxfId="168" priority="7"/>
  </conditionalFormatting>
  <conditionalFormatting sqref="N84">
    <cfRule type="duplicateValues" dxfId="167" priority="6"/>
  </conditionalFormatting>
  <conditionalFormatting sqref="N85">
    <cfRule type="duplicateValues" dxfId="166" priority="5"/>
  </conditionalFormatting>
  <conditionalFormatting sqref="N86">
    <cfRule type="duplicateValues" dxfId="165" priority="4"/>
  </conditionalFormatting>
  <conditionalFormatting sqref="N87">
    <cfRule type="duplicateValues" dxfId="164" priority="3"/>
  </conditionalFormatting>
  <conditionalFormatting sqref="N88">
    <cfRule type="duplicateValues" dxfId="163" priority="2"/>
  </conditionalFormatting>
  <conditionalFormatting sqref="N89">
    <cfRule type="duplicateValues" dxfId="162" priority="1"/>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6"/>
  <sheetViews>
    <sheetView workbookViewId="0">
      <selection activeCell="C13" sqref="C13"/>
    </sheetView>
  </sheetViews>
  <sheetFormatPr defaultRowHeight="15" x14ac:dyDescent="0.25"/>
  <cols>
    <col min="3" max="3" width="28.7109375" customWidth="1"/>
  </cols>
  <sheetData>
    <row r="1" spans="1:80" ht="58.5" customHeight="1" x14ac:dyDescent="0.25">
      <c r="A1" t="s">
        <v>3363</v>
      </c>
      <c r="B1" t="s">
        <v>3364</v>
      </c>
      <c r="C1" s="8" t="s">
        <v>3958</v>
      </c>
      <c r="D1">
        <v>2015</v>
      </c>
      <c r="E1" t="s">
        <v>3959</v>
      </c>
      <c r="H1">
        <v>7417841</v>
      </c>
      <c r="L1">
        <v>4</v>
      </c>
      <c r="M1" t="s">
        <v>3960</v>
      </c>
      <c r="N1" t="s">
        <v>3961</v>
      </c>
      <c r="O1" t="s">
        <v>3369</v>
      </c>
      <c r="P1" t="s">
        <v>3370</v>
      </c>
      <c r="Q1" s="2" t="s">
        <v>3962</v>
      </c>
      <c r="R1" s="2"/>
      <c r="S1" t="s">
        <v>89</v>
      </c>
      <c r="T1" t="s">
        <v>34</v>
      </c>
      <c r="V1" t="s">
        <v>35</v>
      </c>
      <c r="W1" t="s">
        <v>3963</v>
      </c>
    </row>
    <row r="2" spans="1:80" ht="58.5" customHeight="1" x14ac:dyDescent="0.25">
      <c r="A2" t="s">
        <v>4129</v>
      </c>
      <c r="B2" t="s">
        <v>4130</v>
      </c>
      <c r="C2" s="8" t="s">
        <v>4131</v>
      </c>
      <c r="D2">
        <v>2015</v>
      </c>
      <c r="E2" t="s">
        <v>4132</v>
      </c>
      <c r="H2">
        <v>7158084</v>
      </c>
      <c r="I2">
        <v>826</v>
      </c>
      <c r="J2">
        <v>834</v>
      </c>
      <c r="L2">
        <v>121</v>
      </c>
      <c r="M2" t="s">
        <v>4133</v>
      </c>
      <c r="N2" t="s">
        <v>4134</v>
      </c>
      <c r="O2" t="s">
        <v>4135</v>
      </c>
      <c r="P2" t="s">
        <v>4136</v>
      </c>
      <c r="Q2" s="2" t="s">
        <v>4137</v>
      </c>
      <c r="R2" s="2" t="s">
        <v>4138</v>
      </c>
      <c r="S2" t="s">
        <v>89</v>
      </c>
      <c r="T2" t="s">
        <v>34</v>
      </c>
      <c r="V2" t="s">
        <v>35</v>
      </c>
      <c r="W2" t="s">
        <v>4139</v>
      </c>
    </row>
    <row r="3" spans="1:80" ht="58.5" customHeight="1" x14ac:dyDescent="0.25">
      <c r="A3" t="s">
        <v>4043</v>
      </c>
      <c r="B3" t="s">
        <v>3573</v>
      </c>
      <c r="C3" s="8" t="s">
        <v>4044</v>
      </c>
      <c r="D3">
        <v>2015</v>
      </c>
      <c r="E3" t="s">
        <v>4045</v>
      </c>
      <c r="H3">
        <v>7173478</v>
      </c>
      <c r="I3">
        <v>94</v>
      </c>
      <c r="J3">
        <v>99</v>
      </c>
      <c r="L3">
        <v>1</v>
      </c>
      <c r="M3" t="s">
        <v>4046</v>
      </c>
      <c r="N3" t="s">
        <v>4047</v>
      </c>
      <c r="O3" t="s">
        <v>4048</v>
      </c>
      <c r="P3" t="s">
        <v>4049</v>
      </c>
      <c r="Q3" s="2" t="s">
        <v>4050</v>
      </c>
      <c r="R3" s="2" t="s">
        <v>4051</v>
      </c>
      <c r="S3" t="s">
        <v>89</v>
      </c>
      <c r="T3" t="s">
        <v>34</v>
      </c>
      <c r="V3" t="s">
        <v>35</v>
      </c>
      <c r="W3" t="s">
        <v>4052</v>
      </c>
    </row>
    <row r="4" spans="1:80" ht="58.5" customHeight="1" x14ac:dyDescent="0.25">
      <c r="A4" t="s">
        <v>3572</v>
      </c>
      <c r="B4" t="s">
        <v>3573</v>
      </c>
      <c r="C4" s="8" t="s">
        <v>3731</v>
      </c>
      <c r="D4">
        <v>2015</v>
      </c>
      <c r="E4" t="s">
        <v>3732</v>
      </c>
      <c r="H4">
        <v>7336983</v>
      </c>
      <c r="L4">
        <v>4</v>
      </c>
      <c r="M4" t="s">
        <v>3733</v>
      </c>
      <c r="N4" t="s">
        <v>3734</v>
      </c>
      <c r="O4" t="s">
        <v>3735</v>
      </c>
      <c r="P4" t="s">
        <v>3736</v>
      </c>
      <c r="Q4" s="2" t="s">
        <v>3737</v>
      </c>
      <c r="R4" s="2" t="s">
        <v>3738</v>
      </c>
      <c r="S4" t="s">
        <v>89</v>
      </c>
      <c r="T4" t="s">
        <v>34</v>
      </c>
      <c r="V4" t="s">
        <v>35</v>
      </c>
      <c r="W4" t="s">
        <v>3739</v>
      </c>
      <c r="AA4" t="s">
        <v>4357</v>
      </c>
      <c r="AE4" t="s">
        <v>4357</v>
      </c>
      <c r="AL4" t="s">
        <v>4357</v>
      </c>
      <c r="AW4" t="s">
        <v>4357</v>
      </c>
      <c r="BM4" t="s">
        <v>4357</v>
      </c>
      <c r="BT4" t="s">
        <v>4357</v>
      </c>
      <c r="BU4" t="s">
        <v>4357</v>
      </c>
      <c r="CB4" t="s">
        <v>4357</v>
      </c>
    </row>
    <row r="5" spans="1:80" ht="58.5" customHeight="1" x14ac:dyDescent="0.25">
      <c r="A5" t="s">
        <v>4233</v>
      </c>
      <c r="B5" t="s">
        <v>4234</v>
      </c>
      <c r="C5" s="8" t="s">
        <v>4235</v>
      </c>
      <c r="D5">
        <v>2015</v>
      </c>
      <c r="E5" t="s">
        <v>4236</v>
      </c>
      <c r="F5">
        <v>74</v>
      </c>
      <c r="G5">
        <v>1</v>
      </c>
      <c r="I5">
        <v>31</v>
      </c>
      <c r="J5">
        <v>34</v>
      </c>
      <c r="L5">
        <v>3</v>
      </c>
      <c r="N5" t="s">
        <v>4237</v>
      </c>
      <c r="O5" t="s">
        <v>4238</v>
      </c>
      <c r="P5" t="s">
        <v>4239</v>
      </c>
      <c r="Q5" s="2" t="s">
        <v>4240</v>
      </c>
      <c r="R5" s="2" t="s">
        <v>4241</v>
      </c>
      <c r="S5" t="s">
        <v>33</v>
      </c>
      <c r="T5" t="s">
        <v>34</v>
      </c>
      <c r="V5" t="s">
        <v>35</v>
      </c>
      <c r="W5" t="s">
        <v>4242</v>
      </c>
    </row>
    <row r="6" spans="1:80" ht="58.5" customHeight="1" x14ac:dyDescent="0.25">
      <c r="A6" t="s">
        <v>4062</v>
      </c>
      <c r="B6" t="s">
        <v>4063</v>
      </c>
      <c r="C6" s="8" t="s">
        <v>4064</v>
      </c>
      <c r="D6">
        <v>2015</v>
      </c>
      <c r="E6" t="s">
        <v>762</v>
      </c>
      <c r="F6">
        <v>9204</v>
      </c>
      <c r="I6">
        <v>715</v>
      </c>
      <c r="J6">
        <v>724</v>
      </c>
      <c r="M6" t="s">
        <v>4065</v>
      </c>
      <c r="N6" t="s">
        <v>4066</v>
      </c>
      <c r="O6" t="s">
        <v>2609</v>
      </c>
      <c r="P6" t="s">
        <v>4067</v>
      </c>
      <c r="Q6" s="2" t="s">
        <v>4401</v>
      </c>
      <c r="R6" s="2" t="s">
        <v>4068</v>
      </c>
      <c r="S6" t="s">
        <v>89</v>
      </c>
      <c r="T6" t="s">
        <v>34</v>
      </c>
      <c r="V6" t="s">
        <v>35</v>
      </c>
      <c r="W6" t="s">
        <v>4069</v>
      </c>
    </row>
    <row r="7" spans="1:80" ht="58.5" customHeight="1" x14ac:dyDescent="0.25">
      <c r="A7" t="s">
        <v>3487</v>
      </c>
      <c r="B7" t="s">
        <v>3488</v>
      </c>
      <c r="C7" s="8" t="s">
        <v>3489</v>
      </c>
      <c r="D7">
        <v>2016</v>
      </c>
      <c r="E7" t="s">
        <v>3477</v>
      </c>
      <c r="H7">
        <v>7842169</v>
      </c>
      <c r="L7">
        <v>2</v>
      </c>
      <c r="M7" t="s">
        <v>3490</v>
      </c>
      <c r="N7" t="s">
        <v>3491</v>
      </c>
      <c r="O7" t="s">
        <v>3492</v>
      </c>
      <c r="P7" t="s">
        <v>3493</v>
      </c>
      <c r="Q7" s="2" t="s">
        <v>3494</v>
      </c>
      <c r="R7" s="2"/>
      <c r="S7" t="s">
        <v>89</v>
      </c>
      <c r="T7" t="s">
        <v>34</v>
      </c>
      <c r="V7" t="s">
        <v>35</v>
      </c>
      <c r="W7" t="s">
        <v>3495</v>
      </c>
    </row>
    <row r="8" spans="1:80" ht="58.5" customHeight="1" x14ac:dyDescent="0.25">
      <c r="A8" t="s">
        <v>2340</v>
      </c>
      <c r="B8" t="s">
        <v>2341</v>
      </c>
      <c r="C8" s="8" t="s">
        <v>3243</v>
      </c>
      <c r="D8">
        <v>2016</v>
      </c>
      <c r="E8" t="s">
        <v>3244</v>
      </c>
      <c r="H8">
        <v>7516231</v>
      </c>
      <c r="I8">
        <v>49</v>
      </c>
      <c r="J8">
        <v>54</v>
      </c>
      <c r="L8">
        <v>11</v>
      </c>
      <c r="M8" t="s">
        <v>3245</v>
      </c>
      <c r="N8" t="s">
        <v>3246</v>
      </c>
      <c r="O8" t="s">
        <v>3247</v>
      </c>
      <c r="P8" t="s">
        <v>3248</v>
      </c>
      <c r="Q8" s="2" t="s">
        <v>3249</v>
      </c>
      <c r="R8" s="2"/>
      <c r="S8" t="s">
        <v>89</v>
      </c>
      <c r="T8" t="s">
        <v>34</v>
      </c>
      <c r="V8" t="s">
        <v>35</v>
      </c>
      <c r="W8" t="s">
        <v>3250</v>
      </c>
    </row>
    <row r="9" spans="1:80" ht="58.5" customHeight="1" x14ac:dyDescent="0.25">
      <c r="A9" t="s">
        <v>3271</v>
      </c>
      <c r="B9" t="s">
        <v>3272</v>
      </c>
      <c r="C9" s="8" t="s">
        <v>3273</v>
      </c>
      <c r="D9">
        <v>2016</v>
      </c>
      <c r="E9" t="s">
        <v>3274</v>
      </c>
      <c r="I9">
        <v>51</v>
      </c>
      <c r="J9">
        <v>59</v>
      </c>
      <c r="L9">
        <v>6</v>
      </c>
      <c r="M9" t="s">
        <v>3275</v>
      </c>
      <c r="N9" t="s">
        <v>3276</v>
      </c>
      <c r="O9" t="s">
        <v>3277</v>
      </c>
      <c r="P9" t="s">
        <v>3278</v>
      </c>
      <c r="Q9" s="2" t="s">
        <v>3279</v>
      </c>
      <c r="R9" s="2" t="s">
        <v>3280</v>
      </c>
      <c r="S9" t="s">
        <v>89</v>
      </c>
      <c r="T9" t="s">
        <v>34</v>
      </c>
      <c r="V9" t="s">
        <v>35</v>
      </c>
      <c r="W9" t="s">
        <v>3281</v>
      </c>
    </row>
    <row r="10" spans="1:80" ht="58.5" customHeight="1" x14ac:dyDescent="0.25">
      <c r="A10" t="s">
        <v>4365</v>
      </c>
      <c r="B10" t="s">
        <v>3262</v>
      </c>
      <c r="C10" s="8" t="s">
        <v>3263</v>
      </c>
      <c r="D10">
        <v>2016</v>
      </c>
      <c r="E10" t="s">
        <v>718</v>
      </c>
      <c r="F10">
        <v>9</v>
      </c>
      <c r="G10">
        <v>10</v>
      </c>
      <c r="I10">
        <v>1050</v>
      </c>
      <c r="J10">
        <v>1071</v>
      </c>
      <c r="L10">
        <v>4</v>
      </c>
      <c r="M10" t="s">
        <v>3264</v>
      </c>
      <c r="N10" t="s">
        <v>3265</v>
      </c>
      <c r="O10" t="s">
        <v>3266</v>
      </c>
      <c r="P10" t="s">
        <v>3267</v>
      </c>
      <c r="Q10" s="2" t="s">
        <v>3268</v>
      </c>
      <c r="R10" s="2" t="s">
        <v>3269</v>
      </c>
      <c r="S10" t="s">
        <v>33</v>
      </c>
      <c r="T10" t="s">
        <v>34</v>
      </c>
      <c r="V10" t="s">
        <v>35</v>
      </c>
      <c r="W10" t="s">
        <v>3270</v>
      </c>
    </row>
    <row r="11" spans="1:80" ht="58.5" customHeight="1" x14ac:dyDescent="0.25">
      <c r="A11" t="s">
        <v>3293</v>
      </c>
      <c r="B11" t="s">
        <v>3294</v>
      </c>
      <c r="C11" s="8" t="s">
        <v>3295</v>
      </c>
      <c r="D11">
        <v>2016</v>
      </c>
      <c r="E11" t="s">
        <v>2252</v>
      </c>
      <c r="F11">
        <v>16</v>
      </c>
      <c r="G11">
        <v>13</v>
      </c>
      <c r="H11">
        <v>7453123</v>
      </c>
      <c r="I11">
        <v>5389</v>
      </c>
      <c r="J11">
        <v>5396</v>
      </c>
      <c r="L11">
        <v>17</v>
      </c>
      <c r="M11" t="s">
        <v>3296</v>
      </c>
      <c r="N11" t="s">
        <v>3297</v>
      </c>
      <c r="O11" t="s">
        <v>1613</v>
      </c>
      <c r="P11" t="s">
        <v>3298</v>
      </c>
      <c r="Q11" s="2" t="s">
        <v>3299</v>
      </c>
      <c r="R11" s="2" t="s">
        <v>3300</v>
      </c>
      <c r="S11" t="s">
        <v>33</v>
      </c>
      <c r="T11" t="s">
        <v>34</v>
      </c>
      <c r="U11" t="s">
        <v>86</v>
      </c>
      <c r="V11" t="s">
        <v>35</v>
      </c>
      <c r="W11" t="s">
        <v>3301</v>
      </c>
    </row>
    <row r="12" spans="1:80" ht="58.5" customHeight="1" x14ac:dyDescent="0.25">
      <c r="A12" t="s">
        <v>4372</v>
      </c>
      <c r="B12" t="s">
        <v>2815</v>
      </c>
      <c r="C12" s="8" t="s">
        <v>4373</v>
      </c>
      <c r="D12">
        <v>2016</v>
      </c>
      <c r="E12" t="s">
        <v>762</v>
      </c>
      <c r="F12" t="s">
        <v>3516</v>
      </c>
      <c r="I12">
        <v>513</v>
      </c>
      <c r="J12">
        <v>523</v>
      </c>
      <c r="L12">
        <v>1</v>
      </c>
      <c r="M12" t="s">
        <v>3517</v>
      </c>
      <c r="N12" t="s">
        <v>3518</v>
      </c>
      <c r="O12" t="s">
        <v>3519</v>
      </c>
      <c r="P12" t="s">
        <v>3520</v>
      </c>
      <c r="Q12" s="2" t="s">
        <v>4408</v>
      </c>
      <c r="R12" s="2" t="s">
        <v>3521</v>
      </c>
      <c r="S12" t="s">
        <v>89</v>
      </c>
      <c r="T12" t="s">
        <v>34</v>
      </c>
      <c r="V12" t="s">
        <v>35</v>
      </c>
      <c r="W12" t="s">
        <v>3522</v>
      </c>
    </row>
    <row r="13" spans="1:80" ht="58.5" customHeight="1" x14ac:dyDescent="0.25">
      <c r="A13" t="s">
        <v>2403</v>
      </c>
      <c r="B13" t="s">
        <v>2404</v>
      </c>
      <c r="C13" s="8" t="s">
        <v>3076</v>
      </c>
      <c r="D13">
        <v>2016</v>
      </c>
      <c r="E13" t="s">
        <v>3077</v>
      </c>
      <c r="H13">
        <v>7723512</v>
      </c>
      <c r="I13">
        <v>258</v>
      </c>
      <c r="J13">
        <v>261</v>
      </c>
      <c r="L13">
        <v>3</v>
      </c>
      <c r="M13" t="s">
        <v>3078</v>
      </c>
      <c r="N13" t="s">
        <v>3079</v>
      </c>
      <c r="O13" t="s">
        <v>3080</v>
      </c>
      <c r="P13" t="s">
        <v>3081</v>
      </c>
      <c r="Q13" s="2" t="s">
        <v>3082</v>
      </c>
      <c r="R13" s="2" t="s">
        <v>3083</v>
      </c>
      <c r="S13" t="s">
        <v>89</v>
      </c>
      <c r="T13" t="s">
        <v>34</v>
      </c>
      <c r="V13" t="s">
        <v>35</v>
      </c>
      <c r="W13" t="s">
        <v>3084</v>
      </c>
    </row>
    <row r="14" spans="1:80" ht="58.5" customHeight="1" x14ac:dyDescent="0.25">
      <c r="A14" t="s">
        <v>2945</v>
      </c>
      <c r="B14" t="s">
        <v>2946</v>
      </c>
      <c r="C14" s="8" t="s">
        <v>2947</v>
      </c>
      <c r="D14">
        <v>2016</v>
      </c>
      <c r="E14" t="s">
        <v>2948</v>
      </c>
      <c r="H14">
        <v>7787071</v>
      </c>
      <c r="I14">
        <v>170</v>
      </c>
      <c r="J14">
        <v>173</v>
      </c>
      <c r="M14" t="s">
        <v>2949</v>
      </c>
      <c r="N14" t="s">
        <v>2950</v>
      </c>
      <c r="O14" t="s">
        <v>2951</v>
      </c>
      <c r="P14" t="s">
        <v>2952</v>
      </c>
      <c r="Q14" s="2" t="s">
        <v>2953</v>
      </c>
      <c r="R14" s="2" t="s">
        <v>2954</v>
      </c>
      <c r="S14" t="s">
        <v>89</v>
      </c>
      <c r="T14" t="s">
        <v>34</v>
      </c>
      <c r="V14" t="s">
        <v>35</v>
      </c>
      <c r="W14" t="s">
        <v>2955</v>
      </c>
    </row>
    <row r="15" spans="1:80" ht="58.5" customHeight="1" x14ac:dyDescent="0.25">
      <c r="A15" t="s">
        <v>393</v>
      </c>
      <c r="B15" t="s">
        <v>2310</v>
      </c>
      <c r="C15" s="8" t="s">
        <v>2311</v>
      </c>
      <c r="D15">
        <v>2017</v>
      </c>
      <c r="E15" t="s">
        <v>2312</v>
      </c>
      <c r="H15">
        <v>8010621</v>
      </c>
      <c r="I15">
        <v>96</v>
      </c>
      <c r="J15">
        <v>101</v>
      </c>
      <c r="L15">
        <v>2</v>
      </c>
      <c r="M15" t="s">
        <v>2313</v>
      </c>
      <c r="N15" t="s">
        <v>2314</v>
      </c>
      <c r="O15" t="s">
        <v>2315</v>
      </c>
      <c r="P15" t="s">
        <v>2316</v>
      </c>
      <c r="Q15" s="2" t="s">
        <v>2317</v>
      </c>
      <c r="R15" s="2"/>
      <c r="S15" t="s">
        <v>89</v>
      </c>
      <c r="T15" t="s">
        <v>34</v>
      </c>
      <c r="V15" t="s">
        <v>35</v>
      </c>
      <c r="W15" t="s">
        <v>2318</v>
      </c>
    </row>
    <row r="16" spans="1:80" ht="58.5" customHeight="1" x14ac:dyDescent="0.25">
      <c r="A16" t="s">
        <v>2392</v>
      </c>
      <c r="B16" t="s">
        <v>2393</v>
      </c>
      <c r="C16" s="8" t="s">
        <v>2394</v>
      </c>
      <c r="D16">
        <v>2017</v>
      </c>
      <c r="E16" t="s">
        <v>2395</v>
      </c>
      <c r="F16">
        <v>35</v>
      </c>
      <c r="G16">
        <v>7</v>
      </c>
      <c r="I16">
        <v>617</v>
      </c>
      <c r="J16">
        <v>620</v>
      </c>
      <c r="L16">
        <v>6</v>
      </c>
      <c r="M16" t="s">
        <v>2396</v>
      </c>
      <c r="N16" t="s">
        <v>2397</v>
      </c>
      <c r="O16" t="s">
        <v>2398</v>
      </c>
      <c r="P16" t="s">
        <v>2399</v>
      </c>
      <c r="Q16" s="2" t="s">
        <v>2400</v>
      </c>
      <c r="R16" s="2"/>
      <c r="S16" t="s">
        <v>2401</v>
      </c>
      <c r="T16" t="s">
        <v>34</v>
      </c>
      <c r="U16" t="s">
        <v>86</v>
      </c>
      <c r="V16" t="s">
        <v>35</v>
      </c>
      <c r="W16" t="s">
        <v>2402</v>
      </c>
    </row>
    <row r="17" spans="1:23" ht="58.5" customHeight="1" x14ac:dyDescent="0.25">
      <c r="A17" t="s">
        <v>2044</v>
      </c>
      <c r="B17" t="s">
        <v>2045</v>
      </c>
      <c r="C17" s="8" t="s">
        <v>2046</v>
      </c>
      <c r="D17">
        <v>2017</v>
      </c>
      <c r="E17" t="s">
        <v>2047</v>
      </c>
      <c r="F17" t="s">
        <v>2048</v>
      </c>
      <c r="I17">
        <v>1</v>
      </c>
      <c r="J17">
        <v>7</v>
      </c>
      <c r="L17">
        <v>1</v>
      </c>
      <c r="M17" t="s">
        <v>2049</v>
      </c>
      <c r="N17" t="s">
        <v>2050</v>
      </c>
      <c r="O17" t="s">
        <v>2051</v>
      </c>
      <c r="P17" t="s">
        <v>2052</v>
      </c>
      <c r="Q17" s="2" t="s">
        <v>2053</v>
      </c>
      <c r="R17" s="2" t="s">
        <v>2054</v>
      </c>
      <c r="S17" t="s">
        <v>89</v>
      </c>
      <c r="T17" t="s">
        <v>34</v>
      </c>
      <c r="V17" t="s">
        <v>35</v>
      </c>
      <c r="W17" t="s">
        <v>2055</v>
      </c>
    </row>
    <row r="18" spans="1:23" ht="58.5" customHeight="1" x14ac:dyDescent="0.25">
      <c r="A18" t="s">
        <v>2855</v>
      </c>
      <c r="B18" t="s">
        <v>2856</v>
      </c>
      <c r="C18" s="8" t="s">
        <v>2857</v>
      </c>
      <c r="D18">
        <v>2017</v>
      </c>
      <c r="E18" t="s">
        <v>670</v>
      </c>
      <c r="F18">
        <v>505</v>
      </c>
      <c r="I18">
        <v>152</v>
      </c>
      <c r="J18">
        <v>159</v>
      </c>
      <c r="L18">
        <v>3</v>
      </c>
      <c r="M18" t="s">
        <v>2858</v>
      </c>
      <c r="N18" t="s">
        <v>2859</v>
      </c>
      <c r="O18" t="s">
        <v>2860</v>
      </c>
      <c r="P18" t="s">
        <v>2861</v>
      </c>
      <c r="Q18" s="2" t="s">
        <v>4413</v>
      </c>
      <c r="R18" s="2" t="s">
        <v>2862</v>
      </c>
      <c r="S18" t="s">
        <v>89</v>
      </c>
      <c r="T18" t="s">
        <v>34</v>
      </c>
      <c r="V18" t="s">
        <v>35</v>
      </c>
      <c r="W18" t="s">
        <v>2863</v>
      </c>
    </row>
    <row r="19" spans="1:23" ht="58.5" customHeight="1" x14ac:dyDescent="0.25">
      <c r="A19" t="s">
        <v>1862</v>
      </c>
      <c r="B19" t="s">
        <v>1863</v>
      </c>
      <c r="C19" s="8" t="s">
        <v>2786</v>
      </c>
      <c r="D19">
        <v>2017</v>
      </c>
      <c r="E19" t="s">
        <v>762</v>
      </c>
      <c r="F19" t="s">
        <v>2787</v>
      </c>
      <c r="I19">
        <v>163</v>
      </c>
      <c r="J19">
        <v>175</v>
      </c>
      <c r="L19">
        <v>2</v>
      </c>
      <c r="M19" t="s">
        <v>2788</v>
      </c>
      <c r="N19" t="s">
        <v>2789</v>
      </c>
      <c r="O19" t="s">
        <v>2790</v>
      </c>
      <c r="P19" t="s">
        <v>2791</v>
      </c>
      <c r="Q19" s="2" t="s">
        <v>2792</v>
      </c>
      <c r="R19" s="2" t="s">
        <v>2793</v>
      </c>
      <c r="S19" t="s">
        <v>89</v>
      </c>
      <c r="T19" t="s">
        <v>34</v>
      </c>
      <c r="V19" t="s">
        <v>35</v>
      </c>
      <c r="W19" t="s">
        <v>2794</v>
      </c>
    </row>
    <row r="20" spans="1:23" ht="58.5" customHeight="1" x14ac:dyDescent="0.25">
      <c r="A20" t="s">
        <v>4372</v>
      </c>
      <c r="B20" t="s">
        <v>2815</v>
      </c>
      <c r="C20" s="8" t="s">
        <v>2816</v>
      </c>
      <c r="D20">
        <v>2017</v>
      </c>
      <c r="E20" t="s">
        <v>762</v>
      </c>
      <c r="F20" t="s">
        <v>2817</v>
      </c>
      <c r="I20">
        <v>91</v>
      </c>
      <c r="J20">
        <v>96</v>
      </c>
      <c r="M20" t="s">
        <v>2818</v>
      </c>
      <c r="N20" t="s">
        <v>2819</v>
      </c>
      <c r="O20" t="s">
        <v>2820</v>
      </c>
      <c r="P20" t="s">
        <v>2821</v>
      </c>
      <c r="Q20" s="2" t="s">
        <v>2822</v>
      </c>
      <c r="R20" s="2" t="s">
        <v>2823</v>
      </c>
      <c r="S20" t="s">
        <v>89</v>
      </c>
      <c r="T20" t="s">
        <v>34</v>
      </c>
      <c r="V20" t="s">
        <v>35</v>
      </c>
      <c r="W20" t="s">
        <v>2824</v>
      </c>
    </row>
    <row r="21" spans="1:23" ht="58.5" customHeight="1" x14ac:dyDescent="0.25">
      <c r="A21" t="s">
        <v>2434</v>
      </c>
      <c r="B21" t="s">
        <v>2435</v>
      </c>
      <c r="C21" s="8" t="s">
        <v>2436</v>
      </c>
      <c r="D21">
        <v>2017</v>
      </c>
      <c r="E21" t="s">
        <v>2437</v>
      </c>
      <c r="H21">
        <v>7944884</v>
      </c>
      <c r="I21">
        <v>139</v>
      </c>
      <c r="J21">
        <v>144</v>
      </c>
      <c r="L21">
        <v>5</v>
      </c>
      <c r="M21" t="s">
        <v>2438</v>
      </c>
      <c r="N21" t="s">
        <v>2439</v>
      </c>
      <c r="O21" t="s">
        <v>2440</v>
      </c>
      <c r="P21" t="s">
        <v>2441</v>
      </c>
      <c r="Q21" s="2" t="s">
        <v>2442</v>
      </c>
      <c r="R21" s="2" t="s">
        <v>2443</v>
      </c>
      <c r="S21" t="s">
        <v>89</v>
      </c>
      <c r="T21" t="s">
        <v>34</v>
      </c>
      <c r="V21" t="s">
        <v>35</v>
      </c>
      <c r="W21" t="s">
        <v>2444</v>
      </c>
    </row>
    <row r="22" spans="1:23" ht="58.5" customHeight="1" x14ac:dyDescent="0.25">
      <c r="A22" t="s">
        <v>2623</v>
      </c>
      <c r="B22" t="s">
        <v>2624</v>
      </c>
      <c r="C22" s="8" t="s">
        <v>2665</v>
      </c>
      <c r="D22">
        <v>2017</v>
      </c>
      <c r="E22" t="s">
        <v>2666</v>
      </c>
      <c r="H22">
        <v>7838142</v>
      </c>
      <c r="I22">
        <v>182</v>
      </c>
      <c r="J22">
        <v>187</v>
      </c>
      <c r="L22">
        <v>4</v>
      </c>
      <c r="M22" t="s">
        <v>2667</v>
      </c>
      <c r="N22" t="s">
        <v>2668</v>
      </c>
      <c r="O22" t="s">
        <v>2669</v>
      </c>
      <c r="P22" t="s">
        <v>2670</v>
      </c>
      <c r="Q22" s="2" t="s">
        <v>2671</v>
      </c>
      <c r="R22" s="2" t="s">
        <v>2672</v>
      </c>
      <c r="S22" t="s">
        <v>89</v>
      </c>
      <c r="T22" t="s">
        <v>34</v>
      </c>
      <c r="V22" t="s">
        <v>35</v>
      </c>
      <c r="W22" t="s">
        <v>2673</v>
      </c>
    </row>
    <row r="23" spans="1:23" ht="58.5" customHeight="1" x14ac:dyDescent="0.25">
      <c r="A23" t="s">
        <v>1170</v>
      </c>
      <c r="B23" t="s">
        <v>1171</v>
      </c>
      <c r="C23" s="8" t="s">
        <v>1172</v>
      </c>
      <c r="D23">
        <v>2018</v>
      </c>
      <c r="E23" t="s">
        <v>1173</v>
      </c>
      <c r="H23">
        <v>8450288</v>
      </c>
      <c r="I23">
        <v>606</v>
      </c>
      <c r="J23">
        <v>611</v>
      </c>
      <c r="L23">
        <v>1</v>
      </c>
      <c r="M23" t="s">
        <v>1174</v>
      </c>
      <c r="N23" t="s">
        <v>1175</v>
      </c>
      <c r="O23" t="s">
        <v>1176</v>
      </c>
      <c r="P23" t="s">
        <v>1177</v>
      </c>
      <c r="Q23" s="2" t="s">
        <v>1178</v>
      </c>
      <c r="R23" s="2" t="s">
        <v>1179</v>
      </c>
      <c r="S23" t="s">
        <v>89</v>
      </c>
      <c r="T23" t="s">
        <v>34</v>
      </c>
      <c r="V23" t="s">
        <v>35</v>
      </c>
      <c r="W23" t="s">
        <v>1180</v>
      </c>
    </row>
    <row r="24" spans="1:23" ht="58.5" customHeight="1" x14ac:dyDescent="0.25">
      <c r="A24" t="s">
        <v>1822</v>
      </c>
      <c r="B24" t="s">
        <v>1823</v>
      </c>
      <c r="C24" s="8" t="s">
        <v>1824</v>
      </c>
      <c r="D24">
        <v>2018</v>
      </c>
      <c r="E24" t="s">
        <v>1825</v>
      </c>
      <c r="F24">
        <v>134</v>
      </c>
      <c r="I24">
        <v>18</v>
      </c>
      <c r="J24">
        <v>25</v>
      </c>
      <c r="L24">
        <v>3</v>
      </c>
      <c r="M24" t="s">
        <v>1826</v>
      </c>
      <c r="N24" t="s">
        <v>1827</v>
      </c>
      <c r="O24" t="s">
        <v>1828</v>
      </c>
      <c r="P24" t="s">
        <v>1829</v>
      </c>
      <c r="Q24" s="2" t="s">
        <v>1830</v>
      </c>
      <c r="R24" s="2" t="s">
        <v>1831</v>
      </c>
      <c r="S24" t="s">
        <v>89</v>
      </c>
      <c r="T24" t="s">
        <v>34</v>
      </c>
      <c r="U24" t="s">
        <v>86</v>
      </c>
      <c r="V24" t="s">
        <v>35</v>
      </c>
      <c r="W24" t="s">
        <v>1832</v>
      </c>
    </row>
    <row r="25" spans="1:23" ht="58.5" customHeight="1" x14ac:dyDescent="0.25">
      <c r="A25" t="s">
        <v>1224</v>
      </c>
      <c r="B25" t="s">
        <v>1225</v>
      </c>
      <c r="C25" s="8" t="s">
        <v>1226</v>
      </c>
      <c r="D25">
        <v>2018</v>
      </c>
      <c r="E25" t="s">
        <v>338</v>
      </c>
      <c r="F25">
        <v>35</v>
      </c>
      <c r="G25">
        <v>5</v>
      </c>
      <c r="I25">
        <v>1335</v>
      </c>
      <c r="J25">
        <v>1354</v>
      </c>
      <c r="L25">
        <v>18</v>
      </c>
      <c r="M25" t="s">
        <v>1227</v>
      </c>
      <c r="N25" t="s">
        <v>1228</v>
      </c>
      <c r="O25" t="s">
        <v>1229</v>
      </c>
      <c r="P25" t="s">
        <v>1230</v>
      </c>
      <c r="Q25" s="2" t="s">
        <v>4425</v>
      </c>
      <c r="R25" s="2"/>
      <c r="S25" t="s">
        <v>33</v>
      </c>
      <c r="T25" t="s">
        <v>34</v>
      </c>
      <c r="V25" t="s">
        <v>35</v>
      </c>
      <c r="W25" t="s">
        <v>1231</v>
      </c>
    </row>
    <row r="26" spans="1:23" ht="58.5" customHeight="1" x14ac:dyDescent="0.25">
      <c r="A26" t="s">
        <v>1628</v>
      </c>
      <c r="B26" t="s">
        <v>1629</v>
      </c>
      <c r="C26" s="8" t="s">
        <v>1630</v>
      </c>
      <c r="D26">
        <v>2018</v>
      </c>
      <c r="E26" t="s">
        <v>1631</v>
      </c>
      <c r="F26" t="s">
        <v>1632</v>
      </c>
      <c r="I26">
        <v>1</v>
      </c>
      <c r="J26">
        <v>5</v>
      </c>
      <c r="L26">
        <v>43</v>
      </c>
      <c r="M26" t="s">
        <v>1633</v>
      </c>
      <c r="N26" t="s">
        <v>1634</v>
      </c>
      <c r="O26" t="s">
        <v>1635</v>
      </c>
      <c r="P26" t="s">
        <v>1636</v>
      </c>
      <c r="Q26" s="2" t="s">
        <v>1637</v>
      </c>
      <c r="R26" s="2" t="s">
        <v>1638</v>
      </c>
      <c r="S26" t="s">
        <v>89</v>
      </c>
      <c r="T26" t="s">
        <v>34</v>
      </c>
      <c r="V26" t="s">
        <v>35</v>
      </c>
      <c r="W26" t="s">
        <v>1639</v>
      </c>
    </row>
    <row r="27" spans="1:23" ht="58.5" customHeight="1" x14ac:dyDescent="0.25">
      <c r="A27" t="s">
        <v>979</v>
      </c>
      <c r="B27" t="s">
        <v>980</v>
      </c>
      <c r="C27" s="8" t="s">
        <v>981</v>
      </c>
      <c r="D27">
        <v>2018</v>
      </c>
      <c r="E27" t="s">
        <v>982</v>
      </c>
      <c r="H27">
        <v>8540704</v>
      </c>
      <c r="I27">
        <v>255</v>
      </c>
      <c r="J27">
        <v>260</v>
      </c>
      <c r="L27">
        <v>4</v>
      </c>
      <c r="M27" t="s">
        <v>983</v>
      </c>
      <c r="N27" t="s">
        <v>984</v>
      </c>
      <c r="O27" t="s">
        <v>985</v>
      </c>
      <c r="P27" t="s">
        <v>986</v>
      </c>
      <c r="Q27" s="2" t="s">
        <v>987</v>
      </c>
      <c r="R27" s="2" t="s">
        <v>988</v>
      </c>
      <c r="S27" t="s">
        <v>89</v>
      </c>
      <c r="T27" t="s">
        <v>34</v>
      </c>
      <c r="V27" t="s">
        <v>35</v>
      </c>
      <c r="W27" t="s">
        <v>989</v>
      </c>
    </row>
    <row r="28" spans="1:23" ht="58.5" customHeight="1" x14ac:dyDescent="0.25">
      <c r="A28" t="s">
        <v>1691</v>
      </c>
      <c r="B28" t="s">
        <v>1692</v>
      </c>
      <c r="C28" s="8" t="s">
        <v>1693</v>
      </c>
      <c r="D28">
        <v>2018</v>
      </c>
      <c r="E28" t="s">
        <v>1694</v>
      </c>
      <c r="F28" t="s">
        <v>1539</v>
      </c>
      <c r="I28">
        <v>1</v>
      </c>
      <c r="J28">
        <v>6</v>
      </c>
      <c r="M28" t="s">
        <v>1695</v>
      </c>
      <c r="N28" t="s">
        <v>1696</v>
      </c>
      <c r="O28" t="s">
        <v>1697</v>
      </c>
      <c r="P28" t="s">
        <v>1698</v>
      </c>
      <c r="Q28" s="2" t="s">
        <v>1699</v>
      </c>
      <c r="R28" s="2" t="s">
        <v>1700</v>
      </c>
      <c r="S28" t="s">
        <v>89</v>
      </c>
      <c r="T28" t="s">
        <v>34</v>
      </c>
      <c r="V28" t="s">
        <v>35</v>
      </c>
      <c r="W28" t="s">
        <v>1701</v>
      </c>
    </row>
    <row r="29" spans="1:23" ht="58.5" customHeight="1" x14ac:dyDescent="0.25">
      <c r="A29" t="s">
        <v>1370</v>
      </c>
      <c r="B29" t="s">
        <v>1371</v>
      </c>
      <c r="C29" s="8" t="s">
        <v>1372</v>
      </c>
      <c r="D29">
        <v>2018</v>
      </c>
      <c r="E29" t="s">
        <v>1373</v>
      </c>
      <c r="I29">
        <v>1</v>
      </c>
      <c r="J29">
        <v>6</v>
      </c>
      <c r="L29">
        <v>1</v>
      </c>
      <c r="M29" t="s">
        <v>1374</v>
      </c>
      <c r="N29" t="s">
        <v>1375</v>
      </c>
      <c r="O29" t="s">
        <v>1376</v>
      </c>
      <c r="P29" t="s">
        <v>1377</v>
      </c>
      <c r="Q29" s="2" t="s">
        <v>1378</v>
      </c>
      <c r="R29" s="2" t="s">
        <v>1379</v>
      </c>
      <c r="S29" t="s">
        <v>89</v>
      </c>
      <c r="T29" t="s">
        <v>34</v>
      </c>
      <c r="V29" t="s">
        <v>35</v>
      </c>
      <c r="W29" t="s">
        <v>1380</v>
      </c>
    </row>
    <row r="30" spans="1:23" ht="58.5" customHeight="1" x14ac:dyDescent="0.25">
      <c r="A30" t="s">
        <v>801</v>
      </c>
      <c r="B30" t="s">
        <v>802</v>
      </c>
      <c r="C30" s="8" t="s">
        <v>1891</v>
      </c>
      <c r="D30">
        <v>2018</v>
      </c>
      <c r="E30" t="s">
        <v>1892</v>
      </c>
      <c r="F30">
        <v>2</v>
      </c>
      <c r="I30">
        <v>503</v>
      </c>
      <c r="J30">
        <v>510</v>
      </c>
      <c r="L30">
        <v>4</v>
      </c>
      <c r="N30" t="s">
        <v>1893</v>
      </c>
      <c r="O30" t="s">
        <v>1894</v>
      </c>
      <c r="P30" t="s">
        <v>1895</v>
      </c>
      <c r="Q30" s="2" t="s">
        <v>1896</v>
      </c>
      <c r="R30" s="2" t="s">
        <v>1897</v>
      </c>
      <c r="S30" t="s">
        <v>89</v>
      </c>
      <c r="T30" t="s">
        <v>34</v>
      </c>
      <c r="V30" t="s">
        <v>35</v>
      </c>
      <c r="W30" t="s">
        <v>1898</v>
      </c>
    </row>
    <row r="31" spans="1:23" ht="58.5" customHeight="1" x14ac:dyDescent="0.25">
      <c r="A31" t="s">
        <v>4468</v>
      </c>
      <c r="B31" t="s">
        <v>1844</v>
      </c>
      <c r="C31" s="8" t="s">
        <v>1845</v>
      </c>
      <c r="D31">
        <v>2018</v>
      </c>
      <c r="E31" t="s">
        <v>1777</v>
      </c>
      <c r="F31">
        <v>2018</v>
      </c>
      <c r="H31">
        <v>8523078</v>
      </c>
      <c r="L31">
        <v>1</v>
      </c>
      <c r="M31" t="s">
        <v>1846</v>
      </c>
      <c r="N31" t="s">
        <v>1847</v>
      </c>
      <c r="O31" t="s">
        <v>1848</v>
      </c>
      <c r="P31" t="s">
        <v>1849</v>
      </c>
      <c r="Q31" s="2" t="s">
        <v>1850</v>
      </c>
      <c r="R31" s="2"/>
      <c r="S31" t="s">
        <v>33</v>
      </c>
      <c r="T31" t="s">
        <v>34</v>
      </c>
      <c r="U31" t="s">
        <v>86</v>
      </c>
      <c r="V31" t="s">
        <v>35</v>
      </c>
      <c r="W31" t="s">
        <v>1851</v>
      </c>
    </row>
    <row r="32" spans="1:23" ht="58.5" customHeight="1" x14ac:dyDescent="0.25">
      <c r="A32" t="s">
        <v>1022</v>
      </c>
      <c r="B32" t="s">
        <v>1023</v>
      </c>
      <c r="C32" s="8" t="s">
        <v>1024</v>
      </c>
      <c r="D32">
        <v>2018</v>
      </c>
      <c r="E32" t="s">
        <v>1025</v>
      </c>
      <c r="I32">
        <v>223</v>
      </c>
      <c r="J32">
        <v>226</v>
      </c>
      <c r="L32">
        <v>1</v>
      </c>
      <c r="M32" t="s">
        <v>1026</v>
      </c>
      <c r="N32" t="s">
        <v>1027</v>
      </c>
      <c r="O32" t="s">
        <v>1028</v>
      </c>
      <c r="P32" t="s">
        <v>1029</v>
      </c>
      <c r="Q32" s="2" t="s">
        <v>1030</v>
      </c>
      <c r="R32" s="2" t="s">
        <v>1031</v>
      </c>
      <c r="S32" t="s">
        <v>89</v>
      </c>
      <c r="T32" t="s">
        <v>34</v>
      </c>
      <c r="V32" t="s">
        <v>35</v>
      </c>
      <c r="W32" t="s">
        <v>1032</v>
      </c>
    </row>
    <row r="33" spans="1:23" ht="58.5" customHeight="1" x14ac:dyDescent="0.25">
      <c r="A33" t="s">
        <v>604</v>
      </c>
      <c r="B33" t="s">
        <v>605</v>
      </c>
      <c r="C33" s="8" t="s">
        <v>1805</v>
      </c>
      <c r="D33">
        <v>2018</v>
      </c>
      <c r="E33" t="s">
        <v>1798</v>
      </c>
      <c r="F33">
        <v>5</v>
      </c>
      <c r="I33">
        <v>27</v>
      </c>
      <c r="J33">
        <v>38</v>
      </c>
      <c r="L33">
        <v>5</v>
      </c>
      <c r="N33" t="s">
        <v>1806</v>
      </c>
      <c r="O33" t="s">
        <v>1807</v>
      </c>
      <c r="P33" t="s">
        <v>1808</v>
      </c>
      <c r="Q33" s="2" t="s">
        <v>1809</v>
      </c>
      <c r="R33" s="2" t="s">
        <v>1810</v>
      </c>
      <c r="S33" t="s">
        <v>89</v>
      </c>
      <c r="T33" t="s">
        <v>34</v>
      </c>
      <c r="V33" t="s">
        <v>35</v>
      </c>
      <c r="W33" t="s">
        <v>1811</v>
      </c>
    </row>
    <row r="34" spans="1:23" ht="58.5" customHeight="1" x14ac:dyDescent="0.25">
      <c r="A34" t="s">
        <v>2012</v>
      </c>
      <c r="B34" t="s">
        <v>2013</v>
      </c>
      <c r="C34" s="8" t="s">
        <v>2014</v>
      </c>
      <c r="D34">
        <v>2018</v>
      </c>
      <c r="E34" t="s">
        <v>1995</v>
      </c>
      <c r="F34">
        <v>65</v>
      </c>
      <c r="I34">
        <v>265</v>
      </c>
      <c r="J34">
        <v>281</v>
      </c>
      <c r="L34">
        <v>4</v>
      </c>
      <c r="M34" t="s">
        <v>2015</v>
      </c>
      <c r="N34" t="s">
        <v>2016</v>
      </c>
      <c r="O34" t="s">
        <v>2017</v>
      </c>
      <c r="P34" t="s">
        <v>2018</v>
      </c>
      <c r="Q34" s="2" t="s">
        <v>2019</v>
      </c>
      <c r="R34" s="2" t="s">
        <v>2020</v>
      </c>
      <c r="S34" t="s">
        <v>33</v>
      </c>
      <c r="T34" t="s">
        <v>34</v>
      </c>
      <c r="V34" t="s">
        <v>35</v>
      </c>
      <c r="W34" t="s">
        <v>2021</v>
      </c>
    </row>
    <row r="35" spans="1:23" ht="58.5" customHeight="1" x14ac:dyDescent="0.25">
      <c r="A35" t="s">
        <v>879</v>
      </c>
      <c r="B35" t="s">
        <v>880</v>
      </c>
      <c r="C35" s="8" t="s">
        <v>1297</v>
      </c>
      <c r="D35">
        <v>2018</v>
      </c>
      <c r="E35" t="s">
        <v>1298</v>
      </c>
      <c r="F35">
        <v>13</v>
      </c>
      <c r="G35">
        <v>7</v>
      </c>
      <c r="I35">
        <v>1869</v>
      </c>
      <c r="J35">
        <v>1870</v>
      </c>
      <c r="L35">
        <v>2</v>
      </c>
      <c r="M35" t="s">
        <v>1299</v>
      </c>
      <c r="N35" t="s">
        <v>1300</v>
      </c>
      <c r="O35" t="s">
        <v>1301</v>
      </c>
      <c r="P35" t="s">
        <v>1302</v>
      </c>
      <c r="Q35" s="2" t="s">
        <v>1303</v>
      </c>
      <c r="R35" s="2" t="s">
        <v>1304</v>
      </c>
      <c r="S35" t="s">
        <v>311</v>
      </c>
      <c r="T35" t="s">
        <v>34</v>
      </c>
      <c r="V35" t="s">
        <v>35</v>
      </c>
      <c r="W35" t="s">
        <v>1305</v>
      </c>
    </row>
    <row r="36" spans="1:23" ht="58.5" customHeight="1" x14ac:dyDescent="0.25">
      <c r="A36" t="s">
        <v>456</v>
      </c>
      <c r="B36" t="s">
        <v>457</v>
      </c>
      <c r="C36" s="8" t="s">
        <v>458</v>
      </c>
      <c r="D36">
        <v>2019</v>
      </c>
      <c r="E36" t="s">
        <v>154</v>
      </c>
      <c r="F36">
        <v>6</v>
      </c>
      <c r="G36">
        <v>2</v>
      </c>
      <c r="H36">
        <v>8341503</v>
      </c>
      <c r="I36">
        <v>1321</v>
      </c>
      <c r="J36">
        <v>1330</v>
      </c>
      <c r="L36">
        <v>4</v>
      </c>
      <c r="M36" t="s">
        <v>459</v>
      </c>
      <c r="N36" t="s">
        <v>460</v>
      </c>
      <c r="O36" t="s">
        <v>461</v>
      </c>
      <c r="P36" t="s">
        <v>462</v>
      </c>
      <c r="Q36" s="2" t="s">
        <v>463</v>
      </c>
      <c r="R36" s="2" t="s">
        <v>464</v>
      </c>
      <c r="S36" t="s">
        <v>33</v>
      </c>
      <c r="T36" t="s">
        <v>34</v>
      </c>
      <c r="V36" t="s">
        <v>35</v>
      </c>
      <c r="W36" t="s">
        <v>465</v>
      </c>
    </row>
  </sheetData>
  <conditionalFormatting sqref="C1">
    <cfRule type="duplicateValues" dxfId="161" priority="33"/>
  </conditionalFormatting>
  <conditionalFormatting sqref="C2">
    <cfRule type="duplicateValues" dxfId="160" priority="32"/>
  </conditionalFormatting>
  <conditionalFormatting sqref="C3:C4">
    <cfRule type="duplicateValues" dxfId="159" priority="31"/>
  </conditionalFormatting>
  <conditionalFormatting sqref="C5">
    <cfRule type="duplicateValues" dxfId="158" priority="30"/>
  </conditionalFormatting>
  <conditionalFormatting sqref="C6">
    <cfRule type="duplicateValues" dxfId="157" priority="29"/>
  </conditionalFormatting>
  <conditionalFormatting sqref="C7">
    <cfRule type="duplicateValues" dxfId="156" priority="28"/>
  </conditionalFormatting>
  <conditionalFormatting sqref="C8:C9">
    <cfRule type="duplicateValues" dxfId="155" priority="27"/>
  </conditionalFormatting>
  <conditionalFormatting sqref="C10">
    <cfRule type="duplicateValues" dxfId="154" priority="26"/>
  </conditionalFormatting>
  <conditionalFormatting sqref="C11">
    <cfRule type="duplicateValues" dxfId="153" priority="25"/>
  </conditionalFormatting>
  <conditionalFormatting sqref="C12">
    <cfRule type="duplicateValues" dxfId="152" priority="24"/>
  </conditionalFormatting>
  <conditionalFormatting sqref="C13">
    <cfRule type="duplicateValues" dxfId="151" priority="23"/>
  </conditionalFormatting>
  <conditionalFormatting sqref="C14">
    <cfRule type="duplicateValues" dxfId="150" priority="22"/>
  </conditionalFormatting>
  <conditionalFormatting sqref="C15">
    <cfRule type="duplicateValues" dxfId="149" priority="21"/>
  </conditionalFormatting>
  <conditionalFormatting sqref="C16">
    <cfRule type="duplicateValues" dxfId="148" priority="20"/>
  </conditionalFormatting>
  <conditionalFormatting sqref="C17">
    <cfRule type="duplicateValues" dxfId="147" priority="19"/>
  </conditionalFormatting>
  <conditionalFormatting sqref="C18:C19">
    <cfRule type="duplicateValues" dxfId="146" priority="18"/>
  </conditionalFormatting>
  <conditionalFormatting sqref="C20">
    <cfRule type="duplicateValues" dxfId="145" priority="17"/>
  </conditionalFormatting>
  <conditionalFormatting sqref="C21">
    <cfRule type="duplicateValues" dxfId="144" priority="16"/>
  </conditionalFormatting>
  <conditionalFormatting sqref="C22">
    <cfRule type="duplicateValues" dxfId="143" priority="15"/>
  </conditionalFormatting>
  <conditionalFormatting sqref="C23">
    <cfRule type="duplicateValues" dxfId="142" priority="14"/>
  </conditionalFormatting>
  <conditionalFormatting sqref="C24">
    <cfRule type="duplicateValues" dxfId="141" priority="13"/>
  </conditionalFormatting>
  <conditionalFormatting sqref="C25">
    <cfRule type="duplicateValues" dxfId="140" priority="12"/>
  </conditionalFormatting>
  <conditionalFormatting sqref="C26">
    <cfRule type="duplicateValues" dxfId="139" priority="11"/>
  </conditionalFormatting>
  <conditionalFormatting sqref="C27">
    <cfRule type="duplicateValues" dxfId="138" priority="10"/>
  </conditionalFormatting>
  <conditionalFormatting sqref="C28">
    <cfRule type="duplicateValues" dxfId="137" priority="9"/>
  </conditionalFormatting>
  <conditionalFormatting sqref="C29">
    <cfRule type="duplicateValues" dxfId="136" priority="8"/>
  </conditionalFormatting>
  <conditionalFormatting sqref="C30">
    <cfRule type="duplicateValues" dxfId="135" priority="7"/>
  </conditionalFormatting>
  <conditionalFormatting sqref="C31">
    <cfRule type="duplicateValues" dxfId="134" priority="6"/>
  </conditionalFormatting>
  <conditionalFormatting sqref="C32">
    <cfRule type="duplicateValues" dxfId="133" priority="5"/>
  </conditionalFormatting>
  <conditionalFormatting sqref="C33">
    <cfRule type="duplicateValues" dxfId="132" priority="4"/>
  </conditionalFormatting>
  <conditionalFormatting sqref="C34">
    <cfRule type="duplicateValues" dxfId="131" priority="3"/>
  </conditionalFormatting>
  <conditionalFormatting sqref="C35">
    <cfRule type="duplicateValues" dxfId="130" priority="2"/>
  </conditionalFormatting>
  <conditionalFormatting sqref="C36">
    <cfRule type="duplicateValues" dxfId="129"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22"/>
  <sheetViews>
    <sheetView workbookViewId="0"/>
  </sheetViews>
  <sheetFormatPr defaultRowHeight="15" x14ac:dyDescent="0.25"/>
  <cols>
    <col min="3" max="3" width="27.42578125" customWidth="1"/>
  </cols>
  <sheetData>
    <row r="1" spans="1:23" ht="59.25" customHeight="1" x14ac:dyDescent="0.25">
      <c r="A1" t="s">
        <v>4070</v>
      </c>
      <c r="B1" t="s">
        <v>4071</v>
      </c>
      <c r="C1" s="5" t="s">
        <v>4072</v>
      </c>
      <c r="D1">
        <v>2015</v>
      </c>
      <c r="E1" t="s">
        <v>4073</v>
      </c>
      <c r="F1">
        <v>10</v>
      </c>
      <c r="G1">
        <v>20</v>
      </c>
      <c r="I1">
        <v>19623</v>
      </c>
      <c r="J1">
        <v>19628</v>
      </c>
      <c r="N1" t="s">
        <v>4074</v>
      </c>
      <c r="O1" t="s">
        <v>4075</v>
      </c>
      <c r="P1" t="s">
        <v>4076</v>
      </c>
      <c r="Q1" s="2" t="s">
        <v>4077</v>
      </c>
      <c r="R1" s="2" t="s">
        <v>4078</v>
      </c>
      <c r="S1" t="s">
        <v>33</v>
      </c>
      <c r="T1" t="s">
        <v>34</v>
      </c>
      <c r="V1" t="s">
        <v>35</v>
      </c>
      <c r="W1" t="s">
        <v>4079</v>
      </c>
    </row>
    <row r="2" spans="1:23" ht="59.25" customHeight="1" x14ac:dyDescent="0.25">
      <c r="A2" t="s">
        <v>4089</v>
      </c>
      <c r="B2" t="s">
        <v>4090</v>
      </c>
      <c r="C2" s="5" t="s">
        <v>4397</v>
      </c>
      <c r="D2">
        <v>2015</v>
      </c>
      <c r="E2" t="s">
        <v>4073</v>
      </c>
      <c r="F2">
        <v>10</v>
      </c>
      <c r="G2">
        <v>20</v>
      </c>
      <c r="I2">
        <v>17216</v>
      </c>
      <c r="J2">
        <v>17220</v>
      </c>
      <c r="N2" t="s">
        <v>4091</v>
      </c>
      <c r="O2" t="s">
        <v>4092</v>
      </c>
      <c r="P2" t="s">
        <v>4093</v>
      </c>
      <c r="Q2" s="2" t="s">
        <v>4398</v>
      </c>
      <c r="R2" s="2" t="s">
        <v>4094</v>
      </c>
      <c r="S2" t="s">
        <v>33</v>
      </c>
      <c r="T2" t="s">
        <v>34</v>
      </c>
      <c r="V2" t="s">
        <v>35</v>
      </c>
      <c r="W2" t="s">
        <v>4095</v>
      </c>
    </row>
    <row r="3" spans="1:23" ht="59.25" customHeight="1" x14ac:dyDescent="0.25">
      <c r="A3" t="s">
        <v>3150</v>
      </c>
      <c r="B3" t="s">
        <v>3151</v>
      </c>
      <c r="C3" s="12" t="s">
        <v>3152</v>
      </c>
      <c r="D3">
        <v>2016</v>
      </c>
      <c r="E3" t="s">
        <v>2300</v>
      </c>
      <c r="F3">
        <v>22</v>
      </c>
      <c r="G3">
        <v>9</v>
      </c>
      <c r="I3">
        <v>2412</v>
      </c>
      <c r="J3">
        <v>2415</v>
      </c>
      <c r="M3" t="s">
        <v>3153</v>
      </c>
      <c r="N3" t="s">
        <v>3154</v>
      </c>
      <c r="O3" t="s">
        <v>3155</v>
      </c>
      <c r="P3" t="s">
        <v>3156</v>
      </c>
      <c r="Q3" s="2" t="s">
        <v>3157</v>
      </c>
      <c r="R3" s="2" t="s">
        <v>3158</v>
      </c>
      <c r="S3" t="s">
        <v>33</v>
      </c>
      <c r="T3" t="s">
        <v>34</v>
      </c>
      <c r="V3" t="s">
        <v>35</v>
      </c>
      <c r="W3" t="s">
        <v>3159</v>
      </c>
    </row>
    <row r="4" spans="1:23" ht="59.25" customHeight="1" x14ac:dyDescent="0.25">
      <c r="A4" t="s">
        <v>2977</v>
      </c>
      <c r="B4" t="s">
        <v>2978</v>
      </c>
      <c r="C4" s="12" t="s">
        <v>2979</v>
      </c>
      <c r="D4">
        <v>2016</v>
      </c>
      <c r="E4" t="s">
        <v>2469</v>
      </c>
      <c r="F4">
        <v>6</v>
      </c>
      <c r="G4">
        <v>8</v>
      </c>
      <c r="I4">
        <v>1955</v>
      </c>
      <c r="J4">
        <v>1960</v>
      </c>
      <c r="M4" t="s">
        <v>2980</v>
      </c>
      <c r="N4" t="s">
        <v>2981</v>
      </c>
      <c r="O4" t="s">
        <v>2982</v>
      </c>
      <c r="P4" t="s">
        <v>2983</v>
      </c>
      <c r="Q4" s="2" t="s">
        <v>2984</v>
      </c>
      <c r="R4" s="2" t="s">
        <v>2985</v>
      </c>
      <c r="S4" t="s">
        <v>33</v>
      </c>
      <c r="T4" t="s">
        <v>34</v>
      </c>
      <c r="V4" t="s">
        <v>35</v>
      </c>
      <c r="W4" t="s">
        <v>2986</v>
      </c>
    </row>
    <row r="5" spans="1:23" ht="59.25" customHeight="1" x14ac:dyDescent="0.25">
      <c r="A5" t="s">
        <v>3435</v>
      </c>
      <c r="B5" t="s">
        <v>3436</v>
      </c>
      <c r="C5" s="5" t="s">
        <v>3437</v>
      </c>
      <c r="D5">
        <v>2016</v>
      </c>
      <c r="E5" t="s">
        <v>3438</v>
      </c>
      <c r="F5">
        <v>2</v>
      </c>
      <c r="I5">
        <v>660</v>
      </c>
      <c r="J5">
        <v>679</v>
      </c>
      <c r="M5" t="s">
        <v>3439</v>
      </c>
      <c r="N5" t="s">
        <v>3440</v>
      </c>
      <c r="O5" t="s">
        <v>3441</v>
      </c>
      <c r="P5" t="s">
        <v>3442</v>
      </c>
      <c r="Q5" s="2" t="s">
        <v>3443</v>
      </c>
      <c r="R5" s="2"/>
      <c r="S5" t="s">
        <v>713</v>
      </c>
      <c r="T5" t="s">
        <v>34</v>
      </c>
      <c r="V5" t="s">
        <v>35</v>
      </c>
      <c r="W5" t="s">
        <v>3444</v>
      </c>
    </row>
    <row r="6" spans="1:23" ht="59.25" customHeight="1" x14ac:dyDescent="0.25">
      <c r="A6" t="s">
        <v>3007</v>
      </c>
      <c r="B6" t="s">
        <v>3008</v>
      </c>
      <c r="C6" s="12" t="s">
        <v>3009</v>
      </c>
      <c r="D6">
        <v>2016</v>
      </c>
      <c r="E6" t="s">
        <v>3010</v>
      </c>
      <c r="I6">
        <v>67</v>
      </c>
      <c r="J6">
        <v>92</v>
      </c>
      <c r="M6" t="s">
        <v>3011</v>
      </c>
      <c r="N6" t="s">
        <v>3012</v>
      </c>
      <c r="O6" t="s">
        <v>3013</v>
      </c>
      <c r="P6" t="s">
        <v>3014</v>
      </c>
      <c r="Q6" s="2" t="s">
        <v>3015</v>
      </c>
      <c r="R6" s="2"/>
      <c r="S6" t="s">
        <v>713</v>
      </c>
      <c r="T6" t="s">
        <v>34</v>
      </c>
      <c r="V6" t="s">
        <v>35</v>
      </c>
      <c r="W6" t="s">
        <v>3016</v>
      </c>
    </row>
    <row r="7" spans="1:23" ht="59.25" customHeight="1" x14ac:dyDescent="0.25">
      <c r="A7" t="s">
        <v>3612</v>
      </c>
      <c r="B7" t="s">
        <v>3613</v>
      </c>
      <c r="C7" s="5" t="s">
        <v>3614</v>
      </c>
      <c r="D7">
        <v>2016</v>
      </c>
      <c r="E7" t="s">
        <v>93</v>
      </c>
      <c r="F7">
        <v>226</v>
      </c>
      <c r="I7">
        <v>241</v>
      </c>
      <c r="J7">
        <v>244</v>
      </c>
      <c r="L7">
        <v>1</v>
      </c>
      <c r="M7" t="s">
        <v>3615</v>
      </c>
      <c r="N7" t="s">
        <v>3616</v>
      </c>
      <c r="O7" t="s">
        <v>3617</v>
      </c>
      <c r="P7" t="s">
        <v>3618</v>
      </c>
      <c r="Q7" s="2" t="s">
        <v>3619</v>
      </c>
      <c r="R7" s="2" t="s">
        <v>3620</v>
      </c>
      <c r="S7" t="s">
        <v>89</v>
      </c>
      <c r="T7" t="s">
        <v>34</v>
      </c>
      <c r="V7" t="s">
        <v>35</v>
      </c>
      <c r="W7" t="s">
        <v>3621</v>
      </c>
    </row>
    <row r="8" spans="1:23" ht="59.25" customHeight="1" x14ac:dyDescent="0.25">
      <c r="A8" t="s">
        <v>3551</v>
      </c>
      <c r="B8" t="s">
        <v>3552</v>
      </c>
      <c r="C8" s="5" t="s">
        <v>3553</v>
      </c>
      <c r="D8">
        <v>2016</v>
      </c>
      <c r="E8" t="s">
        <v>3554</v>
      </c>
      <c r="F8">
        <v>11</v>
      </c>
      <c r="G8">
        <v>7</v>
      </c>
      <c r="I8">
        <v>622</v>
      </c>
      <c r="J8">
        <v>630</v>
      </c>
      <c r="L8">
        <v>4</v>
      </c>
      <c r="M8" t="s">
        <v>3555</v>
      </c>
      <c r="N8" t="s">
        <v>3556</v>
      </c>
      <c r="O8" t="s">
        <v>3557</v>
      </c>
      <c r="P8" t="s">
        <v>3558</v>
      </c>
      <c r="Q8" s="2" t="s">
        <v>3559</v>
      </c>
      <c r="R8" s="2" t="s">
        <v>3560</v>
      </c>
      <c r="S8" t="s">
        <v>33</v>
      </c>
      <c r="T8" t="s">
        <v>34</v>
      </c>
      <c r="V8" t="s">
        <v>35</v>
      </c>
      <c r="W8" t="s">
        <v>3561</v>
      </c>
    </row>
    <row r="9" spans="1:23" ht="59.25" customHeight="1" x14ac:dyDescent="0.25">
      <c r="A9" t="s">
        <v>3467</v>
      </c>
      <c r="B9" t="s">
        <v>3468</v>
      </c>
      <c r="C9" s="12" t="s">
        <v>3469</v>
      </c>
      <c r="D9">
        <v>2016</v>
      </c>
      <c r="E9" t="s">
        <v>3470</v>
      </c>
      <c r="I9">
        <v>195</v>
      </c>
      <c r="J9">
        <v>202</v>
      </c>
      <c r="L9">
        <v>1</v>
      </c>
      <c r="N9" t="s">
        <v>3471</v>
      </c>
      <c r="O9" t="s">
        <v>3472</v>
      </c>
      <c r="P9" t="s">
        <v>3473</v>
      </c>
      <c r="Q9" s="2" t="s">
        <v>3474</v>
      </c>
      <c r="R9" s="2" t="s">
        <v>3475</v>
      </c>
      <c r="S9" t="s">
        <v>89</v>
      </c>
      <c r="T9" t="s">
        <v>34</v>
      </c>
      <c r="V9" t="s">
        <v>35</v>
      </c>
      <c r="W9" t="s">
        <v>3476</v>
      </c>
    </row>
    <row r="10" spans="1:23" ht="59.25" customHeight="1" x14ac:dyDescent="0.25">
      <c r="A10" t="s">
        <v>3640</v>
      </c>
      <c r="B10" t="s">
        <v>3641</v>
      </c>
      <c r="C10" s="5" t="s">
        <v>3642</v>
      </c>
      <c r="D10">
        <v>2016</v>
      </c>
      <c r="E10" t="s">
        <v>3643</v>
      </c>
      <c r="F10">
        <v>11</v>
      </c>
      <c r="G10" s="1">
        <v>43497</v>
      </c>
      <c r="I10">
        <v>82</v>
      </c>
      <c r="J10">
        <v>93</v>
      </c>
      <c r="L10">
        <v>11</v>
      </c>
      <c r="M10" t="s">
        <v>3644</v>
      </c>
      <c r="N10" t="s">
        <v>3645</v>
      </c>
      <c r="O10" t="s">
        <v>3646</v>
      </c>
      <c r="P10" t="s">
        <v>3647</v>
      </c>
      <c r="Q10" s="2" t="s">
        <v>3648</v>
      </c>
      <c r="R10" s="2" t="s">
        <v>3649</v>
      </c>
      <c r="S10" t="s">
        <v>89</v>
      </c>
      <c r="T10" t="s">
        <v>34</v>
      </c>
      <c r="V10" t="s">
        <v>35</v>
      </c>
      <c r="W10" t="s">
        <v>3650</v>
      </c>
    </row>
    <row r="11" spans="1:23" ht="59.25" customHeight="1" x14ac:dyDescent="0.25">
      <c r="A11" t="s">
        <v>3233</v>
      </c>
      <c r="B11" t="s">
        <v>3234</v>
      </c>
      <c r="C11" s="12" t="s">
        <v>3235</v>
      </c>
      <c r="D11">
        <v>2016</v>
      </c>
      <c r="E11" t="s">
        <v>3236</v>
      </c>
      <c r="I11">
        <v>1099</v>
      </c>
      <c r="J11">
        <v>1125</v>
      </c>
      <c r="M11" t="s">
        <v>3237</v>
      </c>
      <c r="N11" t="s">
        <v>3238</v>
      </c>
      <c r="O11" t="s">
        <v>3239</v>
      </c>
      <c r="P11" t="s">
        <v>3240</v>
      </c>
      <c r="Q11" s="2" t="s">
        <v>3241</v>
      </c>
      <c r="R11" s="2"/>
      <c r="S11" t="s">
        <v>713</v>
      </c>
      <c r="T11" t="s">
        <v>34</v>
      </c>
      <c r="V11" t="s">
        <v>35</v>
      </c>
      <c r="W11" t="s">
        <v>3242</v>
      </c>
    </row>
    <row r="12" spans="1:23" ht="59.25" customHeight="1" x14ac:dyDescent="0.25">
      <c r="A12" t="s">
        <v>3506</v>
      </c>
      <c r="B12" t="s">
        <v>3507</v>
      </c>
      <c r="C12" s="5" t="s">
        <v>3508</v>
      </c>
      <c r="D12">
        <v>2016</v>
      </c>
      <c r="E12" t="s">
        <v>3509</v>
      </c>
      <c r="I12">
        <v>159</v>
      </c>
      <c r="J12">
        <v>166</v>
      </c>
      <c r="N12" t="s">
        <v>3510</v>
      </c>
      <c r="O12" t="s">
        <v>3511</v>
      </c>
      <c r="P12" t="s">
        <v>3512</v>
      </c>
      <c r="Q12" s="2" t="s">
        <v>3513</v>
      </c>
      <c r="R12" s="2" t="s">
        <v>3514</v>
      </c>
      <c r="S12" t="s">
        <v>89</v>
      </c>
      <c r="T12" t="s">
        <v>34</v>
      </c>
      <c r="V12" t="s">
        <v>35</v>
      </c>
      <c r="W12" t="s">
        <v>3515</v>
      </c>
    </row>
    <row r="13" spans="1:23" ht="59.25" customHeight="1" x14ac:dyDescent="0.25">
      <c r="A13" t="s">
        <v>2466</v>
      </c>
      <c r="B13" t="s">
        <v>2467</v>
      </c>
      <c r="C13" s="5" t="s">
        <v>2468</v>
      </c>
      <c r="D13">
        <v>2017</v>
      </c>
      <c r="E13" t="s">
        <v>2469</v>
      </c>
      <c r="F13">
        <v>7</v>
      </c>
      <c r="G13">
        <v>3</v>
      </c>
      <c r="I13">
        <v>713</v>
      </c>
      <c r="J13">
        <v>719</v>
      </c>
      <c r="M13" t="s">
        <v>2470</v>
      </c>
      <c r="N13" t="s">
        <v>2471</v>
      </c>
      <c r="O13" t="s">
        <v>2472</v>
      </c>
      <c r="P13" t="s">
        <v>2473</v>
      </c>
      <c r="Q13" s="2" t="s">
        <v>2474</v>
      </c>
      <c r="R13" s="2" t="s">
        <v>2475</v>
      </c>
      <c r="S13" t="s">
        <v>33</v>
      </c>
      <c r="T13" t="s">
        <v>34</v>
      </c>
      <c r="V13" t="s">
        <v>35</v>
      </c>
      <c r="W13" t="s">
        <v>2476</v>
      </c>
    </row>
    <row r="14" spans="1:23" ht="59.25" customHeight="1" x14ac:dyDescent="0.25">
      <c r="A14" t="s">
        <v>2543</v>
      </c>
      <c r="B14" t="s">
        <v>2544</v>
      </c>
      <c r="C14" s="5" t="s">
        <v>2545</v>
      </c>
      <c r="D14">
        <v>2017</v>
      </c>
      <c r="E14" t="s">
        <v>2546</v>
      </c>
      <c r="F14">
        <v>8</v>
      </c>
      <c r="G14">
        <v>2</v>
      </c>
      <c r="I14">
        <v>14</v>
      </c>
      <c r="J14">
        <v>26</v>
      </c>
      <c r="L14">
        <v>2</v>
      </c>
      <c r="M14" t="s">
        <v>2547</v>
      </c>
      <c r="N14" t="s">
        <v>2548</v>
      </c>
      <c r="O14" t="s">
        <v>2549</v>
      </c>
      <c r="P14" t="s">
        <v>2550</v>
      </c>
      <c r="Q14" s="2" t="s">
        <v>2551</v>
      </c>
      <c r="R14" s="2" t="s">
        <v>2552</v>
      </c>
      <c r="S14" t="s">
        <v>33</v>
      </c>
      <c r="T14" t="s">
        <v>34</v>
      </c>
      <c r="V14" t="s">
        <v>35</v>
      </c>
      <c r="W14" t="s">
        <v>2553</v>
      </c>
    </row>
    <row r="15" spans="1:23" ht="59.25" customHeight="1" x14ac:dyDescent="0.25">
      <c r="A15" t="s">
        <v>1275</v>
      </c>
      <c r="B15" t="s">
        <v>1276</v>
      </c>
      <c r="C15" s="5" t="s">
        <v>1277</v>
      </c>
      <c r="D15">
        <v>2018</v>
      </c>
      <c r="E15" t="s">
        <v>1278</v>
      </c>
      <c r="F15">
        <v>15</v>
      </c>
      <c r="G15">
        <v>3</v>
      </c>
      <c r="I15">
        <v>61</v>
      </c>
      <c r="J15">
        <v>81</v>
      </c>
      <c r="M15" t="s">
        <v>1279</v>
      </c>
      <c r="N15" t="s">
        <v>1280</v>
      </c>
      <c r="O15" t="s">
        <v>1281</v>
      </c>
      <c r="P15" t="s">
        <v>1282</v>
      </c>
      <c r="Q15" s="2" t="s">
        <v>1283</v>
      </c>
      <c r="R15" s="2" t="s">
        <v>1284</v>
      </c>
      <c r="S15" t="s">
        <v>33</v>
      </c>
      <c r="T15" t="s">
        <v>34</v>
      </c>
      <c r="V15" t="s">
        <v>35</v>
      </c>
      <c r="W15" t="s">
        <v>1285</v>
      </c>
    </row>
    <row r="16" spans="1:23" ht="59.25" customHeight="1" x14ac:dyDescent="0.25">
      <c r="A16" t="s">
        <v>1938</v>
      </c>
      <c r="B16" t="s">
        <v>1939</v>
      </c>
      <c r="C16" s="5" t="s">
        <v>1940</v>
      </c>
      <c r="D16">
        <v>2018</v>
      </c>
      <c r="E16" t="s">
        <v>1941</v>
      </c>
      <c r="F16">
        <v>62</v>
      </c>
      <c r="G16">
        <v>1</v>
      </c>
      <c r="H16">
        <v>8269765</v>
      </c>
      <c r="L16">
        <v>1</v>
      </c>
      <c r="M16" t="s">
        <v>1942</v>
      </c>
      <c r="N16" t="s">
        <v>1943</v>
      </c>
      <c r="O16" t="s">
        <v>1944</v>
      </c>
      <c r="P16" t="s">
        <v>1945</v>
      </c>
      <c r="Q16" s="2" t="s">
        <v>1946</v>
      </c>
      <c r="R16" s="2"/>
      <c r="S16" t="s">
        <v>33</v>
      </c>
      <c r="T16" t="s">
        <v>34</v>
      </c>
      <c r="V16" t="s">
        <v>35</v>
      </c>
      <c r="W16" t="s">
        <v>1947</v>
      </c>
    </row>
    <row r="17" spans="1:74" ht="59.25" customHeight="1" x14ac:dyDescent="0.25">
      <c r="A17" t="s">
        <v>1833</v>
      </c>
      <c r="B17" t="s">
        <v>1834</v>
      </c>
      <c r="C17" s="5" t="s">
        <v>1835</v>
      </c>
      <c r="D17">
        <v>2018</v>
      </c>
      <c r="E17" t="s">
        <v>1836</v>
      </c>
      <c r="F17">
        <v>21</v>
      </c>
      <c r="G17">
        <v>2</v>
      </c>
      <c r="H17">
        <v>201805187</v>
      </c>
      <c r="M17" t="s">
        <v>1837</v>
      </c>
      <c r="N17" t="s">
        <v>1838</v>
      </c>
      <c r="O17" t="s">
        <v>1839</v>
      </c>
      <c r="P17" t="s">
        <v>1840</v>
      </c>
      <c r="Q17" s="2" t="s">
        <v>1841</v>
      </c>
      <c r="R17" s="2" t="s">
        <v>1842</v>
      </c>
      <c r="S17" t="s">
        <v>33</v>
      </c>
      <c r="T17" t="s">
        <v>34</v>
      </c>
      <c r="V17" t="s">
        <v>35</v>
      </c>
      <c r="W17" t="s">
        <v>1843</v>
      </c>
      <c r="BT17" t="s">
        <v>4357</v>
      </c>
      <c r="BV17" t="s">
        <v>4357</v>
      </c>
    </row>
    <row r="18" spans="1:74" ht="59.25" customHeight="1" x14ac:dyDescent="0.25">
      <c r="A18" t="s">
        <v>1725</v>
      </c>
      <c r="B18" t="s">
        <v>1726</v>
      </c>
      <c r="C18" s="5" t="s">
        <v>1727</v>
      </c>
      <c r="D18">
        <v>2018</v>
      </c>
      <c r="E18" t="s">
        <v>1728</v>
      </c>
      <c r="F18">
        <v>10</v>
      </c>
      <c r="G18">
        <v>12</v>
      </c>
      <c r="I18">
        <v>164</v>
      </c>
      <c r="J18">
        <v>174</v>
      </c>
      <c r="N18" t="s">
        <v>1729</v>
      </c>
      <c r="O18" t="s">
        <v>1730</v>
      </c>
      <c r="P18" t="s">
        <v>1731</v>
      </c>
      <c r="Q18" s="2" t="s">
        <v>1732</v>
      </c>
      <c r="R18" s="2" t="s">
        <v>1733</v>
      </c>
      <c r="S18" t="s">
        <v>33</v>
      </c>
      <c r="T18" t="s">
        <v>34</v>
      </c>
      <c r="V18" t="s">
        <v>35</v>
      </c>
      <c r="W18" t="s">
        <v>1734</v>
      </c>
    </row>
    <row r="19" spans="1:74" ht="59.25" customHeight="1" x14ac:dyDescent="0.25">
      <c r="A19" t="s">
        <v>594</v>
      </c>
      <c r="B19" t="s">
        <v>595</v>
      </c>
      <c r="C19" s="5" t="s">
        <v>596</v>
      </c>
      <c r="D19">
        <v>2019</v>
      </c>
      <c r="E19" t="s">
        <v>597</v>
      </c>
      <c r="F19">
        <v>11</v>
      </c>
      <c r="G19" t="s">
        <v>598</v>
      </c>
      <c r="I19">
        <v>306</v>
      </c>
      <c r="J19">
        <v>309</v>
      </c>
      <c r="N19" t="s">
        <v>599</v>
      </c>
      <c r="O19" t="s">
        <v>600</v>
      </c>
      <c r="P19" t="s">
        <v>601</v>
      </c>
      <c r="Q19" s="2" t="s">
        <v>4474</v>
      </c>
      <c r="R19" s="2" t="s">
        <v>602</v>
      </c>
      <c r="S19" t="s">
        <v>33</v>
      </c>
      <c r="T19" t="s">
        <v>34</v>
      </c>
      <c r="V19" t="s">
        <v>35</v>
      </c>
      <c r="W19" t="s">
        <v>603</v>
      </c>
    </row>
    <row r="20" spans="1:74" ht="59.25" customHeight="1" x14ac:dyDescent="0.25">
      <c r="A20" t="s">
        <v>770</v>
      </c>
      <c r="B20" t="s">
        <v>771</v>
      </c>
      <c r="C20" s="5" t="s">
        <v>772</v>
      </c>
      <c r="D20">
        <v>2019</v>
      </c>
      <c r="E20" t="s">
        <v>773</v>
      </c>
      <c r="F20">
        <v>536</v>
      </c>
      <c r="I20">
        <v>153</v>
      </c>
      <c r="J20">
        <v>173</v>
      </c>
      <c r="M20" t="s">
        <v>774</v>
      </c>
      <c r="N20" t="s">
        <v>775</v>
      </c>
      <c r="O20" t="s">
        <v>776</v>
      </c>
      <c r="P20" t="s">
        <v>777</v>
      </c>
      <c r="Q20" s="2" t="s">
        <v>778</v>
      </c>
      <c r="R20" s="2" t="s">
        <v>779</v>
      </c>
      <c r="S20" t="s">
        <v>89</v>
      </c>
      <c r="T20" t="s">
        <v>34</v>
      </c>
      <c r="V20" t="s">
        <v>35</v>
      </c>
      <c r="W20" t="s">
        <v>780</v>
      </c>
    </row>
    <row r="21" spans="1:74" ht="59.25" customHeight="1" x14ac:dyDescent="0.25">
      <c r="A21" t="s">
        <v>583</v>
      </c>
      <c r="B21" t="s">
        <v>584</v>
      </c>
      <c r="C21" s="5" t="s">
        <v>585</v>
      </c>
      <c r="D21">
        <v>2019</v>
      </c>
      <c r="E21" t="s">
        <v>586</v>
      </c>
      <c r="F21">
        <v>10</v>
      </c>
      <c r="G21">
        <v>5</v>
      </c>
      <c r="I21">
        <v>475</v>
      </c>
      <c r="J21">
        <v>487</v>
      </c>
      <c r="M21" t="s">
        <v>587</v>
      </c>
      <c r="N21" t="s">
        <v>588</v>
      </c>
      <c r="O21" t="s">
        <v>589</v>
      </c>
      <c r="P21" t="s">
        <v>590</v>
      </c>
      <c r="Q21" s="2" t="s">
        <v>591</v>
      </c>
      <c r="R21" s="2" t="s">
        <v>592</v>
      </c>
      <c r="S21" t="s">
        <v>33</v>
      </c>
      <c r="T21" t="s">
        <v>34</v>
      </c>
      <c r="V21" t="s">
        <v>35</v>
      </c>
      <c r="W21" t="s">
        <v>593</v>
      </c>
    </row>
    <row r="22" spans="1:74" ht="59.25" customHeight="1" x14ac:dyDescent="0.25">
      <c r="A22" t="s">
        <v>860</v>
      </c>
      <c r="B22" t="s">
        <v>861</v>
      </c>
      <c r="C22" s="5" t="s">
        <v>862</v>
      </c>
      <c r="D22">
        <v>2019</v>
      </c>
      <c r="E22" t="s">
        <v>793</v>
      </c>
      <c r="F22">
        <v>898</v>
      </c>
      <c r="I22">
        <v>117</v>
      </c>
      <c r="J22">
        <v>128</v>
      </c>
      <c r="M22" t="s">
        <v>863</v>
      </c>
      <c r="N22" t="s">
        <v>864</v>
      </c>
      <c r="O22" t="s">
        <v>865</v>
      </c>
      <c r="P22" t="s">
        <v>866</v>
      </c>
      <c r="Q22" s="2" t="s">
        <v>867</v>
      </c>
      <c r="R22" s="2" t="s">
        <v>868</v>
      </c>
      <c r="S22" t="s">
        <v>89</v>
      </c>
      <c r="T22" t="s">
        <v>34</v>
      </c>
      <c r="V22" t="s">
        <v>35</v>
      </c>
      <c r="W22" t="s">
        <v>869</v>
      </c>
    </row>
  </sheetData>
  <conditionalFormatting sqref="C1:C2">
    <cfRule type="duplicateValues" dxfId="128" priority="21"/>
  </conditionalFormatting>
  <conditionalFormatting sqref="C3">
    <cfRule type="duplicateValues" dxfId="127" priority="20"/>
  </conditionalFormatting>
  <conditionalFormatting sqref="C4">
    <cfRule type="duplicateValues" dxfId="126" priority="19"/>
  </conditionalFormatting>
  <conditionalFormatting sqref="C5">
    <cfRule type="duplicateValues" dxfId="125" priority="18"/>
  </conditionalFormatting>
  <conditionalFormatting sqref="C6">
    <cfRule type="duplicateValues" dxfId="124" priority="17"/>
  </conditionalFormatting>
  <conditionalFormatting sqref="C7">
    <cfRule type="duplicateValues" dxfId="123" priority="16"/>
  </conditionalFormatting>
  <conditionalFormatting sqref="C8">
    <cfRule type="duplicateValues" dxfId="122" priority="15"/>
  </conditionalFormatting>
  <conditionalFormatting sqref="C9">
    <cfRule type="duplicateValues" dxfId="121" priority="14"/>
  </conditionalFormatting>
  <conditionalFormatting sqref="C10">
    <cfRule type="duplicateValues" dxfId="120" priority="13"/>
  </conditionalFormatting>
  <conditionalFormatting sqref="C11">
    <cfRule type="duplicateValues" dxfId="119" priority="12"/>
  </conditionalFormatting>
  <conditionalFormatting sqref="C12">
    <cfRule type="duplicateValues" dxfId="118" priority="11"/>
  </conditionalFormatting>
  <conditionalFormatting sqref="C13">
    <cfRule type="duplicateValues" dxfId="117" priority="10"/>
  </conditionalFormatting>
  <conditionalFormatting sqref="C14">
    <cfRule type="duplicateValues" dxfId="116" priority="9"/>
  </conditionalFormatting>
  <conditionalFormatting sqref="C15">
    <cfRule type="duplicateValues" dxfId="115" priority="8"/>
  </conditionalFormatting>
  <conditionalFormatting sqref="C16">
    <cfRule type="duplicateValues" dxfId="114" priority="7"/>
  </conditionalFormatting>
  <conditionalFormatting sqref="C17">
    <cfRule type="duplicateValues" dxfId="113" priority="6"/>
  </conditionalFormatting>
  <conditionalFormatting sqref="C18">
    <cfRule type="duplicateValues" dxfId="112" priority="5"/>
  </conditionalFormatting>
  <conditionalFormatting sqref="C19">
    <cfRule type="duplicateValues" dxfId="111" priority="4"/>
  </conditionalFormatting>
  <conditionalFormatting sqref="C20">
    <cfRule type="duplicateValues" dxfId="110" priority="3"/>
  </conditionalFormatting>
  <conditionalFormatting sqref="C21">
    <cfRule type="duplicateValues" dxfId="109" priority="2"/>
  </conditionalFormatting>
  <conditionalFormatting sqref="C22">
    <cfRule type="duplicateValues" dxfId="108" priority="1"/>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55"/>
  <sheetViews>
    <sheetView workbookViewId="0">
      <selection activeCell="A2" sqref="A2"/>
    </sheetView>
  </sheetViews>
  <sheetFormatPr defaultRowHeight="15" x14ac:dyDescent="0.25"/>
  <cols>
    <col min="3" max="3" width="25.28515625" customWidth="1"/>
    <col min="5" max="16" width="9.140625" hidden="1" customWidth="1"/>
    <col min="17" max="17" width="65.42578125" customWidth="1"/>
    <col min="18" max="23" width="9.140625" hidden="1" customWidth="1"/>
    <col min="24" max="24" width="64.140625" hidden="1" customWidth="1"/>
    <col min="85" max="86" width="9.140625" customWidth="1"/>
  </cols>
  <sheetData>
    <row r="1" spans="1:84" s="3" customFormat="1" ht="120" x14ac:dyDescent="0.25">
      <c r="A1" s="3"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4" t="s">
        <v>16</v>
      </c>
      <c r="R1" s="4" t="s">
        <v>17</v>
      </c>
      <c r="S1" s="3" t="s">
        <v>18</v>
      </c>
      <c r="T1" s="3" t="s">
        <v>19</v>
      </c>
      <c r="U1" s="3" t="s">
        <v>20</v>
      </c>
      <c r="V1" s="3" t="s">
        <v>21</v>
      </c>
      <c r="W1" s="3" t="s">
        <v>22</v>
      </c>
      <c r="Y1" s="7" t="s">
        <v>4302</v>
      </c>
      <c r="Z1" s="7" t="s">
        <v>4303</v>
      </c>
      <c r="AA1" s="7" t="s">
        <v>4304</v>
      </c>
      <c r="AB1" s="7" t="s">
        <v>4305</v>
      </c>
      <c r="AC1" s="7" t="s">
        <v>4306</v>
      </c>
      <c r="AD1" s="7" t="s">
        <v>4307</v>
      </c>
      <c r="AE1" s="6" t="s">
        <v>4308</v>
      </c>
      <c r="AF1" s="6" t="s">
        <v>4309</v>
      </c>
      <c r="AG1" s="6" t="s">
        <v>4310</v>
      </c>
      <c r="AH1" s="6" t="s">
        <v>4311</v>
      </c>
      <c r="AI1" s="6" t="s">
        <v>4312</v>
      </c>
      <c r="AJ1" s="6" t="s">
        <v>4313</v>
      </c>
      <c r="AK1" s="6" t="s">
        <v>4314</v>
      </c>
      <c r="AL1" s="7" t="s">
        <v>4315</v>
      </c>
      <c r="AM1" s="7" t="s">
        <v>4316</v>
      </c>
      <c r="AN1" s="7" t="s">
        <v>4317</v>
      </c>
      <c r="AO1" s="7" t="s">
        <v>4318</v>
      </c>
      <c r="AP1" s="7" t="s">
        <v>4319</v>
      </c>
      <c r="AQ1" s="7" t="s">
        <v>4320</v>
      </c>
      <c r="AR1" s="7" t="s">
        <v>4321</v>
      </c>
      <c r="AS1" s="7" t="s">
        <v>4332</v>
      </c>
      <c r="AT1" s="7" t="s">
        <v>4322</v>
      </c>
      <c r="AU1" s="7" t="s">
        <v>4323</v>
      </c>
      <c r="AV1" s="7" t="s">
        <v>4324</v>
      </c>
      <c r="AW1" s="7" t="s">
        <v>4325</v>
      </c>
      <c r="AX1" s="7" t="s">
        <v>4326</v>
      </c>
      <c r="AY1" s="7" t="s">
        <v>4327</v>
      </c>
      <c r="AZ1" s="7" t="s">
        <v>4333</v>
      </c>
      <c r="BA1" s="7" t="s">
        <v>4334</v>
      </c>
      <c r="BB1" s="7" t="s">
        <v>4328</v>
      </c>
      <c r="BC1" s="7" t="s">
        <v>4330</v>
      </c>
      <c r="BD1" s="7" t="s">
        <v>4329</v>
      </c>
      <c r="BE1" s="7" t="s">
        <v>4331</v>
      </c>
      <c r="BF1" s="6" t="s">
        <v>4335</v>
      </c>
      <c r="BG1" s="6" t="s">
        <v>4336</v>
      </c>
      <c r="BH1" s="6" t="s">
        <v>4337</v>
      </c>
      <c r="BI1" s="6" t="s">
        <v>4338</v>
      </c>
      <c r="BJ1" s="6" t="s">
        <v>4339</v>
      </c>
      <c r="BK1" s="6" t="s">
        <v>4340</v>
      </c>
      <c r="BL1" s="6" t="s">
        <v>4341</v>
      </c>
      <c r="BM1" s="6" t="s">
        <v>4342</v>
      </c>
      <c r="BN1" s="6" t="s">
        <v>4343</v>
      </c>
      <c r="BO1" s="6" t="s">
        <v>4344</v>
      </c>
      <c r="BP1" s="6" t="s">
        <v>4345</v>
      </c>
      <c r="BQ1" s="6" t="s">
        <v>4346</v>
      </c>
      <c r="BR1" s="6" t="s">
        <v>4347</v>
      </c>
      <c r="BS1" s="6" t="s">
        <v>4348</v>
      </c>
      <c r="BT1" s="7" t="s">
        <v>4349</v>
      </c>
      <c r="BU1" s="7" t="s">
        <v>4350</v>
      </c>
      <c r="BV1" s="7" t="s">
        <v>4351</v>
      </c>
      <c r="BW1" s="7" t="s">
        <v>4352</v>
      </c>
      <c r="BX1" s="7" t="s">
        <v>4353</v>
      </c>
      <c r="BY1" s="7" t="s">
        <v>4360</v>
      </c>
      <c r="BZ1" s="7" t="s">
        <v>4354</v>
      </c>
      <c r="CA1" s="7" t="s">
        <v>4355</v>
      </c>
      <c r="CB1" s="7" t="s">
        <v>4356</v>
      </c>
      <c r="CC1" s="7" t="s">
        <v>4358</v>
      </c>
      <c r="CD1" s="7" t="s">
        <v>4359</v>
      </c>
      <c r="CE1" s="7" t="s">
        <v>4374</v>
      </c>
      <c r="CF1" s="7" t="s">
        <v>4375</v>
      </c>
    </row>
    <row r="2" spans="1:84" ht="210" x14ac:dyDescent="0.25">
      <c r="A2" t="s">
        <v>4162</v>
      </c>
      <c r="B2" t="s">
        <v>4163</v>
      </c>
      <c r="C2" s="2" t="s">
        <v>4164</v>
      </c>
      <c r="D2">
        <v>2015</v>
      </c>
      <c r="E2" t="s">
        <v>4165</v>
      </c>
      <c r="H2">
        <v>7107459</v>
      </c>
      <c r="L2">
        <v>14</v>
      </c>
      <c r="M2" t="s">
        <v>4166</v>
      </c>
      <c r="N2" t="s">
        <v>4167</v>
      </c>
      <c r="O2" t="s">
        <v>4168</v>
      </c>
      <c r="P2" t="s">
        <v>4169</v>
      </c>
      <c r="Q2" s="2" t="s">
        <v>4170</v>
      </c>
      <c r="R2" s="2"/>
      <c r="S2" t="s">
        <v>89</v>
      </c>
      <c r="T2" t="s">
        <v>34</v>
      </c>
      <c r="V2" t="s">
        <v>35</v>
      </c>
      <c r="W2" t="s">
        <v>4171</v>
      </c>
      <c r="Z2" t="s">
        <v>4357</v>
      </c>
      <c r="AA2" t="s">
        <v>4357</v>
      </c>
      <c r="AG2" t="s">
        <v>4357</v>
      </c>
      <c r="AO2" t="s">
        <v>4357</v>
      </c>
      <c r="AP2" t="s">
        <v>4357</v>
      </c>
      <c r="AR2" t="s">
        <v>4357</v>
      </c>
      <c r="AS2" t="s">
        <v>4357</v>
      </c>
      <c r="AV2" t="s">
        <v>4357</v>
      </c>
      <c r="AW2" t="s">
        <v>4357</v>
      </c>
      <c r="BB2" t="s">
        <v>4357</v>
      </c>
      <c r="BC2" t="s">
        <v>4357</v>
      </c>
      <c r="BD2" t="s">
        <v>4357</v>
      </c>
      <c r="BE2" t="s">
        <v>4357</v>
      </c>
      <c r="BO2" t="s">
        <v>4357</v>
      </c>
      <c r="BT2" t="s">
        <v>4357</v>
      </c>
    </row>
    <row r="3" spans="1:84" ht="210" x14ac:dyDescent="0.25">
      <c r="A3" t="s">
        <v>4080</v>
      </c>
      <c r="B3" t="s">
        <v>4081</v>
      </c>
      <c r="C3" s="2" t="s">
        <v>4082</v>
      </c>
      <c r="D3">
        <v>2015</v>
      </c>
      <c r="E3" t="s">
        <v>670</v>
      </c>
      <c r="F3">
        <v>455</v>
      </c>
      <c r="I3">
        <v>571</v>
      </c>
      <c r="J3">
        <v>584</v>
      </c>
      <c r="L3">
        <v>7</v>
      </c>
      <c r="M3" t="s">
        <v>4083</v>
      </c>
      <c r="N3" t="s">
        <v>4084</v>
      </c>
      <c r="O3" t="s">
        <v>4085</v>
      </c>
      <c r="P3" t="s">
        <v>4086</v>
      </c>
      <c r="Q3" s="2" t="s">
        <v>4087</v>
      </c>
      <c r="R3" s="2"/>
      <c r="S3" t="s">
        <v>89</v>
      </c>
      <c r="T3" t="s">
        <v>34</v>
      </c>
      <c r="V3" t="s">
        <v>35</v>
      </c>
      <c r="W3" t="s">
        <v>4088</v>
      </c>
      <c r="Z3" t="s">
        <v>4357</v>
      </c>
      <c r="AI3" t="s">
        <v>4357</v>
      </c>
      <c r="AO3" t="s">
        <v>4357</v>
      </c>
      <c r="AP3" t="s">
        <v>4357</v>
      </c>
      <c r="AR3" t="s">
        <v>4357</v>
      </c>
      <c r="AS3" t="s">
        <v>4357</v>
      </c>
      <c r="AV3" t="s">
        <v>4357</v>
      </c>
      <c r="AW3" t="s">
        <v>4357</v>
      </c>
      <c r="BB3" t="s">
        <v>4357</v>
      </c>
      <c r="BC3" t="s">
        <v>4357</v>
      </c>
      <c r="BD3" t="s">
        <v>4357</v>
      </c>
      <c r="BE3" t="s">
        <v>4357</v>
      </c>
      <c r="BO3" t="s">
        <v>4357</v>
      </c>
      <c r="BT3" t="s">
        <v>4357</v>
      </c>
    </row>
    <row r="4" spans="1:84" ht="270" x14ac:dyDescent="0.25">
      <c r="A4" t="s">
        <v>4391</v>
      </c>
      <c r="B4" t="s">
        <v>3761</v>
      </c>
      <c r="C4" s="2" t="s">
        <v>4392</v>
      </c>
      <c r="D4">
        <v>2015</v>
      </c>
      <c r="E4" t="s">
        <v>859</v>
      </c>
      <c r="F4">
        <v>19</v>
      </c>
      <c r="G4">
        <v>10</v>
      </c>
      <c r="I4">
        <v>1875</v>
      </c>
      <c r="J4">
        <v>1887</v>
      </c>
      <c r="L4">
        <v>15</v>
      </c>
      <c r="M4" t="s">
        <v>3762</v>
      </c>
      <c r="N4" t="s">
        <v>3763</v>
      </c>
      <c r="O4" t="s">
        <v>4393</v>
      </c>
      <c r="P4" t="s">
        <v>4394</v>
      </c>
      <c r="Q4" s="2" t="s">
        <v>4395</v>
      </c>
      <c r="R4" s="2" t="s">
        <v>3764</v>
      </c>
      <c r="S4" t="s">
        <v>33</v>
      </c>
      <c r="T4" t="s">
        <v>34</v>
      </c>
      <c r="V4" t="s">
        <v>35</v>
      </c>
      <c r="W4" t="s">
        <v>3765</v>
      </c>
      <c r="Z4" t="s">
        <v>4357</v>
      </c>
      <c r="AK4" t="s">
        <v>4357</v>
      </c>
      <c r="BD4" t="s">
        <v>4357</v>
      </c>
      <c r="BI4" t="s">
        <v>4357</v>
      </c>
      <c r="BJ4" t="s">
        <v>4357</v>
      </c>
      <c r="BK4" t="s">
        <v>4357</v>
      </c>
      <c r="BL4" t="s">
        <v>4357</v>
      </c>
      <c r="BT4" t="s">
        <v>4357</v>
      </c>
      <c r="BY4" t="s">
        <v>4357</v>
      </c>
    </row>
    <row r="5" spans="1:84" ht="409.5" x14ac:dyDescent="0.25">
      <c r="A5" t="s">
        <v>4033</v>
      </c>
      <c r="B5" t="s">
        <v>4034</v>
      </c>
      <c r="C5" s="2" t="s">
        <v>4035</v>
      </c>
      <c r="D5">
        <v>2015</v>
      </c>
      <c r="E5" t="s">
        <v>316</v>
      </c>
      <c r="F5">
        <v>5</v>
      </c>
      <c r="G5">
        <v>11</v>
      </c>
      <c r="H5" t="s">
        <v>4036</v>
      </c>
      <c r="L5">
        <v>18</v>
      </c>
      <c r="M5" t="s">
        <v>4037</v>
      </c>
      <c r="N5" t="s">
        <v>4038</v>
      </c>
      <c r="O5" t="s">
        <v>4039</v>
      </c>
      <c r="P5" t="s">
        <v>4040</v>
      </c>
      <c r="Q5" s="2" t="s">
        <v>4041</v>
      </c>
      <c r="R5" s="2"/>
      <c r="S5" t="s">
        <v>33</v>
      </c>
      <c r="T5" t="s">
        <v>34</v>
      </c>
      <c r="U5" t="s">
        <v>86</v>
      </c>
      <c r="V5" t="s">
        <v>35</v>
      </c>
      <c r="W5" t="s">
        <v>4042</v>
      </c>
      <c r="Z5" t="s">
        <v>4357</v>
      </c>
      <c r="AI5" t="s">
        <v>4357</v>
      </c>
      <c r="BD5" t="s">
        <v>4357</v>
      </c>
      <c r="BJ5" t="s">
        <v>4357</v>
      </c>
      <c r="BL5" t="s">
        <v>4357</v>
      </c>
      <c r="BT5" t="s">
        <v>4357</v>
      </c>
      <c r="BY5" t="s">
        <v>4357</v>
      </c>
    </row>
    <row r="6" spans="1:84" ht="240" x14ac:dyDescent="0.25">
      <c r="A6" t="s">
        <v>3964</v>
      </c>
      <c r="B6" t="s">
        <v>3965</v>
      </c>
      <c r="C6" s="2" t="s">
        <v>3966</v>
      </c>
      <c r="D6">
        <v>2015</v>
      </c>
      <c r="E6" t="s">
        <v>3967</v>
      </c>
      <c r="F6">
        <v>19</v>
      </c>
      <c r="I6">
        <v>1</v>
      </c>
      <c r="J6">
        <v>18</v>
      </c>
      <c r="L6">
        <v>3</v>
      </c>
      <c r="N6" t="s">
        <v>3968</v>
      </c>
      <c r="O6" t="s">
        <v>3969</v>
      </c>
      <c r="P6" t="s">
        <v>3970</v>
      </c>
      <c r="Q6" s="2" t="s">
        <v>3971</v>
      </c>
      <c r="R6" s="2" t="s">
        <v>3972</v>
      </c>
      <c r="S6" t="s">
        <v>311</v>
      </c>
      <c r="T6" t="s">
        <v>34</v>
      </c>
      <c r="V6" t="s">
        <v>35</v>
      </c>
      <c r="W6" t="s">
        <v>3973</v>
      </c>
      <c r="Z6" t="s">
        <v>4357</v>
      </c>
      <c r="AH6" t="s">
        <v>4357</v>
      </c>
      <c r="AI6" t="s">
        <v>4357</v>
      </c>
      <c r="AL6" t="s">
        <v>4357</v>
      </c>
      <c r="AN6" t="s">
        <v>4357</v>
      </c>
      <c r="AR6" t="s">
        <v>4357</v>
      </c>
      <c r="AS6" t="s">
        <v>4357</v>
      </c>
      <c r="AV6" t="s">
        <v>4357</v>
      </c>
      <c r="AW6" t="s">
        <v>4357</v>
      </c>
      <c r="BC6" t="s">
        <v>4357</v>
      </c>
      <c r="BD6" t="s">
        <v>4357</v>
      </c>
      <c r="BE6" t="s">
        <v>4357</v>
      </c>
      <c r="BJ6" t="s">
        <v>4357</v>
      </c>
      <c r="BL6" t="s">
        <v>4357</v>
      </c>
      <c r="BM6" t="s">
        <v>4357</v>
      </c>
      <c r="BN6" t="s">
        <v>4357</v>
      </c>
      <c r="BO6" t="s">
        <v>4357</v>
      </c>
      <c r="BS6" t="s">
        <v>4357</v>
      </c>
      <c r="BT6" t="s">
        <v>4357</v>
      </c>
    </row>
    <row r="7" spans="1:84" ht="390" x14ac:dyDescent="0.25">
      <c r="A7" t="s">
        <v>3898</v>
      </c>
      <c r="B7" t="s">
        <v>3899</v>
      </c>
      <c r="C7" s="2" t="s">
        <v>3900</v>
      </c>
      <c r="D7">
        <v>2015</v>
      </c>
      <c r="E7" t="s">
        <v>1507</v>
      </c>
      <c r="F7">
        <v>4</v>
      </c>
      <c r="G7">
        <v>4</v>
      </c>
      <c r="I7">
        <v>329</v>
      </c>
      <c r="J7">
        <v>336</v>
      </c>
      <c r="L7">
        <v>17</v>
      </c>
      <c r="M7" t="s">
        <v>3901</v>
      </c>
      <c r="N7" t="s">
        <v>3902</v>
      </c>
      <c r="O7" t="s">
        <v>4399</v>
      </c>
      <c r="P7" t="s">
        <v>4400</v>
      </c>
      <c r="Q7" s="2" t="s">
        <v>3903</v>
      </c>
      <c r="R7" s="2" t="s">
        <v>3904</v>
      </c>
      <c r="S7" t="s">
        <v>33</v>
      </c>
      <c r="T7" t="s">
        <v>34</v>
      </c>
      <c r="V7" t="s">
        <v>35</v>
      </c>
      <c r="W7" t="s">
        <v>3905</v>
      </c>
      <c r="Z7" t="s">
        <v>4357</v>
      </c>
      <c r="AI7" t="s">
        <v>4357</v>
      </c>
      <c r="AR7" t="s">
        <v>4357</v>
      </c>
      <c r="BD7" t="s">
        <v>4357</v>
      </c>
      <c r="BJ7" t="s">
        <v>4357</v>
      </c>
      <c r="BL7" t="s">
        <v>4357</v>
      </c>
      <c r="BN7" t="s">
        <v>4357</v>
      </c>
      <c r="BO7" t="s">
        <v>4357</v>
      </c>
      <c r="BT7" t="s">
        <v>4357</v>
      </c>
    </row>
    <row r="8" spans="1:84" ht="409.5" x14ac:dyDescent="0.25">
      <c r="A8" t="s">
        <v>4213</v>
      </c>
      <c r="B8" t="s">
        <v>4214</v>
      </c>
      <c r="C8" s="2" t="s">
        <v>4215</v>
      </c>
      <c r="D8">
        <v>2015</v>
      </c>
      <c r="E8" t="s">
        <v>284</v>
      </c>
      <c r="F8">
        <v>17</v>
      </c>
      <c r="G8">
        <v>3</v>
      </c>
      <c r="H8" t="s">
        <v>4216</v>
      </c>
      <c r="L8">
        <v>20</v>
      </c>
      <c r="M8" t="s">
        <v>4217</v>
      </c>
      <c r="N8" t="s">
        <v>4218</v>
      </c>
      <c r="O8" t="s">
        <v>4219</v>
      </c>
      <c r="P8" t="s">
        <v>4220</v>
      </c>
      <c r="Q8" s="2" t="s">
        <v>4221</v>
      </c>
      <c r="R8" s="2" t="s">
        <v>4222</v>
      </c>
      <c r="S8" t="s">
        <v>33</v>
      </c>
      <c r="T8" t="s">
        <v>34</v>
      </c>
      <c r="U8" t="s">
        <v>86</v>
      </c>
      <c r="V8" t="s">
        <v>35</v>
      </c>
      <c r="W8" t="s">
        <v>4223</v>
      </c>
      <c r="Z8" t="s">
        <v>4357</v>
      </c>
      <c r="AA8" t="s">
        <v>4357</v>
      </c>
      <c r="AI8" t="s">
        <v>4357</v>
      </c>
      <c r="BD8" t="s">
        <v>4357</v>
      </c>
      <c r="BJ8" t="s">
        <v>4357</v>
      </c>
      <c r="BL8" t="s">
        <v>4357</v>
      </c>
      <c r="BT8" t="s">
        <v>4357</v>
      </c>
      <c r="BY8" t="s">
        <v>4357</v>
      </c>
    </row>
    <row r="9" spans="1:84" ht="255" x14ac:dyDescent="0.25">
      <c r="A9" t="s">
        <v>4150</v>
      </c>
      <c r="B9" t="s">
        <v>4151</v>
      </c>
      <c r="C9" s="2" t="s">
        <v>4152</v>
      </c>
      <c r="D9">
        <v>2015</v>
      </c>
      <c r="E9" t="s">
        <v>1079</v>
      </c>
      <c r="F9">
        <v>22</v>
      </c>
      <c r="G9" t="s">
        <v>4153</v>
      </c>
      <c r="I9" t="s">
        <v>4154</v>
      </c>
      <c r="J9" t="s">
        <v>4155</v>
      </c>
      <c r="L9">
        <v>98</v>
      </c>
      <c r="M9" t="s">
        <v>4156</v>
      </c>
      <c r="N9" t="s">
        <v>4157</v>
      </c>
      <c r="O9" t="s">
        <v>4158</v>
      </c>
      <c r="P9" t="s">
        <v>4159</v>
      </c>
      <c r="Q9" s="2" t="s">
        <v>4160</v>
      </c>
      <c r="R9" s="2"/>
      <c r="S9" t="s">
        <v>33</v>
      </c>
      <c r="T9" t="s">
        <v>34</v>
      </c>
      <c r="U9" t="s">
        <v>86</v>
      </c>
      <c r="V9" t="s">
        <v>35</v>
      </c>
      <c r="W9" t="s">
        <v>4161</v>
      </c>
      <c r="Z9" t="s">
        <v>4357</v>
      </c>
      <c r="AI9" t="s">
        <v>4357</v>
      </c>
      <c r="AS9" t="s">
        <v>4357</v>
      </c>
      <c r="BT9" t="s">
        <v>4357</v>
      </c>
    </row>
    <row r="10" spans="1:84" ht="390" x14ac:dyDescent="0.25">
      <c r="A10" t="s">
        <v>4516</v>
      </c>
      <c r="B10" t="s">
        <v>3751</v>
      </c>
      <c r="C10" s="2" t="s">
        <v>3752</v>
      </c>
      <c r="D10">
        <v>2015</v>
      </c>
      <c r="E10" t="s">
        <v>3753</v>
      </c>
      <c r="F10">
        <v>26</v>
      </c>
      <c r="G10">
        <v>6</v>
      </c>
      <c r="I10">
        <v>227</v>
      </c>
      <c r="J10">
        <v>233</v>
      </c>
      <c r="L10">
        <v>12</v>
      </c>
      <c r="M10" t="s">
        <v>3754</v>
      </c>
      <c r="N10" t="s">
        <v>3755</v>
      </c>
      <c r="O10" t="s">
        <v>3756</v>
      </c>
      <c r="P10" t="s">
        <v>3757</v>
      </c>
      <c r="Q10" s="2" t="s">
        <v>3758</v>
      </c>
      <c r="R10" s="2" t="s">
        <v>3759</v>
      </c>
      <c r="S10" t="s">
        <v>33</v>
      </c>
      <c r="T10" t="s">
        <v>34</v>
      </c>
      <c r="V10" t="s">
        <v>35</v>
      </c>
      <c r="W10" t="s">
        <v>3760</v>
      </c>
      <c r="Y10" t="s">
        <v>4357</v>
      </c>
      <c r="Z10" t="s">
        <v>4357</v>
      </c>
      <c r="AA10" t="s">
        <v>4357</v>
      </c>
      <c r="AK10" t="s">
        <v>4357</v>
      </c>
      <c r="AL10" t="s">
        <v>4357</v>
      </c>
      <c r="AR10" t="s">
        <v>4357</v>
      </c>
      <c r="BD10" t="s">
        <v>4357</v>
      </c>
      <c r="BE10" t="s">
        <v>4357</v>
      </c>
      <c r="BJ10" t="s">
        <v>4357</v>
      </c>
      <c r="BL10" t="s">
        <v>4357</v>
      </c>
      <c r="BP10" t="s">
        <v>4357</v>
      </c>
      <c r="BQ10" t="s">
        <v>4357</v>
      </c>
      <c r="BS10" t="s">
        <v>4357</v>
      </c>
      <c r="BU10" t="s">
        <v>4357</v>
      </c>
      <c r="BY10" t="s">
        <v>4357</v>
      </c>
      <c r="CB10" t="s">
        <v>4357</v>
      </c>
    </row>
    <row r="11" spans="1:84" ht="270" x14ac:dyDescent="0.25">
      <c r="A11" t="s">
        <v>3993</v>
      </c>
      <c r="B11" t="s">
        <v>3994</v>
      </c>
      <c r="C11" s="2" t="s">
        <v>3995</v>
      </c>
      <c r="D11">
        <v>2015</v>
      </c>
      <c r="E11" t="s">
        <v>93</v>
      </c>
      <c r="F11">
        <v>216</v>
      </c>
      <c r="I11">
        <v>123</v>
      </c>
      <c r="J11">
        <v>126</v>
      </c>
      <c r="L11">
        <v>2</v>
      </c>
      <c r="M11" t="s">
        <v>3996</v>
      </c>
      <c r="N11" t="s">
        <v>3997</v>
      </c>
      <c r="O11" t="s">
        <v>3998</v>
      </c>
      <c r="P11" t="s">
        <v>3999</v>
      </c>
      <c r="Q11" s="2" t="s">
        <v>4000</v>
      </c>
      <c r="R11" s="2" t="s">
        <v>4001</v>
      </c>
      <c r="S11" t="s">
        <v>89</v>
      </c>
      <c r="T11" t="s">
        <v>34</v>
      </c>
      <c r="V11" t="s">
        <v>35</v>
      </c>
      <c r="W11" t="s">
        <v>4002</v>
      </c>
      <c r="Z11" t="s">
        <v>4357</v>
      </c>
      <c r="AA11" t="s">
        <v>4357</v>
      </c>
      <c r="AG11" t="s">
        <v>4357</v>
      </c>
      <c r="AL11" t="s">
        <v>4357</v>
      </c>
      <c r="AR11" t="s">
        <v>4357</v>
      </c>
      <c r="BD11" t="s">
        <v>4357</v>
      </c>
      <c r="BM11" t="s">
        <v>4357</v>
      </c>
      <c r="BO11" t="s">
        <v>4357</v>
      </c>
      <c r="BS11" t="s">
        <v>4357</v>
      </c>
      <c r="BT11" t="s">
        <v>4357</v>
      </c>
    </row>
    <row r="12" spans="1:84" ht="315" x14ac:dyDescent="0.25">
      <c r="A12" t="s">
        <v>3282</v>
      </c>
      <c r="B12" t="s">
        <v>3283</v>
      </c>
      <c r="C12" s="2" t="s">
        <v>3284</v>
      </c>
      <c r="D12">
        <v>2016</v>
      </c>
      <c r="E12" t="s">
        <v>3285</v>
      </c>
      <c r="F12">
        <v>7</v>
      </c>
      <c r="G12">
        <v>3</v>
      </c>
      <c r="H12">
        <v>7452588</v>
      </c>
      <c r="I12">
        <v>206</v>
      </c>
      <c r="J12">
        <v>219</v>
      </c>
      <c r="L12">
        <v>18</v>
      </c>
      <c r="M12" t="s">
        <v>3286</v>
      </c>
      <c r="N12" t="s">
        <v>3287</v>
      </c>
      <c r="O12" t="s">
        <v>3288</v>
      </c>
      <c r="P12" t="s">
        <v>3289</v>
      </c>
      <c r="Q12" s="2" t="s">
        <v>3290</v>
      </c>
      <c r="R12" s="2" t="s">
        <v>3291</v>
      </c>
      <c r="S12" t="s">
        <v>33</v>
      </c>
      <c r="T12" t="s">
        <v>34</v>
      </c>
      <c r="V12" t="s">
        <v>35</v>
      </c>
      <c r="W12" t="s">
        <v>3292</v>
      </c>
      <c r="Z12" t="s">
        <v>4357</v>
      </c>
      <c r="AA12" t="s">
        <v>4357</v>
      </c>
      <c r="AE12" t="s">
        <v>4357</v>
      </c>
      <c r="AI12" t="s">
        <v>4357</v>
      </c>
      <c r="AS12" t="s">
        <v>4357</v>
      </c>
      <c r="BE12" t="s">
        <v>4357</v>
      </c>
      <c r="BO12" t="s">
        <v>4357</v>
      </c>
      <c r="BP12" t="s">
        <v>4357</v>
      </c>
      <c r="BT12" t="s">
        <v>4357</v>
      </c>
    </row>
    <row r="13" spans="1:84" ht="255" x14ac:dyDescent="0.25">
      <c r="A13" t="s">
        <v>4363</v>
      </c>
      <c r="B13" t="s">
        <v>3562</v>
      </c>
      <c r="C13" s="2" t="s">
        <v>3563</v>
      </c>
      <c r="D13">
        <v>2016</v>
      </c>
      <c r="E13" t="s">
        <v>762</v>
      </c>
      <c r="F13" t="s">
        <v>3564</v>
      </c>
      <c r="I13">
        <v>190</v>
      </c>
      <c r="J13">
        <v>201</v>
      </c>
      <c r="M13" t="s">
        <v>3565</v>
      </c>
      <c r="N13" t="s">
        <v>3566</v>
      </c>
      <c r="O13" t="s">
        <v>3567</v>
      </c>
      <c r="P13" t="s">
        <v>3568</v>
      </c>
      <c r="Q13" s="2" t="s">
        <v>3569</v>
      </c>
      <c r="R13" s="2" t="s">
        <v>3570</v>
      </c>
      <c r="S13" t="s">
        <v>89</v>
      </c>
      <c r="T13" t="s">
        <v>34</v>
      </c>
      <c r="V13" t="s">
        <v>35</v>
      </c>
      <c r="W13" t="s">
        <v>3571</v>
      </c>
      <c r="Z13" t="s">
        <v>4357</v>
      </c>
      <c r="AA13" t="s">
        <v>4357</v>
      </c>
      <c r="AE13" t="s">
        <v>4357</v>
      </c>
      <c r="AK13" t="s">
        <v>4357</v>
      </c>
      <c r="AR13" t="s">
        <v>4357</v>
      </c>
      <c r="AS13" t="s">
        <v>4357</v>
      </c>
      <c r="AW13" t="s">
        <v>4357</v>
      </c>
      <c r="BD13" t="s">
        <v>4357</v>
      </c>
      <c r="BT13" t="s">
        <v>4357</v>
      </c>
    </row>
    <row r="14" spans="1:84" ht="285" x14ac:dyDescent="0.25">
      <c r="A14" t="s">
        <v>3478</v>
      </c>
      <c r="B14" t="s">
        <v>3479</v>
      </c>
      <c r="C14" s="2" t="s">
        <v>3480</v>
      </c>
      <c r="D14">
        <v>2016</v>
      </c>
      <c r="E14" t="s">
        <v>3477</v>
      </c>
      <c r="H14">
        <v>7842173</v>
      </c>
      <c r="L14">
        <v>4</v>
      </c>
      <c r="M14" t="s">
        <v>3481</v>
      </c>
      <c r="N14" t="s">
        <v>3482</v>
      </c>
      <c r="O14" t="s">
        <v>3483</v>
      </c>
      <c r="P14" t="s">
        <v>3484</v>
      </c>
      <c r="Q14" s="2" t="s">
        <v>3485</v>
      </c>
      <c r="R14" s="2"/>
      <c r="S14" t="s">
        <v>89</v>
      </c>
      <c r="T14" t="s">
        <v>34</v>
      </c>
      <c r="V14" t="s">
        <v>35</v>
      </c>
      <c r="W14" t="s">
        <v>3486</v>
      </c>
      <c r="Z14" t="s">
        <v>4357</v>
      </c>
      <c r="AA14" t="s">
        <v>4357</v>
      </c>
      <c r="AE14" t="s">
        <v>4357</v>
      </c>
      <c r="AK14" t="s">
        <v>4357</v>
      </c>
      <c r="BE14" t="s">
        <v>4357</v>
      </c>
      <c r="BO14" t="s">
        <v>4357</v>
      </c>
      <c r="BW14" t="s">
        <v>4357</v>
      </c>
    </row>
    <row r="15" spans="1:84" ht="315" x14ac:dyDescent="0.25">
      <c r="A15" t="s">
        <v>2956</v>
      </c>
      <c r="B15" t="s">
        <v>2957</v>
      </c>
      <c r="C15" s="2" t="s">
        <v>2958</v>
      </c>
      <c r="D15">
        <v>2016</v>
      </c>
      <c r="E15" t="s">
        <v>2948</v>
      </c>
      <c r="H15">
        <v>7787031</v>
      </c>
      <c r="I15">
        <v>25</v>
      </c>
      <c r="J15">
        <v>32</v>
      </c>
      <c r="L15">
        <v>5</v>
      </c>
      <c r="M15" t="s">
        <v>2959</v>
      </c>
      <c r="N15" t="s">
        <v>2960</v>
      </c>
      <c r="O15" t="s">
        <v>2961</v>
      </c>
      <c r="P15" t="s">
        <v>2962</v>
      </c>
      <c r="Q15" s="2" t="s">
        <v>2963</v>
      </c>
      <c r="R15" s="2" t="s">
        <v>2964</v>
      </c>
      <c r="S15" t="s">
        <v>89</v>
      </c>
      <c r="T15" t="s">
        <v>34</v>
      </c>
      <c r="V15" t="s">
        <v>35</v>
      </c>
      <c r="W15" t="s">
        <v>2965</v>
      </c>
      <c r="Z15" t="s">
        <v>4357</v>
      </c>
      <c r="AI15" t="s">
        <v>4357</v>
      </c>
      <c r="AR15" t="s">
        <v>4357</v>
      </c>
      <c r="BD15" t="s">
        <v>4357</v>
      </c>
      <c r="BO15" t="s">
        <v>4357</v>
      </c>
      <c r="BT15" t="s">
        <v>4357</v>
      </c>
      <c r="BW15" t="s">
        <v>4357</v>
      </c>
    </row>
    <row r="16" spans="1:84" ht="180" x14ac:dyDescent="0.25">
      <c r="A16" t="s">
        <v>4367</v>
      </c>
      <c r="B16" t="s">
        <v>3632</v>
      </c>
      <c r="C16" s="2" t="s">
        <v>3633</v>
      </c>
      <c r="D16">
        <v>2016</v>
      </c>
      <c r="E16" t="s">
        <v>93</v>
      </c>
      <c r="F16">
        <v>221</v>
      </c>
      <c r="I16">
        <v>41</v>
      </c>
      <c r="J16">
        <v>45</v>
      </c>
      <c r="L16">
        <v>7</v>
      </c>
      <c r="M16" t="s">
        <v>3634</v>
      </c>
      <c r="N16" t="s">
        <v>3635</v>
      </c>
      <c r="O16" t="s">
        <v>3002</v>
      </c>
      <c r="P16" t="s">
        <v>3636</v>
      </c>
      <c r="Q16" s="2" t="s">
        <v>3637</v>
      </c>
      <c r="R16" s="2" t="s">
        <v>3638</v>
      </c>
      <c r="S16" t="s">
        <v>89</v>
      </c>
      <c r="T16" t="s">
        <v>34</v>
      </c>
      <c r="V16" t="s">
        <v>35</v>
      </c>
      <c r="W16" t="s">
        <v>3639</v>
      </c>
      <c r="Z16" t="s">
        <v>4357</v>
      </c>
      <c r="AI16" t="s">
        <v>4357</v>
      </c>
      <c r="AL16" t="s">
        <v>4357</v>
      </c>
      <c r="AP16" t="s">
        <v>4357</v>
      </c>
      <c r="AR16" t="s">
        <v>4357</v>
      </c>
      <c r="AS16" t="s">
        <v>4357</v>
      </c>
      <c r="BB16" t="s">
        <v>4357</v>
      </c>
      <c r="BC16" t="s">
        <v>4357</v>
      </c>
      <c r="BD16" t="s">
        <v>4357</v>
      </c>
      <c r="BK16" t="s">
        <v>4357</v>
      </c>
      <c r="BL16" t="s">
        <v>4357</v>
      </c>
      <c r="BM16" t="s">
        <v>4357</v>
      </c>
      <c r="BN16" t="s">
        <v>4357</v>
      </c>
      <c r="BO16" t="s">
        <v>4357</v>
      </c>
      <c r="BR16" t="s">
        <v>4357</v>
      </c>
      <c r="BT16" t="s">
        <v>4357</v>
      </c>
    </row>
    <row r="17" spans="1:84" ht="195" x14ac:dyDescent="0.25">
      <c r="A17" t="s">
        <v>3622</v>
      </c>
      <c r="B17" t="s">
        <v>3623</v>
      </c>
      <c r="C17" s="2" t="s">
        <v>3624</v>
      </c>
      <c r="D17">
        <v>2016</v>
      </c>
      <c r="E17" t="s">
        <v>3625</v>
      </c>
      <c r="F17">
        <v>48</v>
      </c>
      <c r="G17">
        <v>6</v>
      </c>
      <c r="I17">
        <v>7</v>
      </c>
      <c r="J17">
        <v>11</v>
      </c>
      <c r="N17" t="s">
        <v>3626</v>
      </c>
      <c r="O17" t="s">
        <v>3627</v>
      </c>
      <c r="P17" t="s">
        <v>3628</v>
      </c>
      <c r="Q17" s="2" t="s">
        <v>3629</v>
      </c>
      <c r="R17" s="2" t="s">
        <v>3630</v>
      </c>
      <c r="S17" t="s">
        <v>89</v>
      </c>
      <c r="T17" t="s">
        <v>34</v>
      </c>
      <c r="V17" t="s">
        <v>35</v>
      </c>
      <c r="W17" t="s">
        <v>3631</v>
      </c>
      <c r="Z17" t="s">
        <v>4357</v>
      </c>
      <c r="AA17" t="s">
        <v>4357</v>
      </c>
      <c r="AG17" t="s">
        <v>4357</v>
      </c>
      <c r="BB17" t="s">
        <v>4357</v>
      </c>
      <c r="BC17" t="s">
        <v>4357</v>
      </c>
      <c r="BK17" t="s">
        <v>4357</v>
      </c>
      <c r="BL17" t="s">
        <v>4357</v>
      </c>
      <c r="BM17" t="s">
        <v>4357</v>
      </c>
      <c r="BN17" t="s">
        <v>4357</v>
      </c>
      <c r="BO17" t="s">
        <v>4357</v>
      </c>
      <c r="BR17" t="s">
        <v>4357</v>
      </c>
      <c r="BT17" t="s">
        <v>4357</v>
      </c>
    </row>
    <row r="18" spans="1:84" ht="409.5" x14ac:dyDescent="0.25">
      <c r="A18" t="s">
        <v>3117</v>
      </c>
      <c r="B18" t="s">
        <v>3118</v>
      </c>
      <c r="C18" s="2" t="s">
        <v>3119</v>
      </c>
      <c r="D18">
        <v>2016</v>
      </c>
      <c r="E18" t="s">
        <v>3120</v>
      </c>
      <c r="F18">
        <v>94</v>
      </c>
      <c r="I18">
        <v>91</v>
      </c>
      <c r="J18">
        <v>99</v>
      </c>
      <c r="L18">
        <v>13</v>
      </c>
      <c r="M18" t="s">
        <v>3121</v>
      </c>
      <c r="N18" t="s">
        <v>3122</v>
      </c>
      <c r="O18" t="s">
        <v>3123</v>
      </c>
      <c r="P18" t="s">
        <v>3124</v>
      </c>
      <c r="Q18" s="2" t="s">
        <v>3125</v>
      </c>
      <c r="R18" s="2" t="s">
        <v>3126</v>
      </c>
      <c r="S18" t="s">
        <v>33</v>
      </c>
      <c r="T18" t="s">
        <v>34</v>
      </c>
      <c r="V18" t="s">
        <v>35</v>
      </c>
      <c r="W18" t="s">
        <v>3127</v>
      </c>
      <c r="Z18" t="s">
        <v>4357</v>
      </c>
      <c r="AA18" t="s">
        <v>4357</v>
      </c>
      <c r="AK18" t="s">
        <v>4357</v>
      </c>
      <c r="AL18" t="s">
        <v>4357</v>
      </c>
      <c r="AR18" t="s">
        <v>4357</v>
      </c>
      <c r="BD18" t="s">
        <v>4357</v>
      </c>
      <c r="BE18" t="s">
        <v>4357</v>
      </c>
      <c r="BK18" t="s">
        <v>4357</v>
      </c>
      <c r="BP18" t="s">
        <v>4357</v>
      </c>
      <c r="BQ18" t="s">
        <v>4357</v>
      </c>
      <c r="BS18" t="s">
        <v>4357</v>
      </c>
      <c r="BT18" t="s">
        <v>4357</v>
      </c>
    </row>
    <row r="19" spans="1:84" ht="345" x14ac:dyDescent="0.25">
      <c r="A19" t="s">
        <v>3383</v>
      </c>
      <c r="B19" t="s">
        <v>3384</v>
      </c>
      <c r="C19" s="2" t="s">
        <v>3385</v>
      </c>
      <c r="D19">
        <v>2016</v>
      </c>
      <c r="E19" t="s">
        <v>3386</v>
      </c>
      <c r="F19">
        <v>9</v>
      </c>
      <c r="G19">
        <v>3</v>
      </c>
      <c r="I19">
        <v>303</v>
      </c>
      <c r="J19">
        <v>311</v>
      </c>
      <c r="L19">
        <v>4</v>
      </c>
      <c r="M19" t="s">
        <v>3387</v>
      </c>
      <c r="N19" t="s">
        <v>3388</v>
      </c>
      <c r="O19" t="s">
        <v>3389</v>
      </c>
      <c r="P19" t="s">
        <v>3390</v>
      </c>
      <c r="Q19" s="2" t="s">
        <v>3391</v>
      </c>
      <c r="R19" s="2" t="s">
        <v>3392</v>
      </c>
      <c r="S19" t="s">
        <v>33</v>
      </c>
      <c r="T19" t="s">
        <v>34</v>
      </c>
      <c r="U19" t="s">
        <v>86</v>
      </c>
      <c r="V19" t="s">
        <v>35</v>
      </c>
      <c r="W19" t="s">
        <v>3393</v>
      </c>
      <c r="Z19" t="s">
        <v>4357</v>
      </c>
      <c r="AA19" t="s">
        <v>4357</v>
      </c>
      <c r="AG19" t="s">
        <v>4357</v>
      </c>
      <c r="AL19" t="s">
        <v>4357</v>
      </c>
      <c r="AR19" t="s">
        <v>4357</v>
      </c>
      <c r="BD19" t="s">
        <v>4357</v>
      </c>
      <c r="BE19" t="s">
        <v>4357</v>
      </c>
      <c r="BM19" t="s">
        <v>4357</v>
      </c>
      <c r="BO19" t="s">
        <v>4357</v>
      </c>
      <c r="BS19" t="s">
        <v>4357</v>
      </c>
      <c r="BU19" t="s">
        <v>4357</v>
      </c>
      <c r="CB19" t="s">
        <v>4357</v>
      </c>
    </row>
    <row r="20" spans="1:84" ht="240" x14ac:dyDescent="0.25">
      <c r="A20" t="s">
        <v>3017</v>
      </c>
      <c r="B20" t="s">
        <v>3018</v>
      </c>
      <c r="C20" s="2" t="s">
        <v>3019</v>
      </c>
      <c r="D20">
        <v>2016</v>
      </c>
      <c r="E20" t="s">
        <v>1485</v>
      </c>
      <c r="F20">
        <v>29</v>
      </c>
      <c r="G20">
        <v>17</v>
      </c>
      <c r="I20">
        <v>2471</v>
      </c>
      <c r="J20">
        <v>2489</v>
      </c>
      <c r="L20">
        <v>5</v>
      </c>
      <c r="M20" t="s">
        <v>3020</v>
      </c>
      <c r="N20" t="s">
        <v>3021</v>
      </c>
      <c r="O20" t="s">
        <v>3022</v>
      </c>
      <c r="P20" t="s">
        <v>3023</v>
      </c>
      <c r="Q20" s="2" t="s">
        <v>3024</v>
      </c>
      <c r="R20" s="2" t="s">
        <v>3025</v>
      </c>
      <c r="S20" t="s">
        <v>33</v>
      </c>
      <c r="T20" t="s">
        <v>34</v>
      </c>
      <c r="V20" t="s">
        <v>35</v>
      </c>
      <c r="W20" t="s">
        <v>3026</v>
      </c>
      <c r="Z20" t="s">
        <v>4357</v>
      </c>
      <c r="AI20" t="s">
        <v>4357</v>
      </c>
      <c r="AR20" t="s">
        <v>4357</v>
      </c>
      <c r="BD20" t="s">
        <v>4357</v>
      </c>
      <c r="BE20" t="s">
        <v>4357</v>
      </c>
      <c r="BV20" t="s">
        <v>4357</v>
      </c>
    </row>
    <row r="21" spans="1:84" ht="345" x14ac:dyDescent="0.25">
      <c r="A21" t="s">
        <v>3233</v>
      </c>
      <c r="B21" t="s">
        <v>3234</v>
      </c>
      <c r="C21" s="12" t="s">
        <v>3235</v>
      </c>
      <c r="D21">
        <v>2016</v>
      </c>
      <c r="E21" t="s">
        <v>3236</v>
      </c>
      <c r="I21">
        <v>1099</v>
      </c>
      <c r="J21">
        <v>1125</v>
      </c>
      <c r="M21" t="s">
        <v>3237</v>
      </c>
      <c r="N21" t="s">
        <v>3238</v>
      </c>
      <c r="O21" t="s">
        <v>3239</v>
      </c>
      <c r="P21" t="s">
        <v>3240</v>
      </c>
      <c r="Q21" s="2" t="s">
        <v>3241</v>
      </c>
      <c r="R21" s="2"/>
      <c r="S21" t="s">
        <v>713</v>
      </c>
      <c r="T21" t="s">
        <v>34</v>
      </c>
      <c r="V21" t="s">
        <v>35</v>
      </c>
      <c r="W21" t="s">
        <v>3242</v>
      </c>
      <c r="Z21" t="s">
        <v>4357</v>
      </c>
      <c r="AA21" t="s">
        <v>4357</v>
      </c>
      <c r="AK21" t="s">
        <v>4357</v>
      </c>
      <c r="AL21" t="s">
        <v>4357</v>
      </c>
      <c r="AP21" t="s">
        <v>4357</v>
      </c>
      <c r="AR21" t="s">
        <v>4357</v>
      </c>
      <c r="AV21" t="s">
        <v>4357</v>
      </c>
      <c r="BD21" t="s">
        <v>4357</v>
      </c>
      <c r="BM21" t="s">
        <v>4357</v>
      </c>
      <c r="BS21" t="s">
        <v>4357</v>
      </c>
      <c r="BU21" t="s">
        <v>4357</v>
      </c>
    </row>
    <row r="22" spans="1:84" ht="409.5" x14ac:dyDescent="0.25">
      <c r="A22" t="s">
        <v>2033</v>
      </c>
      <c r="B22" t="s">
        <v>2034</v>
      </c>
      <c r="C22" s="2" t="s">
        <v>2035</v>
      </c>
      <c r="D22">
        <v>2017</v>
      </c>
      <c r="E22" t="s">
        <v>2036</v>
      </c>
      <c r="F22" t="s">
        <v>2032</v>
      </c>
      <c r="I22">
        <v>1</v>
      </c>
      <c r="J22">
        <v>6</v>
      </c>
      <c r="L22">
        <v>1</v>
      </c>
      <c r="M22" t="s">
        <v>2037</v>
      </c>
      <c r="N22" t="s">
        <v>2038</v>
      </c>
      <c r="O22" t="s">
        <v>2039</v>
      </c>
      <c r="P22" t="s">
        <v>2040</v>
      </c>
      <c r="Q22" s="2" t="s">
        <v>2041</v>
      </c>
      <c r="R22" s="2" t="s">
        <v>2042</v>
      </c>
      <c r="S22" t="s">
        <v>89</v>
      </c>
      <c r="T22" t="s">
        <v>34</v>
      </c>
      <c r="V22" t="s">
        <v>35</v>
      </c>
      <c r="W22" t="s">
        <v>2043</v>
      </c>
      <c r="Z22" t="s">
        <v>4357</v>
      </c>
      <c r="AI22" t="s">
        <v>4357</v>
      </c>
      <c r="BC22" t="s">
        <v>4357</v>
      </c>
      <c r="BO22" t="s">
        <v>4357</v>
      </c>
      <c r="BT22" t="s">
        <v>4357</v>
      </c>
    </row>
    <row r="23" spans="1:84" ht="390" x14ac:dyDescent="0.25">
      <c r="A23" t="s">
        <v>2674</v>
      </c>
      <c r="B23" t="s">
        <v>2675</v>
      </c>
      <c r="C23" s="2" t="s">
        <v>2676</v>
      </c>
      <c r="D23">
        <v>2017</v>
      </c>
      <c r="E23" t="s">
        <v>88</v>
      </c>
      <c r="H23" t="s">
        <v>2677</v>
      </c>
      <c r="L23">
        <v>2</v>
      </c>
      <c r="M23" t="s">
        <v>2678</v>
      </c>
      <c r="N23" t="s">
        <v>2679</v>
      </c>
      <c r="O23" t="s">
        <v>2680</v>
      </c>
      <c r="P23" t="s">
        <v>2681</v>
      </c>
      <c r="Q23" s="2" t="s">
        <v>2682</v>
      </c>
      <c r="R23" s="2" t="s">
        <v>2683</v>
      </c>
      <c r="S23" t="s">
        <v>89</v>
      </c>
      <c r="T23" t="s">
        <v>34</v>
      </c>
      <c r="V23" t="s">
        <v>35</v>
      </c>
      <c r="W23" t="s">
        <v>2684</v>
      </c>
      <c r="Z23" t="s">
        <v>4357</v>
      </c>
      <c r="AD23" t="s">
        <v>4357</v>
      </c>
      <c r="AI23" t="s">
        <v>4357</v>
      </c>
      <c r="BD23" t="s">
        <v>4357</v>
      </c>
      <c r="BL23" t="s">
        <v>4357</v>
      </c>
      <c r="BT23" t="s">
        <v>4357</v>
      </c>
      <c r="CD23" t="s">
        <v>4357</v>
      </c>
      <c r="CE23" t="s">
        <v>4357</v>
      </c>
      <c r="CF23" t="s">
        <v>4357</v>
      </c>
    </row>
    <row r="24" spans="1:84" ht="270" x14ac:dyDescent="0.25">
      <c r="A24" t="s">
        <v>2455</v>
      </c>
      <c r="B24" t="s">
        <v>2456</v>
      </c>
      <c r="C24" s="2" t="s">
        <v>2457</v>
      </c>
      <c r="D24">
        <v>2017</v>
      </c>
      <c r="E24" t="s">
        <v>2458</v>
      </c>
      <c r="F24">
        <v>13</v>
      </c>
      <c r="G24">
        <v>3</v>
      </c>
      <c r="H24">
        <v>7886346</v>
      </c>
      <c r="I24">
        <v>1227</v>
      </c>
      <c r="J24">
        <v>1237</v>
      </c>
      <c r="L24">
        <v>21</v>
      </c>
      <c r="M24" t="s">
        <v>2459</v>
      </c>
      <c r="N24" t="s">
        <v>2460</v>
      </c>
      <c r="O24" t="s">
        <v>2461</v>
      </c>
      <c r="P24" t="s">
        <v>2462</v>
      </c>
      <c r="Q24" s="2" t="s">
        <v>2463</v>
      </c>
      <c r="R24" s="2" t="s">
        <v>2464</v>
      </c>
      <c r="S24" t="s">
        <v>33</v>
      </c>
      <c r="T24" t="s">
        <v>34</v>
      </c>
      <c r="V24" t="s">
        <v>35</v>
      </c>
      <c r="W24" t="s">
        <v>2465</v>
      </c>
      <c r="Y24" t="s">
        <v>4357</v>
      </c>
      <c r="Z24" t="s">
        <v>4357</v>
      </c>
      <c r="AA24" t="s">
        <v>4357</v>
      </c>
      <c r="AG24" t="s">
        <v>4357</v>
      </c>
      <c r="AL24" t="s">
        <v>4357</v>
      </c>
      <c r="AR24" t="s">
        <v>4357</v>
      </c>
      <c r="AS24" t="s">
        <v>4357</v>
      </c>
      <c r="BD24" t="s">
        <v>4357</v>
      </c>
      <c r="BE24" t="s">
        <v>4357</v>
      </c>
      <c r="BM24" t="s">
        <v>4357</v>
      </c>
      <c r="BO24" t="s">
        <v>4357</v>
      </c>
      <c r="BT24" t="s">
        <v>4357</v>
      </c>
      <c r="BV24" t="s">
        <v>4357</v>
      </c>
    </row>
    <row r="25" spans="1:84" ht="210" x14ac:dyDescent="0.25">
      <c r="A25" t="s">
        <v>2281</v>
      </c>
      <c r="B25" t="s">
        <v>2282</v>
      </c>
      <c r="C25" s="2" t="s">
        <v>2283</v>
      </c>
      <c r="D25">
        <v>2017</v>
      </c>
      <c r="E25" t="s">
        <v>1362</v>
      </c>
      <c r="F25">
        <v>2</v>
      </c>
      <c r="H25">
        <v>8029946</v>
      </c>
      <c r="I25">
        <v>304</v>
      </c>
      <c r="J25">
        <v>309</v>
      </c>
      <c r="L25">
        <v>2</v>
      </c>
      <c r="M25" t="s">
        <v>2284</v>
      </c>
      <c r="N25" t="s">
        <v>2285</v>
      </c>
      <c r="O25" t="s">
        <v>2286</v>
      </c>
      <c r="P25" t="s">
        <v>2287</v>
      </c>
      <c r="Q25" s="2" t="s">
        <v>2288</v>
      </c>
      <c r="R25" s="2" t="s">
        <v>2289</v>
      </c>
      <c r="S25" t="s">
        <v>89</v>
      </c>
      <c r="T25" t="s">
        <v>34</v>
      </c>
      <c r="V25" t="s">
        <v>35</v>
      </c>
      <c r="W25" t="s">
        <v>2290</v>
      </c>
      <c r="Z25" t="s">
        <v>4357</v>
      </c>
      <c r="AI25" t="s">
        <v>4357</v>
      </c>
      <c r="BC25" t="s">
        <v>4357</v>
      </c>
      <c r="BD25" t="s">
        <v>4357</v>
      </c>
      <c r="BO25" t="s">
        <v>4357</v>
      </c>
      <c r="BT25" t="s">
        <v>4357</v>
      </c>
      <c r="BW25" t="s">
        <v>4357</v>
      </c>
    </row>
    <row r="26" spans="1:84" ht="409.5" x14ac:dyDescent="0.25">
      <c r="A26" t="s">
        <v>2126</v>
      </c>
      <c r="B26" t="s">
        <v>2127</v>
      </c>
      <c r="C26" s="2" t="s">
        <v>2128</v>
      </c>
      <c r="D26">
        <v>2017</v>
      </c>
      <c r="E26" t="s">
        <v>2129</v>
      </c>
      <c r="F26">
        <v>20</v>
      </c>
      <c r="G26">
        <v>4</v>
      </c>
      <c r="H26" t="s">
        <v>2130</v>
      </c>
      <c r="L26">
        <v>3</v>
      </c>
      <c r="M26" t="s">
        <v>2131</v>
      </c>
      <c r="N26" t="s">
        <v>2132</v>
      </c>
      <c r="O26" t="s">
        <v>4411</v>
      </c>
      <c r="P26" t="s">
        <v>4412</v>
      </c>
      <c r="Q26" s="2" t="s">
        <v>4381</v>
      </c>
      <c r="R26" s="2"/>
      <c r="S26" t="s">
        <v>33</v>
      </c>
      <c r="T26" t="s">
        <v>34</v>
      </c>
      <c r="V26" t="s">
        <v>35</v>
      </c>
      <c r="W26" t="s">
        <v>2133</v>
      </c>
      <c r="Z26" t="s">
        <v>4357</v>
      </c>
      <c r="AI26" t="s">
        <v>4357</v>
      </c>
      <c r="AS26" t="s">
        <v>4357</v>
      </c>
      <c r="AT26" t="s">
        <v>4357</v>
      </c>
      <c r="AW26" t="s">
        <v>4357</v>
      </c>
      <c r="BD26" t="s">
        <v>4357</v>
      </c>
      <c r="BL26" t="s">
        <v>4357</v>
      </c>
      <c r="BN26" t="s">
        <v>4357</v>
      </c>
      <c r="BO26" t="s">
        <v>4357</v>
      </c>
      <c r="BT26" t="s">
        <v>4357</v>
      </c>
    </row>
    <row r="27" spans="1:84" ht="285" x14ac:dyDescent="0.25">
      <c r="A27" t="s">
        <v>2477</v>
      </c>
      <c r="B27" t="s">
        <v>2478</v>
      </c>
      <c r="C27" s="2" t="s">
        <v>2479</v>
      </c>
      <c r="D27">
        <v>2017</v>
      </c>
      <c r="E27" t="s">
        <v>195</v>
      </c>
      <c r="F27">
        <v>23</v>
      </c>
      <c r="G27">
        <v>2</v>
      </c>
      <c r="I27">
        <v>109</v>
      </c>
      <c r="J27">
        <v>123</v>
      </c>
      <c r="L27">
        <v>2</v>
      </c>
      <c r="M27" t="s">
        <v>2480</v>
      </c>
      <c r="N27" t="s">
        <v>2481</v>
      </c>
      <c r="O27" t="s">
        <v>2482</v>
      </c>
      <c r="P27" t="s">
        <v>2483</v>
      </c>
      <c r="Q27" s="2" t="s">
        <v>2484</v>
      </c>
      <c r="R27" s="2" t="s">
        <v>2485</v>
      </c>
      <c r="S27" t="s">
        <v>33</v>
      </c>
      <c r="T27" t="s">
        <v>34</v>
      </c>
      <c r="V27" t="s">
        <v>35</v>
      </c>
      <c r="W27" t="s">
        <v>2486</v>
      </c>
      <c r="Z27" t="s">
        <v>4357</v>
      </c>
      <c r="AA27" t="s">
        <v>4357</v>
      </c>
      <c r="AI27" t="s">
        <v>4357</v>
      </c>
      <c r="AK27" t="s">
        <v>4357</v>
      </c>
      <c r="AL27" t="s">
        <v>4357</v>
      </c>
      <c r="AR27" t="s">
        <v>4357</v>
      </c>
      <c r="BD27" t="s">
        <v>4357</v>
      </c>
      <c r="BE27" t="s">
        <v>4357</v>
      </c>
      <c r="BM27" t="s">
        <v>4357</v>
      </c>
      <c r="BQ27" t="s">
        <v>4357</v>
      </c>
      <c r="BS27" t="s">
        <v>4357</v>
      </c>
      <c r="BT27" t="s">
        <v>4357</v>
      </c>
    </row>
    <row r="28" spans="1:84" ht="255" x14ac:dyDescent="0.25">
      <c r="A28" t="s">
        <v>2176</v>
      </c>
      <c r="B28" t="s">
        <v>2177</v>
      </c>
      <c r="C28" s="2" t="s">
        <v>2178</v>
      </c>
      <c r="D28">
        <v>2017</v>
      </c>
      <c r="E28" t="s">
        <v>2179</v>
      </c>
      <c r="H28">
        <v>8065914</v>
      </c>
      <c r="L28">
        <v>3</v>
      </c>
      <c r="M28" t="s">
        <v>2180</v>
      </c>
      <c r="N28" t="s">
        <v>2181</v>
      </c>
      <c r="O28" t="s">
        <v>2182</v>
      </c>
      <c r="P28" t="s">
        <v>2183</v>
      </c>
      <c r="Q28" s="2" t="s">
        <v>2184</v>
      </c>
      <c r="R28" s="2"/>
      <c r="S28" t="s">
        <v>89</v>
      </c>
      <c r="T28" t="s">
        <v>34</v>
      </c>
      <c r="V28" t="s">
        <v>35</v>
      </c>
      <c r="W28" t="s">
        <v>2185</v>
      </c>
      <c r="Z28" t="s">
        <v>4357</v>
      </c>
      <c r="AA28" t="s">
        <v>4357</v>
      </c>
      <c r="AG28" t="s">
        <v>4357</v>
      </c>
      <c r="AL28" t="s">
        <v>4357</v>
      </c>
      <c r="AS28" t="s">
        <v>4357</v>
      </c>
      <c r="BD28" t="s">
        <v>4357</v>
      </c>
      <c r="BK28" t="s">
        <v>4357</v>
      </c>
      <c r="BL28" t="s">
        <v>4357</v>
      </c>
      <c r="BM28" t="s">
        <v>4357</v>
      </c>
      <c r="BN28" t="s">
        <v>4357</v>
      </c>
      <c r="BO28" t="s">
        <v>4357</v>
      </c>
      <c r="BS28" t="s">
        <v>4357</v>
      </c>
      <c r="BT28" t="s">
        <v>4357</v>
      </c>
      <c r="BY28" t="s">
        <v>4357</v>
      </c>
      <c r="CB28" t="s">
        <v>4357</v>
      </c>
    </row>
    <row r="29" spans="1:84" ht="195" x14ac:dyDescent="0.25">
      <c r="A29" t="s">
        <v>1214</v>
      </c>
      <c r="B29" t="s">
        <v>1215</v>
      </c>
      <c r="C29" s="2" t="s">
        <v>1216</v>
      </c>
      <c r="D29">
        <v>2018</v>
      </c>
      <c r="E29" t="s">
        <v>521</v>
      </c>
      <c r="F29">
        <v>42</v>
      </c>
      <c r="G29">
        <v>8</v>
      </c>
      <c r="H29">
        <v>144</v>
      </c>
      <c r="L29">
        <v>3</v>
      </c>
      <c r="M29" t="s">
        <v>1217</v>
      </c>
      <c r="N29" t="s">
        <v>1218</v>
      </c>
      <c r="O29" t="s">
        <v>1219</v>
      </c>
      <c r="P29" t="s">
        <v>1220</v>
      </c>
      <c r="Q29" s="2" t="s">
        <v>1221</v>
      </c>
      <c r="R29" s="2" t="s">
        <v>1222</v>
      </c>
      <c r="S29" t="s">
        <v>33</v>
      </c>
      <c r="T29" t="s">
        <v>34</v>
      </c>
      <c r="V29" t="s">
        <v>35</v>
      </c>
      <c r="W29" t="s">
        <v>1223</v>
      </c>
      <c r="Z29" t="s">
        <v>4357</v>
      </c>
      <c r="AI29" t="s">
        <v>4357</v>
      </c>
      <c r="AK29" t="s">
        <v>4357</v>
      </c>
      <c r="AS29" t="s">
        <v>4357</v>
      </c>
      <c r="BM29" t="s">
        <v>4357</v>
      </c>
      <c r="BN29" t="s">
        <v>4357</v>
      </c>
      <c r="BO29" t="s">
        <v>4357</v>
      </c>
      <c r="BT29" t="s">
        <v>4357</v>
      </c>
    </row>
    <row r="30" spans="1:84" ht="409.5" x14ac:dyDescent="0.25">
      <c r="A30" t="s">
        <v>1597</v>
      </c>
      <c r="B30" t="s">
        <v>1598</v>
      </c>
      <c r="C30" s="2" t="s">
        <v>1599</v>
      </c>
      <c r="D30">
        <v>2018</v>
      </c>
      <c r="E30" t="s">
        <v>272</v>
      </c>
      <c r="F30">
        <v>6</v>
      </c>
      <c r="G30">
        <v>3</v>
      </c>
      <c r="H30" t="s">
        <v>1600</v>
      </c>
      <c r="L30">
        <v>14</v>
      </c>
      <c r="M30" t="s">
        <v>1601</v>
      </c>
      <c r="N30" t="s">
        <v>1602</v>
      </c>
      <c r="O30" t="s">
        <v>1603</v>
      </c>
      <c r="P30" t="s">
        <v>1604</v>
      </c>
      <c r="Q30" s="2" t="s">
        <v>4422</v>
      </c>
      <c r="R30" s="2" t="s">
        <v>1605</v>
      </c>
      <c r="S30" t="s">
        <v>311</v>
      </c>
      <c r="T30" t="s">
        <v>34</v>
      </c>
      <c r="U30" t="s">
        <v>86</v>
      </c>
      <c r="V30" t="s">
        <v>35</v>
      </c>
      <c r="W30" t="s">
        <v>1606</v>
      </c>
      <c r="Z30" t="s">
        <v>4357</v>
      </c>
      <c r="AI30" t="s">
        <v>4357</v>
      </c>
      <c r="AS30" t="s">
        <v>4357</v>
      </c>
      <c r="BK30" t="s">
        <v>4357</v>
      </c>
      <c r="BN30" t="s">
        <v>4357</v>
      </c>
      <c r="BO30" t="s">
        <v>4357</v>
      </c>
      <c r="BT30" t="s">
        <v>4357</v>
      </c>
    </row>
    <row r="31" spans="1:84" ht="409.5" x14ac:dyDescent="0.25">
      <c r="A31" t="s">
        <v>1232</v>
      </c>
      <c r="B31" t="s">
        <v>1233</v>
      </c>
      <c r="C31" s="2" t="s">
        <v>1234</v>
      </c>
      <c r="D31">
        <v>2018</v>
      </c>
      <c r="E31" t="s">
        <v>552</v>
      </c>
      <c r="F31">
        <v>20</v>
      </c>
      <c r="G31">
        <v>7</v>
      </c>
      <c r="I31" t="s">
        <v>1235</v>
      </c>
      <c r="L31">
        <v>9</v>
      </c>
      <c r="M31" t="s">
        <v>1236</v>
      </c>
      <c r="N31" t="s">
        <v>1237</v>
      </c>
      <c r="O31" t="s">
        <v>1238</v>
      </c>
      <c r="P31" t="s">
        <v>1239</v>
      </c>
      <c r="Q31" s="2" t="s">
        <v>1240</v>
      </c>
      <c r="R31" s="2" t="s">
        <v>1241</v>
      </c>
      <c r="S31" t="s">
        <v>33</v>
      </c>
      <c r="T31" t="s">
        <v>34</v>
      </c>
      <c r="U31" t="s">
        <v>86</v>
      </c>
      <c r="V31" t="s">
        <v>35</v>
      </c>
      <c r="W31" t="s">
        <v>1242</v>
      </c>
      <c r="Z31" t="s">
        <v>4357</v>
      </c>
      <c r="AI31" t="s">
        <v>4357</v>
      </c>
      <c r="AS31" t="s">
        <v>4357</v>
      </c>
      <c r="AW31" t="s">
        <v>4357</v>
      </c>
      <c r="BE31" t="s">
        <v>4357</v>
      </c>
      <c r="BO31" t="s">
        <v>4357</v>
      </c>
      <c r="BP31" t="s">
        <v>4357</v>
      </c>
      <c r="BT31" t="s">
        <v>4357</v>
      </c>
    </row>
    <row r="32" spans="1:84" ht="409.5" x14ac:dyDescent="0.25">
      <c r="A32" t="s">
        <v>4517</v>
      </c>
      <c r="B32" t="s">
        <v>1546</v>
      </c>
      <c r="C32" s="2" t="s">
        <v>1547</v>
      </c>
      <c r="D32">
        <v>2018</v>
      </c>
      <c r="E32" t="s">
        <v>1274</v>
      </c>
      <c r="F32">
        <v>80</v>
      </c>
      <c r="I32">
        <v>78</v>
      </c>
      <c r="J32">
        <v>86</v>
      </c>
      <c r="M32" t="s">
        <v>1548</v>
      </c>
      <c r="N32" t="s">
        <v>1549</v>
      </c>
      <c r="O32" t="s">
        <v>1550</v>
      </c>
      <c r="P32" t="s">
        <v>1551</v>
      </c>
      <c r="Q32" s="2" t="s">
        <v>1552</v>
      </c>
      <c r="R32" s="2" t="s">
        <v>1553</v>
      </c>
      <c r="S32" t="s">
        <v>33</v>
      </c>
      <c r="T32" t="s">
        <v>34</v>
      </c>
      <c r="U32" t="s">
        <v>86</v>
      </c>
      <c r="V32" t="s">
        <v>35</v>
      </c>
      <c r="W32" t="s">
        <v>1554</v>
      </c>
      <c r="Z32" t="s">
        <v>4357</v>
      </c>
      <c r="AD32" t="s">
        <v>4357</v>
      </c>
      <c r="AI32" t="s">
        <v>4357</v>
      </c>
      <c r="AL32" t="s">
        <v>4357</v>
      </c>
      <c r="AQ32" t="s">
        <v>4357</v>
      </c>
      <c r="AR32" t="s">
        <v>4357</v>
      </c>
      <c r="AU32" t="s">
        <v>4357</v>
      </c>
      <c r="BD32" t="s">
        <v>4357</v>
      </c>
      <c r="BE32" t="s">
        <v>4357</v>
      </c>
      <c r="BL32" t="s">
        <v>4357</v>
      </c>
      <c r="BP32" t="s">
        <v>4357</v>
      </c>
      <c r="BT32" t="s">
        <v>4357</v>
      </c>
      <c r="BY32" t="s">
        <v>4357</v>
      </c>
      <c r="CB32" t="s">
        <v>4357</v>
      </c>
    </row>
    <row r="33" spans="1:82" ht="150" x14ac:dyDescent="0.25">
      <c r="A33" t="s">
        <v>4466</v>
      </c>
      <c r="B33" t="s">
        <v>1910</v>
      </c>
      <c r="C33" s="2" t="s">
        <v>1911</v>
      </c>
      <c r="D33">
        <v>2018</v>
      </c>
      <c r="E33" t="s">
        <v>793</v>
      </c>
      <c r="F33">
        <v>746</v>
      </c>
      <c r="I33">
        <v>1153</v>
      </c>
      <c r="J33">
        <v>1161</v>
      </c>
      <c r="M33" t="s">
        <v>1912</v>
      </c>
      <c r="N33" t="s">
        <v>1913</v>
      </c>
      <c r="O33" t="s">
        <v>1914</v>
      </c>
      <c r="P33" t="s">
        <v>1915</v>
      </c>
      <c r="Q33" s="2" t="s">
        <v>1916</v>
      </c>
      <c r="R33" s="2" t="s">
        <v>1917</v>
      </c>
      <c r="S33" t="s">
        <v>89</v>
      </c>
      <c r="T33" t="s">
        <v>34</v>
      </c>
      <c r="V33" t="s">
        <v>35</v>
      </c>
      <c r="W33" t="s">
        <v>1918</v>
      </c>
      <c r="Z33" t="s">
        <v>4357</v>
      </c>
      <c r="AI33" t="s">
        <v>4357</v>
      </c>
      <c r="AR33" t="s">
        <v>4357</v>
      </c>
      <c r="BT33" t="s">
        <v>4357</v>
      </c>
    </row>
    <row r="34" spans="1:82" ht="409.5" x14ac:dyDescent="0.25">
      <c r="A34" t="s">
        <v>1055</v>
      </c>
      <c r="B34" t="s">
        <v>1056</v>
      </c>
      <c r="C34" s="2" t="s">
        <v>1057</v>
      </c>
      <c r="D34">
        <v>2018</v>
      </c>
      <c r="E34" t="s">
        <v>272</v>
      </c>
      <c r="F34">
        <v>6</v>
      </c>
      <c r="G34">
        <v>10</v>
      </c>
      <c r="H34" t="s">
        <v>1058</v>
      </c>
      <c r="L34">
        <v>6</v>
      </c>
      <c r="M34" t="s">
        <v>1059</v>
      </c>
      <c r="N34" t="s">
        <v>1060</v>
      </c>
      <c r="O34" t="s">
        <v>1061</v>
      </c>
      <c r="P34" t="s">
        <v>1062</v>
      </c>
      <c r="Q34" s="2" t="s">
        <v>4426</v>
      </c>
      <c r="R34" s="2" t="s">
        <v>1063</v>
      </c>
      <c r="S34" t="s">
        <v>33</v>
      </c>
      <c r="T34" t="s">
        <v>34</v>
      </c>
      <c r="U34" t="s">
        <v>86</v>
      </c>
      <c r="V34" t="s">
        <v>35</v>
      </c>
      <c r="W34" t="s">
        <v>1064</v>
      </c>
      <c r="Z34" t="s">
        <v>4357</v>
      </c>
      <c r="AA34" t="s">
        <v>4357</v>
      </c>
      <c r="AI34" t="s">
        <v>4357</v>
      </c>
      <c r="AK34" t="s">
        <v>4357</v>
      </c>
      <c r="AS34" t="s">
        <v>4357</v>
      </c>
      <c r="AW34" t="s">
        <v>4357</v>
      </c>
      <c r="BO34" t="s">
        <v>4357</v>
      </c>
      <c r="BT34" t="s">
        <v>4357</v>
      </c>
    </row>
    <row r="35" spans="1:82" ht="300" x14ac:dyDescent="0.25">
      <c r="A35" t="s">
        <v>1919</v>
      </c>
      <c r="B35" t="s">
        <v>1920</v>
      </c>
      <c r="C35" s="2" t="s">
        <v>1921</v>
      </c>
      <c r="D35">
        <v>2018</v>
      </c>
      <c r="E35" t="s">
        <v>793</v>
      </c>
      <c r="F35">
        <v>745</v>
      </c>
      <c r="I35">
        <v>587</v>
      </c>
      <c r="J35">
        <v>598</v>
      </c>
      <c r="M35" t="s">
        <v>1922</v>
      </c>
      <c r="N35" t="s">
        <v>1923</v>
      </c>
      <c r="O35" t="s">
        <v>1924</v>
      </c>
      <c r="P35" t="s">
        <v>1925</v>
      </c>
      <c r="Q35" s="2" t="s">
        <v>4430</v>
      </c>
      <c r="R35" s="2" t="s">
        <v>1926</v>
      </c>
      <c r="S35" t="s">
        <v>89</v>
      </c>
      <c r="T35" t="s">
        <v>34</v>
      </c>
      <c r="V35" t="s">
        <v>35</v>
      </c>
      <c r="W35" t="s">
        <v>1927</v>
      </c>
      <c r="Z35" t="s">
        <v>4357</v>
      </c>
      <c r="AA35" t="s">
        <v>4357</v>
      </c>
      <c r="AI35" t="s">
        <v>4357</v>
      </c>
      <c r="AN35" t="s">
        <v>4357</v>
      </c>
      <c r="AO35" t="s">
        <v>4357</v>
      </c>
      <c r="AR35" t="s">
        <v>4357</v>
      </c>
      <c r="BB35" t="s">
        <v>4357</v>
      </c>
      <c r="BC35" t="s">
        <v>4357</v>
      </c>
      <c r="BD35" t="s">
        <v>4357</v>
      </c>
      <c r="BE35" t="s">
        <v>4357</v>
      </c>
      <c r="BL35" t="s">
        <v>4357</v>
      </c>
      <c r="BN35" t="s">
        <v>4357</v>
      </c>
      <c r="BO35" t="s">
        <v>4357</v>
      </c>
      <c r="BT35" t="s">
        <v>4357</v>
      </c>
    </row>
    <row r="36" spans="1:82" ht="300" x14ac:dyDescent="0.25">
      <c r="A36" t="s">
        <v>1862</v>
      </c>
      <c r="B36" t="s">
        <v>1863</v>
      </c>
      <c r="C36" s="2" t="s">
        <v>4382</v>
      </c>
      <c r="D36">
        <v>2018</v>
      </c>
      <c r="E36" t="s">
        <v>40</v>
      </c>
      <c r="L36">
        <v>8</v>
      </c>
      <c r="M36" t="s">
        <v>1864</v>
      </c>
      <c r="N36" t="s">
        <v>1865</v>
      </c>
      <c r="O36" t="s">
        <v>1866</v>
      </c>
      <c r="P36" t="s">
        <v>1867</v>
      </c>
      <c r="Q36" s="2" t="s">
        <v>1868</v>
      </c>
      <c r="R36" s="2" t="s">
        <v>1869</v>
      </c>
      <c r="S36" t="s">
        <v>647</v>
      </c>
      <c r="T36" t="s">
        <v>647</v>
      </c>
      <c r="V36" t="s">
        <v>35</v>
      </c>
      <c r="W36" t="s">
        <v>1870</v>
      </c>
      <c r="Z36" t="s">
        <v>4357</v>
      </c>
      <c r="AA36" t="s">
        <v>4357</v>
      </c>
      <c r="AE36" t="s">
        <v>4357</v>
      </c>
      <c r="BE36" t="s">
        <v>4357</v>
      </c>
      <c r="BM36" t="s">
        <v>4357</v>
      </c>
      <c r="BO36" t="s">
        <v>4357</v>
      </c>
      <c r="BT36" t="s">
        <v>4357</v>
      </c>
    </row>
    <row r="37" spans="1:82" ht="360" x14ac:dyDescent="0.25">
      <c r="A37" t="s">
        <v>1264</v>
      </c>
      <c r="B37" t="s">
        <v>1265</v>
      </c>
      <c r="C37" s="2" t="s">
        <v>1266</v>
      </c>
      <c r="D37">
        <v>2018</v>
      </c>
      <c r="E37" t="s">
        <v>1267</v>
      </c>
      <c r="F37">
        <v>58</v>
      </c>
      <c r="G37">
        <v>7</v>
      </c>
      <c r="I37">
        <v>1014</v>
      </c>
      <c r="J37">
        <v>1027</v>
      </c>
      <c r="M37" t="s">
        <v>1268</v>
      </c>
      <c r="N37" t="s">
        <v>1269</v>
      </c>
      <c r="O37" t="s">
        <v>1270</v>
      </c>
      <c r="P37" t="s">
        <v>1271</v>
      </c>
      <c r="Q37" s="2" t="s">
        <v>4467</v>
      </c>
      <c r="R37" s="2" t="s">
        <v>1272</v>
      </c>
      <c r="S37" t="s">
        <v>33</v>
      </c>
      <c r="T37" t="s">
        <v>34</v>
      </c>
      <c r="V37" t="s">
        <v>35</v>
      </c>
      <c r="W37" t="s">
        <v>1273</v>
      </c>
      <c r="Z37" t="s">
        <v>4357</v>
      </c>
      <c r="AI37" t="s">
        <v>4357</v>
      </c>
      <c r="AS37" t="s">
        <v>4357</v>
      </c>
      <c r="BD37" t="s">
        <v>4357</v>
      </c>
      <c r="BN37" t="s">
        <v>4357</v>
      </c>
      <c r="BO37" t="s">
        <v>4357</v>
      </c>
      <c r="BT37" t="s">
        <v>4357</v>
      </c>
      <c r="CB37" t="s">
        <v>4357</v>
      </c>
    </row>
    <row r="38" spans="1:82" ht="315" x14ac:dyDescent="0.25">
      <c r="A38" t="s">
        <v>1660</v>
      </c>
      <c r="B38" t="s">
        <v>1661</v>
      </c>
      <c r="C38" s="2" t="s">
        <v>1662</v>
      </c>
      <c r="D38">
        <v>2018</v>
      </c>
      <c r="E38" t="s">
        <v>629</v>
      </c>
      <c r="F38">
        <v>6</v>
      </c>
      <c r="I38">
        <v>9390</v>
      </c>
      <c r="J38">
        <v>9403</v>
      </c>
      <c r="L38">
        <v>28</v>
      </c>
      <c r="M38" t="s">
        <v>1663</v>
      </c>
      <c r="N38" t="s">
        <v>1664</v>
      </c>
      <c r="O38" t="s">
        <v>1665</v>
      </c>
      <c r="P38" t="s">
        <v>1666</v>
      </c>
      <c r="Q38" s="2" t="s">
        <v>1667</v>
      </c>
      <c r="R38" s="2" t="s">
        <v>1668</v>
      </c>
      <c r="S38" t="s">
        <v>33</v>
      </c>
      <c r="T38" t="s">
        <v>34</v>
      </c>
      <c r="U38" t="s">
        <v>86</v>
      </c>
      <c r="V38" t="s">
        <v>35</v>
      </c>
      <c r="W38" t="s">
        <v>1669</v>
      </c>
      <c r="Z38" t="s">
        <v>4357</v>
      </c>
      <c r="AG38" t="s">
        <v>4357</v>
      </c>
      <c r="AI38" t="s">
        <v>4357</v>
      </c>
      <c r="AR38" t="s">
        <v>4357</v>
      </c>
      <c r="AS38" t="s">
        <v>4357</v>
      </c>
      <c r="AW38" t="s">
        <v>4357</v>
      </c>
      <c r="BB38" t="s">
        <v>4357</v>
      </c>
      <c r="BC38" t="s">
        <v>4357</v>
      </c>
      <c r="BD38" t="s">
        <v>4357</v>
      </c>
      <c r="BJ38" t="s">
        <v>4357</v>
      </c>
      <c r="BL38" t="s">
        <v>4357</v>
      </c>
      <c r="BM38" t="s">
        <v>4357</v>
      </c>
      <c r="BN38" t="s">
        <v>4357</v>
      </c>
      <c r="BO38" t="s">
        <v>4357</v>
      </c>
      <c r="BT38" t="s">
        <v>4357</v>
      </c>
      <c r="CB38" t="s">
        <v>4357</v>
      </c>
    </row>
    <row r="39" spans="1:82" ht="345" x14ac:dyDescent="0.25">
      <c r="A39" t="s">
        <v>1515</v>
      </c>
      <c r="B39" t="s">
        <v>1516</v>
      </c>
      <c r="C39" s="2" t="s">
        <v>1517</v>
      </c>
      <c r="D39">
        <v>2018</v>
      </c>
      <c r="E39" t="s">
        <v>1518</v>
      </c>
      <c r="F39">
        <v>22</v>
      </c>
      <c r="G39">
        <v>3</v>
      </c>
      <c r="I39">
        <v>714</v>
      </c>
      <c r="J39">
        <v>721</v>
      </c>
      <c r="L39">
        <v>2</v>
      </c>
      <c r="M39" t="s">
        <v>1519</v>
      </c>
      <c r="N39" t="s">
        <v>1520</v>
      </c>
      <c r="O39" t="s">
        <v>1521</v>
      </c>
      <c r="P39" t="s">
        <v>1522</v>
      </c>
      <c r="Q39" s="2" t="s">
        <v>1523</v>
      </c>
      <c r="R39" s="2" t="s">
        <v>1524</v>
      </c>
      <c r="S39" t="s">
        <v>33</v>
      </c>
      <c r="T39" t="s">
        <v>34</v>
      </c>
      <c r="V39" t="s">
        <v>35</v>
      </c>
      <c r="W39" t="s">
        <v>1525</v>
      </c>
      <c r="Z39" t="s">
        <v>4357</v>
      </c>
      <c r="AI39" t="s">
        <v>4357</v>
      </c>
      <c r="AR39" t="s">
        <v>4357</v>
      </c>
      <c r="BO39" t="s">
        <v>4357</v>
      </c>
      <c r="BV39" t="s">
        <v>4357</v>
      </c>
    </row>
    <row r="40" spans="1:82" ht="409.5" x14ac:dyDescent="0.25">
      <c r="A40" t="s">
        <v>1494</v>
      </c>
      <c r="B40" t="s">
        <v>1495</v>
      </c>
      <c r="C40" s="2" t="s">
        <v>1496</v>
      </c>
      <c r="D40">
        <v>2018</v>
      </c>
      <c r="E40" t="s">
        <v>284</v>
      </c>
      <c r="F40">
        <v>20</v>
      </c>
      <c r="G40">
        <v>5</v>
      </c>
      <c r="H40" t="s">
        <v>1497</v>
      </c>
      <c r="L40">
        <v>2</v>
      </c>
      <c r="M40" t="s">
        <v>1498</v>
      </c>
      <c r="N40" t="s">
        <v>1499</v>
      </c>
      <c r="O40" t="s">
        <v>1500</v>
      </c>
      <c r="P40" t="s">
        <v>1501</v>
      </c>
      <c r="Q40" s="2" t="s">
        <v>4470</v>
      </c>
      <c r="R40" s="2" t="s">
        <v>1502</v>
      </c>
      <c r="S40" t="s">
        <v>33</v>
      </c>
      <c r="T40" t="s">
        <v>34</v>
      </c>
      <c r="U40" t="s">
        <v>86</v>
      </c>
      <c r="V40" t="s">
        <v>35</v>
      </c>
      <c r="W40" t="s">
        <v>1503</v>
      </c>
      <c r="Z40" t="s">
        <v>4357</v>
      </c>
      <c r="AA40" t="s">
        <v>4357</v>
      </c>
      <c r="AI40" t="s">
        <v>4357</v>
      </c>
      <c r="AK40" t="s">
        <v>4357</v>
      </c>
      <c r="AR40" t="s">
        <v>4357</v>
      </c>
      <c r="AS40" t="s">
        <v>4357</v>
      </c>
      <c r="BD40" t="s">
        <v>4357</v>
      </c>
      <c r="BJ40" t="s">
        <v>4357</v>
      </c>
      <c r="BL40" t="s">
        <v>4357</v>
      </c>
      <c r="BN40" t="s">
        <v>4357</v>
      </c>
      <c r="BO40" t="s">
        <v>4357</v>
      </c>
      <c r="BP40" t="s">
        <v>4357</v>
      </c>
      <c r="BS40" t="s">
        <v>4357</v>
      </c>
      <c r="BT40" t="s">
        <v>4357</v>
      </c>
      <c r="BW40" t="s">
        <v>4357</v>
      </c>
    </row>
    <row r="41" spans="1:82" ht="255" x14ac:dyDescent="0.25">
      <c r="A41" t="s">
        <v>528</v>
      </c>
      <c r="B41" t="s">
        <v>529</v>
      </c>
      <c r="C41" s="2" t="s">
        <v>530</v>
      </c>
      <c r="D41">
        <v>2019</v>
      </c>
      <c r="E41" t="s">
        <v>531</v>
      </c>
      <c r="H41">
        <v>8631464</v>
      </c>
      <c r="I41">
        <v>21</v>
      </c>
      <c r="J41">
        <v>26</v>
      </c>
      <c r="M41" t="s">
        <v>532</v>
      </c>
      <c r="N41" t="s">
        <v>533</v>
      </c>
      <c r="O41" t="s">
        <v>534</v>
      </c>
      <c r="P41" t="s">
        <v>535</v>
      </c>
      <c r="Q41" s="2" t="s">
        <v>536</v>
      </c>
      <c r="R41" s="2" t="s">
        <v>537</v>
      </c>
      <c r="S41" t="s">
        <v>89</v>
      </c>
      <c r="T41" t="s">
        <v>34</v>
      </c>
      <c r="V41" t="s">
        <v>35</v>
      </c>
      <c r="W41" t="s">
        <v>538</v>
      </c>
      <c r="Z41" t="s">
        <v>4357</v>
      </c>
      <c r="AI41" t="s">
        <v>4357</v>
      </c>
      <c r="AO41" t="s">
        <v>4357</v>
      </c>
      <c r="BB41" t="s">
        <v>4357</v>
      </c>
      <c r="BD41" t="s">
        <v>4357</v>
      </c>
      <c r="BO41" t="s">
        <v>4357</v>
      </c>
      <c r="BT41" t="s">
        <v>4357</v>
      </c>
      <c r="BX41" t="s">
        <v>4357</v>
      </c>
    </row>
    <row r="42" spans="1:82" ht="409.5" x14ac:dyDescent="0.25">
      <c r="A42" t="s">
        <v>466</v>
      </c>
      <c r="B42" t="s">
        <v>467</v>
      </c>
      <c r="C42" s="2" t="s">
        <v>468</v>
      </c>
      <c r="D42">
        <v>2019</v>
      </c>
      <c r="E42" t="s">
        <v>284</v>
      </c>
      <c r="F42">
        <v>21</v>
      </c>
      <c r="G42">
        <v>3</v>
      </c>
      <c r="H42" t="s">
        <v>469</v>
      </c>
      <c r="M42" t="s">
        <v>470</v>
      </c>
      <c r="N42" t="s">
        <v>471</v>
      </c>
      <c r="O42" t="s">
        <v>472</v>
      </c>
      <c r="P42" t="s">
        <v>473</v>
      </c>
      <c r="Q42" s="2" t="s">
        <v>474</v>
      </c>
      <c r="R42" s="2" t="s">
        <v>475</v>
      </c>
      <c r="S42" t="s">
        <v>33</v>
      </c>
      <c r="T42" t="s">
        <v>34</v>
      </c>
      <c r="U42" t="s">
        <v>86</v>
      </c>
      <c r="V42" t="s">
        <v>35</v>
      </c>
      <c r="W42" t="s">
        <v>476</v>
      </c>
      <c r="Z42" t="s">
        <v>4357</v>
      </c>
      <c r="AA42" t="s">
        <v>4357</v>
      </c>
      <c r="AI42" t="s">
        <v>4357</v>
      </c>
      <c r="AK42" t="s">
        <v>4357</v>
      </c>
      <c r="AS42" t="s">
        <v>4357</v>
      </c>
      <c r="AW42" t="s">
        <v>4357</v>
      </c>
      <c r="BD42" t="s">
        <v>4357</v>
      </c>
      <c r="BJ42" t="s">
        <v>4357</v>
      </c>
      <c r="BK42" t="s">
        <v>4357</v>
      </c>
      <c r="BN42" t="s">
        <v>4357</v>
      </c>
      <c r="BO42" t="s">
        <v>4357</v>
      </c>
      <c r="BT42" t="s">
        <v>4357</v>
      </c>
      <c r="BY42" t="s">
        <v>4357</v>
      </c>
    </row>
    <row r="43" spans="1:82" ht="409.5" x14ac:dyDescent="0.25">
      <c r="A43" t="s">
        <v>671</v>
      </c>
      <c r="B43" t="s">
        <v>672</v>
      </c>
      <c r="C43" s="2" t="s">
        <v>673</v>
      </c>
      <c r="D43">
        <v>2019</v>
      </c>
      <c r="E43" t="s">
        <v>674</v>
      </c>
      <c r="M43" t="s">
        <v>675</v>
      </c>
      <c r="N43" t="s">
        <v>676</v>
      </c>
      <c r="O43" t="s">
        <v>677</v>
      </c>
      <c r="P43" t="s">
        <v>678</v>
      </c>
      <c r="Q43" s="2" t="s">
        <v>4437</v>
      </c>
      <c r="R43" s="2" t="s">
        <v>679</v>
      </c>
      <c r="S43" t="s">
        <v>33</v>
      </c>
      <c r="T43" t="s">
        <v>647</v>
      </c>
      <c r="V43" t="s">
        <v>35</v>
      </c>
      <c r="W43" t="s">
        <v>680</v>
      </c>
      <c r="Z43" t="s">
        <v>4357</v>
      </c>
      <c r="AA43" t="s">
        <v>4357</v>
      </c>
      <c r="AE43" t="s">
        <v>4357</v>
      </c>
      <c r="AI43" t="s">
        <v>4357</v>
      </c>
      <c r="AK43" t="s">
        <v>4357</v>
      </c>
      <c r="AS43" t="s">
        <v>4357</v>
      </c>
      <c r="AW43" t="s">
        <v>4357</v>
      </c>
      <c r="BD43" t="s">
        <v>4357</v>
      </c>
      <c r="BE43" t="s">
        <v>4357</v>
      </c>
      <c r="BJ43" t="s">
        <v>4357</v>
      </c>
      <c r="BO43" t="s">
        <v>4357</v>
      </c>
      <c r="BP43" t="s">
        <v>4357</v>
      </c>
      <c r="BT43" t="s">
        <v>4357</v>
      </c>
      <c r="BY43" t="s">
        <v>4357</v>
      </c>
    </row>
    <row r="44" spans="1:82" ht="150" x14ac:dyDescent="0.25">
      <c r="A44" t="s">
        <v>172</v>
      </c>
      <c r="B44" t="s">
        <v>173</v>
      </c>
      <c r="C44" s="2" t="s">
        <v>174</v>
      </c>
      <c r="D44">
        <v>2019</v>
      </c>
      <c r="E44" t="s">
        <v>175</v>
      </c>
      <c r="F44" t="s">
        <v>176</v>
      </c>
      <c r="H44">
        <v>8787510</v>
      </c>
      <c r="I44">
        <v>634</v>
      </c>
      <c r="J44">
        <v>639</v>
      </c>
      <c r="M44" t="s">
        <v>177</v>
      </c>
      <c r="N44" t="s">
        <v>178</v>
      </c>
      <c r="O44" t="s">
        <v>179</v>
      </c>
      <c r="P44" t="s">
        <v>180</v>
      </c>
      <c r="Q44" s="2" t="s">
        <v>181</v>
      </c>
      <c r="R44" s="2" t="s">
        <v>182</v>
      </c>
      <c r="S44" t="s">
        <v>89</v>
      </c>
      <c r="T44" t="s">
        <v>34</v>
      </c>
      <c r="V44" t="s">
        <v>35</v>
      </c>
      <c r="W44" t="s">
        <v>183</v>
      </c>
      <c r="Z44" t="s">
        <v>4357</v>
      </c>
      <c r="AA44" t="s">
        <v>4357</v>
      </c>
      <c r="AI44" t="s">
        <v>4357</v>
      </c>
      <c r="AK44" t="s">
        <v>4357</v>
      </c>
      <c r="AS44" t="s">
        <v>4357</v>
      </c>
      <c r="AW44" t="s">
        <v>4357</v>
      </c>
      <c r="BL44" t="s">
        <v>4357</v>
      </c>
      <c r="BO44" t="s">
        <v>4357</v>
      </c>
      <c r="BP44" t="s">
        <v>4357</v>
      </c>
      <c r="BT44" t="s">
        <v>4357</v>
      </c>
    </row>
    <row r="45" spans="1:82" ht="409.5" x14ac:dyDescent="0.25">
      <c r="A45" t="s">
        <v>748</v>
      </c>
      <c r="B45" t="s">
        <v>749</v>
      </c>
      <c r="C45" s="2" t="s">
        <v>367</v>
      </c>
      <c r="D45">
        <v>2019</v>
      </c>
      <c r="E45" t="s">
        <v>272</v>
      </c>
      <c r="F45">
        <v>7</v>
      </c>
      <c r="G45">
        <v>4</v>
      </c>
      <c r="H45" t="s">
        <v>368</v>
      </c>
      <c r="M45" t="s">
        <v>369</v>
      </c>
      <c r="N45" t="s">
        <v>750</v>
      </c>
      <c r="O45" t="s">
        <v>751</v>
      </c>
      <c r="P45" t="s">
        <v>752</v>
      </c>
      <c r="Q45" s="2" t="s">
        <v>4440</v>
      </c>
      <c r="R45" s="2" t="s">
        <v>753</v>
      </c>
      <c r="S45" t="s">
        <v>33</v>
      </c>
      <c r="T45" t="s">
        <v>34</v>
      </c>
      <c r="U45" t="s">
        <v>86</v>
      </c>
      <c r="V45" t="s">
        <v>35</v>
      </c>
      <c r="W45" t="s">
        <v>754</v>
      </c>
      <c r="Z45" t="s">
        <v>4357</v>
      </c>
      <c r="AA45" t="s">
        <v>4357</v>
      </c>
      <c r="AI45" t="s">
        <v>4357</v>
      </c>
      <c r="AK45" t="s">
        <v>4357</v>
      </c>
      <c r="AL45" t="s">
        <v>4357</v>
      </c>
      <c r="AR45" t="s">
        <v>4357</v>
      </c>
      <c r="BM45" t="s">
        <v>4357</v>
      </c>
      <c r="BT45" t="s">
        <v>4357</v>
      </c>
      <c r="CD45" t="s">
        <v>4357</v>
      </c>
    </row>
    <row r="46" spans="1:82" ht="409.5" x14ac:dyDescent="0.25">
      <c r="A46" t="s">
        <v>313</v>
      </c>
      <c r="B46" t="s">
        <v>314</v>
      </c>
      <c r="C46" s="2" t="s">
        <v>315</v>
      </c>
      <c r="D46">
        <v>2019</v>
      </c>
      <c r="E46" t="s">
        <v>316</v>
      </c>
      <c r="F46">
        <v>9</v>
      </c>
      <c r="G46">
        <v>5</v>
      </c>
      <c r="H46" t="s">
        <v>317</v>
      </c>
      <c r="M46" t="s">
        <v>318</v>
      </c>
      <c r="N46" t="s">
        <v>319</v>
      </c>
      <c r="O46" t="s">
        <v>320</v>
      </c>
      <c r="P46" t="s">
        <v>321</v>
      </c>
      <c r="Q46" s="2" t="s">
        <v>322</v>
      </c>
      <c r="R46" s="2" t="s">
        <v>323</v>
      </c>
      <c r="S46" t="s">
        <v>33</v>
      </c>
      <c r="T46" t="s">
        <v>34</v>
      </c>
      <c r="U46" t="s">
        <v>86</v>
      </c>
      <c r="V46" t="s">
        <v>35</v>
      </c>
      <c r="W46" t="s">
        <v>324</v>
      </c>
      <c r="Z46" t="s">
        <v>4357</v>
      </c>
      <c r="AA46" t="s">
        <v>4357</v>
      </c>
      <c r="AI46" t="s">
        <v>4357</v>
      </c>
      <c r="AK46" t="s">
        <v>4357</v>
      </c>
      <c r="AL46" t="s">
        <v>4357</v>
      </c>
      <c r="AR46" t="s">
        <v>4357</v>
      </c>
      <c r="AS46" t="s">
        <v>4357</v>
      </c>
      <c r="BD46" t="s">
        <v>4357</v>
      </c>
      <c r="BE46" t="s">
        <v>4357</v>
      </c>
      <c r="BF46" t="s">
        <v>4357</v>
      </c>
      <c r="BJ46" t="s">
        <v>4357</v>
      </c>
      <c r="BK46" t="s">
        <v>4357</v>
      </c>
      <c r="BL46" t="s">
        <v>4357</v>
      </c>
      <c r="BN46" t="s">
        <v>4357</v>
      </c>
      <c r="BO46" t="s">
        <v>4357</v>
      </c>
      <c r="BR46" t="s">
        <v>4357</v>
      </c>
      <c r="BT46" t="s">
        <v>4357</v>
      </c>
      <c r="BY46" t="s">
        <v>4357</v>
      </c>
      <c r="CB46" t="s">
        <v>4357</v>
      </c>
    </row>
    <row r="47" spans="1:82" ht="375" x14ac:dyDescent="0.25">
      <c r="A47" t="s">
        <v>909</v>
      </c>
      <c r="B47" t="s">
        <v>910</v>
      </c>
      <c r="C47" s="2" t="s">
        <v>911</v>
      </c>
      <c r="D47">
        <v>2019</v>
      </c>
      <c r="E47" t="s">
        <v>912</v>
      </c>
      <c r="F47">
        <v>68</v>
      </c>
      <c r="G47">
        <v>1</v>
      </c>
      <c r="I47">
        <v>397</v>
      </c>
      <c r="J47">
        <v>400</v>
      </c>
      <c r="M47" t="s">
        <v>913</v>
      </c>
      <c r="N47" t="s">
        <v>914</v>
      </c>
      <c r="O47" t="s">
        <v>915</v>
      </c>
      <c r="P47" t="s">
        <v>916</v>
      </c>
      <c r="Q47" s="2" t="s">
        <v>917</v>
      </c>
      <c r="R47" s="2" t="s">
        <v>918</v>
      </c>
      <c r="S47" t="s">
        <v>89</v>
      </c>
      <c r="T47" t="s">
        <v>34</v>
      </c>
      <c r="V47" t="s">
        <v>35</v>
      </c>
      <c r="W47" t="s">
        <v>919</v>
      </c>
      <c r="Z47" t="s">
        <v>4357</v>
      </c>
      <c r="AI47" t="s">
        <v>4357</v>
      </c>
      <c r="AR47" t="s">
        <v>4357</v>
      </c>
      <c r="BD47" t="s">
        <v>4357</v>
      </c>
      <c r="BO47" t="s">
        <v>4357</v>
      </c>
      <c r="BT47" t="s">
        <v>4357</v>
      </c>
      <c r="BW47" t="s">
        <v>4357</v>
      </c>
    </row>
    <row r="48" spans="1:82" ht="409.5" x14ac:dyDescent="0.25">
      <c r="A48" t="s">
        <v>488</v>
      </c>
      <c r="B48" t="s">
        <v>489</v>
      </c>
      <c r="C48" s="2" t="s">
        <v>490</v>
      </c>
      <c r="D48">
        <v>2019</v>
      </c>
      <c r="E48" t="s">
        <v>272</v>
      </c>
      <c r="F48">
        <v>7</v>
      </c>
      <c r="G48">
        <v>3</v>
      </c>
      <c r="H48" t="s">
        <v>491</v>
      </c>
      <c r="L48">
        <v>2</v>
      </c>
      <c r="M48" t="s">
        <v>492</v>
      </c>
      <c r="N48" t="s">
        <v>493</v>
      </c>
      <c r="O48" t="s">
        <v>494</v>
      </c>
      <c r="P48" t="s">
        <v>495</v>
      </c>
      <c r="Q48" s="2" t="s">
        <v>4446</v>
      </c>
      <c r="R48" s="2" t="s">
        <v>496</v>
      </c>
      <c r="S48" t="s">
        <v>33</v>
      </c>
      <c r="T48" t="s">
        <v>34</v>
      </c>
      <c r="U48" t="s">
        <v>86</v>
      </c>
      <c r="V48" t="s">
        <v>35</v>
      </c>
      <c r="W48" t="s">
        <v>497</v>
      </c>
      <c r="Z48" t="s">
        <v>4357</v>
      </c>
      <c r="AA48" t="s">
        <v>4357</v>
      </c>
      <c r="AK48" t="s">
        <v>4357</v>
      </c>
      <c r="BD48" t="s">
        <v>4357</v>
      </c>
      <c r="BL48" t="s">
        <v>4357</v>
      </c>
      <c r="BN48" t="s">
        <v>4357</v>
      </c>
      <c r="BO48" t="s">
        <v>4357</v>
      </c>
      <c r="BP48" t="s">
        <v>4357</v>
      </c>
      <c r="BT48" t="s">
        <v>4357</v>
      </c>
      <c r="BY48" t="s">
        <v>4357</v>
      </c>
    </row>
    <row r="49" spans="1:75" ht="375" x14ac:dyDescent="0.25">
      <c r="A49" t="s">
        <v>162</v>
      </c>
      <c r="B49" t="s">
        <v>163</v>
      </c>
      <c r="C49" s="2" t="s">
        <v>164</v>
      </c>
      <c r="D49">
        <v>2019</v>
      </c>
      <c r="E49" t="s">
        <v>165</v>
      </c>
      <c r="F49">
        <v>8</v>
      </c>
      <c r="G49">
        <v>1</v>
      </c>
      <c r="I49">
        <v>147</v>
      </c>
      <c r="J49">
        <v>154</v>
      </c>
      <c r="M49" t="s">
        <v>166</v>
      </c>
      <c r="N49" t="s">
        <v>167</v>
      </c>
      <c r="O49" t="s">
        <v>168</v>
      </c>
      <c r="P49" t="s">
        <v>169</v>
      </c>
      <c r="Q49" s="2" t="s">
        <v>4475</v>
      </c>
      <c r="R49" s="2" t="s">
        <v>170</v>
      </c>
      <c r="S49" t="s">
        <v>33</v>
      </c>
      <c r="T49" t="s">
        <v>34</v>
      </c>
      <c r="U49" t="s">
        <v>86</v>
      </c>
      <c r="V49" t="s">
        <v>35</v>
      </c>
      <c r="W49" t="s">
        <v>171</v>
      </c>
      <c r="Z49" t="s">
        <v>4357</v>
      </c>
      <c r="AA49" t="s">
        <v>4357</v>
      </c>
      <c r="AK49" t="s">
        <v>4357</v>
      </c>
      <c r="AL49" t="s">
        <v>4357</v>
      </c>
      <c r="AR49" t="s">
        <v>4357</v>
      </c>
      <c r="AS49" t="s">
        <v>4357</v>
      </c>
      <c r="AW49" t="s">
        <v>4357</v>
      </c>
      <c r="BD49" t="s">
        <v>4357</v>
      </c>
      <c r="BE49" t="s">
        <v>4357</v>
      </c>
      <c r="BI49" t="s">
        <v>4357</v>
      </c>
      <c r="BJ49" t="s">
        <v>4357</v>
      </c>
      <c r="BL49" t="s">
        <v>4357</v>
      </c>
      <c r="BM49" t="s">
        <v>4357</v>
      </c>
      <c r="BO49" t="s">
        <v>4357</v>
      </c>
      <c r="BS49" t="s">
        <v>4357</v>
      </c>
    </row>
    <row r="50" spans="1:75" ht="409.5" x14ac:dyDescent="0.25">
      <c r="A50" t="s">
        <v>4476</v>
      </c>
      <c r="B50" t="s">
        <v>550</v>
      </c>
      <c r="C50" s="2" t="s">
        <v>551</v>
      </c>
      <c r="D50">
        <v>2019</v>
      </c>
      <c r="E50" t="s">
        <v>552</v>
      </c>
      <c r="F50">
        <v>21</v>
      </c>
      <c r="G50">
        <v>1</v>
      </c>
      <c r="I50" t="s">
        <v>553</v>
      </c>
      <c r="L50">
        <v>1</v>
      </c>
      <c r="M50" t="s">
        <v>554</v>
      </c>
      <c r="N50" t="s">
        <v>555</v>
      </c>
      <c r="O50" t="s">
        <v>556</v>
      </c>
      <c r="P50" t="s">
        <v>557</v>
      </c>
      <c r="Q50" s="2" t="s">
        <v>558</v>
      </c>
      <c r="R50" s="2" t="s">
        <v>559</v>
      </c>
      <c r="S50" t="s">
        <v>33</v>
      </c>
      <c r="T50" t="s">
        <v>34</v>
      </c>
      <c r="U50" t="s">
        <v>86</v>
      </c>
      <c r="V50" t="s">
        <v>35</v>
      </c>
      <c r="W50" t="s">
        <v>560</v>
      </c>
      <c r="Z50" t="s">
        <v>4357</v>
      </c>
      <c r="AI50" t="s">
        <v>4357</v>
      </c>
      <c r="AP50" t="s">
        <v>4357</v>
      </c>
      <c r="AR50" t="s">
        <v>4357</v>
      </c>
      <c r="BB50" t="s">
        <v>4357</v>
      </c>
      <c r="BD50" t="s">
        <v>4357</v>
      </c>
      <c r="BI50" t="s">
        <v>4357</v>
      </c>
      <c r="BN50" t="s">
        <v>4357</v>
      </c>
      <c r="BO50" t="s">
        <v>4357</v>
      </c>
      <c r="BT50" t="s">
        <v>4357</v>
      </c>
    </row>
    <row r="51" spans="1:75" ht="300" x14ac:dyDescent="0.25">
      <c r="A51" t="s">
        <v>801</v>
      </c>
      <c r="B51" t="s">
        <v>802</v>
      </c>
      <c r="C51" s="2" t="s">
        <v>803</v>
      </c>
      <c r="D51">
        <v>2019</v>
      </c>
      <c r="E51" t="s">
        <v>804</v>
      </c>
      <c r="I51">
        <v>68</v>
      </c>
      <c r="J51">
        <v>77</v>
      </c>
      <c r="N51" t="s">
        <v>805</v>
      </c>
      <c r="O51" t="s">
        <v>806</v>
      </c>
      <c r="P51" t="s">
        <v>807</v>
      </c>
      <c r="Q51" s="2" t="s">
        <v>808</v>
      </c>
      <c r="R51" s="2" t="s">
        <v>809</v>
      </c>
      <c r="S51" t="s">
        <v>89</v>
      </c>
      <c r="T51" t="s">
        <v>34</v>
      </c>
      <c r="V51" t="s">
        <v>35</v>
      </c>
      <c r="W51" t="s">
        <v>810</v>
      </c>
      <c r="Z51" t="s">
        <v>4357</v>
      </c>
      <c r="AI51" t="s">
        <v>4357</v>
      </c>
      <c r="AS51" t="s">
        <v>4357</v>
      </c>
      <c r="BG51" t="s">
        <v>4357</v>
      </c>
      <c r="BN51" t="s">
        <v>4357</v>
      </c>
      <c r="BO51" t="s">
        <v>4357</v>
      </c>
      <c r="BT51" t="s">
        <v>4357</v>
      </c>
    </row>
    <row r="52" spans="1:75" ht="375" x14ac:dyDescent="0.25">
      <c r="A52" t="s">
        <v>498</v>
      </c>
      <c r="B52" t="s">
        <v>499</v>
      </c>
      <c r="C52" s="2" t="s">
        <v>500</v>
      </c>
      <c r="D52">
        <v>2019</v>
      </c>
      <c r="E52" t="s">
        <v>80</v>
      </c>
      <c r="F52">
        <v>15</v>
      </c>
      <c r="I52">
        <v>110</v>
      </c>
      <c r="J52">
        <v>115</v>
      </c>
      <c r="L52">
        <v>2</v>
      </c>
      <c r="M52" t="s">
        <v>501</v>
      </c>
      <c r="N52" t="s">
        <v>502</v>
      </c>
      <c r="O52" t="s">
        <v>503</v>
      </c>
      <c r="P52" t="s">
        <v>504</v>
      </c>
      <c r="Q52" s="2" t="s">
        <v>4477</v>
      </c>
      <c r="R52" s="2" t="s">
        <v>505</v>
      </c>
      <c r="S52" t="s">
        <v>33</v>
      </c>
      <c r="T52" t="s">
        <v>34</v>
      </c>
      <c r="U52" t="s">
        <v>86</v>
      </c>
      <c r="V52" t="s">
        <v>35</v>
      </c>
      <c r="W52" t="s">
        <v>506</v>
      </c>
      <c r="Z52" t="s">
        <v>4357</v>
      </c>
      <c r="AI52" t="s">
        <v>4357</v>
      </c>
      <c r="AS52" t="s">
        <v>4357</v>
      </c>
      <c r="BT52" t="s">
        <v>4357</v>
      </c>
    </row>
    <row r="53" spans="1:75" ht="405" x14ac:dyDescent="0.25">
      <c r="A53" t="s">
        <v>325</v>
      </c>
      <c r="B53" t="s">
        <v>326</v>
      </c>
      <c r="C53" s="2" t="s">
        <v>327</v>
      </c>
      <c r="D53">
        <v>2019</v>
      </c>
      <c r="E53" t="s">
        <v>328</v>
      </c>
      <c r="F53">
        <v>64</v>
      </c>
      <c r="I53">
        <v>198</v>
      </c>
      <c r="J53">
        <v>204</v>
      </c>
      <c r="M53" t="s">
        <v>329</v>
      </c>
      <c r="N53" t="s">
        <v>330</v>
      </c>
      <c r="O53" t="s">
        <v>331</v>
      </c>
      <c r="P53" t="s">
        <v>332</v>
      </c>
      <c r="Q53" s="2" t="s">
        <v>4478</v>
      </c>
      <c r="R53" s="2" t="s">
        <v>333</v>
      </c>
      <c r="S53" t="s">
        <v>33</v>
      </c>
      <c r="T53" t="s">
        <v>34</v>
      </c>
      <c r="V53" t="s">
        <v>35</v>
      </c>
      <c r="W53" t="s">
        <v>334</v>
      </c>
      <c r="Z53" t="s">
        <v>4357</v>
      </c>
      <c r="AH53" t="s">
        <v>4357</v>
      </c>
      <c r="AI53" t="s">
        <v>4357</v>
      </c>
      <c r="AM53" t="s">
        <v>4357</v>
      </c>
      <c r="AS53" t="s">
        <v>4357</v>
      </c>
      <c r="AT53" t="s">
        <v>4357</v>
      </c>
      <c r="AW53" t="s">
        <v>4357</v>
      </c>
      <c r="BE53" t="s">
        <v>4357</v>
      </c>
      <c r="BK53" t="s">
        <v>4357</v>
      </c>
      <c r="BN53" t="s">
        <v>4357</v>
      </c>
      <c r="BO53" t="s">
        <v>4357</v>
      </c>
      <c r="BS53" t="s">
        <v>4357</v>
      </c>
      <c r="BT53" t="s">
        <v>4357</v>
      </c>
      <c r="BU53" t="s">
        <v>4357</v>
      </c>
    </row>
    <row r="54" spans="1:75" ht="409.5" x14ac:dyDescent="0.25">
      <c r="A54" t="s">
        <v>615</v>
      </c>
      <c r="B54" t="s">
        <v>616</v>
      </c>
      <c r="C54" s="2" t="s">
        <v>617</v>
      </c>
      <c r="D54">
        <v>2019</v>
      </c>
      <c r="E54" t="s">
        <v>284</v>
      </c>
      <c r="F54">
        <v>21</v>
      </c>
      <c r="G54">
        <v>8</v>
      </c>
      <c r="H54" t="s">
        <v>618</v>
      </c>
      <c r="L54">
        <v>1</v>
      </c>
      <c r="M54" t="s">
        <v>619</v>
      </c>
      <c r="N54" t="s">
        <v>620</v>
      </c>
      <c r="O54" t="s">
        <v>621</v>
      </c>
      <c r="P54" t="s">
        <v>622</v>
      </c>
      <c r="Q54" s="2" t="s">
        <v>623</v>
      </c>
      <c r="R54" s="2" t="s">
        <v>624</v>
      </c>
      <c r="S54" t="s">
        <v>33</v>
      </c>
      <c r="T54" t="s">
        <v>34</v>
      </c>
      <c r="U54" t="s">
        <v>86</v>
      </c>
      <c r="V54" t="s">
        <v>35</v>
      </c>
      <c r="W54" t="s">
        <v>625</v>
      </c>
      <c r="Z54" t="s">
        <v>4357</v>
      </c>
      <c r="AA54" t="s">
        <v>4357</v>
      </c>
      <c r="AG54" t="s">
        <v>4357</v>
      </c>
      <c r="AL54" t="s">
        <v>4357</v>
      </c>
      <c r="AN54" t="s">
        <v>4357</v>
      </c>
      <c r="AR54" t="s">
        <v>4357</v>
      </c>
      <c r="AS54" t="s">
        <v>4357</v>
      </c>
      <c r="BD54" t="s">
        <v>4357</v>
      </c>
      <c r="BE54" t="s">
        <v>4357</v>
      </c>
      <c r="BO54" t="s">
        <v>4357</v>
      </c>
      <c r="BP54" t="s">
        <v>4357</v>
      </c>
      <c r="BS54" t="s">
        <v>4357</v>
      </c>
      <c r="BT54" t="s">
        <v>4357</v>
      </c>
      <c r="BW54" t="s">
        <v>4357</v>
      </c>
    </row>
    <row r="55" spans="1:75" ht="360" x14ac:dyDescent="0.25">
      <c r="A55" t="s">
        <v>77</v>
      </c>
      <c r="B55" t="s">
        <v>78</v>
      </c>
      <c r="C55" s="2" t="s">
        <v>79</v>
      </c>
      <c r="D55">
        <v>2019</v>
      </c>
      <c r="E55" t="s">
        <v>80</v>
      </c>
      <c r="F55">
        <v>17</v>
      </c>
      <c r="H55">
        <v>100243</v>
      </c>
      <c r="M55" t="s">
        <v>81</v>
      </c>
      <c r="N55" t="s">
        <v>82</v>
      </c>
      <c r="O55" t="s">
        <v>83</v>
      </c>
      <c r="P55" t="s">
        <v>84</v>
      </c>
      <c r="Q55" s="2" t="s">
        <v>4455</v>
      </c>
      <c r="R55" s="2" t="s">
        <v>85</v>
      </c>
      <c r="S55" t="s">
        <v>33</v>
      </c>
      <c r="T55" t="s">
        <v>34</v>
      </c>
      <c r="U55" t="s">
        <v>86</v>
      </c>
      <c r="V55" t="s">
        <v>35</v>
      </c>
      <c r="W55" t="s">
        <v>87</v>
      </c>
      <c r="Z55" t="s">
        <v>4357</v>
      </c>
      <c r="AI55" t="s">
        <v>4357</v>
      </c>
      <c r="AS55" t="s">
        <v>4357</v>
      </c>
      <c r="BN55" t="s">
        <v>4357</v>
      </c>
      <c r="BO55" t="s">
        <v>4357</v>
      </c>
      <c r="BR55" t="s">
        <v>4357</v>
      </c>
      <c r="BT55" t="s">
        <v>4357</v>
      </c>
    </row>
  </sheetData>
  <conditionalFormatting sqref="C2">
    <cfRule type="duplicateValues" dxfId="107" priority="59"/>
  </conditionalFormatting>
  <conditionalFormatting sqref="C1">
    <cfRule type="duplicateValues" dxfId="106" priority="58"/>
  </conditionalFormatting>
  <conditionalFormatting sqref="C3">
    <cfRule type="duplicateValues" dxfId="105" priority="57"/>
  </conditionalFormatting>
  <conditionalFormatting sqref="C4">
    <cfRule type="duplicateValues" dxfId="104" priority="56"/>
  </conditionalFormatting>
  <conditionalFormatting sqref="C5">
    <cfRule type="duplicateValues" dxfId="103" priority="55"/>
  </conditionalFormatting>
  <conditionalFormatting sqref="C6">
    <cfRule type="duplicateValues" dxfId="102" priority="53"/>
  </conditionalFormatting>
  <conditionalFormatting sqref="C7">
    <cfRule type="duplicateValues" dxfId="101" priority="52"/>
  </conditionalFormatting>
  <conditionalFormatting sqref="C8">
    <cfRule type="duplicateValues" dxfId="100" priority="51"/>
  </conditionalFormatting>
  <conditionalFormatting sqref="C9">
    <cfRule type="duplicateValues" dxfId="99" priority="50"/>
  </conditionalFormatting>
  <conditionalFormatting sqref="C10">
    <cfRule type="duplicateValues" dxfId="98" priority="49"/>
  </conditionalFormatting>
  <conditionalFormatting sqref="C11">
    <cfRule type="duplicateValues" dxfId="97" priority="48"/>
  </conditionalFormatting>
  <conditionalFormatting sqref="C12">
    <cfRule type="duplicateValues" dxfId="96" priority="47"/>
  </conditionalFormatting>
  <conditionalFormatting sqref="C13">
    <cfRule type="duplicateValues" dxfId="95" priority="46"/>
  </conditionalFormatting>
  <conditionalFormatting sqref="C14">
    <cfRule type="duplicateValues" dxfId="94" priority="45"/>
  </conditionalFormatting>
  <conditionalFormatting sqref="C15">
    <cfRule type="duplicateValues" dxfId="93" priority="44"/>
  </conditionalFormatting>
  <conditionalFormatting sqref="C16:C17">
    <cfRule type="duplicateValues" dxfId="92" priority="43"/>
  </conditionalFormatting>
  <conditionalFormatting sqref="C18">
    <cfRule type="duplicateValues" dxfId="91" priority="42"/>
  </conditionalFormatting>
  <conditionalFormatting sqref="C19">
    <cfRule type="duplicateValues" dxfId="90" priority="41"/>
  </conditionalFormatting>
  <conditionalFormatting sqref="C20">
    <cfRule type="duplicateValues" dxfId="89" priority="40"/>
  </conditionalFormatting>
  <conditionalFormatting sqref="C21">
    <cfRule type="duplicateValues" dxfId="88" priority="38"/>
  </conditionalFormatting>
  <conditionalFormatting sqref="C22">
    <cfRule type="duplicateValues" dxfId="87" priority="37"/>
  </conditionalFormatting>
  <conditionalFormatting sqref="C23">
    <cfRule type="duplicateValues" dxfId="86" priority="36"/>
  </conditionalFormatting>
  <conditionalFormatting sqref="C24">
    <cfRule type="duplicateValues" dxfId="85" priority="35"/>
  </conditionalFormatting>
  <conditionalFormatting sqref="C25">
    <cfRule type="duplicateValues" dxfId="84" priority="34"/>
  </conditionalFormatting>
  <conditionalFormatting sqref="C26">
    <cfRule type="duplicateValues" dxfId="83" priority="33"/>
  </conditionalFormatting>
  <conditionalFormatting sqref="C27">
    <cfRule type="duplicateValues" dxfId="82" priority="32"/>
  </conditionalFormatting>
  <conditionalFormatting sqref="C28">
    <cfRule type="duplicateValues" dxfId="81" priority="31"/>
  </conditionalFormatting>
  <conditionalFormatting sqref="C29">
    <cfRule type="duplicateValues" dxfId="80" priority="30"/>
  </conditionalFormatting>
  <conditionalFormatting sqref="C30">
    <cfRule type="duplicateValues" dxfId="79" priority="29"/>
  </conditionalFormatting>
  <conditionalFormatting sqref="C31">
    <cfRule type="duplicateValues" dxfId="78" priority="28"/>
  </conditionalFormatting>
  <conditionalFormatting sqref="C32">
    <cfRule type="duplicateValues" dxfId="77" priority="27"/>
  </conditionalFormatting>
  <conditionalFormatting sqref="C33">
    <cfRule type="duplicateValues" dxfId="76" priority="25"/>
  </conditionalFormatting>
  <conditionalFormatting sqref="C34">
    <cfRule type="duplicateValues" dxfId="75" priority="23"/>
  </conditionalFormatting>
  <conditionalFormatting sqref="C35">
    <cfRule type="duplicateValues" dxfId="74" priority="22"/>
  </conditionalFormatting>
  <conditionalFormatting sqref="C36">
    <cfRule type="duplicateValues" dxfId="73" priority="21"/>
  </conditionalFormatting>
  <conditionalFormatting sqref="C38">
    <cfRule type="duplicateValues" dxfId="72" priority="20"/>
  </conditionalFormatting>
  <conditionalFormatting sqref="C39">
    <cfRule type="duplicateValues" dxfId="71" priority="19"/>
  </conditionalFormatting>
  <conditionalFormatting sqref="C40">
    <cfRule type="duplicateValues" dxfId="70" priority="18"/>
  </conditionalFormatting>
  <conditionalFormatting sqref="C41">
    <cfRule type="duplicateValues" dxfId="69" priority="17"/>
  </conditionalFormatting>
  <conditionalFormatting sqref="C42">
    <cfRule type="duplicateValues" dxfId="68" priority="16"/>
  </conditionalFormatting>
  <conditionalFormatting sqref="C43">
    <cfRule type="duplicateValues" dxfId="67" priority="15"/>
  </conditionalFormatting>
  <conditionalFormatting sqref="C44">
    <cfRule type="duplicateValues" dxfId="66" priority="14"/>
  </conditionalFormatting>
  <conditionalFormatting sqref="C45">
    <cfRule type="duplicateValues" dxfId="65" priority="13"/>
  </conditionalFormatting>
  <conditionalFormatting sqref="C46">
    <cfRule type="duplicateValues" dxfId="64" priority="12"/>
  </conditionalFormatting>
  <conditionalFormatting sqref="C47">
    <cfRule type="duplicateValues" dxfId="63" priority="11"/>
  </conditionalFormatting>
  <conditionalFormatting sqref="C48">
    <cfRule type="duplicateValues" dxfId="62" priority="9"/>
  </conditionalFormatting>
  <conditionalFormatting sqref="C49">
    <cfRule type="duplicateValues" dxfId="61" priority="8"/>
  </conditionalFormatting>
  <conditionalFormatting sqref="C50">
    <cfRule type="duplicateValues" dxfId="60" priority="7"/>
  </conditionalFormatting>
  <conditionalFormatting sqref="C51">
    <cfRule type="duplicateValues" dxfId="59" priority="6"/>
  </conditionalFormatting>
  <conditionalFormatting sqref="C52">
    <cfRule type="duplicateValues" dxfId="58" priority="5"/>
  </conditionalFormatting>
  <conditionalFormatting sqref="C53">
    <cfRule type="duplicateValues" dxfId="57" priority="4"/>
  </conditionalFormatting>
  <conditionalFormatting sqref="C54">
    <cfRule type="duplicateValues" dxfId="56" priority="3"/>
  </conditionalFormatting>
  <conditionalFormatting sqref="C55">
    <cfRule type="duplicateValues" dxfId="55" priority="2"/>
  </conditionalFormatting>
  <conditionalFormatting sqref="C37">
    <cfRule type="duplicateValues" dxfId="54"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scopus-selection-analysis</vt:lpstr>
      <vt:lpstr>Mapping-1</vt:lpstr>
      <vt:lpstr>Mapping-2</vt:lpstr>
      <vt:lpstr>Mapping-3</vt:lpstr>
      <vt:lpstr>Mapping-4</vt:lpstr>
      <vt:lpstr>Duplicated</vt:lpstr>
      <vt:lpstr>No fultext</vt:lpstr>
      <vt:lpstr>Evaluated</vt:lpstr>
      <vt:lpstr>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Iwaya</dc:creator>
  <cp:lastModifiedBy>Leonardo Iwaya</cp:lastModifiedBy>
  <cp:lastPrinted>2020-01-20T23:24:17Z</cp:lastPrinted>
  <dcterms:created xsi:type="dcterms:W3CDTF">2019-10-28T00:10:36Z</dcterms:created>
  <dcterms:modified xsi:type="dcterms:W3CDTF">2020-06-17T08:23:44Z</dcterms:modified>
</cp:coreProperties>
</file>