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unjung\Desktop\"/>
    </mc:Choice>
  </mc:AlternateContent>
  <bookViews>
    <workbookView xWindow="0" yWindow="0" windowWidth="20490" windowHeight="7050" activeTab="1"/>
  </bookViews>
  <sheets>
    <sheet name="상품코드표" sheetId="1" r:id="rId1"/>
    <sheet name="상품입고내역서" sheetId="2" r:id="rId2"/>
    <sheet name="직원명단" sheetId="3" r:id="rId3"/>
    <sheet name="회원증명서" sheetId="4" r:id="rId4"/>
    <sheet name="회원명단" sheetId="5" r:id="rId5"/>
  </sheets>
  <definedNames>
    <definedName name="가입일">회원명단!$E$2:$E$9</definedName>
    <definedName name="발행번호">회원증명서!$D$4</definedName>
    <definedName name="사원명단">OFFSET(직원명단!$A$4,0,0,COUNTA(직원명단!$A:$A)-1,9)</definedName>
    <definedName name="상품코드">상품코드표!$A$10:$A$15</definedName>
    <definedName name="상품코드표">상품코드표!$A$10:$C$16</definedName>
    <definedName name="성명">회원명단!$B$2:$B$9</definedName>
    <definedName name="주민번호">회원명단!$C$2:$C$9</definedName>
    <definedName name="주소">회원명단!$H$2:$H$9</definedName>
    <definedName name="지역">회원명단!$G$2:$G$9</definedName>
    <definedName name="탈퇴일">회원명단!$F$2:$F$9</definedName>
    <definedName name="할인율표">상품코드표!$B$4:$G$5</definedName>
    <definedName name="회원번호">회원명단!$A$2:$A$9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4" l="1"/>
  <c r="B8" i="4"/>
  <c r="B7" i="4"/>
  <c r="B6" i="4"/>
  <c r="B5" i="4"/>
  <c r="B4" i="4"/>
  <c r="B3" i="4"/>
  <c r="D6" i="4" l="1"/>
  <c r="K9" i="2"/>
  <c r="F5" i="2" l="1"/>
  <c r="F4" i="2"/>
  <c r="D5" i="2"/>
  <c r="G5" i="2" s="1"/>
  <c r="D6" i="2"/>
  <c r="G6" i="2" s="1"/>
  <c r="D7" i="2"/>
  <c r="G7" i="2" s="1"/>
  <c r="D8" i="2"/>
  <c r="G8" i="2" s="1"/>
  <c r="D9" i="2"/>
  <c r="G9" i="2" s="1"/>
  <c r="D4" i="2"/>
  <c r="G4" i="2" s="1"/>
  <c r="C5" i="2"/>
  <c r="C6" i="2"/>
  <c r="C7" i="2"/>
  <c r="C8" i="2"/>
  <c r="C9" i="2"/>
  <c r="C4" i="2"/>
</calcChain>
</file>

<file path=xl/sharedStrings.xml><?xml version="1.0" encoding="utf-8"?>
<sst xmlns="http://schemas.openxmlformats.org/spreadsheetml/2006/main" count="130" uniqueCount="122">
  <si>
    <t>&lt;&lt; 상품 수량별 할인율 표 &gt;&gt;</t>
    <phoneticPr fontId="2" type="noConversion"/>
  </si>
  <si>
    <t>수량</t>
    <phoneticPr fontId="2" type="noConversion"/>
  </si>
  <si>
    <t>할인율</t>
    <phoneticPr fontId="2" type="noConversion"/>
  </si>
  <si>
    <t>&lt;&lt; 상품 코드표 &gt;&gt;</t>
    <phoneticPr fontId="2" type="noConversion"/>
  </si>
  <si>
    <t>상품코드</t>
    <phoneticPr fontId="2" type="noConversion"/>
  </si>
  <si>
    <t>상품명</t>
    <phoneticPr fontId="2" type="noConversion"/>
  </si>
  <si>
    <t>단가</t>
    <phoneticPr fontId="2" type="noConversion"/>
  </si>
  <si>
    <t>M001</t>
  </si>
  <si>
    <t>M001</t>
    <phoneticPr fontId="2" type="noConversion"/>
  </si>
  <si>
    <t>P001</t>
    <phoneticPr fontId="2" type="noConversion"/>
  </si>
  <si>
    <t>P002</t>
    <phoneticPr fontId="2" type="noConversion"/>
  </si>
  <si>
    <t>C001</t>
    <phoneticPr fontId="2" type="noConversion"/>
  </si>
  <si>
    <t>C002</t>
    <phoneticPr fontId="2" type="noConversion"/>
  </si>
  <si>
    <t>MP3</t>
    <phoneticPr fontId="2" type="noConversion"/>
  </si>
  <si>
    <t>PDA</t>
    <phoneticPr fontId="2" type="noConversion"/>
  </si>
  <si>
    <t>PSP</t>
    <phoneticPr fontId="2" type="noConversion"/>
  </si>
  <si>
    <t>Computer</t>
    <phoneticPr fontId="2" type="noConversion"/>
  </si>
  <si>
    <t>Notebook</t>
    <phoneticPr fontId="2" type="noConversion"/>
  </si>
  <si>
    <t>전자사전</t>
  </si>
  <si>
    <t>전자사전</t>
    <phoneticPr fontId="2" type="noConversion"/>
  </si>
  <si>
    <t>상품 입고 내역서</t>
    <phoneticPr fontId="2" type="noConversion"/>
  </si>
  <si>
    <t>입고날짜</t>
    <phoneticPr fontId="2" type="noConversion"/>
  </si>
  <si>
    <t>상품코드</t>
    <phoneticPr fontId="2" type="noConversion"/>
  </si>
  <si>
    <t>상품명</t>
    <phoneticPr fontId="2" type="noConversion"/>
  </si>
  <si>
    <t>단가</t>
    <phoneticPr fontId="2" type="noConversion"/>
  </si>
  <si>
    <t>수량</t>
    <phoneticPr fontId="2" type="noConversion"/>
  </si>
  <si>
    <t>할인율</t>
    <phoneticPr fontId="2" type="noConversion"/>
  </si>
  <si>
    <t>금액</t>
    <phoneticPr fontId="2" type="noConversion"/>
  </si>
  <si>
    <t>5월8일</t>
    <phoneticPr fontId="2" type="noConversion"/>
  </si>
  <si>
    <t>5월9일</t>
  </si>
  <si>
    <t>5월18일</t>
    <phoneticPr fontId="2" type="noConversion"/>
  </si>
  <si>
    <t>5월20일</t>
    <phoneticPr fontId="2" type="noConversion"/>
  </si>
  <si>
    <t>5월21일</t>
  </si>
  <si>
    <t>D001</t>
    <phoneticPr fontId="2" type="noConversion"/>
  </si>
  <si>
    <t>C001</t>
    <phoneticPr fontId="2" type="noConversion"/>
  </si>
  <si>
    <t>M001</t>
    <phoneticPr fontId="2" type="noConversion"/>
  </si>
  <si>
    <t>&lt;&lt;상품/수량별 입고 횟수&gt;&gt;</t>
    <phoneticPr fontId="2" type="noConversion"/>
  </si>
  <si>
    <t>상품명             개수</t>
    <phoneticPr fontId="2" type="noConversion"/>
  </si>
  <si>
    <t>&lt;&lt;사원명단&gt;&gt;</t>
    <phoneticPr fontId="2" type="noConversion"/>
  </si>
  <si>
    <t>사번</t>
    <phoneticPr fontId="2" type="noConversion"/>
  </si>
  <si>
    <t>성명</t>
    <phoneticPr fontId="2" type="noConversion"/>
  </si>
  <si>
    <t>주민번호</t>
    <phoneticPr fontId="2" type="noConversion"/>
  </si>
  <si>
    <t>부서</t>
    <phoneticPr fontId="2" type="noConversion"/>
  </si>
  <si>
    <t>직위</t>
    <phoneticPr fontId="2" type="noConversion"/>
  </si>
  <si>
    <t>입사일</t>
    <phoneticPr fontId="2" type="noConversion"/>
  </si>
  <si>
    <t>퇴사일</t>
    <phoneticPr fontId="2" type="noConversion"/>
  </si>
  <si>
    <t>자격</t>
    <phoneticPr fontId="2" type="noConversion"/>
  </si>
  <si>
    <t>주소</t>
    <phoneticPr fontId="2" type="noConversion"/>
  </si>
  <si>
    <t>P95001</t>
    <phoneticPr fontId="2" type="noConversion"/>
  </si>
  <si>
    <t>정유진</t>
    <phoneticPr fontId="2" type="noConversion"/>
  </si>
  <si>
    <t>650210-2******</t>
    <phoneticPr fontId="2" type="noConversion"/>
  </si>
  <si>
    <t>영업부</t>
    <phoneticPr fontId="2" type="noConversion"/>
  </si>
  <si>
    <t>차장</t>
    <phoneticPr fontId="2" type="noConversion"/>
  </si>
  <si>
    <t>서울시 강동구 천호동</t>
    <phoneticPr fontId="2" type="noConversion"/>
  </si>
  <si>
    <t>P98000</t>
    <phoneticPr fontId="2" type="noConversion"/>
  </si>
  <si>
    <t>홍길동</t>
    <phoneticPr fontId="2" type="noConversion"/>
  </si>
  <si>
    <t>700217-1******</t>
    <phoneticPr fontId="2" type="noConversion"/>
  </si>
  <si>
    <t>관리부</t>
    <phoneticPr fontId="2" type="noConversion"/>
  </si>
  <si>
    <t>과장</t>
    <phoneticPr fontId="2" type="noConversion"/>
  </si>
  <si>
    <t>서울시 종로구 수송동</t>
    <phoneticPr fontId="2" type="noConversion"/>
  </si>
  <si>
    <t>P03003</t>
    <phoneticPr fontId="2" type="noConversion"/>
  </si>
  <si>
    <t>홍미라</t>
    <phoneticPr fontId="2" type="noConversion"/>
  </si>
  <si>
    <t>710213-2******</t>
    <phoneticPr fontId="2" type="noConversion"/>
  </si>
  <si>
    <t>생산부</t>
    <phoneticPr fontId="2" type="noConversion"/>
  </si>
  <si>
    <t>대리</t>
    <phoneticPr fontId="2" type="noConversion"/>
  </si>
  <si>
    <t>서울시 강남구 도곡동</t>
    <phoneticPr fontId="2" type="noConversion"/>
  </si>
  <si>
    <t>P03004</t>
    <phoneticPr fontId="2" type="noConversion"/>
  </si>
  <si>
    <t>대장금</t>
    <phoneticPr fontId="2" type="noConversion"/>
  </si>
  <si>
    <t>6512303-2******</t>
    <phoneticPr fontId="2" type="noConversion"/>
  </si>
  <si>
    <t>홍보부</t>
    <phoneticPr fontId="2" type="noConversion"/>
  </si>
  <si>
    <t>부장</t>
    <phoneticPr fontId="2" type="noConversion"/>
  </si>
  <si>
    <t>서울시 강서구 내발산동</t>
    <phoneticPr fontId="2" type="noConversion"/>
  </si>
  <si>
    <t>회원 증명서</t>
    <phoneticPr fontId="2" type="noConversion"/>
  </si>
  <si>
    <t>회원번호</t>
  </si>
  <si>
    <t>성명</t>
  </si>
  <si>
    <t>주민번호</t>
  </si>
  <si>
    <t>직업</t>
  </si>
  <si>
    <t>가입일</t>
  </si>
  <si>
    <t>탈퇴일</t>
  </si>
  <si>
    <t>지역</t>
  </si>
  <si>
    <t>주소</t>
  </si>
  <si>
    <t>K001</t>
  </si>
  <si>
    <t>정유진</t>
  </si>
  <si>
    <t>650210-2******</t>
  </si>
  <si>
    <t>주부</t>
  </si>
  <si>
    <t>K002</t>
  </si>
  <si>
    <t>홍길동</t>
  </si>
  <si>
    <t>700217-1******</t>
  </si>
  <si>
    <t>회사원</t>
  </si>
  <si>
    <t>K003</t>
  </si>
  <si>
    <t>홍미라</t>
  </si>
  <si>
    <t>710213-2******</t>
  </si>
  <si>
    <t>교사</t>
  </si>
  <si>
    <t>K004</t>
  </si>
  <si>
    <t>대장금</t>
  </si>
  <si>
    <t>651203-2******</t>
  </si>
  <si>
    <t>K005</t>
  </si>
  <si>
    <t>김복자</t>
  </si>
  <si>
    <t>790210-6******</t>
  </si>
  <si>
    <t>K006</t>
  </si>
  <si>
    <t>이수동</t>
  </si>
  <si>
    <t>700210-7*****</t>
  </si>
  <si>
    <t>공무원</t>
  </si>
  <si>
    <t>K007</t>
  </si>
  <si>
    <t>정수민</t>
  </si>
  <si>
    <t>700210-8******</t>
  </si>
  <si>
    <t>부산시 부산진구 부전동</t>
    <phoneticPr fontId="2" type="noConversion"/>
  </si>
  <si>
    <t>부산시 동래구 장전동 100번지</t>
    <phoneticPr fontId="2" type="noConversion"/>
  </si>
  <si>
    <t>부산시 동래구 장전동</t>
    <phoneticPr fontId="2" type="noConversion"/>
  </si>
  <si>
    <t>부산시 부산진구 전포동</t>
    <phoneticPr fontId="2" type="noConversion"/>
  </si>
  <si>
    <t>부산시 연제구 거제동</t>
    <phoneticPr fontId="2" type="noConversion"/>
  </si>
  <si>
    <t>부산시 연제구 연산동</t>
    <phoneticPr fontId="2" type="noConversion"/>
  </si>
  <si>
    <t>부산시 동래구 구서동</t>
    <phoneticPr fontId="2" type="noConversion"/>
  </si>
  <si>
    <t>주민등록번호</t>
    <phoneticPr fontId="2" type="noConversion"/>
  </si>
  <si>
    <t>위의 사실을 증명합니다.</t>
    <phoneticPr fontId="2" type="noConversion"/>
  </si>
  <si>
    <t>우리 스포츠클럽</t>
    <phoneticPr fontId="2" type="noConversion"/>
  </si>
  <si>
    <t>성       명</t>
    <phoneticPr fontId="2" type="noConversion"/>
  </si>
  <si>
    <t>회 원 번 호</t>
    <phoneticPr fontId="2" type="noConversion"/>
  </si>
  <si>
    <t>주       소</t>
    <phoneticPr fontId="2" type="noConversion"/>
  </si>
  <si>
    <t>회 원 기 간</t>
    <phoneticPr fontId="2" type="noConversion"/>
  </si>
  <si>
    <t>탈 퇴 구 분</t>
    <phoneticPr fontId="2" type="noConversion"/>
  </si>
  <si>
    <t>클 럽 지 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</si>
</sst>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7" formatCode="General\ &quot;개&quot;\ &quot;이&quot;&quot;상&quot;"/>
    <numFmt numFmtId="178" formatCode="General\ &quot;회&quot;"/>
    <numFmt numFmtId="181" formatCode="yyyy&quot;-&quot;m&quot;-&quot;d;@"/>
    <numFmt numFmtId="186" formatCode="yyyy&quot;년&quot;\ m&quot;월&quot;\ d&quot;일&quot;\ &quot;부&quot;&quot;터&quot;"/>
    <numFmt numFmtId="188" formatCode="yyyy&quot;년&quot;\ m&quot;월&quot;\ d&quot;일&quot;\ &quot;까&quot;&quot;지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9" fontId="0" fillId="0" borderId="1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13" xfId="0" applyNumberFormat="1" applyBorder="1" applyAlignment="1">
      <alignment horizontal="center" vertical="center"/>
    </xf>
    <xf numFmtId="186" fontId="0" fillId="0" borderId="12" xfId="0" applyNumberFormat="1" applyBorder="1" applyAlignment="1">
      <alignment horizontal="center" vertical="center"/>
    </xf>
    <xf numFmtId="188" fontId="0" fillId="0" borderId="13" xfId="0" applyNumberFormat="1" applyBorder="1" applyAlignment="1">
      <alignment horizontal="center" vertical="center"/>
    </xf>
    <xf numFmtId="188" fontId="0" fillId="0" borderId="12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zoomScaleNormal="100" workbookViewId="0">
      <selection activeCell="A10" sqref="A10:A15"/>
    </sheetView>
  </sheetViews>
  <sheetFormatPr defaultRowHeight="16.5" x14ac:dyDescent="0.3"/>
  <cols>
    <col min="2" max="2" width="10.875" customWidth="1"/>
    <col min="3" max="3" width="10.875" bestFit="1" customWidth="1"/>
  </cols>
  <sheetData>
    <row r="3" spans="1:6" x14ac:dyDescent="0.3">
      <c r="A3" s="2" t="s">
        <v>0</v>
      </c>
      <c r="B3" s="2"/>
      <c r="C3" s="2"/>
      <c r="D3" s="2"/>
      <c r="E3" s="2"/>
      <c r="F3" s="2"/>
    </row>
    <row r="4" spans="1:6" x14ac:dyDescent="0.3">
      <c r="A4" s="3" t="s">
        <v>1</v>
      </c>
      <c r="B4" s="3">
        <v>100</v>
      </c>
      <c r="C4" s="3">
        <v>200</v>
      </c>
      <c r="D4" s="3">
        <v>300</v>
      </c>
      <c r="E4" s="3">
        <v>400</v>
      </c>
      <c r="F4" s="3">
        <v>500</v>
      </c>
    </row>
    <row r="5" spans="1:6" x14ac:dyDescent="0.3">
      <c r="A5" s="3" t="s">
        <v>2</v>
      </c>
      <c r="B5" s="5">
        <v>0.05</v>
      </c>
      <c r="C5" s="5">
        <v>0.1</v>
      </c>
      <c r="D5" s="5">
        <v>0.15</v>
      </c>
      <c r="E5" s="5">
        <v>0.2</v>
      </c>
      <c r="F5" s="5">
        <v>0.25</v>
      </c>
    </row>
    <row r="8" spans="1:6" x14ac:dyDescent="0.3">
      <c r="A8" s="2" t="s">
        <v>3</v>
      </c>
      <c r="B8" s="2"/>
      <c r="C8" s="2"/>
    </row>
    <row r="9" spans="1:6" x14ac:dyDescent="0.3">
      <c r="A9" s="3" t="s">
        <v>4</v>
      </c>
      <c r="B9" s="3" t="s">
        <v>5</v>
      </c>
      <c r="C9" s="3" t="s">
        <v>6</v>
      </c>
    </row>
    <row r="10" spans="1:6" x14ac:dyDescent="0.3">
      <c r="A10" s="3" t="s">
        <v>8</v>
      </c>
      <c r="B10" s="3" t="s">
        <v>13</v>
      </c>
      <c r="C10" s="4">
        <v>235000</v>
      </c>
    </row>
    <row r="11" spans="1:6" x14ac:dyDescent="0.3">
      <c r="A11" s="3" t="s">
        <v>9</v>
      </c>
      <c r="B11" s="3" t="s">
        <v>14</v>
      </c>
      <c r="C11" s="4">
        <v>350000</v>
      </c>
    </row>
    <row r="12" spans="1:6" x14ac:dyDescent="0.3">
      <c r="A12" s="3" t="s">
        <v>10</v>
      </c>
      <c r="B12" s="3" t="s">
        <v>15</v>
      </c>
      <c r="C12" s="4">
        <v>543000</v>
      </c>
    </row>
    <row r="13" spans="1:6" x14ac:dyDescent="0.3">
      <c r="A13" s="3" t="s">
        <v>11</v>
      </c>
      <c r="B13" s="3" t="s">
        <v>16</v>
      </c>
      <c r="C13" s="4">
        <v>985000</v>
      </c>
    </row>
    <row r="14" spans="1:6" x14ac:dyDescent="0.3">
      <c r="A14" s="3" t="s">
        <v>12</v>
      </c>
      <c r="B14" s="3" t="s">
        <v>17</v>
      </c>
      <c r="C14" s="4">
        <v>1150000</v>
      </c>
    </row>
    <row r="15" spans="1:6" x14ac:dyDescent="0.3">
      <c r="A15" s="3" t="s">
        <v>33</v>
      </c>
      <c r="B15" s="3" t="s">
        <v>19</v>
      </c>
      <c r="C15" s="4">
        <v>256000</v>
      </c>
    </row>
  </sheetData>
  <mergeCells count="2">
    <mergeCell ref="A3:F3"/>
    <mergeCell ref="A8:C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A3" workbookViewId="0">
      <selection activeCell="E4" sqref="E4"/>
    </sheetView>
  </sheetViews>
  <sheetFormatPr defaultRowHeight="16.5" x14ac:dyDescent="0.3"/>
  <cols>
    <col min="3" max="3" width="10.625" customWidth="1"/>
    <col min="4" max="4" width="9.375" bestFit="1" customWidth="1"/>
    <col min="7" max="7" width="11.875" bestFit="1" customWidth="1"/>
  </cols>
  <sheetData>
    <row r="1" spans="1:12" x14ac:dyDescent="0.3">
      <c r="A1" s="6" t="s">
        <v>20</v>
      </c>
      <c r="B1" s="6"/>
      <c r="C1" s="6"/>
      <c r="D1" s="6"/>
      <c r="E1" s="6"/>
      <c r="F1" s="6"/>
      <c r="G1" s="6"/>
    </row>
    <row r="2" spans="1:12" x14ac:dyDescent="0.3">
      <c r="A2" s="6"/>
      <c r="B2" s="6"/>
      <c r="C2" s="6"/>
      <c r="D2" s="6"/>
      <c r="E2" s="6"/>
      <c r="F2" s="6"/>
      <c r="G2" s="6"/>
    </row>
    <row r="3" spans="1:12" x14ac:dyDescent="0.3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</row>
    <row r="4" spans="1:12" x14ac:dyDescent="0.3">
      <c r="A4" s="7" t="s">
        <v>28</v>
      </c>
      <c r="B4" s="7" t="s">
        <v>7</v>
      </c>
      <c r="C4" s="7" t="str">
        <f>VLOOKUP(B4,상품코드표,2,FALSE)</f>
        <v>MP3</v>
      </c>
      <c r="D4" s="8">
        <f>VLOOKUP(B4,상품코드표,3,FALSE)</f>
        <v>235000</v>
      </c>
      <c r="E4" s="7">
        <v>100</v>
      </c>
      <c r="F4" s="9">
        <f>IFERROR(HLOOKUP(E4,할인율표,2,TRUE),"")</f>
        <v>0.05</v>
      </c>
      <c r="G4" s="10">
        <f>D4*E4-(D4*E4*F4)</f>
        <v>22325000</v>
      </c>
    </row>
    <row r="5" spans="1:12" x14ac:dyDescent="0.3">
      <c r="A5" s="7" t="s">
        <v>29</v>
      </c>
      <c r="B5" s="7" t="s">
        <v>33</v>
      </c>
      <c r="C5" s="7" t="str">
        <f>VLOOKUP(B5,상품코드표,2,FALSE)</f>
        <v>전자사전</v>
      </c>
      <c r="D5" s="8">
        <f>VLOOKUP(B5,상품코드표,3,FALSE)</f>
        <v>256000</v>
      </c>
      <c r="E5" s="7">
        <v>200</v>
      </c>
      <c r="F5" s="9">
        <f>IFERROR(HLOOKUP(E5,할인율표,2,TRUE),"")</f>
        <v>0.1</v>
      </c>
      <c r="G5" s="10">
        <f t="shared" ref="G5:G9" si="0">D5*E5-(D5*E5*F5)</f>
        <v>46080000</v>
      </c>
    </row>
    <row r="6" spans="1:12" x14ac:dyDescent="0.3">
      <c r="A6" s="7" t="s">
        <v>30</v>
      </c>
      <c r="B6" s="7" t="s">
        <v>34</v>
      </c>
      <c r="C6" s="7" t="str">
        <f>VLOOKUP(B6,상품코드표,2,FALSE)</f>
        <v>Computer</v>
      </c>
      <c r="D6" s="8">
        <f>VLOOKUP(B6,상품코드표,3,FALSE)</f>
        <v>985000</v>
      </c>
      <c r="E6" s="7">
        <v>20</v>
      </c>
      <c r="F6" s="7"/>
      <c r="G6" s="10">
        <f t="shared" si="0"/>
        <v>19700000</v>
      </c>
      <c r="I6" s="11" t="s">
        <v>36</v>
      </c>
      <c r="J6" s="11"/>
      <c r="K6" s="11"/>
      <c r="L6" s="11"/>
    </row>
    <row r="7" spans="1:12" x14ac:dyDescent="0.3">
      <c r="A7" s="7" t="s">
        <v>30</v>
      </c>
      <c r="B7" s="7" t="s">
        <v>33</v>
      </c>
      <c r="C7" s="7" t="str">
        <f>VLOOKUP(B7,상품코드표,2,FALSE)</f>
        <v>전자사전</v>
      </c>
      <c r="D7" s="8">
        <f>VLOOKUP(B7,상품코드표,3,FALSE)</f>
        <v>256000</v>
      </c>
      <c r="E7" s="7">
        <v>-30</v>
      </c>
      <c r="F7" s="7"/>
      <c r="G7" s="10">
        <f t="shared" si="0"/>
        <v>-7680000</v>
      </c>
      <c r="I7" s="12" t="s">
        <v>37</v>
      </c>
      <c r="J7" s="12"/>
      <c r="K7" s="14">
        <v>200</v>
      </c>
      <c r="L7" s="14"/>
    </row>
    <row r="8" spans="1:12" x14ac:dyDescent="0.3">
      <c r="A8" s="7" t="s">
        <v>31</v>
      </c>
      <c r="B8" s="7" t="s">
        <v>35</v>
      </c>
      <c r="C8" s="7" t="str">
        <f>VLOOKUP(B8,상품코드표,2,FALSE)</f>
        <v>MP3</v>
      </c>
      <c r="D8" s="8">
        <f>VLOOKUP(B8,상품코드표,3,FALSE)</f>
        <v>235000</v>
      </c>
      <c r="E8" s="7">
        <v>50</v>
      </c>
      <c r="F8" s="7"/>
      <c r="G8" s="10">
        <f t="shared" si="0"/>
        <v>11750000</v>
      </c>
      <c r="I8" s="12"/>
      <c r="J8" s="12"/>
      <c r="K8" s="14"/>
      <c r="L8" s="14"/>
    </row>
    <row r="9" spans="1:12" x14ac:dyDescent="0.3">
      <c r="A9" s="7" t="s">
        <v>32</v>
      </c>
      <c r="B9" s="7" t="s">
        <v>9</v>
      </c>
      <c r="C9" s="7" t="str">
        <f>VLOOKUP(B9,상품코드표,2,FALSE)</f>
        <v>PDA</v>
      </c>
      <c r="D9" s="8">
        <f>VLOOKUP(B9,상품코드표,3,FALSE)</f>
        <v>350000</v>
      </c>
      <c r="E9" s="7">
        <v>10</v>
      </c>
      <c r="F9" s="7"/>
      <c r="G9" s="10">
        <f t="shared" si="0"/>
        <v>3500000</v>
      </c>
      <c r="I9" s="13" t="s">
        <v>18</v>
      </c>
      <c r="J9" s="13"/>
      <c r="K9" s="15">
        <f>COUNTIFS(C4:C9,I9,E4:E9,"&gt;=" &amp; K7)</f>
        <v>1</v>
      </c>
      <c r="L9" s="15"/>
    </row>
    <row r="10" spans="1:12" x14ac:dyDescent="0.3">
      <c r="I10" s="13"/>
      <c r="J10" s="13"/>
      <c r="K10" s="15"/>
      <c r="L10" s="15"/>
    </row>
  </sheetData>
  <mergeCells count="6">
    <mergeCell ref="A1:G2"/>
    <mergeCell ref="I7:J8"/>
    <mergeCell ref="I6:L6"/>
    <mergeCell ref="K7:L8"/>
    <mergeCell ref="I9:J10"/>
    <mergeCell ref="K9:L10"/>
  </mergeCells>
  <phoneticPr fontId="2" type="noConversion"/>
  <dataValidations count="4">
    <dataValidation type="list" allowBlank="1" showInputMessage="1" showErrorMessage="1" sqref="B4:B9">
      <formula1>상품코드</formula1>
    </dataValidation>
    <dataValidation type="whole" operator="greaterThanOrEqual" allowBlank="1" showInputMessage="1" showErrorMessage="1" sqref="E4:E9">
      <formula1>0</formula1>
    </dataValidation>
    <dataValidation type="list" allowBlank="1" showInputMessage="1" showErrorMessage="1" sqref="K7:L8">
      <formula1>수량1</formula1>
    </dataValidation>
    <dataValidation type="list" allowBlank="1" showInputMessage="1" showErrorMessage="1" sqref="I9:J10">
      <formula1>상품명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0" sqref="E10"/>
    </sheetView>
  </sheetViews>
  <sheetFormatPr defaultRowHeight="16.5" x14ac:dyDescent="0.3"/>
  <cols>
    <col min="3" max="3" width="15.75" customWidth="1"/>
    <col min="6" max="6" width="14.375" customWidth="1"/>
    <col min="7" max="7" width="14.25" customWidth="1"/>
    <col min="9" max="9" width="21.5" customWidth="1"/>
  </cols>
  <sheetData>
    <row r="1" spans="1:9" x14ac:dyDescent="0.3">
      <c r="D1" s="6" t="s">
        <v>38</v>
      </c>
      <c r="E1" s="6"/>
      <c r="F1" s="6"/>
      <c r="G1" s="6"/>
    </row>
    <row r="2" spans="1:9" x14ac:dyDescent="0.3">
      <c r="D2" s="6"/>
      <c r="E2" s="6"/>
      <c r="F2" s="6"/>
      <c r="G2" s="6"/>
    </row>
    <row r="3" spans="1:9" x14ac:dyDescent="0.3">
      <c r="A3" s="7" t="s">
        <v>39</v>
      </c>
      <c r="B3" s="7" t="s">
        <v>40</v>
      </c>
      <c r="C3" s="7" t="s">
        <v>41</v>
      </c>
      <c r="D3" s="7" t="s">
        <v>42</v>
      </c>
      <c r="E3" s="7" t="s">
        <v>43</v>
      </c>
      <c r="F3" s="7" t="s">
        <v>44</v>
      </c>
      <c r="G3" s="7" t="s">
        <v>45</v>
      </c>
      <c r="H3" s="7" t="s">
        <v>46</v>
      </c>
      <c r="I3" s="7" t="s">
        <v>47</v>
      </c>
    </row>
    <row r="4" spans="1:9" x14ac:dyDescent="0.3">
      <c r="A4" s="7" t="s">
        <v>48</v>
      </c>
      <c r="B4" s="7" t="s">
        <v>49</v>
      </c>
      <c r="C4" s="7" t="s">
        <v>50</v>
      </c>
      <c r="D4" s="7" t="s">
        <v>51</v>
      </c>
      <c r="E4" s="7" t="s">
        <v>52</v>
      </c>
      <c r="F4" s="16">
        <v>35064</v>
      </c>
      <c r="G4" s="16">
        <v>39020</v>
      </c>
      <c r="H4" s="7">
        <v>1</v>
      </c>
      <c r="I4" s="7" t="s">
        <v>53</v>
      </c>
    </row>
    <row r="5" spans="1:9" x14ac:dyDescent="0.3">
      <c r="A5" s="7" t="s">
        <v>54</v>
      </c>
      <c r="B5" s="7" t="s">
        <v>55</v>
      </c>
      <c r="C5" s="7" t="s">
        <v>56</v>
      </c>
      <c r="D5" s="7" t="s">
        <v>57</v>
      </c>
      <c r="E5" s="7" t="s">
        <v>58</v>
      </c>
      <c r="F5" s="16">
        <v>36160</v>
      </c>
      <c r="G5" s="16">
        <v>38478</v>
      </c>
      <c r="H5" s="7">
        <v>2</v>
      </c>
      <c r="I5" s="7" t="s">
        <v>59</v>
      </c>
    </row>
    <row r="6" spans="1:9" x14ac:dyDescent="0.3">
      <c r="A6" s="7" t="s">
        <v>60</v>
      </c>
      <c r="B6" s="7" t="s">
        <v>61</v>
      </c>
      <c r="C6" s="7" t="s">
        <v>62</v>
      </c>
      <c r="D6" s="7" t="s">
        <v>63</v>
      </c>
      <c r="E6" s="7" t="s">
        <v>64</v>
      </c>
      <c r="F6" s="16">
        <v>38868</v>
      </c>
      <c r="G6" s="7"/>
      <c r="H6" s="7">
        <v>3</v>
      </c>
      <c r="I6" s="7" t="s">
        <v>65</v>
      </c>
    </row>
    <row r="7" spans="1:9" x14ac:dyDescent="0.3">
      <c r="A7" s="7" t="s">
        <v>66</v>
      </c>
      <c r="B7" s="7" t="s">
        <v>67</v>
      </c>
      <c r="C7" s="7" t="s">
        <v>68</v>
      </c>
      <c r="D7" s="7" t="s">
        <v>69</v>
      </c>
      <c r="E7" s="7" t="s">
        <v>70</v>
      </c>
      <c r="F7" s="16">
        <v>39020</v>
      </c>
      <c r="G7" s="16">
        <v>39020</v>
      </c>
      <c r="H7" s="7">
        <v>1</v>
      </c>
      <c r="I7" s="7" t="s">
        <v>71</v>
      </c>
    </row>
  </sheetData>
  <mergeCells count="1">
    <mergeCell ref="D1:G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7" sqref="B7:C7"/>
    </sheetView>
  </sheetViews>
  <sheetFormatPr defaultRowHeight="16.5" x14ac:dyDescent="0.3"/>
  <cols>
    <col min="1" max="1" width="13.75" customWidth="1"/>
    <col min="2" max="2" width="14.625" customWidth="1"/>
    <col min="3" max="3" width="14.5" customWidth="1"/>
    <col min="4" max="4" width="17.25" customWidth="1"/>
    <col min="5" max="5" width="3.25" customWidth="1"/>
  </cols>
  <sheetData>
    <row r="1" spans="1:5" x14ac:dyDescent="0.3">
      <c r="A1" s="6" t="s">
        <v>72</v>
      </c>
      <c r="B1" s="6"/>
      <c r="C1" s="6"/>
      <c r="D1" s="6"/>
      <c r="E1" s="6"/>
    </row>
    <row r="2" spans="1:5" ht="17.25" thickBot="1" x14ac:dyDescent="0.35">
      <c r="A2" s="6"/>
      <c r="B2" s="6"/>
      <c r="C2" s="6"/>
      <c r="D2" s="6"/>
      <c r="E2" s="6"/>
    </row>
    <row r="3" spans="1:5" ht="25.5" customHeight="1" x14ac:dyDescent="0.3">
      <c r="A3" s="25" t="s">
        <v>117</v>
      </c>
      <c r="B3" s="26" t="str">
        <f>INDEX(회원번호,MATCH(발행번호,주민번호,0))</f>
        <v>K001</v>
      </c>
      <c r="C3" s="27"/>
      <c r="D3" s="1"/>
      <c r="E3" s="1"/>
    </row>
    <row r="4" spans="1:5" ht="29.25" customHeight="1" x14ac:dyDescent="0.3">
      <c r="A4" s="1" t="s">
        <v>116</v>
      </c>
      <c r="B4" s="7" t="str">
        <f>INDEX(성명,MATCH(발행번호,주민번호,0))</f>
        <v>정유진</v>
      </c>
      <c r="C4" s="7" t="s">
        <v>113</v>
      </c>
      <c r="D4" s="13" t="s">
        <v>83</v>
      </c>
      <c r="E4" s="13"/>
    </row>
    <row r="5" spans="1:5" ht="29.25" customHeight="1" x14ac:dyDescent="0.3">
      <c r="A5" s="28" t="s">
        <v>118</v>
      </c>
      <c r="B5" s="13" t="str">
        <f>INDEX(주소,MATCH(발행번호,주민번호,0))</f>
        <v>부산시 부산진구 부전동</v>
      </c>
      <c r="C5" s="13"/>
      <c r="D5" s="13"/>
      <c r="E5" s="13"/>
    </row>
    <row r="6" spans="1:5" ht="27.75" customHeight="1" x14ac:dyDescent="0.3">
      <c r="A6" s="20" t="s">
        <v>119</v>
      </c>
      <c r="B6" s="31">
        <f>INDEX(가입일,MATCH(발행번호,주민번호,0))</f>
        <v>35064</v>
      </c>
      <c r="C6" s="32"/>
      <c r="D6" s="21" t="str">
        <f ca="1">"( "&amp;DATEDIF(B6,B7,"y")&amp;"년 " &amp; DATEDIF(B6,B7,"ym")&amp;"개월)"</f>
        <v>( 10년 9개월)</v>
      </c>
      <c r="E6" s="22"/>
    </row>
    <row r="7" spans="1:5" ht="27" customHeight="1" x14ac:dyDescent="0.3">
      <c r="A7" s="19"/>
      <c r="B7" s="33">
        <f ca="1">IF(INDEX(탈퇴일,MATCH(발행번호,주민번호,0))="",TODAY(),INDEX(탈퇴일,MATCH(발행번호,주민번호,0)))</f>
        <v>39020</v>
      </c>
      <c r="C7" s="34"/>
      <c r="D7" s="23"/>
      <c r="E7" s="24"/>
    </row>
    <row r="8" spans="1:5" ht="25.5" customHeight="1" x14ac:dyDescent="0.3">
      <c r="A8" s="7" t="s">
        <v>120</v>
      </c>
      <c r="B8" s="7" t="str">
        <f>IF(INDEX(탈퇴일,MATCH(발행번호,주민번호,0))="","현재 회원임","회원탈퇴")</f>
        <v>회원탈퇴</v>
      </c>
      <c r="C8" s="7" t="s">
        <v>121</v>
      </c>
      <c r="D8" s="13" t="str">
        <f>CHOOSE(INDEX(지역,MATCH(발행번호,주민번호,0)),"해운대구","동래구","강서구","부산진구")</f>
        <v>해운대구</v>
      </c>
      <c r="E8" s="13"/>
    </row>
    <row r="10" spans="1:5" x14ac:dyDescent="0.3">
      <c r="A10" s="18" t="s">
        <v>114</v>
      </c>
      <c r="B10" s="19"/>
      <c r="C10" s="19"/>
      <c r="D10" s="19"/>
      <c r="E10" s="19"/>
    </row>
    <row r="11" spans="1:5" x14ac:dyDescent="0.3">
      <c r="A11" s="17">
        <v>40631</v>
      </c>
      <c r="B11" s="17"/>
      <c r="C11" s="17"/>
      <c r="D11" s="17"/>
      <c r="E11" s="17"/>
    </row>
    <row r="13" spans="1:5" ht="20.25" x14ac:dyDescent="0.3">
      <c r="A13" s="29" t="s">
        <v>115</v>
      </c>
      <c r="B13" s="29"/>
      <c r="C13" s="29"/>
      <c r="D13" s="29"/>
      <c r="E13" s="29"/>
    </row>
  </sheetData>
  <mergeCells count="11">
    <mergeCell ref="A10:E10"/>
    <mergeCell ref="A13:E13"/>
    <mergeCell ref="D8:E8"/>
    <mergeCell ref="A11:E11"/>
    <mergeCell ref="A1:E2"/>
    <mergeCell ref="B5:E5"/>
    <mergeCell ref="A6:A7"/>
    <mergeCell ref="B6:C6"/>
    <mergeCell ref="B7:C7"/>
    <mergeCell ref="D6:E7"/>
    <mergeCell ref="D4:E4"/>
  </mergeCells>
  <phoneticPr fontId="2" type="noConversion"/>
  <dataValidations count="1">
    <dataValidation type="list" allowBlank="1" showInputMessage="1" showErrorMessage="1" sqref="D4:E4">
      <formula1>주민번호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" sqref="F2:F9"/>
    </sheetView>
  </sheetViews>
  <sheetFormatPr defaultRowHeight="16.5" x14ac:dyDescent="0.3"/>
  <cols>
    <col min="3" max="3" width="13.75" customWidth="1"/>
    <col min="5" max="5" width="13.625" customWidth="1"/>
    <col min="6" max="6" width="11.125" bestFit="1" customWidth="1"/>
    <col min="8" max="8" width="25.875" customWidth="1"/>
    <col min="9" max="9" width="11.375" customWidth="1"/>
  </cols>
  <sheetData>
    <row r="1" spans="1:8" x14ac:dyDescent="0.3">
      <c r="A1" s="7" t="s">
        <v>73</v>
      </c>
      <c r="B1" s="7" t="s">
        <v>74</v>
      </c>
      <c r="C1" s="7" t="s">
        <v>75</v>
      </c>
      <c r="D1" s="7" t="s">
        <v>76</v>
      </c>
      <c r="E1" s="7" t="s">
        <v>77</v>
      </c>
      <c r="F1" s="7" t="s">
        <v>78</v>
      </c>
      <c r="G1" s="7" t="s">
        <v>79</v>
      </c>
      <c r="H1" s="7" t="s">
        <v>80</v>
      </c>
    </row>
    <row r="2" spans="1:8" x14ac:dyDescent="0.3">
      <c r="A2" s="7" t="s">
        <v>81</v>
      </c>
      <c r="B2" s="7" t="s">
        <v>82</v>
      </c>
      <c r="C2" s="7" t="s">
        <v>83</v>
      </c>
      <c r="D2" s="7" t="s">
        <v>84</v>
      </c>
      <c r="E2" s="30">
        <v>35064</v>
      </c>
      <c r="F2" s="16">
        <v>39020</v>
      </c>
      <c r="G2" s="7">
        <v>1</v>
      </c>
      <c r="H2" s="7" t="s">
        <v>106</v>
      </c>
    </row>
    <row r="3" spans="1:8" x14ac:dyDescent="0.3">
      <c r="A3" s="7" t="s">
        <v>85</v>
      </c>
      <c r="B3" s="7" t="s">
        <v>86</v>
      </c>
      <c r="C3" s="7" t="s">
        <v>87</v>
      </c>
      <c r="D3" s="7" t="s">
        <v>88</v>
      </c>
      <c r="E3" s="16">
        <v>36160</v>
      </c>
      <c r="F3" s="16">
        <v>38478</v>
      </c>
      <c r="G3" s="7">
        <v>2</v>
      </c>
      <c r="H3" s="7" t="s">
        <v>107</v>
      </c>
    </row>
    <row r="4" spans="1:8" x14ac:dyDescent="0.3">
      <c r="A4" s="7" t="s">
        <v>89</v>
      </c>
      <c r="B4" s="7" t="s">
        <v>90</v>
      </c>
      <c r="C4" s="7" t="s">
        <v>91</v>
      </c>
      <c r="D4" s="7" t="s">
        <v>92</v>
      </c>
      <c r="E4" s="16">
        <v>38868</v>
      </c>
      <c r="F4" s="7"/>
      <c r="G4" s="7">
        <v>3</v>
      </c>
      <c r="H4" s="7" t="s">
        <v>108</v>
      </c>
    </row>
    <row r="5" spans="1:8" x14ac:dyDescent="0.3">
      <c r="A5" s="7" t="s">
        <v>93</v>
      </c>
      <c r="B5" s="7" t="s">
        <v>94</v>
      </c>
      <c r="C5" s="7" t="s">
        <v>95</v>
      </c>
      <c r="D5" s="7" t="s">
        <v>84</v>
      </c>
      <c r="E5" s="16">
        <v>37437</v>
      </c>
      <c r="F5" s="16">
        <v>39020</v>
      </c>
      <c r="G5" s="7">
        <v>1</v>
      </c>
      <c r="H5" s="7" t="s">
        <v>109</v>
      </c>
    </row>
    <row r="6" spans="1:8" x14ac:dyDescent="0.3">
      <c r="A6" s="7" t="s">
        <v>96</v>
      </c>
      <c r="B6" s="7" t="s">
        <v>97</v>
      </c>
      <c r="C6" s="7" t="s">
        <v>98</v>
      </c>
      <c r="D6" s="7" t="s">
        <v>88</v>
      </c>
      <c r="E6" s="16">
        <v>38929</v>
      </c>
      <c r="F6" s="16">
        <v>39446</v>
      </c>
      <c r="G6" s="7">
        <v>2</v>
      </c>
      <c r="H6" s="7" t="s">
        <v>110</v>
      </c>
    </row>
    <row r="7" spans="1:8" x14ac:dyDescent="0.3">
      <c r="A7" s="7" t="s">
        <v>99</v>
      </c>
      <c r="B7" s="7" t="s">
        <v>100</v>
      </c>
      <c r="C7" s="7" t="s">
        <v>101</v>
      </c>
      <c r="D7" s="7" t="s">
        <v>102</v>
      </c>
      <c r="E7" s="16">
        <v>37590</v>
      </c>
      <c r="F7" s="7"/>
      <c r="G7" s="7">
        <v>3</v>
      </c>
      <c r="H7" s="7" t="s">
        <v>111</v>
      </c>
    </row>
    <row r="8" spans="1:8" x14ac:dyDescent="0.3">
      <c r="A8" s="7" t="s">
        <v>103</v>
      </c>
      <c r="B8" s="7" t="s">
        <v>104</v>
      </c>
      <c r="C8" s="7" t="s">
        <v>105</v>
      </c>
      <c r="D8" s="7" t="s">
        <v>102</v>
      </c>
      <c r="E8" s="16">
        <v>39447</v>
      </c>
      <c r="F8" s="7"/>
      <c r="G8" s="7">
        <v>4</v>
      </c>
      <c r="H8" s="7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11</vt:i4>
      </vt:variant>
    </vt:vector>
  </HeadingPairs>
  <TitlesOfParts>
    <vt:vector size="16" baseType="lpstr">
      <vt:lpstr>상품코드표</vt:lpstr>
      <vt:lpstr>상품입고내역서</vt:lpstr>
      <vt:lpstr>직원명단</vt:lpstr>
      <vt:lpstr>회원증명서</vt:lpstr>
      <vt:lpstr>회원명단</vt:lpstr>
      <vt:lpstr>가입일</vt:lpstr>
      <vt:lpstr>발행번호</vt:lpstr>
      <vt:lpstr>상품코드</vt:lpstr>
      <vt:lpstr>상품코드표</vt:lpstr>
      <vt:lpstr>성명</vt:lpstr>
      <vt:lpstr>주민번호</vt:lpstr>
      <vt:lpstr>주소</vt:lpstr>
      <vt:lpstr>지역</vt:lpstr>
      <vt:lpstr>탈퇴일</vt:lpstr>
      <vt:lpstr>할인율표</vt:lpstr>
      <vt:lpstr>회원번호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hyunjung</dc:creator>
  <cp:lastModifiedBy>hyunjung</cp:lastModifiedBy>
  <dcterms:created xsi:type="dcterms:W3CDTF">2015-09-23T14:10:21Z</dcterms:created>
  <dcterms:modified xsi:type="dcterms:W3CDTF">2015-09-23T15:08:52Z</dcterms:modified>
</cp:coreProperties>
</file>