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Deshpa\IshDeshpaCode\LHR\USBCPowerPCB\"/>
    </mc:Choice>
  </mc:AlternateContent>
  <xr:revisionPtr revIDLastSave="0" documentId="13_ncr:1_{E8F60FF4-E37C-4DC7-904C-68C46F735EE5}" xr6:coauthVersionLast="47" xr6:coauthVersionMax="47" xr10:uidLastSave="{00000000-0000-0000-0000-000000000000}"/>
  <bookViews>
    <workbookView xWindow="-108" yWindow="-108" windowWidth="23256" windowHeight="12456" xr2:uid="{9443234B-A005-42F8-A816-89AE92D34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B15" i="1"/>
  <c r="C30" i="1"/>
  <c r="G33" i="1" s="1"/>
  <c r="D30" i="1"/>
  <c r="H33" i="1" s="1"/>
  <c r="F33" i="1"/>
  <c r="C15" i="1"/>
  <c r="G18" i="1" s="1"/>
  <c r="D15" i="1"/>
  <c r="H18" i="1" s="1"/>
  <c r="F18" i="1"/>
  <c r="G23" i="1"/>
  <c r="H23" i="1"/>
  <c r="F23" i="1"/>
  <c r="G28" i="1"/>
  <c r="H28" i="1"/>
  <c r="F28" i="1"/>
  <c r="G38" i="1"/>
  <c r="H38" i="1"/>
  <c r="F38" i="1"/>
  <c r="B25" i="1"/>
  <c r="F25" i="1" s="1"/>
  <c r="G25" i="1"/>
  <c r="H25" i="1"/>
  <c r="D25" i="1"/>
  <c r="C25" i="1"/>
  <c r="C35" i="1"/>
  <c r="G35" i="1" s="1"/>
  <c r="D35" i="1"/>
  <c r="H35" i="1" s="1"/>
  <c r="B35" i="1"/>
  <c r="F35" i="1" s="1"/>
  <c r="C20" i="1"/>
  <c r="D20" i="1"/>
  <c r="B20" i="1"/>
  <c r="D10" i="1"/>
  <c r="H13" i="1" s="1"/>
  <c r="H14" i="1" s="1"/>
  <c r="C10" i="1"/>
  <c r="G13" i="1" s="1"/>
  <c r="G14" i="1" s="1"/>
  <c r="B10" i="1"/>
  <c r="H24" i="1" l="1"/>
  <c r="H29" i="1"/>
  <c r="F13" i="1"/>
  <c r="F14" i="1" s="1"/>
  <c r="G36" i="1"/>
  <c r="G37" i="1" s="1"/>
  <c r="H36" i="1"/>
  <c r="H37" i="1" s="1"/>
  <c r="F36" i="1"/>
  <c r="F37" i="1" s="1"/>
  <c r="F20" i="1"/>
  <c r="F21" i="1" s="1"/>
  <c r="F22" i="1" s="1"/>
  <c r="G20" i="1"/>
  <c r="G21" i="1" s="1"/>
  <c r="G22" i="1" s="1"/>
  <c r="H20" i="1"/>
  <c r="H21" i="1" s="1"/>
  <c r="H22" i="1" s="1"/>
  <c r="H10" i="1"/>
  <c r="H11" i="1" s="1"/>
  <c r="H12" i="1" s="1"/>
  <c r="F10" i="1"/>
  <c r="F11" i="1" s="1"/>
  <c r="F12" i="1" s="1"/>
  <c r="G10" i="1"/>
  <c r="G11" i="1" s="1"/>
  <c r="G12" i="1" s="1"/>
  <c r="H15" i="1"/>
  <c r="H16" i="1" s="1"/>
  <c r="H17" i="1" s="1"/>
  <c r="G15" i="1"/>
  <c r="G16" i="1" s="1"/>
  <c r="G17" i="1" s="1"/>
  <c r="G30" i="1"/>
  <c r="G31" i="1" s="1"/>
  <c r="G32" i="1" s="1"/>
  <c r="H30" i="1"/>
  <c r="H31" i="1" s="1"/>
  <c r="H32" i="1" s="1"/>
  <c r="F29" i="1"/>
  <c r="F26" i="1"/>
  <c r="F27" i="1" s="1"/>
  <c r="G29" i="1"/>
  <c r="F39" i="1"/>
  <c r="H39" i="1"/>
  <c r="G39" i="1"/>
  <c r="G26" i="1"/>
  <c r="G27" i="1" s="1"/>
  <c r="G24" i="1"/>
  <c r="F24" i="1"/>
  <c r="H26" i="1"/>
  <c r="H27" i="1" s="1"/>
  <c r="F15" i="1" l="1"/>
  <c r="F16" i="1" s="1"/>
  <c r="F17" i="1" s="1"/>
  <c r="G19" i="1"/>
  <c r="H19" i="1"/>
  <c r="F19" i="1"/>
  <c r="F30" i="1"/>
  <c r="F31" i="1" s="1"/>
  <c r="F32" i="1" s="1"/>
  <c r="G34" i="1"/>
  <c r="H34" i="1"/>
  <c r="F34" i="1"/>
</calcChain>
</file>

<file path=xl/sharedStrings.xml><?xml version="1.0" encoding="utf-8"?>
<sst xmlns="http://schemas.openxmlformats.org/spreadsheetml/2006/main" count="59" uniqueCount="50">
  <si>
    <t>Product</t>
  </si>
  <si>
    <t>Notes</t>
  </si>
  <si>
    <t>Lowest cost on Mouser</t>
  </si>
  <si>
    <t>Lowest quiescent power draw on TI's product selector and pretty low offset voltage</t>
  </si>
  <si>
    <t>INA186-Q1</t>
  </si>
  <si>
    <t>INA190-Q1</t>
  </si>
  <si>
    <t>Also seemed pretty good</t>
  </si>
  <si>
    <t>INA2180</t>
  </si>
  <si>
    <t>Cost</t>
  </si>
  <si>
    <t>Quantity Required</t>
  </si>
  <si>
    <t>Quiescent Current (uA)</t>
  </si>
  <si>
    <t>Offset Voltage (uV)</t>
  </si>
  <si>
    <t>Gain</t>
  </si>
  <si>
    <t>Swing to Vsupp</t>
  </si>
  <si>
    <t>Swing to Vgnd</t>
  </si>
  <si>
    <t>Rshunt Min (5V)</t>
  </si>
  <si>
    <t>Rshunt Max (5V)</t>
  </si>
  <si>
    <t>Rshunt Min (12V)</t>
  </si>
  <si>
    <t>Rshunt Max (12V)</t>
  </si>
  <si>
    <t>Voltage Drop (5V, Rshunt Min)</t>
  </si>
  <si>
    <t>Voltage Drop (5V, Rshunt Max)</t>
  </si>
  <si>
    <t>Voltage Drop (12V, Rshunt Min)</t>
  </si>
  <si>
    <t>Voltage Drop (12V, Rshunt Max)</t>
  </si>
  <si>
    <t>Max 5V Current</t>
  </si>
  <si>
    <t>Max 12V Current</t>
  </si>
  <si>
    <t>Pshunt (5V, Rshunt Min)</t>
  </si>
  <si>
    <t>Pshunt (5V, Rshunt Max)</t>
  </si>
  <si>
    <t>Pshunt (12V, Rshunt Min)</t>
  </si>
  <si>
    <t>Pshunt (12V, Rshunt Max)</t>
  </si>
  <si>
    <t>Pshunt (5V, Rshunt Min) %</t>
  </si>
  <si>
    <t>Pshunt (5V, Rshunt Max) %</t>
  </si>
  <si>
    <t>Pshunt (12V, Rshunt Min) %</t>
  </si>
  <si>
    <t>Pshunt (12V, Rshunt Max) %</t>
  </si>
  <si>
    <t>Min Current</t>
  </si>
  <si>
    <t>Percent Error at Min Current (5V, Rshunt Min)</t>
  </si>
  <si>
    <t>Percent Error at Min Current (5V, Rshunt Max)</t>
  </si>
  <si>
    <t>Percent Error at Min Current (12V, Rshunt Min)</t>
  </si>
  <si>
    <t>Percent Error at Min Current (12V, Rshunt Max)</t>
  </si>
  <si>
    <t>How many A off? (visibly)</t>
  </si>
  <si>
    <t>Voltage Drop (5V, Rshunt Mid)</t>
  </si>
  <si>
    <t>Voltage Drop (12V, Rshunt Mid)</t>
  </si>
  <si>
    <t>Pshunt (5V, Rshunt Mid)</t>
  </si>
  <si>
    <t>Pshunt (12V, Rshunt Mid)</t>
  </si>
  <si>
    <t>Pshunt (5V, Rshunt Mid) %</t>
  </si>
  <si>
    <t>Pshunt (12V, Rshunt Mid) %</t>
  </si>
  <si>
    <t>Percent Error at Min Current (5V, Rshunt Mid)</t>
  </si>
  <si>
    <t>Percent Error at Min Current (12V, Rshunt Mid)</t>
  </si>
  <si>
    <t>Rshunt Perfect (5V)</t>
  </si>
  <si>
    <t>Rshunt Perfect (12V)</t>
  </si>
  <si>
    <t>ADC Voltage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</si>
</sst>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%"/>
    <numFmt numFmtId="165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3"/>
    <xf numFmtId="44" fontId="0" fillId="0" borderId="0" xfId="1" applyFont="1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2" fillId="0" borderId="7" xfId="0" applyFont="1" applyBorder="1"/>
    <xf numFmtId="0" fontId="0" fillId="0" borderId="7" xfId="0" applyBorder="1"/>
    <xf numFmtId="164" fontId="0" fillId="0" borderId="0" xfId="2" applyNumberFormat="1" applyFont="1" applyBorder="1"/>
    <xf numFmtId="9" fontId="0" fillId="0" borderId="0" xfId="2" applyFont="1" applyBorder="1"/>
    <xf numFmtId="0" fontId="0" fillId="0" borderId="8" xfId="0" applyBorder="1"/>
    <xf numFmtId="0" fontId="2" fillId="0" borderId="8" xfId="0" applyFont="1" applyBorder="1"/>
    <xf numFmtId="165" fontId="0" fillId="0" borderId="8" xfId="0" applyNumberFormat="1" applyBorder="1"/>
    <xf numFmtId="0" fontId="0" fillId="0" borderId="6" xfId="0" applyFill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Texas-Instruments/INA190A1QDDFRQ1?qs=t7xnP681wgW6PkZKQaRbPQ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Texas-Instruments/INA186A1QDDFRQ1?qs=t7xnP681wgXMZpafRtOdUg%3D%3D" TargetMode="External"/><Relationship Id="rId1" Type="http://schemas.openxmlformats.org/officeDocument/2006/relationships/hyperlink" Target="https://www.mouser.com/ProductDetail/Texas-Instruments/INA2180A1QDGKRQ1?qs=vdi0iO8H4N0G4w%2F4LadMyA%3D%3D" TargetMode="External"/><Relationship Id="rId6" Type="http://schemas.openxmlformats.org/officeDocument/2006/relationships/hyperlink" Target="https://www.mouser.com/ProductDetail/Texas-Instruments/INA190A1QDDFRQ1?qs=t7xnP681wgW6PkZKQaRbPQ%3D%3D" TargetMode="External"/><Relationship Id="rId5" Type="http://schemas.openxmlformats.org/officeDocument/2006/relationships/hyperlink" Target="https://www.mouser.com/ProductDetail/Texas-Instruments/INA186A1QDDFRQ1?qs=t7xnP681wgXMZpafRtOdUg%3D%3D" TargetMode="External"/><Relationship Id="rId4" Type="http://schemas.openxmlformats.org/officeDocument/2006/relationships/hyperlink" Target="https://www.mouser.com/ProductDetail/Texas-Instruments/INA2180A1QDGKRQ1?qs=vdi0iO8H4N0G4w%2F4LadMy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1F7E-D90B-49A5-BF71-523141FFB08C}">
  <dimension ref="A1:I39"/>
  <sheetViews>
    <sheetView tabSelected="1" zoomScale="105" workbookViewId="0">
      <selection activeCell="H4" sqref="H4"/>
    </sheetView>
  </sheetViews>
  <sheetFormatPr defaultRowHeight="14.4" x14ac:dyDescent="0.3"/>
  <cols>
    <col min="1" max="1" width="39.6640625" bestFit="1" customWidth="1"/>
    <col min="2" max="2" width="19.77734375" bestFit="1" customWidth="1"/>
    <col min="3" max="3" width="21" bestFit="1" customWidth="1"/>
    <col min="4" max="4" width="14.44140625" customWidth="1"/>
    <col min="5" max="5" width="38.33203125" bestFit="1" customWidth="1"/>
    <col min="6" max="6" width="13.109375" bestFit="1" customWidth="1"/>
    <col min="7" max="7" width="14.21875" bestFit="1" customWidth="1"/>
    <col min="8" max="8" width="14.5546875" bestFit="1" customWidth="1"/>
    <col min="9" max="9" width="20.44140625" bestFit="1" customWidth="1"/>
  </cols>
  <sheetData>
    <row r="1" spans="1:9" x14ac:dyDescent="0.3">
      <c r="A1" s="3" t="s">
        <v>0</v>
      </c>
      <c r="B1" s="1" t="s">
        <v>7</v>
      </c>
      <c r="C1" s="1" t="s">
        <v>4</v>
      </c>
      <c r="D1" s="1" t="s">
        <v>5</v>
      </c>
      <c r="F1" s="5" t="s">
        <v>33</v>
      </c>
      <c r="G1" s="6" t="s">
        <v>23</v>
      </c>
      <c r="H1" s="6" t="s">
        <v>24</v>
      </c>
      <c r="I1" s="7" t="s">
        <v>49</v>
      </c>
    </row>
    <row r="2" spans="1:9" ht="31.8" customHeight="1" thickBot="1" x14ac:dyDescent="0.35">
      <c r="A2" s="3" t="s">
        <v>1</v>
      </c>
      <c r="B2" s="4" t="s">
        <v>2</v>
      </c>
      <c r="C2" s="4" t="s">
        <v>6</v>
      </c>
      <c r="D2" s="4" t="s">
        <v>3</v>
      </c>
      <c r="F2" s="8">
        <v>1E-3</v>
      </c>
      <c r="G2" s="9">
        <v>3</v>
      </c>
      <c r="H2" s="9">
        <v>8.3330000000000002</v>
      </c>
      <c r="I2" s="17">
        <v>3.2</v>
      </c>
    </row>
    <row r="3" spans="1:9" x14ac:dyDescent="0.3">
      <c r="A3" s="3" t="s">
        <v>8</v>
      </c>
      <c r="B3" s="2">
        <v>0.53</v>
      </c>
      <c r="C3" s="2">
        <v>1.57</v>
      </c>
      <c r="D3" s="2">
        <v>3.29</v>
      </c>
    </row>
    <row r="4" spans="1:9" x14ac:dyDescent="0.3">
      <c r="A4" s="3" t="s">
        <v>9</v>
      </c>
      <c r="B4">
        <v>1</v>
      </c>
      <c r="C4">
        <v>2</v>
      </c>
      <c r="D4">
        <v>2</v>
      </c>
    </row>
    <row r="5" spans="1:9" x14ac:dyDescent="0.3">
      <c r="A5" s="3" t="s">
        <v>10</v>
      </c>
      <c r="B5">
        <v>355</v>
      </c>
      <c r="C5">
        <v>48</v>
      </c>
      <c r="D5">
        <v>48</v>
      </c>
    </row>
    <row r="6" spans="1:9" x14ac:dyDescent="0.3">
      <c r="A6" s="3" t="s">
        <v>11</v>
      </c>
      <c r="B6">
        <v>100</v>
      </c>
      <c r="C6">
        <v>-3</v>
      </c>
      <c r="D6">
        <v>-3</v>
      </c>
    </row>
    <row r="7" spans="1:9" x14ac:dyDescent="0.3">
      <c r="A7" s="3" t="s">
        <v>12</v>
      </c>
      <c r="B7">
        <v>20</v>
      </c>
      <c r="C7">
        <v>25</v>
      </c>
      <c r="D7">
        <v>25</v>
      </c>
    </row>
    <row r="8" spans="1:9" x14ac:dyDescent="0.3">
      <c r="A8" s="3" t="s">
        <v>13</v>
      </c>
      <c r="B8">
        <v>4.9800000000000004</v>
      </c>
      <c r="C8">
        <v>4.9800000000000004</v>
      </c>
      <c r="D8">
        <v>4.9800000000000004</v>
      </c>
    </row>
    <row r="9" spans="1:9" x14ac:dyDescent="0.3">
      <c r="A9" s="3" t="s">
        <v>14</v>
      </c>
      <c r="B9">
        <v>5.0000000000000001E-4</v>
      </c>
      <c r="C9">
        <v>5.0000000000000002E-5</v>
      </c>
      <c r="D9">
        <v>5.0000000000000002E-5</v>
      </c>
      <c r="E9" s="3" t="s">
        <v>0</v>
      </c>
      <c r="F9" s="1" t="s">
        <v>7</v>
      </c>
      <c r="G9" s="1" t="s">
        <v>4</v>
      </c>
      <c r="H9" s="1" t="s">
        <v>5</v>
      </c>
    </row>
    <row r="10" spans="1:9" x14ac:dyDescent="0.3">
      <c r="A10" s="10" t="s">
        <v>15</v>
      </c>
      <c r="B10" s="11">
        <f>B$9/($F$2*B$7)</f>
        <v>2.5000000000000001E-2</v>
      </c>
      <c r="C10" s="11">
        <f>C$9/($F$2*C$7)</f>
        <v>2E-3</v>
      </c>
      <c r="D10" s="11">
        <f>D$9/($F$2*D$7)</f>
        <v>2E-3</v>
      </c>
      <c r="E10" s="10" t="s">
        <v>19</v>
      </c>
      <c r="F10" s="11">
        <f>B10*$G$2</f>
        <v>7.5000000000000011E-2</v>
      </c>
      <c r="G10" s="11">
        <f>C10*$G$2</f>
        <v>6.0000000000000001E-3</v>
      </c>
      <c r="H10" s="11">
        <f>D10*$G$2</f>
        <v>6.0000000000000001E-3</v>
      </c>
    </row>
    <row r="11" spans="1:9" x14ac:dyDescent="0.3">
      <c r="E11" s="3" t="s">
        <v>25</v>
      </c>
      <c r="F11">
        <f>F10*$G$2</f>
        <v>0.22500000000000003</v>
      </c>
      <c r="G11">
        <f>G10*$G$2</f>
        <v>1.8000000000000002E-2</v>
      </c>
      <c r="H11">
        <f>H10*$G$2</f>
        <v>1.8000000000000002E-2</v>
      </c>
    </row>
    <row r="12" spans="1:9" x14ac:dyDescent="0.3">
      <c r="E12" s="3" t="s">
        <v>29</v>
      </c>
      <c r="F12" s="12">
        <f>F11/($G$2*5)</f>
        <v>1.5000000000000003E-2</v>
      </c>
      <c r="G12" s="12">
        <f>G11/($G$2*5)</f>
        <v>1.2000000000000001E-3</v>
      </c>
      <c r="H12" s="12">
        <f>H11/($G$2*5)</f>
        <v>1.2000000000000001E-3</v>
      </c>
    </row>
    <row r="13" spans="1:9" x14ac:dyDescent="0.3">
      <c r="E13" s="3" t="s">
        <v>34</v>
      </c>
      <c r="F13" s="13">
        <f>(B$6*10^-6)/(B10*$F$2)</f>
        <v>3.9999999999999996</v>
      </c>
      <c r="G13" s="13">
        <f t="shared" ref="G13:H13" si="0">(C$6*10^-6)/(C10*$F$2)</f>
        <v>-1.5</v>
      </c>
      <c r="H13" s="13">
        <f t="shared" si="0"/>
        <v>-1.5</v>
      </c>
    </row>
    <row r="14" spans="1:9" x14ac:dyDescent="0.3">
      <c r="A14" s="14"/>
      <c r="B14" s="14"/>
      <c r="C14" s="14"/>
      <c r="D14" s="14"/>
      <c r="E14" s="15" t="s">
        <v>38</v>
      </c>
      <c r="F14" s="16">
        <f>$F$2*F13</f>
        <v>3.9999999999999992E-3</v>
      </c>
      <c r="G14" s="16">
        <f>$F$2*G13</f>
        <v>-1.5E-3</v>
      </c>
      <c r="H14" s="16">
        <f>$F$2*H13</f>
        <v>-1.5E-3</v>
      </c>
    </row>
    <row r="15" spans="1:9" x14ac:dyDescent="0.3">
      <c r="A15" s="10" t="s">
        <v>47</v>
      </c>
      <c r="B15" s="11">
        <f>ROUND(3.2/(B$7*$G$2),3)</f>
        <v>5.2999999999999999E-2</v>
      </c>
      <c r="C15" s="11">
        <f t="shared" ref="C15:D15" si="1">ROUND(4.096/(C$7*$G$2),3)</f>
        <v>5.5E-2</v>
      </c>
      <c r="D15" s="11">
        <f t="shared" si="1"/>
        <v>5.5E-2</v>
      </c>
      <c r="E15" s="10" t="s">
        <v>39</v>
      </c>
      <c r="F15" s="11">
        <f>B15*$G$2</f>
        <v>0.159</v>
      </c>
      <c r="G15" s="11">
        <f>C15*$G$2</f>
        <v>0.16500000000000001</v>
      </c>
      <c r="H15" s="11">
        <f>D15*$G$2</f>
        <v>0.16500000000000001</v>
      </c>
    </row>
    <row r="16" spans="1:9" x14ac:dyDescent="0.3">
      <c r="A16" s="3"/>
      <c r="E16" s="3" t="s">
        <v>41</v>
      </c>
      <c r="F16">
        <f>F15*$G$2</f>
        <v>0.47699999999999998</v>
      </c>
      <c r="G16">
        <f>G15*$G$2</f>
        <v>0.495</v>
      </c>
      <c r="H16">
        <f>H15*$G$2</f>
        <v>0.495</v>
      </c>
    </row>
    <row r="17" spans="1:8" x14ac:dyDescent="0.3">
      <c r="A17" s="3"/>
      <c r="E17" s="3" t="s">
        <v>43</v>
      </c>
      <c r="F17" s="12">
        <f>F16/($G$2*5)</f>
        <v>3.1800000000000002E-2</v>
      </c>
      <c r="G17" s="12">
        <f>G16/($G$2*5)</f>
        <v>3.3000000000000002E-2</v>
      </c>
      <c r="H17" s="12">
        <f>H16/($G$2*5)</f>
        <v>3.3000000000000002E-2</v>
      </c>
    </row>
    <row r="18" spans="1:8" x14ac:dyDescent="0.3">
      <c r="A18" s="3"/>
      <c r="E18" s="3" t="s">
        <v>45</v>
      </c>
      <c r="F18" s="13">
        <f>(B$6*10^-6)/(B15*$F$2)</f>
        <v>1.8867924528301885</v>
      </c>
      <c r="G18" s="13">
        <f t="shared" ref="G18:H18" si="2">(C$6*10^-6)/(C15*$F$2)</f>
        <v>-5.4545454545454543E-2</v>
      </c>
      <c r="H18" s="13">
        <f t="shared" si="2"/>
        <v>-5.4545454545454543E-2</v>
      </c>
    </row>
    <row r="19" spans="1:8" x14ac:dyDescent="0.3">
      <c r="A19" s="15"/>
      <c r="B19" s="14"/>
      <c r="C19" s="14"/>
      <c r="D19" s="14"/>
      <c r="E19" s="15" t="s">
        <v>38</v>
      </c>
      <c r="F19" s="16">
        <f>$F$2*F18</f>
        <v>1.8867924528301885E-3</v>
      </c>
      <c r="G19" s="16">
        <f>$F$2*G18</f>
        <v>-5.4545454545454546E-5</v>
      </c>
      <c r="H19" s="16">
        <f>$F$2*H18</f>
        <v>-5.4545454545454546E-5</v>
      </c>
    </row>
    <row r="20" spans="1:8" x14ac:dyDescent="0.3">
      <c r="A20" s="10" t="s">
        <v>16</v>
      </c>
      <c r="B20" s="11">
        <f>B$8/($G$2*B$7)</f>
        <v>8.3000000000000004E-2</v>
      </c>
      <c r="C20" s="11">
        <f t="shared" ref="C20:D20" si="3">C$8/($G$2*C$7)</f>
        <v>6.6400000000000001E-2</v>
      </c>
      <c r="D20" s="11">
        <f t="shared" si="3"/>
        <v>6.6400000000000001E-2</v>
      </c>
      <c r="E20" s="10" t="s">
        <v>20</v>
      </c>
      <c r="F20" s="11">
        <f>B20*$G$2</f>
        <v>0.249</v>
      </c>
      <c r="G20" s="11">
        <f>C20*$G$2</f>
        <v>0.19919999999999999</v>
      </c>
      <c r="H20" s="11">
        <f>D20*$G$2</f>
        <v>0.19919999999999999</v>
      </c>
    </row>
    <row r="21" spans="1:8" x14ac:dyDescent="0.3">
      <c r="E21" s="3" t="s">
        <v>26</v>
      </c>
      <c r="F21">
        <f>F20*$G$2</f>
        <v>0.747</v>
      </c>
      <c r="G21">
        <f>G20*$G$2</f>
        <v>0.59759999999999991</v>
      </c>
      <c r="H21">
        <f>H20*$G$2</f>
        <v>0.59759999999999991</v>
      </c>
    </row>
    <row r="22" spans="1:8" x14ac:dyDescent="0.3">
      <c r="A22" s="3"/>
      <c r="E22" s="3" t="s">
        <v>30</v>
      </c>
      <c r="F22" s="12">
        <f>F21/($G$2*5)</f>
        <v>4.9799999999999997E-2</v>
      </c>
      <c r="G22" s="12">
        <f>G21/($G$2*5)</f>
        <v>3.9839999999999993E-2</v>
      </c>
      <c r="H22" s="12">
        <f>H21/($G$2*5)</f>
        <v>3.9839999999999993E-2</v>
      </c>
    </row>
    <row r="23" spans="1:8" x14ac:dyDescent="0.3">
      <c r="A23" s="3"/>
      <c r="E23" s="3" t="s">
        <v>35</v>
      </c>
      <c r="F23" s="13">
        <f>(B$6*10^-6)/(B20*$F$2)</f>
        <v>1.2048192771084334</v>
      </c>
      <c r="G23" s="13">
        <f t="shared" ref="G23:H23" si="4">(C$6*10^-6)/(C20*$F$2)</f>
        <v>-4.5180722891566265E-2</v>
      </c>
      <c r="H23" s="13">
        <f t="shared" si="4"/>
        <v>-4.5180722891566265E-2</v>
      </c>
    </row>
    <row r="24" spans="1:8" x14ac:dyDescent="0.3">
      <c r="A24" s="15"/>
      <c r="B24" s="14"/>
      <c r="C24" s="14"/>
      <c r="D24" s="14"/>
      <c r="E24" s="15" t="s">
        <v>38</v>
      </c>
      <c r="F24" s="16">
        <f>$F$2*F23</f>
        <v>1.2048192771084334E-3</v>
      </c>
      <c r="G24" s="16">
        <f>$F$2*G23</f>
        <v>-4.5180722891566266E-5</v>
      </c>
      <c r="H24" s="16">
        <f>$F$2*H23</f>
        <v>-4.5180722891566266E-5</v>
      </c>
    </row>
    <row r="25" spans="1:8" x14ac:dyDescent="0.3">
      <c r="A25" s="10" t="s">
        <v>17</v>
      </c>
      <c r="B25" s="11">
        <f>B$9/($F$2*B$7)</f>
        <v>2.5000000000000001E-2</v>
      </c>
      <c r="C25" s="11">
        <f>C$9/($F$2*C$7)</f>
        <v>2E-3</v>
      </c>
      <c r="D25" s="11">
        <f>D$9/($F$2*D$7)</f>
        <v>2E-3</v>
      </c>
      <c r="E25" s="10" t="s">
        <v>21</v>
      </c>
      <c r="F25" s="11">
        <f>B$25*$H$2</f>
        <v>0.20832500000000001</v>
      </c>
      <c r="G25" s="11">
        <f t="shared" ref="G25:H25" si="5">C$25*$H$2</f>
        <v>1.6666E-2</v>
      </c>
      <c r="H25" s="11">
        <f t="shared" si="5"/>
        <v>1.6666E-2</v>
      </c>
    </row>
    <row r="26" spans="1:8" x14ac:dyDescent="0.3">
      <c r="A26" s="3"/>
      <c r="E26" s="3" t="s">
        <v>27</v>
      </c>
      <c r="F26">
        <f>F25*$G$2</f>
        <v>0.62497500000000006</v>
      </c>
      <c r="G26">
        <f>G25*$G$2</f>
        <v>4.9998000000000001E-2</v>
      </c>
      <c r="H26">
        <f>H25*$G$2</f>
        <v>4.9998000000000001E-2</v>
      </c>
    </row>
    <row r="27" spans="1:8" x14ac:dyDescent="0.3">
      <c r="E27" s="3" t="s">
        <v>31</v>
      </c>
      <c r="F27" s="12">
        <f>F26/($H$2*12)</f>
        <v>6.2500000000000003E-3</v>
      </c>
      <c r="G27" s="12">
        <f>G26/($H$2*12)</f>
        <v>5.0000000000000001E-4</v>
      </c>
      <c r="H27" s="12">
        <f>H26/($H$2*12)</f>
        <v>5.0000000000000001E-4</v>
      </c>
    </row>
    <row r="28" spans="1:8" x14ac:dyDescent="0.3">
      <c r="A28" s="3"/>
      <c r="E28" s="3" t="s">
        <v>36</v>
      </c>
      <c r="F28" s="13">
        <f>(B$6*10^-6)/(B10*$F$2)</f>
        <v>3.9999999999999996</v>
      </c>
      <c r="G28" s="13">
        <f t="shared" ref="G28:H28" si="6">(C$6*10^-6)/(C10*$F$2)</f>
        <v>-1.5</v>
      </c>
      <c r="H28" s="13">
        <f t="shared" si="6"/>
        <v>-1.5</v>
      </c>
    </row>
    <row r="29" spans="1:8" x14ac:dyDescent="0.3">
      <c r="A29" s="15"/>
      <c r="B29" s="14"/>
      <c r="C29" s="14"/>
      <c r="D29" s="14"/>
      <c r="E29" s="15" t="s">
        <v>38</v>
      </c>
      <c r="F29" s="16">
        <f>$F$2*F28</f>
        <v>3.9999999999999992E-3</v>
      </c>
      <c r="G29" s="16">
        <f>$F$2*G28</f>
        <v>-1.5E-3</v>
      </c>
      <c r="H29" s="16">
        <f>$F$2*H28</f>
        <v>-1.5E-3</v>
      </c>
    </row>
    <row r="30" spans="1:8" x14ac:dyDescent="0.3">
      <c r="A30" s="10" t="s">
        <v>48</v>
      </c>
      <c r="B30" s="11">
        <f>ROUND(3.2/($H$2*B$7),3)</f>
        <v>1.9E-2</v>
      </c>
      <c r="C30" s="11">
        <f t="shared" ref="C30:D30" si="7">ROUND(4.096/($H$2*C$7),3)</f>
        <v>0.02</v>
      </c>
      <c r="D30" s="11">
        <f t="shared" si="7"/>
        <v>0.02</v>
      </c>
      <c r="E30" s="10" t="s">
        <v>40</v>
      </c>
      <c r="F30" s="11">
        <f>B30*$H$2</f>
        <v>0.158327</v>
      </c>
      <c r="G30" s="11">
        <f>C30*$H$2</f>
        <v>0.16666</v>
      </c>
      <c r="H30" s="11">
        <f>D30*$H$2</f>
        <v>0.16666</v>
      </c>
    </row>
    <row r="31" spans="1:8" x14ac:dyDescent="0.3">
      <c r="A31" s="3"/>
      <c r="E31" s="3" t="s">
        <v>42</v>
      </c>
      <c r="F31">
        <f>F30*$G$2</f>
        <v>0.47498099999999999</v>
      </c>
      <c r="G31">
        <f>G30*$G$2</f>
        <v>0.49997999999999998</v>
      </c>
      <c r="H31">
        <f>H30*$G$2</f>
        <v>0.49997999999999998</v>
      </c>
    </row>
    <row r="32" spans="1:8" x14ac:dyDescent="0.3">
      <c r="A32" s="3"/>
      <c r="E32" s="3" t="s">
        <v>44</v>
      </c>
      <c r="F32" s="12">
        <f>F31/($H$2*12)</f>
        <v>4.749999999999999E-3</v>
      </c>
      <c r="G32" s="12">
        <f>G31/($H$2*12)</f>
        <v>4.9999999999999992E-3</v>
      </c>
      <c r="H32" s="12">
        <f>H31/($H$2*12)</f>
        <v>4.9999999999999992E-3</v>
      </c>
    </row>
    <row r="33" spans="1:8" x14ac:dyDescent="0.3">
      <c r="A33" s="3"/>
      <c r="E33" s="3" t="s">
        <v>46</v>
      </c>
      <c r="F33" s="13">
        <f>(B$6*10^-6)/(B$30*$F$2)</f>
        <v>5.2631578947368416</v>
      </c>
      <c r="G33" s="13">
        <f t="shared" ref="G33:H33" si="8">(C$6*10^-6)/(C$30*$F$2)</f>
        <v>-0.15</v>
      </c>
      <c r="H33" s="13">
        <f t="shared" si="8"/>
        <v>-0.15</v>
      </c>
    </row>
    <row r="34" spans="1:8" x14ac:dyDescent="0.3">
      <c r="A34" s="15"/>
      <c r="B34" s="14"/>
      <c r="C34" s="14"/>
      <c r="D34" s="14"/>
      <c r="E34" s="15" t="s">
        <v>38</v>
      </c>
      <c r="F34" s="16">
        <f>$F$2*F33</f>
        <v>5.263157894736842E-3</v>
      </c>
      <c r="G34" s="16">
        <f>$F$2*G33</f>
        <v>-1.4999999999999999E-4</v>
      </c>
      <c r="H34" s="16">
        <f>$F$2*H33</f>
        <v>-1.4999999999999999E-4</v>
      </c>
    </row>
    <row r="35" spans="1:8" x14ac:dyDescent="0.3">
      <c r="A35" s="10" t="s">
        <v>18</v>
      </c>
      <c r="B35" s="11">
        <f>B$8/($H$2*B$7)</f>
        <v>2.9881195247809914E-2</v>
      </c>
      <c r="C35" s="11">
        <f t="shared" ref="C35:D35" si="9">C$8/($H$2*C$7)</f>
        <v>2.390495619824793E-2</v>
      </c>
      <c r="D35" s="11">
        <f t="shared" si="9"/>
        <v>2.390495619824793E-2</v>
      </c>
      <c r="E35" s="10" t="s">
        <v>22</v>
      </c>
      <c r="F35" s="11">
        <f>B35*$H$2</f>
        <v>0.24900000000000003</v>
      </c>
      <c r="G35" s="11">
        <f>C35*$H$2</f>
        <v>0.19920000000000002</v>
      </c>
      <c r="H35" s="11">
        <f>D35*$H$2</f>
        <v>0.19920000000000002</v>
      </c>
    </row>
    <row r="36" spans="1:8" x14ac:dyDescent="0.3">
      <c r="A36" s="3"/>
      <c r="E36" s="3" t="s">
        <v>28</v>
      </c>
      <c r="F36">
        <f>F35*$G$2</f>
        <v>0.74700000000000011</v>
      </c>
      <c r="G36">
        <f>G35*$G$2</f>
        <v>0.59760000000000002</v>
      </c>
      <c r="H36">
        <f>H35*$G$2</f>
        <v>0.59760000000000002</v>
      </c>
    </row>
    <row r="37" spans="1:8" x14ac:dyDescent="0.3">
      <c r="E37" s="3" t="s">
        <v>32</v>
      </c>
      <c r="F37" s="12">
        <f>F36/($H$2*12)</f>
        <v>7.4702988119524786E-3</v>
      </c>
      <c r="G37" s="12">
        <f>G36/($H$2*12)</f>
        <v>5.9762390495619825E-3</v>
      </c>
      <c r="H37" s="12">
        <f>H36/($H$2*12)</f>
        <v>5.9762390495619825E-3</v>
      </c>
    </row>
    <row r="38" spans="1:8" x14ac:dyDescent="0.3">
      <c r="E38" s="3" t="s">
        <v>37</v>
      </c>
      <c r="F38" s="13">
        <f>(B$6*10^-6)/(B$35*$F$2)</f>
        <v>3.3465863453815254</v>
      </c>
      <c r="G38" s="13">
        <f t="shared" ref="G38:H38" si="10">(C$6*10^-6)/(C$35*$F$2)</f>
        <v>-0.12549698795180722</v>
      </c>
      <c r="H38" s="13">
        <f t="shared" si="10"/>
        <v>-0.12549698795180722</v>
      </c>
    </row>
    <row r="39" spans="1:8" x14ac:dyDescent="0.3">
      <c r="A39" s="14"/>
      <c r="B39" s="14"/>
      <c r="C39" s="14"/>
      <c r="D39" s="14"/>
      <c r="E39" s="15" t="s">
        <v>38</v>
      </c>
      <c r="F39" s="16">
        <f>$F$2*F38</f>
        <v>3.3465863453815254E-3</v>
      </c>
      <c r="G39" s="16">
        <f>$F$2*G38</f>
        <v>-1.2549698795180723E-4</v>
      </c>
      <c r="H39" s="16">
        <f>$F$2*H38</f>
        <v>-1.2549698795180723E-4</v>
      </c>
    </row>
  </sheetData>
  <hyperlinks>
    <hyperlink ref="B1" r:id="rId1" xr:uid="{B57CEE59-08F1-449E-8DC5-2BAB86DB0600}"/>
    <hyperlink ref="C1" r:id="rId2" xr:uid="{2B6E06F4-DE20-4065-9DEB-B42A8557C60A}"/>
    <hyperlink ref="D1" r:id="rId3" xr:uid="{A9AB4B69-71DF-4E4E-9581-6FBFABD91635}"/>
    <hyperlink ref="F9" r:id="rId4" xr:uid="{AACBD5C6-BE55-45A9-AB85-2B5A681675B8}"/>
    <hyperlink ref="G9" r:id="rId5" xr:uid="{1A0849CA-F3A8-46DE-9F17-78710C62E763}"/>
    <hyperlink ref="H9" r:id="rId6" xr:uid="{5798E73C-B1CA-465E-AF16-AFA02FB96402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9A6DEEF40BF40BFE523A7D3C0B33C" ma:contentTypeVersion="11" ma:contentTypeDescription="Create a new document." ma:contentTypeScope="" ma:versionID="5f3962a59ac308b40de2c104beb17e6e">
  <xsd:schema xmlns:xsd="http://www.w3.org/2001/XMLSchema" xmlns:xs="http://www.w3.org/2001/XMLSchema" xmlns:p="http://schemas.microsoft.com/office/2006/metadata/properties" xmlns:ns3="434a7e3b-5cb5-4330-b785-9a4f17fb606a" targetNamespace="http://schemas.microsoft.com/office/2006/metadata/properties" ma:root="true" ma:fieldsID="ca488c394e14bb869bf278c7f7f2d56d" ns3:_="">
    <xsd:import namespace="434a7e3b-5cb5-4330-b785-9a4f17fb60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a7e3b-5cb5-4330-b785-9a4f17fb6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9C3A5D-0FC6-4B4C-AA05-63DD0A457B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2739FB-28AA-4B36-8BC3-4BC429D0DB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a7e3b-5cb5-4330-b785-9a4f17fb60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96F2AF-BBAC-4B51-B3D0-783FACBFEA92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34a7e3b-5cb5-4330-b785-9a4f17fb60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Ishan</dc:creator>
  <cp:lastModifiedBy>Deshpande, Ishan</cp:lastModifiedBy>
  <dcterms:created xsi:type="dcterms:W3CDTF">2024-07-10T04:47:26Z</dcterms:created>
  <dcterms:modified xsi:type="dcterms:W3CDTF">2024-07-12T16:40:48Z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0x0101007CD9A6DEEF40BF40BFE523A7D3C0B33C</vt:lpwstr>
  </property>
</Properties>
</file>