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2.xml" ContentType="application/vnd.openxmlformats-officedocument.drawing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1"/>
  </bookViews>
  <sheets>
    <sheet name="20-&gt;12" sheetId="1" state="visible" r:id="rId1"/>
    <sheet name="12-&gt;5" sheetId="2" state="visible" r:id="rId2"/>
  </sheets>
  <calcPr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<sst xmlns="http://schemas.openxmlformats.org/spreadsheetml/2006/main" count="40" uniqueCount="40">
  <si>
    <t>TPS56A37RPAR</t>
  </si>
  <si>
    <t>General</t>
  </si>
  <si>
    <t>Vin</t>
  </si>
  <si>
    <t>R6/R7</t>
  </si>
  <si>
    <t>Vout</t>
  </si>
  <si>
    <t xml:space="preserve">Safety Factor MAX</t>
  </si>
  <si>
    <t>VinMAX</t>
  </si>
  <si>
    <t xml:space="preserve">Safety Factor MIN</t>
  </si>
  <si>
    <t>VinMIN</t>
  </si>
  <si>
    <t xml:space="preserve">Undervoltage Lockout</t>
  </si>
  <si>
    <t>Vstart</t>
  </si>
  <si>
    <t>R1</t>
  </si>
  <si>
    <t>Vstop</t>
  </si>
  <si>
    <t>R2</t>
  </si>
  <si>
    <t>Ip</t>
  </si>
  <si>
    <t>Ven</t>
  </si>
  <si>
    <t>Ih</t>
  </si>
  <si>
    <t>Venfalling</t>
  </si>
  <si>
    <t>Venrising</t>
  </si>
  <si>
    <t xml:space="preserve">Note: Ven &lt; 5.5V</t>
  </si>
  <si>
    <t xml:space="preserve">Inductor &amp; Output</t>
  </si>
  <si>
    <t>Fsw</t>
  </si>
  <si>
    <t>ILp-p</t>
  </si>
  <si>
    <t>Lout</t>
  </si>
  <si>
    <t>ILpeak</t>
  </si>
  <si>
    <t>Iout</t>
  </si>
  <si>
    <t>ILo(RMS)</t>
  </si>
  <si>
    <t>ICo(RMS)</t>
  </si>
  <si>
    <t xml:space="preserve">Note: Lout taken from datasheet table</t>
  </si>
  <si>
    <t>IoutMAX</t>
  </si>
  <si>
    <t>Input</t>
  </si>
  <si>
    <t xml:space="preserve">Input Capacitance</t>
  </si>
  <si>
    <r>
      <rPr>
        <sz val="11"/>
        <color theme="1"/>
        <rFont val="Arial"/>
      </rPr>
      <t>Δ</t>
    </r>
    <r>
      <rPr>
        <sz val="11"/>
        <color theme="1"/>
        <rFont val="Calibri"/>
        <scheme val="minor"/>
      </rPr>
      <t>Vin</t>
    </r>
  </si>
  <si>
    <t>ICin(RMS)</t>
  </si>
  <si>
    <t>TPS562231DRLR</t>
  </si>
  <si>
    <t>FSW</t>
  </si>
  <si>
    <t>L</t>
  </si>
  <si>
    <t>IL_PP</t>
  </si>
  <si>
    <t>IL_PK</t>
  </si>
  <si>
    <t>IL_RMS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</si>
</sst>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3">
    <font>
      <sz val="11.000000"/>
      <color theme="1"/>
      <name val="Calibri"/>
      <scheme val="minor"/>
    </font>
    <font>
      <b/>
      <u/>
      <sz val="20.000000"/>
      <color theme="10"/>
      <name val="Calibri"/>
    </font>
    <font>
      <b/>
      <sz val="11.000000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 style="none"/>
      <right style="none"/>
      <top style="none"/>
      <bottom style="none"/>
      <diagonal style="none"/>
    </border>
  </borders>
  <cellStyleXfs count="1">
    <xf fontId="0" fillId="0" borderId="0" numFmtId="0" applyNumberFormat="1" applyFont="1" applyFill="1" applyBorder="1"/>
  </cellStyleXfs>
  <cellXfs count="6">
    <xf fontId="0" fillId="0" borderId="0" numFmtId="0" xfId="0"/>
    <xf fontId="1" fillId="0" borderId="0" numFmtId="0" xfId="0" applyFont="1" applyAlignment="1">
      <alignment horizontal="left"/>
    </xf>
    <xf fontId="2" fillId="0" borderId="0" numFmtId="0" xfId="0" applyFont="1" applyAlignment="1">
      <alignment horizontal="left"/>
    </xf>
    <xf fontId="0" fillId="0" borderId="0" numFmtId="0" xfId="0"/>
    <xf fontId="0" fillId="0" borderId="0" numFmtId="0" xfId="0" applyAlignment="1">
      <alignment horizontal="left"/>
    </xf>
    <xf fontId="2" fillId="0" borderId="0" numFmt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worksheet" Target="worksheets/sheet2.xml"/><Relationship  Id="rId3" Type="http://schemas.openxmlformats.org/officeDocument/2006/relationships/theme" Target="theme/theme1.xml"/><Relationship  Id="rId4" Type="http://schemas.openxmlformats.org/officeDocument/2006/relationships/sharedStrings" Target="sharedStrings.xml"/><Relationship  Id="rId5" Type="http://schemas.openxmlformats.org/officeDocument/2006/relationships/styles" Target="styles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Relationship Id="rId6" Type="http://schemas.openxmlformats.org/officeDocument/2006/relationships/image" Target="../media/image6.png"/><Relationship Id="rId7" Type="http://schemas.openxmlformats.org/officeDocument/2006/relationships/image" Target="../media/image7.png"/><Relationship Id="rId8" Type="http://schemas.openxmlformats.org/officeDocument/2006/relationships/image" Target="../media/image8.png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oneCellAnchor>
    <xdr:from>
      <xdr:col>5</xdr:col>
      <xdr:colOff>452437</xdr:colOff>
      <xdr:row>5</xdr:row>
      <xdr:rowOff>112919</xdr:rowOff>
    </xdr:from>
    <xdr:ext cx="2539997" cy="922547"/>
    <xdr:pic>
      <xdr:nvPicPr>
        <xdr:cNvPr id="184882162" name=""/>
        <xdr:cNvPicPr>
          <a:picLocks noChangeAspect="1"/>
        </xdr:cNvPicPr>
      </xdr:nvPicPr>
      <xdr:blipFill>
        <a:blip r:embed="rId1"/>
        <a:stretch/>
      </xdr:blipFill>
      <xdr:spPr bwMode="auto">
        <a:xfrm flipH="0" flipV="0">
          <a:off x="5199062" y="1128921"/>
          <a:ext cx="2539999" cy="922546"/>
        </a:xfrm>
        <a:prstGeom prst="rect">
          <a:avLst/>
        </a:prstGeom>
      </xdr:spPr>
    </xdr:pic>
    <xdr:clientData/>
  </xdr:oneCellAnchor>
  <xdr:oneCellAnchor>
    <xdr:from>
      <xdr:col>5</xdr:col>
      <xdr:colOff>452437</xdr:colOff>
      <xdr:row>11</xdr:row>
      <xdr:rowOff>162344</xdr:rowOff>
    </xdr:from>
    <xdr:ext cx="2333624" cy="571500"/>
    <xdr:pic>
      <xdr:nvPicPr>
        <xdr:cNvPr id="1597728240" name=""/>
        <xdr:cNvPicPr>
          <a:picLocks noChangeAspect="1"/>
        </xdr:cNvPicPr>
      </xdr:nvPicPr>
      <xdr:blipFill>
        <a:blip r:embed="rId2"/>
        <a:stretch/>
      </xdr:blipFill>
      <xdr:spPr bwMode="auto">
        <a:xfrm flipH="0" flipV="0">
          <a:off x="5199062" y="2226094"/>
          <a:ext cx="2333624" cy="571500"/>
        </a:xfrm>
        <a:prstGeom prst="rect">
          <a:avLst/>
        </a:prstGeom>
      </xdr:spPr>
    </xdr:pic>
    <xdr:clientData/>
  </xdr:oneCellAnchor>
  <xdr:oneCellAnchor>
    <xdr:from>
      <xdr:col>5</xdr:col>
      <xdr:colOff>404812</xdr:colOff>
      <xdr:row>14</xdr:row>
      <xdr:rowOff>128794</xdr:rowOff>
    </xdr:from>
    <xdr:ext cx="2333624" cy="639348"/>
    <xdr:pic>
      <xdr:nvPicPr>
        <xdr:cNvPr id="1150448905" name=""/>
        <xdr:cNvPicPr>
          <a:picLocks noChangeAspect="1"/>
        </xdr:cNvPicPr>
      </xdr:nvPicPr>
      <xdr:blipFill>
        <a:blip r:embed="rId3"/>
        <a:stretch/>
      </xdr:blipFill>
      <xdr:spPr bwMode="auto">
        <a:xfrm flipH="0" flipV="0">
          <a:off x="5151437" y="2716422"/>
          <a:ext cx="2333624" cy="639349"/>
        </a:xfrm>
        <a:prstGeom prst="rect">
          <a:avLst/>
        </a:prstGeom>
      </xdr:spPr>
    </xdr:pic>
    <xdr:clientData/>
  </xdr:oneCellAnchor>
  <xdr:oneCellAnchor>
    <xdr:from>
      <xdr:col>4</xdr:col>
      <xdr:colOff>579437</xdr:colOff>
      <xdr:row>19</xdr:row>
      <xdr:rowOff>79633</xdr:rowOff>
    </xdr:from>
    <xdr:ext cx="5764212" cy="3606541"/>
    <xdr:pic>
      <xdr:nvPicPr>
        <xdr:cNvPr id="1202800258" name=""/>
        <xdr:cNvPicPr>
          <a:picLocks noChangeAspect="1"/>
        </xdr:cNvPicPr>
      </xdr:nvPicPr>
      <xdr:blipFill>
        <a:blip r:embed="rId4"/>
        <a:stretch/>
      </xdr:blipFill>
      <xdr:spPr bwMode="auto">
        <a:xfrm flipH="0" flipV="0">
          <a:off x="4246562" y="3540383"/>
          <a:ext cx="5764212" cy="3606541"/>
        </a:xfrm>
        <a:prstGeom prst="rect">
          <a:avLst/>
        </a:prstGeom>
      </xdr:spPr>
    </xdr:pic>
    <xdr:clientData/>
  </xdr:oneCellAnchor>
  <xdr:oneCellAnchor>
    <xdr:from>
      <xdr:col>12</xdr:col>
      <xdr:colOff>388937</xdr:colOff>
      <xdr:row>6</xdr:row>
      <xdr:rowOff>63499</xdr:rowOff>
    </xdr:from>
    <xdr:ext cx="3809998" cy="2171700"/>
    <xdr:pic>
      <xdr:nvPicPr>
        <xdr:cNvPr id="568095790" name=""/>
        <xdr:cNvPicPr>
          <a:picLocks noChangeAspect="1"/>
        </xdr:cNvPicPr>
      </xdr:nvPicPr>
      <xdr:blipFill>
        <a:blip r:embed="rId5"/>
        <a:stretch/>
      </xdr:blipFill>
      <xdr:spPr bwMode="auto">
        <a:xfrm>
          <a:off x="9905999" y="1254124"/>
          <a:ext cx="3809999" cy="2171700"/>
        </a:xfrm>
        <a:prstGeom prst="rect">
          <a:avLst/>
        </a:prstGeom>
      </xdr:spPr>
    </xdr:pic>
    <xdr:clientData/>
  </xdr:oneCellAnchor>
  <xdr:oneCellAnchor>
    <xdr:from>
      <xdr:col>13</xdr:col>
      <xdr:colOff>0</xdr:colOff>
      <xdr:row>22</xdr:row>
      <xdr:rowOff>0</xdr:rowOff>
    </xdr:from>
    <xdr:ext cx="3676648" cy="971550"/>
    <xdr:pic>
      <xdr:nvPicPr>
        <xdr:cNvPr id="1430823029" name=""/>
        <xdr:cNvPicPr>
          <a:picLocks noChangeAspect="1"/>
        </xdr:cNvPicPr>
      </xdr:nvPicPr>
      <xdr:blipFill>
        <a:blip r:embed="rId6"/>
        <a:stretch/>
      </xdr:blipFill>
      <xdr:spPr bwMode="auto">
        <a:xfrm>
          <a:off x="10128249" y="3984624"/>
          <a:ext cx="3676649" cy="971550"/>
        </a:xfrm>
        <a:prstGeom prst="rect">
          <a:avLst/>
        </a:prstGeom>
      </xdr:spPr>
    </xdr:pic>
    <xdr:clientData/>
  </xdr:oneCellAnchor>
  <xdr:oneCellAnchor>
    <xdr:from>
      <xdr:col>13</xdr:col>
      <xdr:colOff>0</xdr:colOff>
      <xdr:row>27</xdr:row>
      <xdr:rowOff>174623</xdr:rowOff>
    </xdr:from>
    <xdr:ext cx="2362199" cy="781049"/>
    <xdr:pic>
      <xdr:nvPicPr>
        <xdr:cNvPr id="2131573622" name=""/>
        <xdr:cNvPicPr>
          <a:picLocks noChangeAspect="1"/>
        </xdr:cNvPicPr>
      </xdr:nvPicPr>
      <xdr:blipFill>
        <a:blip r:embed="rId7"/>
        <a:stretch/>
      </xdr:blipFill>
      <xdr:spPr bwMode="auto">
        <a:xfrm>
          <a:off x="10128249" y="5032374"/>
          <a:ext cx="2362199" cy="781049"/>
        </a:xfrm>
        <a:prstGeom prst="rect">
          <a:avLst/>
        </a:prstGeom>
      </xdr:spPr>
    </xdr:pic>
    <xdr:clientData/>
  </xdr:oneCellAnchor>
  <xdr:oneCellAnchor>
    <xdr:from>
      <xdr:col>13</xdr:col>
      <xdr:colOff>0</xdr:colOff>
      <xdr:row>34</xdr:row>
      <xdr:rowOff>0</xdr:rowOff>
    </xdr:from>
    <xdr:ext cx="4686300" cy="819149"/>
    <xdr:pic>
      <xdr:nvPicPr>
        <xdr:cNvPr id="1588063798" name=""/>
        <xdr:cNvPicPr>
          <a:picLocks noChangeAspect="1"/>
        </xdr:cNvPicPr>
      </xdr:nvPicPr>
      <xdr:blipFill>
        <a:blip r:embed="rId8"/>
        <a:stretch/>
      </xdr:blipFill>
      <xdr:spPr bwMode="auto">
        <a:xfrm>
          <a:off x="10128249" y="6080124"/>
          <a:ext cx="4686300" cy="819149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oneCellAnchor>
    <xdr:from>
      <xdr:col>3</xdr:col>
      <xdr:colOff>0</xdr:colOff>
      <xdr:row>1</xdr:row>
      <xdr:rowOff>177799</xdr:rowOff>
    </xdr:from>
    <xdr:ext cx="2681726" cy="1370012"/>
    <xdr:pic>
      <xdr:nvPicPr>
        <xdr:cNvPr id="855948041" name=""/>
        <xdr:cNvPicPr>
          <a:picLocks noChangeAspect="1"/>
        </xdr:cNvPicPr>
      </xdr:nvPicPr>
      <xdr:blipFill>
        <a:blip r:embed="rId1"/>
        <a:stretch/>
      </xdr:blipFill>
      <xdr:spPr bwMode="auto">
        <a:xfrm flipH="0" flipV="0">
          <a:off x="3053953" y="499268"/>
          <a:ext cx="2681726" cy="1370012"/>
        </a:xfrm>
        <a:prstGeom prst="rect">
          <a:avLst/>
        </a:prstGeom>
      </xdr:spPr>
    </xdr:pic>
    <xdr:clientData/>
  </xdr:oneCellAnchor>
</xdr:wsDr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hyperlink" Target="https://www.ti.com/lit/ds/symlink/tps56a37.pdf?ts=1716778982784&amp;ref_url=https%253A%252F%252Fwww.mouser.com%252F" TargetMode="External"/><Relationship  Id="rId2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11" zoomScale="100" workbookViewId="0">
      <selection activeCell="A1" activeCellId="0" sqref="A1"/>
    </sheetView>
  </sheetViews>
  <sheetFormatPr defaultRowHeight="14.25"/>
  <cols>
    <col customWidth="1" min="1" max="1" width="25.00390625"/>
    <col bestFit="1" min="3" max="3" width="11.6640625"/>
    <col bestFit="1" min="5" max="5" width="16.140625"/>
    <col customWidth="1" min="6" max="6" width="9.57421875"/>
    <col bestFit="1" min="9" max="9" width="16.140625"/>
  </cols>
  <sheetData>
    <row r="1" ht="26.25">
      <c r="A1" s="1" t="s">
        <v>0</v>
      </c>
    </row>
    <row r="2" ht="26.25">
      <c r="A2" s="2" t="s">
        <v>1</v>
      </c>
      <c r="B2" s="2"/>
    </row>
    <row r="3" ht="14.25">
      <c r="A3" t="s">
        <v>2</v>
      </c>
      <c r="B3">
        <v>20</v>
      </c>
      <c r="C3" t="s">
        <v>3</v>
      </c>
      <c r="D3" s="3">
        <f>B4/0.6-1</f>
        <v>19</v>
      </c>
    </row>
    <row r="4" ht="14.25">
      <c r="A4" t="s">
        <v>4</v>
      </c>
      <c r="B4">
        <v>12</v>
      </c>
    </row>
    <row r="5" ht="14.25">
      <c r="A5" t="s">
        <v>5</v>
      </c>
      <c r="B5">
        <v>1.2</v>
      </c>
      <c r="C5" t="s">
        <v>6</v>
      </c>
      <c r="D5">
        <f>B3*B5</f>
        <v>24</v>
      </c>
    </row>
    <row r="6" ht="14.25">
      <c r="A6" s="3" t="s">
        <v>7</v>
      </c>
      <c r="B6" s="3">
        <v>0.94999999999999996</v>
      </c>
      <c r="C6" t="s">
        <v>8</v>
      </c>
      <c r="D6">
        <f>15*B6</f>
        <v>14.25</v>
      </c>
    </row>
    <row r="7" ht="14.25"/>
    <row r="8" ht="14.25">
      <c r="J8" s="4"/>
    </row>
    <row r="9" ht="14.25"/>
    <row r="10" ht="14.25">
      <c r="A10" s="2" t="s">
        <v>9</v>
      </c>
      <c r="B10" s="2"/>
      <c r="C10" s="2"/>
      <c r="D10" s="2"/>
      <c r="E10" s="5"/>
    </row>
    <row r="11" ht="14.25">
      <c r="A11" s="3" t="s">
        <v>10</v>
      </c>
      <c r="B11" s="3">
        <v>14.25</v>
      </c>
      <c r="C11" s="3" t="s">
        <v>11</v>
      </c>
      <c r="D11" s="3">
        <f>(B11*(B15/B16)-B12)/(B13*(1-B15/B16)+B14)</f>
        <v>55479.452054795271</v>
      </c>
      <c r="E11" s="4"/>
    </row>
    <row r="12" ht="14.25">
      <c r="A12" s="3" t="s">
        <v>12</v>
      </c>
      <c r="B12" s="3">
        <v>12.75</v>
      </c>
      <c r="C12" s="3" t="s">
        <v>13</v>
      </c>
      <c r="D12" s="3">
        <f>(D11*B15)/(B12-B15+(D11*(B13+B14)))</f>
        <v>4987.6847290641063</v>
      </c>
      <c r="E12" s="3"/>
    </row>
    <row r="13" ht="14.25">
      <c r="A13" s="3" t="s">
        <v>14</v>
      </c>
      <c r="B13" s="3">
        <f>1*10^-6</f>
        <v>9.9999999999999995e-07</v>
      </c>
      <c r="C13" s="3" t="s">
        <v>15</v>
      </c>
      <c r="D13" s="3">
        <f>((D12*B3)+(D11*D12*(B13+B14)))/(D11+D12)</f>
        <v>1.6680225988700563</v>
      </c>
      <c r="E13" s="3"/>
    </row>
    <row r="14" ht="14.25">
      <c r="A14" t="s">
        <v>16</v>
      </c>
      <c r="B14">
        <f>3*10^-6</f>
        <v>3.0000000000000001e-06</v>
      </c>
    </row>
    <row r="15" ht="14.25">
      <c r="A15" t="s">
        <v>17</v>
      </c>
      <c r="B15">
        <v>1.0700000000000001</v>
      </c>
    </row>
    <row r="16" ht="14.25">
      <c r="A16" t="s">
        <v>18</v>
      </c>
      <c r="B16">
        <v>1.1799999999999999</v>
      </c>
    </row>
    <row r="17" ht="14.25">
      <c r="E17" s="4"/>
    </row>
    <row r="18" ht="14.25">
      <c r="A18" t="s">
        <v>19</v>
      </c>
    </row>
    <row r="20" ht="14.25"/>
    <row r="21" ht="14.25">
      <c r="A21" s="5" t="s">
        <v>20</v>
      </c>
    </row>
    <row r="22" ht="14.25">
      <c r="A22" s="3" t="s">
        <v>21</v>
      </c>
      <c r="B22">
        <v>500000</v>
      </c>
      <c r="C22" t="s">
        <v>22</v>
      </c>
      <c r="D22">
        <f>B4/D5*(D5-B4)/(B23*B22)</f>
        <v>2.1428571428571428</v>
      </c>
      <c r="F22" s="4"/>
      <c r="I22" s="4"/>
    </row>
    <row r="23" ht="14.25">
      <c r="A23" t="s">
        <v>23</v>
      </c>
      <c r="B23">
        <f>5.6*10^-6</f>
        <v>5.5999999999999997e-06</v>
      </c>
      <c r="C23" t="s">
        <v>24</v>
      </c>
      <c r="D23">
        <f>B24+D22/2</f>
        <v>11.071428571428571</v>
      </c>
      <c r="N23" s="4"/>
    </row>
    <row r="24" ht="14.25">
      <c r="A24" t="s">
        <v>25</v>
      </c>
      <c r="B24">
        <v>10</v>
      </c>
      <c r="C24" t="s">
        <v>26</v>
      </c>
      <c r="D24">
        <f>SQRT(B24^2+1/12+D22^2)</f>
        <v>10.23108841072284</v>
      </c>
    </row>
    <row r="25" ht="14.25">
      <c r="C25" t="s">
        <v>27</v>
      </c>
      <c r="D25">
        <f>B4*(B3-B4)/(SQRT(12)*B3*B23*B22)</f>
        <v>0.49487165930539362</v>
      </c>
    </row>
    <row r="26" ht="14.25">
      <c r="A26" t="s">
        <v>28</v>
      </c>
      <c r="C26" t="s">
        <v>29</v>
      </c>
      <c r="D26">
        <f>B24+D22</f>
        <v>12.142857142857142</v>
      </c>
    </row>
    <row r="27" ht="14.25"/>
    <row r="28" ht="14.25">
      <c r="A28" s="5" t="s">
        <v>30</v>
      </c>
    </row>
    <row r="29" ht="14.25">
      <c r="A29" t="s">
        <v>31</v>
      </c>
      <c r="B29">
        <f>10*10^-6+10*10^-6+0.1*10^-6</f>
        <v>2.0099999999999997e-05</v>
      </c>
      <c r="C29" t="s">
        <v>32</v>
      </c>
      <c r="D29">
        <f>(D26*0.25)/(B29*B22)</f>
        <v>0.30206112295664539</v>
      </c>
      <c r="N29" s="4"/>
    </row>
    <row r="30" ht="14.25">
      <c r="C30" t="s">
        <v>33</v>
      </c>
      <c r="D30">
        <f>B24*SQRT(B4/D6*(D6-B4)/D6)</f>
        <v>3.6464227527765836</v>
      </c>
    </row>
    <row r="35" ht="14.25">
      <c r="N35" s="4"/>
    </row>
  </sheetData>
  <mergeCells count="2">
    <mergeCell ref="A2:B2"/>
    <mergeCell ref="A10:D10"/>
  </mergeCells>
  <hyperlinks>
    <hyperlink r:id="rId1" ref="A1" tooltip=""/>
  </hyperlinks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" operator="greaterThanOrEqual" id="{00450061-006E-45AA-B58E-00740068002B}">
            <xm:f>5.5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D13</xm:sqref>
        </x14:conditionalFormatting>
        <x14:conditionalFormatting xmlns:xm="http://schemas.microsoft.com/office/excel/2006/main">
          <x14:cfRule type="cellIs" priority="1" operator="lessThan" id="{00850081-0072-4F92-9A2C-0034004E0005}">
            <xm:f>5.5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D13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customWidth="1" min="1" max="1" width="25.00390625"/>
    <col bestFit="1" min="2" max="2" width="11.421875"/>
    <col bestFit="1" min="3" max="3" width="11.6640625"/>
    <col bestFit="1" min="5" max="5" width="16.140625"/>
    <col customWidth="1" min="6" max="6" width="9.57421875"/>
    <col bestFit="1" min="9" max="9" width="16.140625"/>
  </cols>
  <sheetData>
    <row r="1" ht="26.25">
      <c r="A1" s="1" t="s">
        <v>34</v>
      </c>
    </row>
    <row r="2" ht="26.25">
      <c r="A2" s="2" t="s">
        <v>1</v>
      </c>
      <c r="B2" s="2"/>
    </row>
    <row r="3" ht="14.25">
      <c r="A3" t="s">
        <v>2</v>
      </c>
      <c r="B3">
        <v>12</v>
      </c>
      <c r="D3" s="4"/>
    </row>
    <row r="4" ht="14.25">
      <c r="A4" t="s">
        <v>4</v>
      </c>
      <c r="B4">
        <v>5</v>
      </c>
    </row>
    <row r="5" ht="14.25">
      <c r="A5" t="s">
        <v>25</v>
      </c>
      <c r="B5">
        <v>2.5</v>
      </c>
    </row>
    <row r="6" ht="14.25">
      <c r="A6" s="3" t="s">
        <v>35</v>
      </c>
      <c r="B6" s="3">
        <v>850000</v>
      </c>
    </row>
    <row r="7" ht="14.25"/>
    <row r="8" ht="14.25">
      <c r="A8" s="2" t="s">
        <v>20</v>
      </c>
      <c r="B8" s="2"/>
      <c r="C8" s="2"/>
      <c r="D8" s="2"/>
      <c r="J8" s="4"/>
    </row>
    <row r="9" ht="14.25">
      <c r="A9" t="s">
        <v>36</v>
      </c>
      <c r="B9">
        <f>4.7*10^-6</f>
        <v>4.6999999999999999e-06</v>
      </c>
    </row>
    <row r="10" ht="14.25">
      <c r="A10" s="3" t="s">
        <v>37</v>
      </c>
      <c r="B10">
        <f>B4/B3*(B3-B4)/(B9*B6)</f>
        <v>0.73007926574885273</v>
      </c>
      <c r="E10" s="5"/>
    </row>
    <row r="11" ht="14.25">
      <c r="A11" t="s">
        <v>38</v>
      </c>
      <c r="B11">
        <f>B5+B10/2</f>
        <v>2.8650396328744265</v>
      </c>
      <c r="E11" s="4"/>
    </row>
    <row r="12" ht="14.25">
      <c r="A12" t="s">
        <v>39</v>
      </c>
      <c r="B12">
        <f>SQRT(B5^2+(1/12)*B10^2)</f>
        <v>2.5088678677555669</v>
      </c>
      <c r="E12" s="3"/>
    </row>
    <row r="13" ht="14.25">
      <c r="A13" s="3"/>
      <c r="B13" s="3"/>
      <c r="C13" s="3"/>
      <c r="E13" s="3"/>
    </row>
    <row r="14" ht="14.25"/>
    <row r="15" ht="14.25"/>
    <row r="16" ht="14.25"/>
    <row r="17" ht="14.25">
      <c r="E17" s="4"/>
    </row>
    <row r="18" ht="14.25"/>
    <row r="21" ht="14.25"/>
    <row r="22" ht="14.25">
      <c r="F22" s="4"/>
      <c r="I22" s="4"/>
    </row>
    <row r="23" ht="14.25">
      <c r="N23" s="4"/>
    </row>
    <row r="24" ht="14.25"/>
    <row r="25" ht="14.25"/>
    <row r="26" ht="14.25"/>
    <row r="28" ht="14.25">
      <c r="A28" s="2"/>
      <c r="B28" s="2"/>
      <c r="C28" s="2"/>
      <c r="D28" s="2"/>
    </row>
    <row r="29" ht="14.25">
      <c r="N29" s="4"/>
    </row>
    <row r="30" ht="14.25"/>
    <row r="35" ht="14.25">
      <c r="N35" s="4"/>
    </row>
  </sheetData>
  <mergeCells count="3">
    <mergeCell ref="A2:B2"/>
    <mergeCell ref="A8:D8"/>
    <mergeCell ref="A28:D28"/>
  </mergeCells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ONLYOFFICE/8.1.1.27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4</cp:revision>
  <dcterms:modified xsi:type="dcterms:W3CDTF">2024-09-23T06:01:12Z</dcterms:modified>
</cp:coreProperties>
</file>