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4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<sst xmlns="http://schemas.openxmlformats.org/spreadsheetml/2006/main" count="50" uniqueCount="50">
  <si>
    <t>Product</t>
  </si>
  <si>
    <t>INA2180</t>
  </si>
  <si>
    <t>INA186-Q1</t>
  </si>
  <si>
    <t>INA190-Q1</t>
  </si>
  <si>
    <t xml:space="preserve">Min Current</t>
  </si>
  <si>
    <t xml:space="preserve">Max 5V Current</t>
  </si>
  <si>
    <t xml:space="preserve">Max 12V Current</t>
  </si>
  <si>
    <t xml:space="preserve">ADC Voltage Reference</t>
  </si>
  <si>
    <t>Notes</t>
  </si>
  <si>
    <t xml:space="preserve">Lowest cost on Mouser</t>
  </si>
  <si>
    <t xml:space="preserve">Also seemed pretty good</t>
  </si>
  <si>
    <t xml:space="preserve">Lowest quiescent power draw on TI's product selector and pretty low offset voltage</t>
  </si>
  <si>
    <t>Cost</t>
  </si>
  <si>
    <t xml:space="preserve">Quantity Required</t>
  </si>
  <si>
    <t xml:space="preserve">Quiescent Current (uA)</t>
  </si>
  <si>
    <t xml:space="preserve">Offset Voltage (uV)</t>
  </si>
  <si>
    <t>Gain</t>
  </si>
  <si>
    <t xml:space="preserve">Swing to Vsupp</t>
  </si>
  <si>
    <t xml:space="preserve">Swing to Vgnd</t>
  </si>
  <si>
    <t xml:space="preserve">Rshunt Min (5V)</t>
  </si>
  <si>
    <t xml:space="preserve">Voltage Drop (5V, Rshunt Min)</t>
  </si>
  <si>
    <t xml:space="preserve">Pshunt (5V, Rshunt Min)</t>
  </si>
  <si>
    <t xml:space="preserve">Pshunt (5V, Rshunt Min) %</t>
  </si>
  <si>
    <t xml:space="preserve">Percent Error at Min Current (5V, Rshunt Min)</t>
  </si>
  <si>
    <t xml:space="preserve">How many A off? (visibly)</t>
  </si>
  <si>
    <t xml:space="preserve">Rshunt Perfect (5V)</t>
  </si>
  <si>
    <t xml:space="preserve">Voltage Drop (5V, Rshunt Mid)</t>
  </si>
  <si>
    <t xml:space="preserve">Pshunt (5V, Rshunt Mid)</t>
  </si>
  <si>
    <t xml:space="preserve">Pshunt (5V, Rshunt Mid) %</t>
  </si>
  <si>
    <t xml:space="preserve">Percent Error at Min Current (5V, Rshunt Mid)</t>
  </si>
  <si>
    <t xml:space="preserve">Rshunt Max (5V)</t>
  </si>
  <si>
    <t xml:space="preserve">Voltage Drop (5V, Rshunt Max)</t>
  </si>
  <si>
    <t xml:space="preserve">Pshunt (5V, Rshunt Max)</t>
  </si>
  <si>
    <t xml:space="preserve">Pshunt (5V, Rshunt Max) %</t>
  </si>
  <si>
    <t xml:space="preserve">Percent Error at Min Current (5V, Rshunt Max)</t>
  </si>
  <si>
    <t xml:space="preserve">Rshunt Min (12V)</t>
  </si>
  <si>
    <t xml:space="preserve">Voltage Drop (12V, Rshunt Min)</t>
  </si>
  <si>
    <t xml:space="preserve">Pshunt (12V, Rshunt Min)</t>
  </si>
  <si>
    <t xml:space="preserve">Pshunt (12V, Rshunt Min) %</t>
  </si>
  <si>
    <t xml:space="preserve">Percent Error at Min Current (12V, Rshunt Min)</t>
  </si>
  <si>
    <t xml:space="preserve">Rshunt Perfect (12V)</t>
  </si>
  <si>
    <t xml:space="preserve">Voltage Drop (12V, Rshunt Mid)</t>
  </si>
  <si>
    <t xml:space="preserve">Pshunt (12V, Rshunt Mid)</t>
  </si>
  <si>
    <t xml:space="preserve">Pshunt (12V, Rshunt Mid) %</t>
  </si>
  <si>
    <t xml:space="preserve">Percent Error at Min Current (12V, Rshunt Mid)</t>
  </si>
  <si>
    <t xml:space="preserve">Rshunt Max (12V)</t>
  </si>
  <si>
    <t xml:space="preserve">Voltage Drop (12V, Rshunt Max)</t>
  </si>
  <si>
    <t xml:space="preserve">Pshunt (12V, Rshunt Max)</t>
  </si>
  <si>
    <t xml:space="preserve">Pshunt (12V, Rshunt Max) %</t>
  </si>
  <si>
    <t xml:space="preserve">Percent Error at Min Current (12V, Rshunt Max)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</si>
</sst>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0.000%"/>
    <numFmt numFmtId="166" formatCode="0.000"/>
  </numFmts>
  <fonts count="3">
    <font>
      <sz val="11.000000"/>
      <color theme="1"/>
      <name val="Aptos Narrow"/>
      <scheme val="minor"/>
    </font>
    <font>
      <u/>
      <sz val="11.000000"/>
      <color theme="10"/>
      <name val="Aptos Narrow"/>
      <scheme val="minor"/>
    </font>
    <font>
      <b/>
      <sz val="11.00000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 style="none"/>
      <right style="none"/>
      <top style="none"/>
      <bottom style="none"/>
      <diagonal style="none"/>
    </border>
    <border>
      <left style="medium">
        <color auto="1"/>
      </left>
      <right style="none"/>
      <top style="medium">
        <color auto="1"/>
      </top>
      <bottom style="none"/>
      <diagonal style="none"/>
    </border>
    <border>
      <left style="none"/>
      <right style="none"/>
      <top style="medium">
        <color auto="1"/>
      </top>
      <bottom style="none"/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</borders>
  <cellStyleXfs count="4">
    <xf fontId="0" fillId="0" borderId="0" numFmtId="0" applyNumberFormat="1" applyFont="1" applyFill="1" applyBorder="1"/>
    <xf fontId="0" fillId="0" borderId="0" numFmtId="164" applyNumberFormat="1" applyFont="0" applyFill="0" applyBorder="0" applyProtection="0"/>
    <xf fontId="1" fillId="0" borderId="0" numFmtId="0" applyNumberFormat="0" applyFont="1" applyFill="0" applyBorder="0" applyProtection="0"/>
    <xf fontId="0" fillId="0" borderId="0" numFmtId="9" applyNumberFormat="1" applyFont="0" applyFill="0" applyBorder="0" applyProtection="0"/>
  </cellStyleXfs>
  <cellXfs count="18">
    <xf fontId="0" fillId="0" borderId="0" numFmtId="0" xfId="0"/>
    <xf fontId="2" fillId="0" borderId="0" numFmtId="0" xfId="0" applyFont="1"/>
    <xf fontId="1" fillId="0" borderId="0" numFmtId="0" xfId="2" applyFont="1"/>
    <xf fontId="2" fillId="0" borderId="1" numFmtId="0" xfId="0" applyFont="1" applyBorder="1"/>
    <xf fontId="2" fillId="0" borderId="2" numFmtId="0" xfId="0" applyFont="1" applyBorder="1"/>
    <xf fontId="2" fillId="0" borderId="3" numFmtId="0" xfId="0" applyFont="1" applyBorder="1"/>
    <xf fontId="0" fillId="0" borderId="0" numFmtId="0" xfId="0" applyAlignment="1">
      <alignment wrapText="1"/>
    </xf>
    <xf fontId="0" fillId="0" borderId="4" numFmtId="0" xfId="0" applyBorder="1"/>
    <xf fontId="0" fillId="0" borderId="5" numFmtId="0" xfId="0" applyBorder="1"/>
    <xf fontId="0" fillId="0" borderId="6" numFmtId="0" xfId="0" applyBorder="1"/>
    <xf fontId="0" fillId="0" borderId="0" numFmtId="164" xfId="1" applyNumberFormat="1"/>
    <xf fontId="2" fillId="0" borderId="7" numFmtId="0" xfId="0" applyFont="1" applyBorder="1"/>
    <xf fontId="0" fillId="0" borderId="7" numFmtId="0" xfId="0" applyBorder="1"/>
    <xf fontId="0" fillId="0" borderId="0" numFmtId="165" xfId="3" applyNumberFormat="1"/>
    <xf fontId="0" fillId="0" borderId="0" numFmtId="9" xfId="3" applyNumberFormat="1"/>
    <xf fontId="0" fillId="0" borderId="8" numFmtId="0" xfId="0" applyBorder="1"/>
    <xf fontId="2" fillId="0" borderId="8" numFmtId="0" xfId="0" applyFont="1" applyBorder="1"/>
    <xf fontId="0" fillId="0" borderId="8" numFmtId="166" xfId="0" applyNumberFormat="1" applyBorder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customXml" Target="../customXml/item1.xml"/><Relationship  Id="rId2" Type="http://schemas.openxmlformats.org/officeDocument/2006/relationships/customXml" Target="../customXml/item2.xml"/><Relationship  Id="rId3" Type="http://schemas.openxmlformats.org/officeDocument/2006/relationships/customXml" Target="../customXml/item3.xml"/><Relationship  Id="rId4" Type="http://schemas.openxmlformats.org/officeDocument/2006/relationships/worksheet" Target="worksheets/sheet1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mouser.com/ProductDetail/Texas-Instruments/INA2180A1QDGKRQ1?qs=vdi0iO8H4N0G4w%2F4LadMyA%3D%3D" TargetMode="External"/><Relationship  Id="rId2" Type="http://schemas.openxmlformats.org/officeDocument/2006/relationships/hyperlink" Target="https://www.mouser.com/ProductDetail/Texas-Instruments/INA186A1QDDFRQ1?qs=t7xnP681wgXMZpafRtOdUg%3D%3D" TargetMode="External"/><Relationship  Id="rId3" Type="http://schemas.openxmlformats.org/officeDocument/2006/relationships/hyperlink" Target="https://www.mouser.com/ProductDetail/Texas-Instruments/INA190A1QDDFRQ1?qs=t7xnP681wgW6PkZKQaRbP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E1" zoomScale="105" workbookViewId="0">
      <selection activeCell="H4" activeCellId="0" sqref="H4"/>
    </sheetView>
  </sheetViews>
  <sheetFormatPr defaultRowHeight="14.25"/>
  <cols>
    <col bestFit="1" customWidth="1" min="1" max="1" width="39.6640625"/>
    <col bestFit="1" customWidth="1" min="2" max="2" width="19.77734375"/>
    <col bestFit="1" customWidth="1" min="3" max="3" width="21"/>
    <col customWidth="1" min="4" max="4" width="14.44140625"/>
    <col bestFit="1" customWidth="1" min="5" max="5" width="38.33203125"/>
    <col bestFit="1" customWidth="1" min="6" max="6" width="13.109375"/>
    <col bestFit="1" customWidth="1" min="7" max="7" width="14.21875"/>
    <col bestFit="1" customWidth="1" min="8" max="8" width="14.5546875"/>
    <col bestFit="1" customWidth="1" min="9" max="9" width="20.441406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F1" s="3" t="s">
        <v>4</v>
      </c>
      <c r="G1" s="4" t="s">
        <v>5</v>
      </c>
      <c r="H1" s="4" t="s">
        <v>6</v>
      </c>
      <c r="I1" s="5" t="s">
        <v>7</v>
      </c>
    </row>
    <row r="2" ht="31.800000000000001" customHeight="1">
      <c r="A2" s="1" t="s">
        <v>8</v>
      </c>
      <c r="B2" s="6" t="s">
        <v>9</v>
      </c>
      <c r="C2" s="6" t="s">
        <v>10</v>
      </c>
      <c r="D2" s="6" t="s">
        <v>11</v>
      </c>
      <c r="F2" s="7">
        <v>0.001</v>
      </c>
      <c r="G2" s="8">
        <v>3</v>
      </c>
      <c r="H2" s="8">
        <v>8.3330000000000002</v>
      </c>
      <c r="I2" s="9">
        <v>3.2999999999999998</v>
      </c>
    </row>
    <row r="3">
      <c r="A3" s="1" t="s">
        <v>12</v>
      </c>
      <c r="B3" s="10">
        <v>0.53000000000000003</v>
      </c>
      <c r="C3" s="10">
        <v>1.5700000000000001</v>
      </c>
      <c r="D3" s="10">
        <v>3.29</v>
      </c>
    </row>
    <row r="4">
      <c r="A4" s="1" t="s">
        <v>13</v>
      </c>
      <c r="B4">
        <v>1</v>
      </c>
      <c r="C4">
        <v>2</v>
      </c>
      <c r="D4">
        <v>2</v>
      </c>
    </row>
    <row r="5">
      <c r="A5" s="1" t="s">
        <v>14</v>
      </c>
      <c r="B5">
        <v>355</v>
      </c>
      <c r="C5">
        <v>48</v>
      </c>
      <c r="D5">
        <v>48</v>
      </c>
    </row>
    <row r="6">
      <c r="A6" s="1" t="s">
        <v>15</v>
      </c>
      <c r="B6">
        <v>100</v>
      </c>
      <c r="C6">
        <v>-3</v>
      </c>
      <c r="D6">
        <v>-3</v>
      </c>
    </row>
    <row r="7">
      <c r="A7" s="1" t="s">
        <v>16</v>
      </c>
      <c r="B7">
        <v>20</v>
      </c>
      <c r="C7">
        <v>25</v>
      </c>
      <c r="D7">
        <v>25</v>
      </c>
    </row>
    <row r="8">
      <c r="A8" s="1" t="s">
        <v>17</v>
      </c>
      <c r="B8">
        <v>4.9800000000000004</v>
      </c>
      <c r="C8">
        <v>4.9800000000000004</v>
      </c>
      <c r="D8">
        <v>4.9800000000000004</v>
      </c>
    </row>
    <row r="9">
      <c r="A9" s="1" t="s">
        <v>18</v>
      </c>
      <c r="B9">
        <v>0.00050000000000000001</v>
      </c>
      <c r="C9">
        <v>5.0000000000000002e-05</v>
      </c>
      <c r="D9">
        <v>5.0000000000000002e-05</v>
      </c>
      <c r="E9" s="1" t="s">
        <v>0</v>
      </c>
      <c r="F9" s="2" t="s">
        <v>1</v>
      </c>
      <c r="G9" s="2" t="s">
        <v>2</v>
      </c>
      <c r="H9" s="2" t="s">
        <v>3</v>
      </c>
    </row>
    <row r="10">
      <c r="A10" s="11" t="s">
        <v>19</v>
      </c>
      <c r="B10" s="12">
        <f>B$9/($F$2*B$7)</f>
        <v>0.025000000000000001</v>
      </c>
      <c r="C10" s="12">
        <f>C$9/($F$2*C$7)</f>
        <v>0.002</v>
      </c>
      <c r="D10" s="12">
        <f>D$9/($F$2*D$7)</f>
        <v>0.002</v>
      </c>
      <c r="E10" s="11" t="s">
        <v>20</v>
      </c>
      <c r="F10" s="12">
        <f>B10*$G$2</f>
        <v>0.075000000000000011</v>
      </c>
      <c r="G10" s="12">
        <f>C10*$G$2</f>
        <v>0.0060000000000000001</v>
      </c>
      <c r="H10" s="12">
        <f>D10*$G$2</f>
        <v>0.0060000000000000001</v>
      </c>
    </row>
    <row r="11">
      <c r="E11" s="1" t="s">
        <v>21</v>
      </c>
      <c r="F11">
        <f>F10*$G$2</f>
        <v>0.22500000000000003</v>
      </c>
      <c r="G11">
        <f>G10*$G$2</f>
        <v>0.018000000000000002</v>
      </c>
      <c r="H11">
        <f>H10*$G$2</f>
        <v>0.018000000000000002</v>
      </c>
    </row>
    <row r="12">
      <c r="E12" s="1" t="s">
        <v>22</v>
      </c>
      <c r="F12" s="13">
        <f>F11/($G$2*5)</f>
        <v>0.015000000000000003</v>
      </c>
      <c r="G12" s="13">
        <f>G11/($G$2*5)</f>
        <v>0.0012000000000000001</v>
      </c>
      <c r="H12" s="13">
        <f>H11/($G$2*5)</f>
        <v>0.0012000000000000001</v>
      </c>
    </row>
    <row r="13">
      <c r="E13" s="1" t="s">
        <v>23</v>
      </c>
      <c r="F13" s="14">
        <f>(B$6*10^-6)/(B10*$F$2)</f>
        <v>3.9999999999999996</v>
      </c>
      <c r="G13" s="14">
        <f t="shared" ref="G13:H13" si="0">(C$6*10^-6)/(C10*$F$2)</f>
        <v>-1.5</v>
      </c>
      <c r="H13" s="14">
        <f t="shared" si="0"/>
        <v>-1.5</v>
      </c>
    </row>
    <row r="14">
      <c r="A14" s="15"/>
      <c r="B14" s="15"/>
      <c r="C14" s="15"/>
      <c r="D14" s="15"/>
      <c r="E14" s="16" t="s">
        <v>24</v>
      </c>
      <c r="F14" s="17">
        <f>$F$2*F13</f>
        <v>0.0039999999999999992</v>
      </c>
      <c r="G14" s="17">
        <f>$F$2*G13</f>
        <v>-0.0015</v>
      </c>
      <c r="H14" s="17">
        <f>$F$2*H13</f>
        <v>-0.0015</v>
      </c>
    </row>
    <row r="15">
      <c r="A15" s="11" t="s">
        <v>25</v>
      </c>
      <c r="B15" s="12">
        <f>ROUND(3.2/(B$7*$G$2),3)</f>
        <v>0.052999999999999999</v>
      </c>
      <c r="C15" s="12">
        <f t="shared" ref="C15:D15" si="1">ROUND(4.096/(C$7*$G$2),3)</f>
        <v>0.055</v>
      </c>
      <c r="D15" s="12">
        <f t="shared" si="1"/>
        <v>0.055</v>
      </c>
      <c r="E15" s="11" t="s">
        <v>26</v>
      </c>
      <c r="F15" s="12">
        <f>B15*$G$2</f>
        <v>0.159</v>
      </c>
      <c r="G15" s="12">
        <f>C15*$G$2</f>
        <v>0.16500000000000001</v>
      </c>
      <c r="H15" s="12">
        <f>D15*$G$2</f>
        <v>0.16500000000000001</v>
      </c>
    </row>
    <row r="16">
      <c r="A16" s="1"/>
      <c r="E16" s="1" t="s">
        <v>27</v>
      </c>
      <c r="F16">
        <f>F15*$G$2</f>
        <v>0.47699999999999998</v>
      </c>
      <c r="G16">
        <f>G15*$G$2</f>
        <v>0.495</v>
      </c>
      <c r="H16">
        <f>H15*$G$2</f>
        <v>0.495</v>
      </c>
    </row>
    <row r="17">
      <c r="A17" s="1"/>
      <c r="E17" s="1" t="s">
        <v>28</v>
      </c>
      <c r="F17" s="13">
        <f>F16/($G$2*5)</f>
        <v>0.031800000000000002</v>
      </c>
      <c r="G17" s="13">
        <f>G16/($G$2*5)</f>
        <v>0.033000000000000002</v>
      </c>
      <c r="H17" s="13">
        <f>H16/($G$2*5)</f>
        <v>0.033000000000000002</v>
      </c>
    </row>
    <row r="18">
      <c r="A18" s="1"/>
      <c r="E18" s="1" t="s">
        <v>29</v>
      </c>
      <c r="F18" s="14">
        <f>(B$6*10^-6)/(B15*$F$2)</f>
        <v>1.8867924528301885</v>
      </c>
      <c r="G18" s="14">
        <f t="shared" ref="G18:H18" si="2">(C$6*10^-6)/(C15*$F$2)</f>
        <v>-0.054545454545454543</v>
      </c>
      <c r="H18" s="14">
        <f t="shared" si="2"/>
        <v>-0.054545454545454543</v>
      </c>
    </row>
    <row r="19">
      <c r="A19" s="16"/>
      <c r="B19" s="15"/>
      <c r="C19" s="15"/>
      <c r="D19" s="15"/>
      <c r="E19" s="16" t="s">
        <v>24</v>
      </c>
      <c r="F19" s="17">
        <f>$F$2*F18</f>
        <v>0.0018867924528301885</v>
      </c>
      <c r="G19" s="17">
        <f>$F$2*G18</f>
        <v>-5.4545454545454546e-05</v>
      </c>
      <c r="H19" s="17">
        <f>$F$2*H18</f>
        <v>-5.4545454545454546e-05</v>
      </c>
    </row>
    <row r="20">
      <c r="A20" s="11" t="s">
        <v>30</v>
      </c>
      <c r="B20" s="12">
        <f>B$8/($G$2*B$7)</f>
        <v>0.083000000000000004</v>
      </c>
      <c r="C20" s="12">
        <f t="shared" ref="C20:D20" si="3">C$8/($G$2*C$7)</f>
        <v>0.066400000000000001</v>
      </c>
      <c r="D20" s="12">
        <f t="shared" si="3"/>
        <v>0.066400000000000001</v>
      </c>
      <c r="E20" s="11" t="s">
        <v>31</v>
      </c>
      <c r="F20" s="12">
        <f>B20*$G$2</f>
        <v>0.249</v>
      </c>
      <c r="G20" s="12">
        <f>C20*$G$2</f>
        <v>0.19919999999999999</v>
      </c>
      <c r="H20" s="12">
        <f>D20*$G$2</f>
        <v>0.19919999999999999</v>
      </c>
    </row>
    <row r="21">
      <c r="E21" s="1" t="s">
        <v>32</v>
      </c>
      <c r="F21">
        <f>F20*$G$2</f>
        <v>0.747</v>
      </c>
      <c r="G21">
        <f>G20*$G$2</f>
        <v>0.59759999999999991</v>
      </c>
      <c r="H21">
        <f>H20*$G$2</f>
        <v>0.59759999999999991</v>
      </c>
    </row>
    <row r="22">
      <c r="A22" s="1"/>
      <c r="E22" s="1" t="s">
        <v>33</v>
      </c>
      <c r="F22" s="13">
        <f>F21/($G$2*5)</f>
        <v>0.049799999999999997</v>
      </c>
      <c r="G22" s="13">
        <f>G21/($G$2*5)</f>
        <v>0.039839999999999993</v>
      </c>
      <c r="H22" s="13">
        <f>H21/($G$2*5)</f>
        <v>0.039839999999999993</v>
      </c>
    </row>
    <row r="23">
      <c r="A23" s="1"/>
      <c r="E23" s="1" t="s">
        <v>34</v>
      </c>
      <c r="F23" s="14">
        <f>(B$6*10^-6)/(B20*$F$2)</f>
        <v>1.2048192771084334</v>
      </c>
      <c r="G23" s="14">
        <f t="shared" ref="G23:H23" si="4">(C$6*10^-6)/(C20*$F$2)</f>
        <v>-0.045180722891566265</v>
      </c>
      <c r="H23" s="14">
        <f t="shared" si="4"/>
        <v>-0.045180722891566265</v>
      </c>
    </row>
    <row r="24">
      <c r="A24" s="16"/>
      <c r="B24" s="15"/>
      <c r="C24" s="15"/>
      <c r="D24" s="15"/>
      <c r="E24" s="16" t="s">
        <v>24</v>
      </c>
      <c r="F24" s="17">
        <f>$F$2*F23</f>
        <v>0.0012048192771084334</v>
      </c>
      <c r="G24" s="17">
        <f>$F$2*G23</f>
        <v>-4.5180722891566266e-05</v>
      </c>
      <c r="H24" s="17">
        <f>$F$2*H23</f>
        <v>-4.5180722891566266e-05</v>
      </c>
    </row>
    <row r="25">
      <c r="A25" s="11" t="s">
        <v>35</v>
      </c>
      <c r="B25" s="12">
        <f>B$9/($F$2*B$7)</f>
        <v>0.025000000000000001</v>
      </c>
      <c r="C25" s="12">
        <f>C$9/($F$2*C$7)</f>
        <v>0.002</v>
      </c>
      <c r="D25" s="12">
        <f>D$9/($F$2*D$7)</f>
        <v>0.002</v>
      </c>
      <c r="E25" s="11" t="s">
        <v>36</v>
      </c>
      <c r="F25" s="12">
        <f>B$25*$H$2</f>
        <v>0.20832500000000001</v>
      </c>
      <c r="G25" s="12">
        <f t="shared" ref="G25:H25" si="5">C$25*$H$2</f>
        <v>0.016666</v>
      </c>
      <c r="H25" s="12">
        <f t="shared" si="5"/>
        <v>0.016666</v>
      </c>
    </row>
    <row r="26">
      <c r="A26" s="1"/>
      <c r="E26" s="1" t="s">
        <v>37</v>
      </c>
      <c r="F26">
        <f>F25*$G$2</f>
        <v>0.62497500000000006</v>
      </c>
      <c r="G26">
        <f>G25*$G$2</f>
        <v>0.049998000000000001</v>
      </c>
      <c r="H26">
        <f>H25*$G$2</f>
        <v>0.049998000000000001</v>
      </c>
    </row>
    <row r="27">
      <c r="E27" s="1" t="s">
        <v>38</v>
      </c>
      <c r="F27" s="13">
        <f>F26/($H$2*12)</f>
        <v>0.0062500000000000003</v>
      </c>
      <c r="G27" s="13">
        <f>G26/($H$2*12)</f>
        <v>0.00050000000000000001</v>
      </c>
      <c r="H27" s="13">
        <f>H26/($H$2*12)</f>
        <v>0.00050000000000000001</v>
      </c>
    </row>
    <row r="28">
      <c r="A28" s="1"/>
      <c r="E28" s="1" t="s">
        <v>39</v>
      </c>
      <c r="F28" s="14">
        <f>(B$6*10^-6)/(B10*$F$2)</f>
        <v>3.9999999999999996</v>
      </c>
      <c r="G28" s="14">
        <f t="shared" ref="G28:H28" si="6">(C$6*10^-6)/(C10*$F$2)</f>
        <v>-1.5</v>
      </c>
      <c r="H28" s="14">
        <f t="shared" si="6"/>
        <v>-1.5</v>
      </c>
    </row>
    <row r="29">
      <c r="A29" s="16"/>
      <c r="B29" s="15"/>
      <c r="C29" s="15"/>
      <c r="D29" s="15"/>
      <c r="E29" s="16" t="s">
        <v>24</v>
      </c>
      <c r="F29" s="17">
        <f>$F$2*F28</f>
        <v>0.0039999999999999992</v>
      </c>
      <c r="G29" s="17">
        <f>$F$2*G28</f>
        <v>-0.0015</v>
      </c>
      <c r="H29" s="17">
        <f>$F$2*H28</f>
        <v>-0.0015</v>
      </c>
    </row>
    <row r="30">
      <c r="A30" s="11" t="s">
        <v>40</v>
      </c>
      <c r="B30" s="12">
        <f>ROUND(3.2/($H$2*B$7),3)</f>
        <v>0.019</v>
      </c>
      <c r="C30" s="12">
        <f t="shared" ref="C30:D30" si="7">ROUND(4.096/($H$2*C$7),3)</f>
        <v>0.02</v>
      </c>
      <c r="D30" s="12">
        <f t="shared" si="7"/>
        <v>0.02</v>
      </c>
      <c r="E30" s="11" t="s">
        <v>41</v>
      </c>
      <c r="F30" s="12">
        <f>B30*$H$2</f>
        <v>0.158327</v>
      </c>
      <c r="G30" s="12">
        <f>C30*$H$2</f>
        <v>0.16666</v>
      </c>
      <c r="H30" s="12">
        <f>D30*$H$2</f>
        <v>0.16666</v>
      </c>
    </row>
    <row r="31">
      <c r="A31" s="1"/>
      <c r="E31" s="1" t="s">
        <v>42</v>
      </c>
      <c r="F31">
        <f>F30*$G$2</f>
        <v>0.47498099999999999</v>
      </c>
      <c r="G31">
        <f>G30*$G$2</f>
        <v>0.49997999999999998</v>
      </c>
      <c r="H31">
        <f>H30*$G$2</f>
        <v>0.49997999999999998</v>
      </c>
    </row>
    <row r="32">
      <c r="A32" s="1"/>
      <c r="E32" s="1" t="s">
        <v>43</v>
      </c>
      <c r="F32" s="13">
        <f>F31/($H$2*12)</f>
        <v>0.004749999999999999</v>
      </c>
      <c r="G32" s="13">
        <f>G31/($H$2*12)</f>
        <v>0.0049999999999999992</v>
      </c>
      <c r="H32" s="13">
        <f>H31/($H$2*12)</f>
        <v>0.0049999999999999992</v>
      </c>
    </row>
    <row r="33">
      <c r="A33" s="1"/>
      <c r="E33" s="1" t="s">
        <v>44</v>
      </c>
      <c r="F33" s="14">
        <f>(B$6*10^-6)/(B$30*$F$2)</f>
        <v>5.2631578947368416</v>
      </c>
      <c r="G33" s="14">
        <f t="shared" ref="G33:H33" si="8">(C$6*10^-6)/(C$30*$F$2)</f>
        <v>-0.14999999999999999</v>
      </c>
      <c r="H33" s="14">
        <f t="shared" si="8"/>
        <v>-0.14999999999999999</v>
      </c>
    </row>
    <row r="34">
      <c r="A34" s="16"/>
      <c r="B34" s="15"/>
      <c r="C34" s="15"/>
      <c r="D34" s="15"/>
      <c r="E34" s="16" t="s">
        <v>24</v>
      </c>
      <c r="F34" s="17">
        <f>$F$2*F33</f>
        <v>0.005263157894736842</v>
      </c>
      <c r="G34" s="17">
        <f>$F$2*G33</f>
        <v>-0.00014999999999999999</v>
      </c>
      <c r="H34" s="17">
        <f>$F$2*H33</f>
        <v>-0.00014999999999999999</v>
      </c>
    </row>
    <row r="35">
      <c r="A35" s="11" t="s">
        <v>45</v>
      </c>
      <c r="B35" s="12">
        <f>ROUND(B$8/($H$2*B$7),3)</f>
        <v>0.029999999999999999</v>
      </c>
      <c r="C35" s="12">
        <f>ROUND(C$8/($H$2*C$7),3)</f>
        <v>0.024</v>
      </c>
      <c r="D35" s="12">
        <f>ROUND(D$8/($H$2*D$7),3)</f>
        <v>0.024</v>
      </c>
      <c r="E35" s="11" t="s">
        <v>46</v>
      </c>
      <c r="F35" s="12">
        <f>B35*$H$2</f>
        <v>0.24998999999999999</v>
      </c>
      <c r="G35" s="12">
        <f>C35*$H$2</f>
        <v>0.199992</v>
      </c>
      <c r="H35" s="12">
        <f>D35*$H$2</f>
        <v>0.199992</v>
      </c>
    </row>
    <row r="36">
      <c r="A36" s="1"/>
      <c r="E36" s="1" t="s">
        <v>47</v>
      </c>
      <c r="F36">
        <f>F35*$G$2</f>
        <v>0.74997000000000003</v>
      </c>
      <c r="G36">
        <f>G35*$G$2</f>
        <v>0.59997600000000006</v>
      </c>
      <c r="H36">
        <f>H35*$G$2</f>
        <v>0.59997600000000006</v>
      </c>
    </row>
    <row r="37">
      <c r="E37" s="1" t="s">
        <v>48</v>
      </c>
      <c r="F37" s="13">
        <f>F36/($H$2*12)</f>
        <v>0.0074999999999999997</v>
      </c>
      <c r="G37" s="13">
        <f>G36/($H$2*12)</f>
        <v>0.0060000000000000001</v>
      </c>
      <c r="H37" s="13">
        <f>H36/($H$2*12)</f>
        <v>0.0060000000000000001</v>
      </c>
    </row>
    <row r="38">
      <c r="E38" s="1" t="s">
        <v>49</v>
      </c>
      <c r="F38" s="14">
        <f>(B$6*10^-6)/(B$35*$F$2)</f>
        <v>3.333333333333333</v>
      </c>
      <c r="G38" s="14">
        <f t="shared" ref="G38:H38" si="9">(C$6*10^-6)/(C$35*$F$2)</f>
        <v>-0.125</v>
      </c>
      <c r="H38" s="14">
        <f t="shared" si="9"/>
        <v>-0.125</v>
      </c>
    </row>
    <row r="39">
      <c r="A39" s="15"/>
      <c r="B39" s="15"/>
      <c r="C39" s="15"/>
      <c r="D39" s="15"/>
      <c r="E39" s="16" t="s">
        <v>24</v>
      </c>
      <c r="F39" s="17">
        <f>$F$2*F38</f>
        <v>0.0033333333333333331</v>
      </c>
      <c r="G39" s="17">
        <f>$F$2*G38</f>
        <v>-0.000125</v>
      </c>
      <c r="H39" s="17">
        <f>$F$2*H38</f>
        <v>-0.000125</v>
      </c>
    </row>
  </sheetData>
  <hyperlinks>
    <hyperlink r:id="rId1" ref="B1"/>
    <hyperlink r:id="rId2" ref="C1"/>
    <hyperlink r:id="rId3" ref="D1"/>
    <hyperlink r:id="rId1" ref="F9"/>
    <hyperlink r:id="rId2" ref="G9"/>
    <hyperlink r:id="rId3" ref="H9"/>
  </hyperlink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D9A6DEEF40BF40BFE523A7D3C0B33C" ma:contentTypeVersion="11" ma:contentTypeDescription="Create a new document." ma:contentTypeScope="" ma:versionID="5f3962a59ac308b40de2c104beb17e6e">
  <xsd:schema xmlns:xsd="http://www.w3.org/2001/XMLSchema" xmlns:xs="http://www.w3.org/2001/XMLSchema" xmlns:p="http://schemas.microsoft.com/office/2006/metadata/properties" xmlns:ns3="434a7e3b-5cb5-4330-b785-9a4f17fb606a" targetNamespace="http://schemas.microsoft.com/office/2006/metadata/properties" ma:root="true" ma:fieldsID="ca488c394e14bb869bf278c7f7f2d56d" ns3:_="">
    <xsd:import namespace="434a7e3b-5cb5-4330-b785-9a4f17fb60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a7e3b-5cb5-4330-b785-9a4f17fb60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96F2AF-BBAC-4B51-B3D0-783FACBFEA92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434a7e3b-5cb5-4330-b785-9a4f17fb606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82739FB-28AA-4B36-8BC3-4BC429D0DB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4a7e3b-5cb5-4330-b785-9a4f17fb6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9C3A5D-0FC6-4B4C-AA05-63DD0A457B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Deshpande, Ishan</dc:creator>
  <cp:revision>1</cp:revision>
  <dcterms:created xsi:type="dcterms:W3CDTF">2024-07-10T04:47:26Z</dcterms:created>
  <dcterms:modified xsi:type="dcterms:W3CDTF">2024-08-08T04:19:23Z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0x0101007CD9A6DEEF40BF40BFE523A7D3C0B33C</vt:lpwstr>
  </property>
</Properties>
</file>