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7.xml" ContentType="application/vnd.openxmlformats-officedocument.spreadsheetml.comments+xml"/>
  <Override PartName="/xl/worksheets/sheet2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ule/Downloads/"/>
    </mc:Choice>
  </mc:AlternateContent>
  <xr:revisionPtr revIDLastSave="0" documentId="13_ncr:1_{9DAD3F65-35D0-B246-B8D7-E2111252ADC0}" xr6:coauthVersionLast="47" xr6:coauthVersionMax="47" xr10:uidLastSave="{00000000-0000-0000-0000-000000000000}"/>
  <bookViews>
    <workbookView xWindow="28800" yWindow="600" windowWidth="38400" windowHeight="21000" tabRatio="941" xr2:uid="{00000000-000D-0000-FFFF-FFFF00000000}"/>
  </bookViews>
  <sheets>
    <sheet name="공통" sheetId="59194" r:id="rId1"/>
    <sheet name="0. 집행계획(갑지)" sheetId="59169" r:id="rId2"/>
    <sheet name="4. 집행예산집계표" sheetId="59132" r:id="rId3"/>
    <sheet name="5.집행예산산출내역서" sheetId="59162" r:id="rId4"/>
    <sheet name="5-4. 수수료산출내역" sheetId="59187" r:id="rId5"/>
    <sheet name="1. 현장조직_업무분장" sheetId="59094" r:id="rId6"/>
    <sheet name="2. 공사개요" sheetId="59148" r:id="rId7"/>
    <sheet name="3.예정공정표" sheetId="59147" state="hidden" r:id="rId8"/>
    <sheet name="3. 예정공정표" sheetId="59170" r:id="rId9"/>
    <sheet name="인원투입계획" sheetId="59176" r:id="rId10"/>
    <sheet name="5-1. 재료비산출내역" sheetId="59143" r:id="rId11"/>
    <sheet name="5-2. 회선비산출내역" sheetId="59185" r:id="rId12"/>
    <sheet name="5-3. 소모품비산출내역" sheetId="59186" r:id="rId13"/>
    <sheet name="원가투입 기성청구" sheetId="59179" r:id="rId14"/>
    <sheet name="Sheet2" sheetId="59182" r:id="rId15"/>
    <sheet name="Index." sheetId="59131" state="hidden" r:id="rId16"/>
    <sheet name="0. 집행계획(갑지) (수정집행)" sheetId="59195" state="hidden" r:id="rId59"/>
    <sheet name="4. 집행예산집계표 (수정집행)" sheetId="59196" state="hidden" r:id="rId60"/>
    <sheet name="5.집행예산산출내역서 (수정집행)" sheetId="59197" state="hidden" r:id="rId61"/>
    <sheet name="5-1. 재료비산출내역 (수정집행)" sheetId="59198" state="hidden" r:id="rId62"/>
    <sheet name="5-2. 회선비산출내역 (수정집행)" sheetId="59199" state="hidden" r:id="rId63"/>
    <sheet name="5-3. 소모품비산출내역 (수정집행)" sheetId="59200" state="hidden" r:id="rId64"/>
    <sheet name="5-4. 수수료산출내역 (수정집행)" sheetId="59201" state="hidden" r:id="rId65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">#N/A</definedName>
    <definedName name="_10_3__Crite" localSheetId="4">#REF!</definedName>
    <definedName name="_10A_" localSheetId="8">[1]연돌일위집계!#REF!</definedName>
    <definedName name="_10A_" localSheetId="11">[1]연돌일위집계!#REF!</definedName>
    <definedName name="_10A_" localSheetId="12">[1]연돌일위집계!#REF!</definedName>
    <definedName name="_10A_" localSheetId="4">[1]연돌일위집계!#REF!</definedName>
    <definedName name="_10A_">[1]연돌일위집계!#REF!</definedName>
    <definedName name="_10A_1" localSheetId="8">[1]연돌일위집계!#REF!</definedName>
    <definedName name="_10A_1" localSheetId="11">[1]연돌일위집계!#REF!</definedName>
    <definedName name="_10A_1" localSheetId="12">[1]연돌일위집계!#REF!</definedName>
    <definedName name="_10A_1" localSheetId="4">[1]연돌일위집계!#REF!</definedName>
    <definedName name="_10A_1">[1]연돌일위집계!#REF!</definedName>
    <definedName name="_10A_10" localSheetId="8">[1]연돌일위집계!#REF!</definedName>
    <definedName name="_10A_10" localSheetId="11">[1]연돌일위집계!#REF!</definedName>
    <definedName name="_10A_10" localSheetId="12">[1]연돌일위집계!#REF!</definedName>
    <definedName name="_10A_10" localSheetId="4">[1]연돌일위집계!#REF!</definedName>
    <definedName name="_10A_10">[1]연돌일위집계!#REF!</definedName>
    <definedName name="_10A_11" localSheetId="8">[1]연돌일위집계!#REF!</definedName>
    <definedName name="_10A_11" localSheetId="11">[1]연돌일위집계!#REF!</definedName>
    <definedName name="_10A_11" localSheetId="12">[1]연돌일위집계!#REF!</definedName>
    <definedName name="_10A_11" localSheetId="4">[1]연돌일위집계!#REF!</definedName>
    <definedName name="_10A_11">[1]연돌일위집계!#REF!</definedName>
    <definedName name="_10A_12" localSheetId="8">[1]연돌일위집계!#REF!</definedName>
    <definedName name="_10A_12" localSheetId="11">[1]연돌일위집계!#REF!</definedName>
    <definedName name="_10A_12" localSheetId="12">[1]연돌일위집계!#REF!</definedName>
    <definedName name="_10A_12" localSheetId="4">[1]연돌일위집계!#REF!</definedName>
    <definedName name="_10A_12">[1]연돌일위집계!#REF!</definedName>
    <definedName name="_10A_13" localSheetId="8">[1]연돌일위집계!#REF!</definedName>
    <definedName name="_10A_13" localSheetId="11">[1]연돌일위집계!#REF!</definedName>
    <definedName name="_10A_13" localSheetId="12">[1]연돌일위집계!#REF!</definedName>
    <definedName name="_10A_13" localSheetId="4">[1]연돌일위집계!#REF!</definedName>
    <definedName name="_10A_13">[1]연돌일위집계!#REF!</definedName>
    <definedName name="_10A_14" localSheetId="8">[1]연돌일위집계!#REF!</definedName>
    <definedName name="_10A_14" localSheetId="11">[1]연돌일위집계!#REF!</definedName>
    <definedName name="_10A_14" localSheetId="12">[1]연돌일위집계!#REF!</definedName>
    <definedName name="_10A_14" localSheetId="4">[1]연돌일위집계!#REF!</definedName>
    <definedName name="_10A_14">[1]연돌일위집계!#REF!</definedName>
    <definedName name="_10A_15" localSheetId="8">[1]연돌일위집계!#REF!</definedName>
    <definedName name="_10A_15" localSheetId="11">[1]연돌일위집계!#REF!</definedName>
    <definedName name="_10A_15" localSheetId="12">[1]연돌일위집계!#REF!</definedName>
    <definedName name="_10A_15" localSheetId="4">[1]연돌일위집계!#REF!</definedName>
    <definedName name="_10A_15">[1]연돌일위집계!#REF!</definedName>
    <definedName name="_10A_16" localSheetId="8">[1]연돌일위집계!#REF!</definedName>
    <definedName name="_10A_16" localSheetId="11">[1]연돌일위집계!#REF!</definedName>
    <definedName name="_10A_16" localSheetId="12">[1]연돌일위집계!#REF!</definedName>
    <definedName name="_10A_16" localSheetId="4">[1]연돌일위집계!#REF!</definedName>
    <definedName name="_10A_16">[1]연돌일위집계!#REF!</definedName>
    <definedName name="_10A_17" localSheetId="8">[1]연돌일위집계!#REF!</definedName>
    <definedName name="_10A_17" localSheetId="11">[1]연돌일위집계!#REF!</definedName>
    <definedName name="_10A_17" localSheetId="12">[1]연돌일위집계!#REF!</definedName>
    <definedName name="_10A_17" localSheetId="4">[1]연돌일위집계!#REF!</definedName>
    <definedName name="_10A_17">[1]연돌일위집계!#REF!</definedName>
    <definedName name="_10A_18" localSheetId="8">[1]연돌일위집계!#REF!</definedName>
    <definedName name="_10A_18" localSheetId="11">[1]연돌일위집계!#REF!</definedName>
    <definedName name="_10A_18" localSheetId="12">[1]연돌일위집계!#REF!</definedName>
    <definedName name="_10A_18" localSheetId="4">[1]연돌일위집계!#REF!</definedName>
    <definedName name="_10A_18">[1]연돌일위집계!#REF!</definedName>
    <definedName name="_10A_19" localSheetId="8">[1]연돌일위집계!#REF!</definedName>
    <definedName name="_10A_19" localSheetId="11">[1]연돌일위집계!#REF!</definedName>
    <definedName name="_10A_19" localSheetId="12">[1]연돌일위집계!#REF!</definedName>
    <definedName name="_10A_19" localSheetId="4">[1]연돌일위집계!#REF!</definedName>
    <definedName name="_10A_19">[1]연돌일위집계!#REF!</definedName>
    <definedName name="_10A_2" localSheetId="8">[1]연돌일위집계!#REF!</definedName>
    <definedName name="_10A_2" localSheetId="11">[1]연돌일위집계!#REF!</definedName>
    <definedName name="_10A_2" localSheetId="12">[1]연돌일위집계!#REF!</definedName>
    <definedName name="_10A_2" localSheetId="4">[1]연돌일위집계!#REF!</definedName>
    <definedName name="_10A_2">[1]연돌일위집계!#REF!</definedName>
    <definedName name="_10A_20" localSheetId="8">[1]연돌일위집계!#REF!</definedName>
    <definedName name="_10A_20" localSheetId="11">[1]연돌일위집계!#REF!</definedName>
    <definedName name="_10A_20" localSheetId="12">[1]연돌일위집계!#REF!</definedName>
    <definedName name="_10A_20" localSheetId="4">[1]연돌일위집계!#REF!</definedName>
    <definedName name="_10A_20">[1]연돌일위집계!#REF!</definedName>
    <definedName name="_10A_21" localSheetId="8">[1]연돌일위집계!#REF!</definedName>
    <definedName name="_10A_21" localSheetId="11">[1]연돌일위집계!#REF!</definedName>
    <definedName name="_10A_21" localSheetId="12">[1]연돌일위집계!#REF!</definedName>
    <definedName name="_10A_21" localSheetId="4">[1]연돌일위집계!#REF!</definedName>
    <definedName name="_10A_21">[1]연돌일위집계!#REF!</definedName>
    <definedName name="_10A_22" localSheetId="8">[1]연돌일위집계!#REF!</definedName>
    <definedName name="_10A_22" localSheetId="11">[1]연돌일위집계!#REF!</definedName>
    <definedName name="_10A_22" localSheetId="12">[1]연돌일위집계!#REF!</definedName>
    <definedName name="_10A_22" localSheetId="4">[1]연돌일위집계!#REF!</definedName>
    <definedName name="_10A_22">[1]연돌일위집계!#REF!</definedName>
    <definedName name="_10A_23" localSheetId="8">[1]연돌일위집계!#REF!</definedName>
    <definedName name="_10A_23" localSheetId="11">[1]연돌일위집계!#REF!</definedName>
    <definedName name="_10A_23" localSheetId="12">[1]연돌일위집계!#REF!</definedName>
    <definedName name="_10A_23" localSheetId="4">[1]연돌일위집계!#REF!</definedName>
    <definedName name="_10A_23">[1]연돌일위집계!#REF!</definedName>
    <definedName name="_10A_24" localSheetId="8">[1]연돌일위집계!#REF!</definedName>
    <definedName name="_10A_24" localSheetId="11">[1]연돌일위집계!#REF!</definedName>
    <definedName name="_10A_24" localSheetId="12">[1]연돌일위집계!#REF!</definedName>
    <definedName name="_10A_24" localSheetId="4">[1]연돌일위집계!#REF!</definedName>
    <definedName name="_10A_24">[1]연돌일위집계!#REF!</definedName>
    <definedName name="_10A_25" localSheetId="8">[1]연돌일위집계!#REF!</definedName>
    <definedName name="_10A_25" localSheetId="11">[1]연돌일위집계!#REF!</definedName>
    <definedName name="_10A_25" localSheetId="12">[1]연돌일위집계!#REF!</definedName>
    <definedName name="_10A_25" localSheetId="4">[1]연돌일위집계!#REF!</definedName>
    <definedName name="_10A_25">[1]연돌일위집계!#REF!</definedName>
    <definedName name="_10A_26" localSheetId="8">[1]연돌일위집계!#REF!</definedName>
    <definedName name="_10A_26" localSheetId="11">[1]연돌일위집계!#REF!</definedName>
    <definedName name="_10A_26" localSheetId="12">[1]연돌일위집계!#REF!</definedName>
    <definedName name="_10A_26" localSheetId="4">[1]연돌일위집계!#REF!</definedName>
    <definedName name="_10A_26">[1]연돌일위집계!#REF!</definedName>
    <definedName name="_10A_27" localSheetId="8">[1]연돌일위집계!#REF!</definedName>
    <definedName name="_10A_27" localSheetId="11">[1]연돌일위집계!#REF!</definedName>
    <definedName name="_10A_27" localSheetId="12">[1]연돌일위집계!#REF!</definedName>
    <definedName name="_10A_27" localSheetId="4">[1]연돌일위집계!#REF!</definedName>
    <definedName name="_10A_27">[1]연돌일위집계!#REF!</definedName>
    <definedName name="_10A_28" localSheetId="8">[1]연돌일위집계!#REF!</definedName>
    <definedName name="_10A_28" localSheetId="11">[1]연돌일위집계!#REF!</definedName>
    <definedName name="_10A_28" localSheetId="12">[1]연돌일위집계!#REF!</definedName>
    <definedName name="_10A_28" localSheetId="4">[1]연돌일위집계!#REF!</definedName>
    <definedName name="_10A_28">[1]연돌일위집계!#REF!</definedName>
    <definedName name="_10A_29" localSheetId="8">[1]연돌일위집계!#REF!</definedName>
    <definedName name="_10A_29" localSheetId="11">[1]연돌일위집계!#REF!</definedName>
    <definedName name="_10A_29" localSheetId="12">[1]연돌일위집계!#REF!</definedName>
    <definedName name="_10A_29" localSheetId="4">[1]연돌일위집계!#REF!</definedName>
    <definedName name="_10A_29">[1]연돌일위집계!#REF!</definedName>
    <definedName name="_10A_3" localSheetId="8">[1]연돌일위집계!#REF!</definedName>
    <definedName name="_10A_3" localSheetId="11">[1]연돌일위집계!#REF!</definedName>
    <definedName name="_10A_3" localSheetId="12">[1]연돌일위집계!#REF!</definedName>
    <definedName name="_10A_3" localSheetId="4">[1]연돌일위집계!#REF!</definedName>
    <definedName name="_10A_3">[1]연돌일위집계!#REF!</definedName>
    <definedName name="_10A_30" localSheetId="8">[1]연돌일위집계!#REF!</definedName>
    <definedName name="_10A_30" localSheetId="11">[1]연돌일위집계!#REF!</definedName>
    <definedName name="_10A_30" localSheetId="12">[1]연돌일위집계!#REF!</definedName>
    <definedName name="_10A_30" localSheetId="4">[1]연돌일위집계!#REF!</definedName>
    <definedName name="_10A_30">[1]연돌일위집계!#REF!</definedName>
    <definedName name="_10A_31" localSheetId="8">[1]연돌일위집계!#REF!</definedName>
    <definedName name="_10A_31" localSheetId="11">[1]연돌일위집계!#REF!</definedName>
    <definedName name="_10A_31" localSheetId="12">[1]연돌일위집계!#REF!</definedName>
    <definedName name="_10A_31" localSheetId="4">[1]연돌일위집계!#REF!</definedName>
    <definedName name="_10A_31">[1]연돌일위집계!#REF!</definedName>
    <definedName name="_10A_32" localSheetId="8">[1]연돌일위집계!#REF!</definedName>
    <definedName name="_10A_32" localSheetId="11">[1]연돌일위집계!#REF!</definedName>
    <definedName name="_10A_32" localSheetId="12">[1]연돌일위집계!#REF!</definedName>
    <definedName name="_10A_32" localSheetId="4">[1]연돌일위집계!#REF!</definedName>
    <definedName name="_10A_32">[1]연돌일위집계!#REF!</definedName>
    <definedName name="_10A_33" localSheetId="8">[1]연돌일위집계!#REF!</definedName>
    <definedName name="_10A_33" localSheetId="11">[1]연돌일위집계!#REF!</definedName>
    <definedName name="_10A_33" localSheetId="12">[1]연돌일위집계!#REF!</definedName>
    <definedName name="_10A_33" localSheetId="4">[1]연돌일위집계!#REF!</definedName>
    <definedName name="_10A_33">[1]연돌일위집계!#REF!</definedName>
    <definedName name="_10A_34" localSheetId="8">[1]연돌일위집계!#REF!</definedName>
    <definedName name="_10A_34" localSheetId="11">[1]연돌일위집계!#REF!</definedName>
    <definedName name="_10A_34" localSheetId="12">[1]연돌일위집계!#REF!</definedName>
    <definedName name="_10A_34" localSheetId="4">[1]연돌일위집계!#REF!</definedName>
    <definedName name="_10A_34">[1]연돌일위집계!#REF!</definedName>
    <definedName name="_10A_35" localSheetId="8">[1]연돌일위집계!#REF!</definedName>
    <definedName name="_10A_35" localSheetId="11">[1]연돌일위집계!#REF!</definedName>
    <definedName name="_10A_35" localSheetId="12">[1]연돌일위집계!#REF!</definedName>
    <definedName name="_10A_35" localSheetId="4">[1]연돌일위집계!#REF!</definedName>
    <definedName name="_10A_35">[1]연돌일위집계!#REF!</definedName>
    <definedName name="_10A_36" localSheetId="8">[1]연돌일위집계!#REF!</definedName>
    <definedName name="_10A_36" localSheetId="11">[1]연돌일위집계!#REF!</definedName>
    <definedName name="_10A_36" localSheetId="12">[1]연돌일위집계!#REF!</definedName>
    <definedName name="_10A_36" localSheetId="4">[1]연돌일위집계!#REF!</definedName>
    <definedName name="_10A_36">[1]연돌일위집계!#REF!</definedName>
    <definedName name="_10A_37" localSheetId="8">[1]연돌일위집계!#REF!</definedName>
    <definedName name="_10A_37" localSheetId="11">[1]연돌일위집계!#REF!</definedName>
    <definedName name="_10A_37" localSheetId="12">[1]연돌일위집계!#REF!</definedName>
    <definedName name="_10A_37" localSheetId="4">[1]연돌일위집계!#REF!</definedName>
    <definedName name="_10A_37">[1]연돌일위집계!#REF!</definedName>
    <definedName name="_10A_38" localSheetId="8">[1]연돌일위집계!#REF!</definedName>
    <definedName name="_10A_38" localSheetId="11">[1]연돌일위집계!#REF!</definedName>
    <definedName name="_10A_38" localSheetId="12">[1]연돌일위집계!#REF!</definedName>
    <definedName name="_10A_38" localSheetId="4">[1]연돌일위집계!#REF!</definedName>
    <definedName name="_10A_38">[1]연돌일위집계!#REF!</definedName>
    <definedName name="_10A_39" localSheetId="8">[1]연돌일위집계!#REF!</definedName>
    <definedName name="_10A_39" localSheetId="11">[1]연돌일위집계!#REF!</definedName>
    <definedName name="_10A_39" localSheetId="12">[1]연돌일위집계!#REF!</definedName>
    <definedName name="_10A_39" localSheetId="4">[1]연돌일위집계!#REF!</definedName>
    <definedName name="_10A_39">[1]연돌일위집계!#REF!</definedName>
    <definedName name="_10A_4" localSheetId="8">[1]연돌일위집계!#REF!</definedName>
    <definedName name="_10A_4" localSheetId="11">[1]연돌일위집계!#REF!</definedName>
    <definedName name="_10A_4" localSheetId="12">[1]연돌일위집계!#REF!</definedName>
    <definedName name="_10A_4" localSheetId="4">[1]연돌일위집계!#REF!</definedName>
    <definedName name="_10A_4">[1]연돌일위집계!#REF!</definedName>
    <definedName name="_10A_40" localSheetId="8">[1]연돌일위집계!#REF!</definedName>
    <definedName name="_10A_40" localSheetId="11">[1]연돌일위집계!#REF!</definedName>
    <definedName name="_10A_40" localSheetId="12">[1]연돌일위집계!#REF!</definedName>
    <definedName name="_10A_40" localSheetId="4">[1]연돌일위집계!#REF!</definedName>
    <definedName name="_10A_40">[1]연돌일위집계!#REF!</definedName>
    <definedName name="_10A_41" localSheetId="8">[1]연돌일위집계!#REF!</definedName>
    <definedName name="_10A_41" localSheetId="11">[1]연돌일위집계!#REF!</definedName>
    <definedName name="_10A_41" localSheetId="12">[1]연돌일위집계!#REF!</definedName>
    <definedName name="_10A_41" localSheetId="4">[1]연돌일위집계!#REF!</definedName>
    <definedName name="_10A_41">[1]연돌일위집계!#REF!</definedName>
    <definedName name="_10A_42" localSheetId="8">[1]연돌일위집계!#REF!</definedName>
    <definedName name="_10A_42" localSheetId="11">[1]연돌일위집계!#REF!</definedName>
    <definedName name="_10A_42" localSheetId="12">[1]연돌일위집계!#REF!</definedName>
    <definedName name="_10A_42" localSheetId="4">[1]연돌일위집계!#REF!</definedName>
    <definedName name="_10A_42">[1]연돌일위집계!#REF!</definedName>
    <definedName name="_10A_43" localSheetId="8">[1]연돌일위집계!#REF!</definedName>
    <definedName name="_10A_43" localSheetId="11">[1]연돌일위집계!#REF!</definedName>
    <definedName name="_10A_43" localSheetId="12">[1]연돌일위집계!#REF!</definedName>
    <definedName name="_10A_43" localSheetId="4">[1]연돌일위집계!#REF!</definedName>
    <definedName name="_10A_43">[1]연돌일위집계!#REF!</definedName>
    <definedName name="_10A_44" localSheetId="8">[1]연돌일위집계!#REF!</definedName>
    <definedName name="_10A_44" localSheetId="11">[1]연돌일위집계!#REF!</definedName>
    <definedName name="_10A_44" localSheetId="12">[1]연돌일위집계!#REF!</definedName>
    <definedName name="_10A_44" localSheetId="4">[1]연돌일위집계!#REF!</definedName>
    <definedName name="_10A_44">[1]연돌일위집계!#REF!</definedName>
    <definedName name="_10A_45" localSheetId="8">[1]연돌일위집계!#REF!</definedName>
    <definedName name="_10A_45" localSheetId="11">[1]연돌일위집계!#REF!</definedName>
    <definedName name="_10A_45" localSheetId="12">[1]연돌일위집계!#REF!</definedName>
    <definedName name="_10A_45" localSheetId="4">[1]연돌일위집계!#REF!</definedName>
    <definedName name="_10A_45">[1]연돌일위집계!#REF!</definedName>
    <definedName name="_10A_46" localSheetId="8">[1]연돌일위집계!#REF!</definedName>
    <definedName name="_10A_46" localSheetId="11">[1]연돌일위집계!#REF!</definedName>
    <definedName name="_10A_46" localSheetId="12">[1]연돌일위집계!#REF!</definedName>
    <definedName name="_10A_46" localSheetId="4">[1]연돌일위집계!#REF!</definedName>
    <definedName name="_10A_46">[1]연돌일위집계!#REF!</definedName>
    <definedName name="_10A_47" localSheetId="8">[1]연돌일위집계!#REF!</definedName>
    <definedName name="_10A_47" localSheetId="11">[1]연돌일위집계!#REF!</definedName>
    <definedName name="_10A_47" localSheetId="12">[1]연돌일위집계!#REF!</definedName>
    <definedName name="_10A_47" localSheetId="4">[1]연돌일위집계!#REF!</definedName>
    <definedName name="_10A_47">[1]연돌일위집계!#REF!</definedName>
    <definedName name="_10A_48" localSheetId="8">[1]연돌일위집계!#REF!</definedName>
    <definedName name="_10A_48" localSheetId="11">[1]연돌일위집계!#REF!</definedName>
    <definedName name="_10A_48" localSheetId="12">[1]연돌일위집계!#REF!</definedName>
    <definedName name="_10A_48" localSheetId="4">[1]연돌일위집계!#REF!</definedName>
    <definedName name="_10A_48">[1]연돌일위집계!#REF!</definedName>
    <definedName name="_10A_49" localSheetId="8">[1]연돌일위집계!#REF!</definedName>
    <definedName name="_10A_49" localSheetId="11">[1]연돌일위집계!#REF!</definedName>
    <definedName name="_10A_49" localSheetId="12">[1]연돌일위집계!#REF!</definedName>
    <definedName name="_10A_49" localSheetId="4">[1]연돌일위집계!#REF!</definedName>
    <definedName name="_10A_49">[1]연돌일위집계!#REF!</definedName>
    <definedName name="_10A_5" localSheetId="8">[1]연돌일위집계!#REF!</definedName>
    <definedName name="_10A_5" localSheetId="11">[1]연돌일위집계!#REF!</definedName>
    <definedName name="_10A_5" localSheetId="12">[1]연돌일위집계!#REF!</definedName>
    <definedName name="_10A_5" localSheetId="4">[1]연돌일위집계!#REF!</definedName>
    <definedName name="_10A_5">[1]연돌일위집계!#REF!</definedName>
    <definedName name="_10A_50" localSheetId="8">[1]연돌일위집계!#REF!</definedName>
    <definedName name="_10A_50" localSheetId="11">[1]연돌일위집계!#REF!</definedName>
    <definedName name="_10A_50" localSheetId="12">[1]연돌일위집계!#REF!</definedName>
    <definedName name="_10A_50" localSheetId="4">[1]연돌일위집계!#REF!</definedName>
    <definedName name="_10A_50">[1]연돌일위집계!#REF!</definedName>
    <definedName name="_10A_51" localSheetId="8">[1]연돌일위집계!#REF!</definedName>
    <definedName name="_10A_51" localSheetId="11">[1]연돌일위집계!#REF!</definedName>
    <definedName name="_10A_51" localSheetId="12">[1]연돌일위집계!#REF!</definedName>
    <definedName name="_10A_51" localSheetId="4">[1]연돌일위집계!#REF!</definedName>
    <definedName name="_10A_51">[1]연돌일위집계!#REF!</definedName>
    <definedName name="_10A_52" localSheetId="8">[1]연돌일위집계!#REF!</definedName>
    <definedName name="_10A_52" localSheetId="11">[1]연돌일위집계!#REF!</definedName>
    <definedName name="_10A_52" localSheetId="12">[1]연돌일위집계!#REF!</definedName>
    <definedName name="_10A_52" localSheetId="4">[1]연돌일위집계!#REF!</definedName>
    <definedName name="_10A_52">[1]연돌일위집계!#REF!</definedName>
    <definedName name="_10A_53" localSheetId="8">[1]연돌일위집계!#REF!</definedName>
    <definedName name="_10A_53" localSheetId="11">[1]연돌일위집계!#REF!</definedName>
    <definedName name="_10A_53" localSheetId="12">[1]연돌일위집계!#REF!</definedName>
    <definedName name="_10A_53" localSheetId="4">[1]연돌일위집계!#REF!</definedName>
    <definedName name="_10A_53">[1]연돌일위집계!#REF!</definedName>
    <definedName name="_10A_54" localSheetId="8">[1]연돌일위집계!#REF!</definedName>
    <definedName name="_10A_54" localSheetId="11">[1]연돌일위집계!#REF!</definedName>
    <definedName name="_10A_54" localSheetId="12">[1]연돌일위집계!#REF!</definedName>
    <definedName name="_10A_54" localSheetId="4">[1]연돌일위집계!#REF!</definedName>
    <definedName name="_10A_54">[1]연돌일위집계!#REF!</definedName>
    <definedName name="_10A_55" localSheetId="8">[1]연돌일위집계!#REF!</definedName>
    <definedName name="_10A_55" localSheetId="11">[1]연돌일위집계!#REF!</definedName>
    <definedName name="_10A_55" localSheetId="12">[1]연돌일위집계!#REF!</definedName>
    <definedName name="_10A_55" localSheetId="4">[1]연돌일위집계!#REF!</definedName>
    <definedName name="_10A_55">[1]연돌일위집계!#REF!</definedName>
    <definedName name="_10A_56" localSheetId="8">[1]연돌일위집계!#REF!</definedName>
    <definedName name="_10A_56" localSheetId="11">[1]연돌일위집계!#REF!</definedName>
    <definedName name="_10A_56" localSheetId="12">[1]연돌일위집계!#REF!</definedName>
    <definedName name="_10A_56" localSheetId="4">[1]연돌일위집계!#REF!</definedName>
    <definedName name="_10A_56">[1]연돌일위집계!#REF!</definedName>
    <definedName name="_10A_57" localSheetId="8">[1]연돌일위집계!#REF!</definedName>
    <definedName name="_10A_57" localSheetId="11">[1]연돌일위집계!#REF!</definedName>
    <definedName name="_10A_57" localSheetId="12">[1]연돌일위집계!#REF!</definedName>
    <definedName name="_10A_57" localSheetId="4">[1]연돌일위집계!#REF!</definedName>
    <definedName name="_10A_57">[1]연돌일위집계!#REF!</definedName>
    <definedName name="_10A_58" localSheetId="8">[1]연돌일위집계!#REF!</definedName>
    <definedName name="_10A_58" localSheetId="11">[1]연돌일위집계!#REF!</definedName>
    <definedName name="_10A_58" localSheetId="12">[1]연돌일위집계!#REF!</definedName>
    <definedName name="_10A_58" localSheetId="4">[1]연돌일위집계!#REF!</definedName>
    <definedName name="_10A_58">[1]연돌일위집계!#REF!</definedName>
    <definedName name="_10A_59" localSheetId="8">[1]연돌일위집계!#REF!</definedName>
    <definedName name="_10A_59" localSheetId="11">[1]연돌일위집계!#REF!</definedName>
    <definedName name="_10A_59" localSheetId="12">[1]연돌일위집계!#REF!</definedName>
    <definedName name="_10A_59" localSheetId="4">[1]연돌일위집계!#REF!</definedName>
    <definedName name="_10A_59">[1]연돌일위집계!#REF!</definedName>
    <definedName name="_10A_6" localSheetId="8">[1]연돌일위집계!#REF!</definedName>
    <definedName name="_10A_6" localSheetId="11">[1]연돌일위집계!#REF!</definedName>
    <definedName name="_10A_6" localSheetId="12">[1]연돌일위집계!#REF!</definedName>
    <definedName name="_10A_6" localSheetId="4">[1]연돌일위집계!#REF!</definedName>
    <definedName name="_10A_6">[1]연돌일위집계!#REF!</definedName>
    <definedName name="_10A_60" localSheetId="8">[1]연돌일위집계!#REF!</definedName>
    <definedName name="_10A_60" localSheetId="11">[1]연돌일위집계!#REF!</definedName>
    <definedName name="_10A_60" localSheetId="12">[1]연돌일위집계!#REF!</definedName>
    <definedName name="_10A_60" localSheetId="4">[1]연돌일위집계!#REF!</definedName>
    <definedName name="_10A_60">[1]연돌일위집계!#REF!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 localSheetId="8">[1]연돌일위집계!#REF!</definedName>
    <definedName name="_10A_7" localSheetId="11">[1]연돌일위집계!#REF!</definedName>
    <definedName name="_10A_7" localSheetId="12">[1]연돌일위집계!#REF!</definedName>
    <definedName name="_10A_7" localSheetId="4">[1]연돌일위집계!#REF!</definedName>
    <definedName name="_10A_7">[1]연돌일위집계!#REF!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 localSheetId="8">[1]연돌일위집계!#REF!</definedName>
    <definedName name="_10A_8" localSheetId="11">[1]연돌일위집계!#REF!</definedName>
    <definedName name="_10A_8" localSheetId="12">[1]연돌일위집계!#REF!</definedName>
    <definedName name="_10A_8" localSheetId="4">[1]연돌일위집계!#REF!</definedName>
    <definedName name="_10A_8">[1]연돌일위집계!#REF!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 localSheetId="8">[1]연돌일위집계!#REF!</definedName>
    <definedName name="_10A_9" localSheetId="11">[1]연돌일위집계!#REF!</definedName>
    <definedName name="_10A_9" localSheetId="12">[1]연돌일위집계!#REF!</definedName>
    <definedName name="_10A_9" localSheetId="4">[1]연돌일위집계!#REF!</definedName>
    <definedName name="_10A_9">[1]연돌일위집계!#REF!</definedName>
    <definedName name="_10A_90">#N/A</definedName>
    <definedName name="_10B_" localSheetId="8">[1]연돌일위집계!#REF!</definedName>
    <definedName name="_10B_" localSheetId="11">[1]연돌일위집계!#REF!</definedName>
    <definedName name="_10B_" localSheetId="12">[1]연돌일위집계!#REF!</definedName>
    <definedName name="_10B_" localSheetId="4">[1]연돌일위집계!#REF!</definedName>
    <definedName name="_10B_">[1]연돌일위집계!#REF!</definedName>
    <definedName name="_10B_1" localSheetId="8">[1]연돌일위집계!#REF!</definedName>
    <definedName name="_10B_1" localSheetId="11">[1]연돌일위집계!#REF!</definedName>
    <definedName name="_10B_1" localSheetId="12">[1]연돌일위집계!#REF!</definedName>
    <definedName name="_10B_1" localSheetId="4">[1]연돌일위집계!#REF!</definedName>
    <definedName name="_10B_1">[1]연돌일위집계!#REF!</definedName>
    <definedName name="_10B_10" localSheetId="8">[1]연돌일위집계!#REF!</definedName>
    <definedName name="_10B_10" localSheetId="11">[1]연돌일위집계!#REF!</definedName>
    <definedName name="_10B_10" localSheetId="12">[1]연돌일위집계!#REF!</definedName>
    <definedName name="_10B_10" localSheetId="4">[1]연돌일위집계!#REF!</definedName>
    <definedName name="_10B_10">[1]연돌일위집계!#REF!</definedName>
    <definedName name="_10B_11" localSheetId="8">[1]연돌일위집계!#REF!</definedName>
    <definedName name="_10B_11" localSheetId="11">[1]연돌일위집계!#REF!</definedName>
    <definedName name="_10B_11" localSheetId="12">[1]연돌일위집계!#REF!</definedName>
    <definedName name="_10B_11" localSheetId="4">[1]연돌일위집계!#REF!</definedName>
    <definedName name="_10B_11">[1]연돌일위집계!#REF!</definedName>
    <definedName name="_10B_12" localSheetId="8">[1]연돌일위집계!#REF!</definedName>
    <definedName name="_10B_12" localSheetId="11">[1]연돌일위집계!#REF!</definedName>
    <definedName name="_10B_12" localSheetId="12">[1]연돌일위집계!#REF!</definedName>
    <definedName name="_10B_12" localSheetId="4">[1]연돌일위집계!#REF!</definedName>
    <definedName name="_10B_12">[1]연돌일위집계!#REF!</definedName>
    <definedName name="_10B_13" localSheetId="8">[1]연돌일위집계!#REF!</definedName>
    <definedName name="_10B_13" localSheetId="11">[1]연돌일위집계!#REF!</definedName>
    <definedName name="_10B_13" localSheetId="12">[1]연돌일위집계!#REF!</definedName>
    <definedName name="_10B_13" localSheetId="4">[1]연돌일위집계!#REF!</definedName>
    <definedName name="_10B_13">[1]연돌일위집계!#REF!</definedName>
    <definedName name="_10B_14" localSheetId="8">[1]연돌일위집계!#REF!</definedName>
    <definedName name="_10B_14" localSheetId="11">[1]연돌일위집계!#REF!</definedName>
    <definedName name="_10B_14" localSheetId="12">[1]연돌일위집계!#REF!</definedName>
    <definedName name="_10B_14" localSheetId="4">[1]연돌일위집계!#REF!</definedName>
    <definedName name="_10B_14">[1]연돌일위집계!#REF!</definedName>
    <definedName name="_10B_15" localSheetId="8">[1]연돌일위집계!#REF!</definedName>
    <definedName name="_10B_15" localSheetId="11">[1]연돌일위집계!#REF!</definedName>
    <definedName name="_10B_15" localSheetId="12">[1]연돌일위집계!#REF!</definedName>
    <definedName name="_10B_15" localSheetId="4">[1]연돌일위집계!#REF!</definedName>
    <definedName name="_10B_15">[1]연돌일위집계!#REF!</definedName>
    <definedName name="_10B_16" localSheetId="8">[1]연돌일위집계!#REF!</definedName>
    <definedName name="_10B_16" localSheetId="11">[1]연돌일위집계!#REF!</definedName>
    <definedName name="_10B_16" localSheetId="12">[1]연돌일위집계!#REF!</definedName>
    <definedName name="_10B_16" localSheetId="4">[1]연돌일위집계!#REF!</definedName>
    <definedName name="_10B_16">[1]연돌일위집계!#REF!</definedName>
    <definedName name="_10B_17" localSheetId="8">[1]연돌일위집계!#REF!</definedName>
    <definedName name="_10B_17" localSheetId="11">[1]연돌일위집계!#REF!</definedName>
    <definedName name="_10B_17" localSheetId="12">[1]연돌일위집계!#REF!</definedName>
    <definedName name="_10B_17" localSheetId="4">[1]연돌일위집계!#REF!</definedName>
    <definedName name="_10B_17">[1]연돌일위집계!#REF!</definedName>
    <definedName name="_10B_18" localSheetId="8">[1]연돌일위집계!#REF!</definedName>
    <definedName name="_10B_18" localSheetId="11">[1]연돌일위집계!#REF!</definedName>
    <definedName name="_10B_18" localSheetId="12">[1]연돌일위집계!#REF!</definedName>
    <definedName name="_10B_18" localSheetId="4">[1]연돌일위집계!#REF!</definedName>
    <definedName name="_10B_18">[1]연돌일위집계!#REF!</definedName>
    <definedName name="_10B_19" localSheetId="8">[1]연돌일위집계!#REF!</definedName>
    <definedName name="_10B_19" localSheetId="11">[1]연돌일위집계!#REF!</definedName>
    <definedName name="_10B_19" localSheetId="12">[1]연돌일위집계!#REF!</definedName>
    <definedName name="_10B_19" localSheetId="4">[1]연돌일위집계!#REF!</definedName>
    <definedName name="_10B_19">[1]연돌일위집계!#REF!</definedName>
    <definedName name="_10B_2" localSheetId="8">[1]연돌일위집계!#REF!</definedName>
    <definedName name="_10B_2" localSheetId="11">[1]연돌일위집계!#REF!</definedName>
    <definedName name="_10B_2" localSheetId="12">[1]연돌일위집계!#REF!</definedName>
    <definedName name="_10B_2" localSheetId="4">[1]연돌일위집계!#REF!</definedName>
    <definedName name="_10B_2">[1]연돌일위집계!#REF!</definedName>
    <definedName name="_10B_20" localSheetId="8">[1]연돌일위집계!#REF!</definedName>
    <definedName name="_10B_20" localSheetId="11">[1]연돌일위집계!#REF!</definedName>
    <definedName name="_10B_20" localSheetId="12">[1]연돌일위집계!#REF!</definedName>
    <definedName name="_10B_20" localSheetId="4">[1]연돌일위집계!#REF!</definedName>
    <definedName name="_10B_20">[1]연돌일위집계!#REF!</definedName>
    <definedName name="_10B_21" localSheetId="8">[1]연돌일위집계!#REF!</definedName>
    <definedName name="_10B_21" localSheetId="11">[1]연돌일위집계!#REF!</definedName>
    <definedName name="_10B_21" localSheetId="12">[1]연돌일위집계!#REF!</definedName>
    <definedName name="_10B_21" localSheetId="4">[1]연돌일위집계!#REF!</definedName>
    <definedName name="_10B_21">[1]연돌일위집계!#REF!</definedName>
    <definedName name="_10B_22" localSheetId="8">[1]연돌일위집계!#REF!</definedName>
    <definedName name="_10B_22" localSheetId="11">[1]연돌일위집계!#REF!</definedName>
    <definedName name="_10B_22" localSheetId="12">[1]연돌일위집계!#REF!</definedName>
    <definedName name="_10B_22" localSheetId="4">[1]연돌일위집계!#REF!</definedName>
    <definedName name="_10B_22">[1]연돌일위집계!#REF!</definedName>
    <definedName name="_10B_23" localSheetId="8">[1]연돌일위집계!#REF!</definedName>
    <definedName name="_10B_23" localSheetId="11">[1]연돌일위집계!#REF!</definedName>
    <definedName name="_10B_23" localSheetId="12">[1]연돌일위집계!#REF!</definedName>
    <definedName name="_10B_23" localSheetId="4">[1]연돌일위집계!#REF!</definedName>
    <definedName name="_10B_23">[1]연돌일위집계!#REF!</definedName>
    <definedName name="_10B_24" localSheetId="8">[1]연돌일위집계!#REF!</definedName>
    <definedName name="_10B_24" localSheetId="11">[1]연돌일위집계!#REF!</definedName>
    <definedName name="_10B_24" localSheetId="12">[1]연돌일위집계!#REF!</definedName>
    <definedName name="_10B_24" localSheetId="4">[1]연돌일위집계!#REF!</definedName>
    <definedName name="_10B_24">[1]연돌일위집계!#REF!</definedName>
    <definedName name="_10B_25" localSheetId="8">[1]연돌일위집계!#REF!</definedName>
    <definedName name="_10B_25" localSheetId="11">[1]연돌일위집계!#REF!</definedName>
    <definedName name="_10B_25" localSheetId="12">[1]연돌일위집계!#REF!</definedName>
    <definedName name="_10B_25" localSheetId="4">[1]연돌일위집계!#REF!</definedName>
    <definedName name="_10B_25">[1]연돌일위집계!#REF!</definedName>
    <definedName name="_10B_26" localSheetId="8">[1]연돌일위집계!#REF!</definedName>
    <definedName name="_10B_26" localSheetId="11">[1]연돌일위집계!#REF!</definedName>
    <definedName name="_10B_26" localSheetId="12">[1]연돌일위집계!#REF!</definedName>
    <definedName name="_10B_26" localSheetId="4">[1]연돌일위집계!#REF!</definedName>
    <definedName name="_10B_26">[1]연돌일위집계!#REF!</definedName>
    <definedName name="_10B_27" localSheetId="8">[1]연돌일위집계!#REF!</definedName>
    <definedName name="_10B_27" localSheetId="11">[1]연돌일위집계!#REF!</definedName>
    <definedName name="_10B_27" localSheetId="12">[1]연돌일위집계!#REF!</definedName>
    <definedName name="_10B_27" localSheetId="4">[1]연돌일위집계!#REF!</definedName>
    <definedName name="_10B_27">[1]연돌일위집계!#REF!</definedName>
    <definedName name="_10B_28" localSheetId="8">[1]연돌일위집계!#REF!</definedName>
    <definedName name="_10B_28" localSheetId="11">[1]연돌일위집계!#REF!</definedName>
    <definedName name="_10B_28" localSheetId="12">[1]연돌일위집계!#REF!</definedName>
    <definedName name="_10B_28" localSheetId="4">[1]연돌일위집계!#REF!</definedName>
    <definedName name="_10B_28">[1]연돌일위집계!#REF!</definedName>
    <definedName name="_10B_29" localSheetId="8">[1]연돌일위집계!#REF!</definedName>
    <definedName name="_10B_29" localSheetId="11">[1]연돌일위집계!#REF!</definedName>
    <definedName name="_10B_29" localSheetId="12">[1]연돌일위집계!#REF!</definedName>
    <definedName name="_10B_29" localSheetId="4">[1]연돌일위집계!#REF!</definedName>
    <definedName name="_10B_29">[1]연돌일위집계!#REF!</definedName>
    <definedName name="_10B_3" localSheetId="8">[1]연돌일위집계!#REF!</definedName>
    <definedName name="_10B_3" localSheetId="11">[1]연돌일위집계!#REF!</definedName>
    <definedName name="_10B_3" localSheetId="12">[1]연돌일위집계!#REF!</definedName>
    <definedName name="_10B_3" localSheetId="4">[1]연돌일위집계!#REF!</definedName>
    <definedName name="_10B_3">[1]연돌일위집계!#REF!</definedName>
    <definedName name="_10B_30" localSheetId="8">[1]연돌일위집계!#REF!</definedName>
    <definedName name="_10B_30" localSheetId="11">[1]연돌일위집계!#REF!</definedName>
    <definedName name="_10B_30" localSheetId="12">[1]연돌일위집계!#REF!</definedName>
    <definedName name="_10B_30" localSheetId="4">[1]연돌일위집계!#REF!</definedName>
    <definedName name="_10B_30">[1]연돌일위집계!#REF!</definedName>
    <definedName name="_10B_31" localSheetId="8">[1]연돌일위집계!#REF!</definedName>
    <definedName name="_10B_31" localSheetId="11">[1]연돌일위집계!#REF!</definedName>
    <definedName name="_10B_31" localSheetId="12">[1]연돌일위집계!#REF!</definedName>
    <definedName name="_10B_31" localSheetId="4">[1]연돌일위집계!#REF!</definedName>
    <definedName name="_10B_31">[1]연돌일위집계!#REF!</definedName>
    <definedName name="_10B_32" localSheetId="8">[1]연돌일위집계!#REF!</definedName>
    <definedName name="_10B_32" localSheetId="11">[1]연돌일위집계!#REF!</definedName>
    <definedName name="_10B_32" localSheetId="12">[1]연돌일위집계!#REF!</definedName>
    <definedName name="_10B_32" localSheetId="4">[1]연돌일위집계!#REF!</definedName>
    <definedName name="_10B_32">[1]연돌일위집계!#REF!</definedName>
    <definedName name="_10B_33" localSheetId="8">[1]연돌일위집계!#REF!</definedName>
    <definedName name="_10B_33" localSheetId="11">[1]연돌일위집계!#REF!</definedName>
    <definedName name="_10B_33" localSheetId="12">[1]연돌일위집계!#REF!</definedName>
    <definedName name="_10B_33" localSheetId="4">[1]연돌일위집계!#REF!</definedName>
    <definedName name="_10B_33">[1]연돌일위집계!#REF!</definedName>
    <definedName name="_10B_34" localSheetId="8">[1]연돌일위집계!#REF!</definedName>
    <definedName name="_10B_34" localSheetId="11">[1]연돌일위집계!#REF!</definedName>
    <definedName name="_10B_34" localSheetId="12">[1]연돌일위집계!#REF!</definedName>
    <definedName name="_10B_34" localSheetId="4">[1]연돌일위집계!#REF!</definedName>
    <definedName name="_10B_34">[1]연돌일위집계!#REF!</definedName>
    <definedName name="_10B_35" localSheetId="8">[1]연돌일위집계!#REF!</definedName>
    <definedName name="_10B_35" localSheetId="11">[1]연돌일위집계!#REF!</definedName>
    <definedName name="_10B_35" localSheetId="12">[1]연돌일위집계!#REF!</definedName>
    <definedName name="_10B_35" localSheetId="4">[1]연돌일위집계!#REF!</definedName>
    <definedName name="_10B_35">[1]연돌일위집계!#REF!</definedName>
    <definedName name="_10B_36" localSheetId="8">[1]연돌일위집계!#REF!</definedName>
    <definedName name="_10B_36" localSheetId="11">[1]연돌일위집계!#REF!</definedName>
    <definedName name="_10B_36" localSheetId="12">[1]연돌일위집계!#REF!</definedName>
    <definedName name="_10B_36" localSheetId="4">[1]연돌일위집계!#REF!</definedName>
    <definedName name="_10B_36">[1]연돌일위집계!#REF!</definedName>
    <definedName name="_10B_37" localSheetId="8">[1]연돌일위집계!#REF!</definedName>
    <definedName name="_10B_37" localSheetId="11">[1]연돌일위집계!#REF!</definedName>
    <definedName name="_10B_37" localSheetId="12">[1]연돌일위집계!#REF!</definedName>
    <definedName name="_10B_37" localSheetId="4">[1]연돌일위집계!#REF!</definedName>
    <definedName name="_10B_37">[1]연돌일위집계!#REF!</definedName>
    <definedName name="_10B_38" localSheetId="8">[1]연돌일위집계!#REF!</definedName>
    <definedName name="_10B_38" localSheetId="11">[1]연돌일위집계!#REF!</definedName>
    <definedName name="_10B_38" localSheetId="12">[1]연돌일위집계!#REF!</definedName>
    <definedName name="_10B_38" localSheetId="4">[1]연돌일위집계!#REF!</definedName>
    <definedName name="_10B_38">[1]연돌일위집계!#REF!</definedName>
    <definedName name="_10B_39" localSheetId="8">[1]연돌일위집계!#REF!</definedName>
    <definedName name="_10B_39" localSheetId="11">[1]연돌일위집계!#REF!</definedName>
    <definedName name="_10B_39" localSheetId="12">[1]연돌일위집계!#REF!</definedName>
    <definedName name="_10B_39" localSheetId="4">[1]연돌일위집계!#REF!</definedName>
    <definedName name="_10B_39">[1]연돌일위집계!#REF!</definedName>
    <definedName name="_10B_4" localSheetId="8">[1]연돌일위집계!#REF!</definedName>
    <definedName name="_10B_4" localSheetId="11">[1]연돌일위집계!#REF!</definedName>
    <definedName name="_10B_4" localSheetId="12">[1]연돌일위집계!#REF!</definedName>
    <definedName name="_10B_4" localSheetId="4">[1]연돌일위집계!#REF!</definedName>
    <definedName name="_10B_4">[1]연돌일위집계!#REF!</definedName>
    <definedName name="_10B_40" localSheetId="8">[1]연돌일위집계!#REF!</definedName>
    <definedName name="_10B_40" localSheetId="11">[1]연돌일위집계!#REF!</definedName>
    <definedName name="_10B_40" localSheetId="12">[1]연돌일위집계!#REF!</definedName>
    <definedName name="_10B_40" localSheetId="4">[1]연돌일위집계!#REF!</definedName>
    <definedName name="_10B_40">[1]연돌일위집계!#REF!</definedName>
    <definedName name="_10B_41" localSheetId="8">[1]연돌일위집계!#REF!</definedName>
    <definedName name="_10B_41" localSheetId="11">[1]연돌일위집계!#REF!</definedName>
    <definedName name="_10B_41" localSheetId="12">[1]연돌일위집계!#REF!</definedName>
    <definedName name="_10B_41" localSheetId="4">[1]연돌일위집계!#REF!</definedName>
    <definedName name="_10B_41">[1]연돌일위집계!#REF!</definedName>
    <definedName name="_10B_42" localSheetId="8">[1]연돌일위집계!#REF!</definedName>
    <definedName name="_10B_42" localSheetId="11">[1]연돌일위집계!#REF!</definedName>
    <definedName name="_10B_42" localSheetId="12">[1]연돌일위집계!#REF!</definedName>
    <definedName name="_10B_42" localSheetId="4">[1]연돌일위집계!#REF!</definedName>
    <definedName name="_10B_42">[1]연돌일위집계!#REF!</definedName>
    <definedName name="_10B_43" localSheetId="8">[1]연돌일위집계!#REF!</definedName>
    <definedName name="_10B_43" localSheetId="11">[1]연돌일위집계!#REF!</definedName>
    <definedName name="_10B_43" localSheetId="12">[1]연돌일위집계!#REF!</definedName>
    <definedName name="_10B_43" localSheetId="4">[1]연돌일위집계!#REF!</definedName>
    <definedName name="_10B_43">[1]연돌일위집계!#REF!</definedName>
    <definedName name="_10B_44" localSheetId="8">[1]연돌일위집계!#REF!</definedName>
    <definedName name="_10B_44" localSheetId="11">[1]연돌일위집계!#REF!</definedName>
    <definedName name="_10B_44" localSheetId="12">[1]연돌일위집계!#REF!</definedName>
    <definedName name="_10B_44" localSheetId="4">[1]연돌일위집계!#REF!</definedName>
    <definedName name="_10B_44">[1]연돌일위집계!#REF!</definedName>
    <definedName name="_10B_45" localSheetId="8">[1]연돌일위집계!#REF!</definedName>
    <definedName name="_10B_45" localSheetId="11">[1]연돌일위집계!#REF!</definedName>
    <definedName name="_10B_45" localSheetId="12">[1]연돌일위집계!#REF!</definedName>
    <definedName name="_10B_45" localSheetId="4">[1]연돌일위집계!#REF!</definedName>
    <definedName name="_10B_45">[1]연돌일위집계!#REF!</definedName>
    <definedName name="_10B_46" localSheetId="8">[1]연돌일위집계!#REF!</definedName>
    <definedName name="_10B_46" localSheetId="11">[1]연돌일위집계!#REF!</definedName>
    <definedName name="_10B_46" localSheetId="12">[1]연돌일위집계!#REF!</definedName>
    <definedName name="_10B_46" localSheetId="4">[1]연돌일위집계!#REF!</definedName>
    <definedName name="_10B_46">[1]연돌일위집계!#REF!</definedName>
    <definedName name="_10B_47" localSheetId="8">[1]연돌일위집계!#REF!</definedName>
    <definedName name="_10B_47" localSheetId="11">[1]연돌일위집계!#REF!</definedName>
    <definedName name="_10B_47" localSheetId="12">[1]연돌일위집계!#REF!</definedName>
    <definedName name="_10B_47" localSheetId="4">[1]연돌일위집계!#REF!</definedName>
    <definedName name="_10B_47">[1]연돌일위집계!#REF!</definedName>
    <definedName name="_10B_48" localSheetId="8">[1]연돌일위집계!#REF!</definedName>
    <definedName name="_10B_48" localSheetId="11">[1]연돌일위집계!#REF!</definedName>
    <definedName name="_10B_48" localSheetId="12">[1]연돌일위집계!#REF!</definedName>
    <definedName name="_10B_48" localSheetId="4">[1]연돌일위집계!#REF!</definedName>
    <definedName name="_10B_48">[1]연돌일위집계!#REF!</definedName>
    <definedName name="_10B_49" localSheetId="8">[1]연돌일위집계!#REF!</definedName>
    <definedName name="_10B_49" localSheetId="11">[1]연돌일위집계!#REF!</definedName>
    <definedName name="_10B_49" localSheetId="12">[1]연돌일위집계!#REF!</definedName>
    <definedName name="_10B_49" localSheetId="4">[1]연돌일위집계!#REF!</definedName>
    <definedName name="_10B_49">[1]연돌일위집계!#REF!</definedName>
    <definedName name="_10B_5" localSheetId="8">[1]연돌일위집계!#REF!</definedName>
    <definedName name="_10B_5" localSheetId="11">[1]연돌일위집계!#REF!</definedName>
    <definedName name="_10B_5" localSheetId="12">[1]연돌일위집계!#REF!</definedName>
    <definedName name="_10B_5" localSheetId="4">[1]연돌일위집계!#REF!</definedName>
    <definedName name="_10B_5">[1]연돌일위집계!#REF!</definedName>
    <definedName name="_10B_50" localSheetId="8">[1]연돌일위집계!#REF!</definedName>
    <definedName name="_10B_50" localSheetId="11">[1]연돌일위집계!#REF!</definedName>
    <definedName name="_10B_50" localSheetId="12">[1]연돌일위집계!#REF!</definedName>
    <definedName name="_10B_50" localSheetId="4">[1]연돌일위집계!#REF!</definedName>
    <definedName name="_10B_50">[1]연돌일위집계!#REF!</definedName>
    <definedName name="_10B_51" localSheetId="8">[1]연돌일위집계!#REF!</definedName>
    <definedName name="_10B_51" localSheetId="11">[1]연돌일위집계!#REF!</definedName>
    <definedName name="_10B_51" localSheetId="12">[1]연돌일위집계!#REF!</definedName>
    <definedName name="_10B_51" localSheetId="4">[1]연돌일위집계!#REF!</definedName>
    <definedName name="_10B_51">[1]연돌일위집계!#REF!</definedName>
    <definedName name="_10B_52" localSheetId="8">[1]연돌일위집계!#REF!</definedName>
    <definedName name="_10B_52" localSheetId="11">[1]연돌일위집계!#REF!</definedName>
    <definedName name="_10B_52" localSheetId="12">[1]연돌일위집계!#REF!</definedName>
    <definedName name="_10B_52" localSheetId="4">[1]연돌일위집계!#REF!</definedName>
    <definedName name="_10B_52">[1]연돌일위집계!#REF!</definedName>
    <definedName name="_10B_53" localSheetId="8">[1]연돌일위집계!#REF!</definedName>
    <definedName name="_10B_53" localSheetId="11">[1]연돌일위집계!#REF!</definedName>
    <definedName name="_10B_53" localSheetId="12">[1]연돌일위집계!#REF!</definedName>
    <definedName name="_10B_53" localSheetId="4">[1]연돌일위집계!#REF!</definedName>
    <definedName name="_10B_53">[1]연돌일위집계!#REF!</definedName>
    <definedName name="_10B_54" localSheetId="8">[1]연돌일위집계!#REF!</definedName>
    <definedName name="_10B_54" localSheetId="11">[1]연돌일위집계!#REF!</definedName>
    <definedName name="_10B_54" localSheetId="12">[1]연돌일위집계!#REF!</definedName>
    <definedName name="_10B_54" localSheetId="4">[1]연돌일위집계!#REF!</definedName>
    <definedName name="_10B_54">[1]연돌일위집계!#REF!</definedName>
    <definedName name="_10B_55" localSheetId="8">[1]연돌일위집계!#REF!</definedName>
    <definedName name="_10B_55" localSheetId="11">[1]연돌일위집계!#REF!</definedName>
    <definedName name="_10B_55" localSheetId="12">[1]연돌일위집계!#REF!</definedName>
    <definedName name="_10B_55" localSheetId="4">[1]연돌일위집계!#REF!</definedName>
    <definedName name="_10B_55">[1]연돌일위집계!#REF!</definedName>
    <definedName name="_10B_56" localSheetId="8">[1]연돌일위집계!#REF!</definedName>
    <definedName name="_10B_56" localSheetId="11">[1]연돌일위집계!#REF!</definedName>
    <definedName name="_10B_56" localSheetId="12">[1]연돌일위집계!#REF!</definedName>
    <definedName name="_10B_56" localSheetId="4">[1]연돌일위집계!#REF!</definedName>
    <definedName name="_10B_56">[1]연돌일위집계!#REF!</definedName>
    <definedName name="_10B_57" localSheetId="8">[1]연돌일위집계!#REF!</definedName>
    <definedName name="_10B_57" localSheetId="11">[1]연돌일위집계!#REF!</definedName>
    <definedName name="_10B_57" localSheetId="12">[1]연돌일위집계!#REF!</definedName>
    <definedName name="_10B_57" localSheetId="4">[1]연돌일위집계!#REF!</definedName>
    <definedName name="_10B_57">[1]연돌일위집계!#REF!</definedName>
    <definedName name="_10B_58" localSheetId="8">[1]연돌일위집계!#REF!</definedName>
    <definedName name="_10B_58" localSheetId="11">[1]연돌일위집계!#REF!</definedName>
    <definedName name="_10B_58" localSheetId="12">[1]연돌일위집계!#REF!</definedName>
    <definedName name="_10B_58" localSheetId="4">[1]연돌일위집계!#REF!</definedName>
    <definedName name="_10B_58">[1]연돌일위집계!#REF!</definedName>
    <definedName name="_10B_59" localSheetId="8">[1]연돌일위집계!#REF!</definedName>
    <definedName name="_10B_59" localSheetId="11">[1]연돌일위집계!#REF!</definedName>
    <definedName name="_10B_59" localSheetId="12">[1]연돌일위집계!#REF!</definedName>
    <definedName name="_10B_59" localSheetId="4">[1]연돌일위집계!#REF!</definedName>
    <definedName name="_10B_59">[1]연돌일위집계!#REF!</definedName>
    <definedName name="_10B_6" localSheetId="8">[1]연돌일위집계!#REF!</definedName>
    <definedName name="_10B_6" localSheetId="11">[1]연돌일위집계!#REF!</definedName>
    <definedName name="_10B_6" localSheetId="12">[1]연돌일위집계!#REF!</definedName>
    <definedName name="_10B_6" localSheetId="4">[1]연돌일위집계!#REF!</definedName>
    <definedName name="_10B_6">[1]연돌일위집계!#REF!</definedName>
    <definedName name="_10B_60" localSheetId="8">[1]연돌일위집계!#REF!</definedName>
    <definedName name="_10B_60" localSheetId="11">[1]연돌일위집계!#REF!</definedName>
    <definedName name="_10B_60" localSheetId="12">[1]연돌일위집계!#REF!</definedName>
    <definedName name="_10B_60" localSheetId="4">[1]연돌일위집계!#REF!</definedName>
    <definedName name="_10B_60">[1]연돌일위집계!#REF!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 localSheetId="8">[1]연돌일위집계!#REF!</definedName>
    <definedName name="_10B_7" localSheetId="11">[1]연돌일위집계!#REF!</definedName>
    <definedName name="_10B_7" localSheetId="12">[1]연돌일위집계!#REF!</definedName>
    <definedName name="_10B_7" localSheetId="4">[1]연돌일위집계!#REF!</definedName>
    <definedName name="_10B_7">[1]연돌일위집계!#REF!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 localSheetId="8">[1]연돌일위집계!#REF!</definedName>
    <definedName name="_10B_8" localSheetId="11">[1]연돌일위집계!#REF!</definedName>
    <definedName name="_10B_8" localSheetId="12">[1]연돌일위집계!#REF!</definedName>
    <definedName name="_10B_8" localSheetId="4">[1]연돌일위집계!#REF!</definedName>
    <definedName name="_10B_8">[1]연돌일위집계!#REF!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 localSheetId="8">[1]연돌일위집계!#REF!</definedName>
    <definedName name="_10B_9" localSheetId="11">[1]연돌일위집계!#REF!</definedName>
    <definedName name="_10B_9" localSheetId="12">[1]연돌일위집계!#REF!</definedName>
    <definedName name="_10B_9" localSheetId="4">[1]연돌일위집계!#REF!</definedName>
    <definedName name="_10B_9">[1]연돌일위집계!#REF!</definedName>
    <definedName name="_10B_90">#N/A</definedName>
    <definedName name="_10C_" localSheetId="8">[1]연돌일위집계!#REF!</definedName>
    <definedName name="_10C_" localSheetId="11">[1]연돌일위집계!#REF!</definedName>
    <definedName name="_10C_" localSheetId="12">[1]연돌일위집계!#REF!</definedName>
    <definedName name="_10C_" localSheetId="4">[1]연돌일위집계!#REF!</definedName>
    <definedName name="_10C_">[1]연돌일위집계!#REF!</definedName>
    <definedName name="_10C_1" localSheetId="8">[1]연돌일위집계!#REF!</definedName>
    <definedName name="_10C_1" localSheetId="11">[1]연돌일위집계!#REF!</definedName>
    <definedName name="_10C_1" localSheetId="12">[1]연돌일위집계!#REF!</definedName>
    <definedName name="_10C_1" localSheetId="4">[1]연돌일위집계!#REF!</definedName>
    <definedName name="_10C_1">[1]연돌일위집계!#REF!</definedName>
    <definedName name="_10C_10" localSheetId="8">[1]연돌일위집계!#REF!</definedName>
    <definedName name="_10C_10" localSheetId="11">[1]연돌일위집계!#REF!</definedName>
    <definedName name="_10C_10" localSheetId="12">[1]연돌일위집계!#REF!</definedName>
    <definedName name="_10C_10" localSheetId="4">[1]연돌일위집계!#REF!</definedName>
    <definedName name="_10C_10">[1]연돌일위집계!#REF!</definedName>
    <definedName name="_10C_11" localSheetId="8">[1]연돌일위집계!#REF!</definedName>
    <definedName name="_10C_11" localSheetId="11">[1]연돌일위집계!#REF!</definedName>
    <definedName name="_10C_11" localSheetId="12">[1]연돌일위집계!#REF!</definedName>
    <definedName name="_10C_11" localSheetId="4">[1]연돌일위집계!#REF!</definedName>
    <definedName name="_10C_11">[1]연돌일위집계!#REF!</definedName>
    <definedName name="_10C_12" localSheetId="8">[1]연돌일위집계!#REF!</definedName>
    <definedName name="_10C_12" localSheetId="11">[1]연돌일위집계!#REF!</definedName>
    <definedName name="_10C_12" localSheetId="12">[1]연돌일위집계!#REF!</definedName>
    <definedName name="_10C_12" localSheetId="4">[1]연돌일위집계!#REF!</definedName>
    <definedName name="_10C_12">[1]연돌일위집계!#REF!</definedName>
    <definedName name="_10C_13" localSheetId="8">[1]연돌일위집계!#REF!</definedName>
    <definedName name="_10C_13" localSheetId="11">[1]연돌일위집계!#REF!</definedName>
    <definedName name="_10C_13" localSheetId="12">[1]연돌일위집계!#REF!</definedName>
    <definedName name="_10C_13" localSheetId="4">[1]연돌일위집계!#REF!</definedName>
    <definedName name="_10C_13">[1]연돌일위집계!#REF!</definedName>
    <definedName name="_10C_14" localSheetId="8">[1]연돌일위집계!#REF!</definedName>
    <definedName name="_10C_14" localSheetId="11">[1]연돌일위집계!#REF!</definedName>
    <definedName name="_10C_14" localSheetId="12">[1]연돌일위집계!#REF!</definedName>
    <definedName name="_10C_14" localSheetId="4">[1]연돌일위집계!#REF!</definedName>
    <definedName name="_10C_14">[1]연돌일위집계!#REF!</definedName>
    <definedName name="_10C_15" localSheetId="8">[1]연돌일위집계!#REF!</definedName>
    <definedName name="_10C_15" localSheetId="11">[1]연돌일위집계!#REF!</definedName>
    <definedName name="_10C_15" localSheetId="12">[1]연돌일위집계!#REF!</definedName>
    <definedName name="_10C_15" localSheetId="4">[1]연돌일위집계!#REF!</definedName>
    <definedName name="_10C_15">[1]연돌일위집계!#REF!</definedName>
    <definedName name="_10C_16" localSheetId="8">[1]연돌일위집계!#REF!</definedName>
    <definedName name="_10C_16" localSheetId="11">[1]연돌일위집계!#REF!</definedName>
    <definedName name="_10C_16" localSheetId="12">[1]연돌일위집계!#REF!</definedName>
    <definedName name="_10C_16" localSheetId="4">[1]연돌일위집계!#REF!</definedName>
    <definedName name="_10C_16">[1]연돌일위집계!#REF!</definedName>
    <definedName name="_10C_17" localSheetId="8">[1]연돌일위집계!#REF!</definedName>
    <definedName name="_10C_17" localSheetId="11">[1]연돌일위집계!#REF!</definedName>
    <definedName name="_10C_17" localSheetId="12">[1]연돌일위집계!#REF!</definedName>
    <definedName name="_10C_17" localSheetId="4">[1]연돌일위집계!#REF!</definedName>
    <definedName name="_10C_17">[1]연돌일위집계!#REF!</definedName>
    <definedName name="_10C_18" localSheetId="8">[1]연돌일위집계!#REF!</definedName>
    <definedName name="_10C_18" localSheetId="11">[1]연돌일위집계!#REF!</definedName>
    <definedName name="_10C_18" localSheetId="12">[1]연돌일위집계!#REF!</definedName>
    <definedName name="_10C_18" localSheetId="4">[1]연돌일위집계!#REF!</definedName>
    <definedName name="_10C_18">[1]연돌일위집계!#REF!</definedName>
    <definedName name="_10C_19" localSheetId="8">[1]연돌일위집계!#REF!</definedName>
    <definedName name="_10C_19" localSheetId="11">[1]연돌일위집계!#REF!</definedName>
    <definedName name="_10C_19" localSheetId="12">[1]연돌일위집계!#REF!</definedName>
    <definedName name="_10C_19" localSheetId="4">[1]연돌일위집계!#REF!</definedName>
    <definedName name="_10C_19">[1]연돌일위집계!#REF!</definedName>
    <definedName name="_10C_2" localSheetId="8">[1]연돌일위집계!#REF!</definedName>
    <definedName name="_10C_2" localSheetId="11">[1]연돌일위집계!#REF!</definedName>
    <definedName name="_10C_2" localSheetId="12">[1]연돌일위집계!#REF!</definedName>
    <definedName name="_10C_2" localSheetId="4">[1]연돌일위집계!#REF!</definedName>
    <definedName name="_10C_2">[1]연돌일위집계!#REF!</definedName>
    <definedName name="_10C_20" localSheetId="8">[1]연돌일위집계!#REF!</definedName>
    <definedName name="_10C_20" localSheetId="11">[1]연돌일위집계!#REF!</definedName>
    <definedName name="_10C_20" localSheetId="12">[1]연돌일위집계!#REF!</definedName>
    <definedName name="_10C_20" localSheetId="4">[1]연돌일위집계!#REF!</definedName>
    <definedName name="_10C_20">[1]연돌일위집계!#REF!</definedName>
    <definedName name="_10C_21" localSheetId="8">[1]연돌일위집계!#REF!</definedName>
    <definedName name="_10C_21" localSheetId="11">[1]연돌일위집계!#REF!</definedName>
    <definedName name="_10C_21" localSheetId="12">[1]연돌일위집계!#REF!</definedName>
    <definedName name="_10C_21" localSheetId="4">[1]연돌일위집계!#REF!</definedName>
    <definedName name="_10C_21">[1]연돌일위집계!#REF!</definedName>
    <definedName name="_10C_22" localSheetId="8">[1]연돌일위집계!#REF!</definedName>
    <definedName name="_10C_22" localSheetId="11">[1]연돌일위집계!#REF!</definedName>
    <definedName name="_10C_22" localSheetId="12">[1]연돌일위집계!#REF!</definedName>
    <definedName name="_10C_22" localSheetId="4">[1]연돌일위집계!#REF!</definedName>
    <definedName name="_10C_22">[1]연돌일위집계!#REF!</definedName>
    <definedName name="_10C_23" localSheetId="8">[1]연돌일위집계!#REF!</definedName>
    <definedName name="_10C_23" localSheetId="11">[1]연돌일위집계!#REF!</definedName>
    <definedName name="_10C_23" localSheetId="12">[1]연돌일위집계!#REF!</definedName>
    <definedName name="_10C_23" localSheetId="4">[1]연돌일위집계!#REF!</definedName>
    <definedName name="_10C_23">[1]연돌일위집계!#REF!</definedName>
    <definedName name="_10C_24" localSheetId="8">[1]연돌일위집계!#REF!</definedName>
    <definedName name="_10C_24" localSheetId="11">[1]연돌일위집계!#REF!</definedName>
    <definedName name="_10C_24" localSheetId="12">[1]연돌일위집계!#REF!</definedName>
    <definedName name="_10C_24" localSheetId="4">[1]연돌일위집계!#REF!</definedName>
    <definedName name="_10C_24">[1]연돌일위집계!#REF!</definedName>
    <definedName name="_10C_25" localSheetId="8">[1]연돌일위집계!#REF!</definedName>
    <definedName name="_10C_25" localSheetId="11">[1]연돌일위집계!#REF!</definedName>
    <definedName name="_10C_25" localSheetId="12">[1]연돌일위집계!#REF!</definedName>
    <definedName name="_10C_25" localSheetId="4">[1]연돌일위집계!#REF!</definedName>
    <definedName name="_10C_25">[1]연돌일위집계!#REF!</definedName>
    <definedName name="_10C_26" localSheetId="8">[1]연돌일위집계!#REF!</definedName>
    <definedName name="_10C_26" localSheetId="11">[1]연돌일위집계!#REF!</definedName>
    <definedName name="_10C_26" localSheetId="12">[1]연돌일위집계!#REF!</definedName>
    <definedName name="_10C_26" localSheetId="4">[1]연돌일위집계!#REF!</definedName>
    <definedName name="_10C_26">[1]연돌일위집계!#REF!</definedName>
    <definedName name="_10C_27" localSheetId="8">[1]연돌일위집계!#REF!</definedName>
    <definedName name="_10C_27" localSheetId="11">[1]연돌일위집계!#REF!</definedName>
    <definedName name="_10C_27" localSheetId="12">[1]연돌일위집계!#REF!</definedName>
    <definedName name="_10C_27" localSheetId="4">[1]연돌일위집계!#REF!</definedName>
    <definedName name="_10C_27">[1]연돌일위집계!#REF!</definedName>
    <definedName name="_10C_28" localSheetId="8">[1]연돌일위집계!#REF!</definedName>
    <definedName name="_10C_28" localSheetId="11">[1]연돌일위집계!#REF!</definedName>
    <definedName name="_10C_28" localSheetId="12">[1]연돌일위집계!#REF!</definedName>
    <definedName name="_10C_28" localSheetId="4">[1]연돌일위집계!#REF!</definedName>
    <definedName name="_10C_28">[1]연돌일위집계!#REF!</definedName>
    <definedName name="_10C_29" localSheetId="8">[1]연돌일위집계!#REF!</definedName>
    <definedName name="_10C_29" localSheetId="11">[1]연돌일위집계!#REF!</definedName>
    <definedName name="_10C_29" localSheetId="12">[1]연돌일위집계!#REF!</definedName>
    <definedName name="_10C_29" localSheetId="4">[1]연돌일위집계!#REF!</definedName>
    <definedName name="_10C_29">[1]연돌일위집계!#REF!</definedName>
    <definedName name="_10C_3" localSheetId="8">[1]연돌일위집계!#REF!</definedName>
    <definedName name="_10C_3" localSheetId="11">[1]연돌일위집계!#REF!</definedName>
    <definedName name="_10C_3" localSheetId="12">[1]연돌일위집계!#REF!</definedName>
    <definedName name="_10C_3" localSheetId="4">[1]연돌일위집계!#REF!</definedName>
    <definedName name="_10C_3">[1]연돌일위집계!#REF!</definedName>
    <definedName name="_10C_30" localSheetId="8">[1]연돌일위집계!#REF!</definedName>
    <definedName name="_10C_30" localSheetId="11">[1]연돌일위집계!#REF!</definedName>
    <definedName name="_10C_30" localSheetId="12">[1]연돌일위집계!#REF!</definedName>
    <definedName name="_10C_30" localSheetId="4">[1]연돌일위집계!#REF!</definedName>
    <definedName name="_10C_30">[1]연돌일위집계!#REF!</definedName>
    <definedName name="_10C_31" localSheetId="8">[1]연돌일위집계!#REF!</definedName>
    <definedName name="_10C_31" localSheetId="11">[1]연돌일위집계!#REF!</definedName>
    <definedName name="_10C_31" localSheetId="12">[1]연돌일위집계!#REF!</definedName>
    <definedName name="_10C_31" localSheetId="4">[1]연돌일위집계!#REF!</definedName>
    <definedName name="_10C_31">[1]연돌일위집계!#REF!</definedName>
    <definedName name="_10C_32" localSheetId="8">[1]연돌일위집계!#REF!</definedName>
    <definedName name="_10C_32" localSheetId="11">[1]연돌일위집계!#REF!</definedName>
    <definedName name="_10C_32" localSheetId="12">[1]연돌일위집계!#REF!</definedName>
    <definedName name="_10C_32" localSheetId="4">[1]연돌일위집계!#REF!</definedName>
    <definedName name="_10C_32">[1]연돌일위집계!#REF!</definedName>
    <definedName name="_10C_33" localSheetId="8">[1]연돌일위집계!#REF!</definedName>
    <definedName name="_10C_33" localSheetId="11">[1]연돌일위집계!#REF!</definedName>
    <definedName name="_10C_33" localSheetId="12">[1]연돌일위집계!#REF!</definedName>
    <definedName name="_10C_33" localSheetId="4">[1]연돌일위집계!#REF!</definedName>
    <definedName name="_10C_33">[1]연돌일위집계!#REF!</definedName>
    <definedName name="_10C_34" localSheetId="8">[1]연돌일위집계!#REF!</definedName>
    <definedName name="_10C_34" localSheetId="11">[1]연돌일위집계!#REF!</definedName>
    <definedName name="_10C_34" localSheetId="12">[1]연돌일위집계!#REF!</definedName>
    <definedName name="_10C_34" localSheetId="4">[1]연돌일위집계!#REF!</definedName>
    <definedName name="_10C_34">[1]연돌일위집계!#REF!</definedName>
    <definedName name="_10C_35" localSheetId="8">[1]연돌일위집계!#REF!</definedName>
    <definedName name="_10C_35" localSheetId="11">[1]연돌일위집계!#REF!</definedName>
    <definedName name="_10C_35" localSheetId="12">[1]연돌일위집계!#REF!</definedName>
    <definedName name="_10C_35" localSheetId="4">[1]연돌일위집계!#REF!</definedName>
    <definedName name="_10C_35">[1]연돌일위집계!#REF!</definedName>
    <definedName name="_10C_36" localSheetId="8">[1]연돌일위집계!#REF!</definedName>
    <definedName name="_10C_36" localSheetId="11">[1]연돌일위집계!#REF!</definedName>
    <definedName name="_10C_36" localSheetId="12">[1]연돌일위집계!#REF!</definedName>
    <definedName name="_10C_36" localSheetId="4">[1]연돌일위집계!#REF!</definedName>
    <definedName name="_10C_36">[1]연돌일위집계!#REF!</definedName>
    <definedName name="_10C_37" localSheetId="8">[1]연돌일위집계!#REF!</definedName>
    <definedName name="_10C_37" localSheetId="11">[1]연돌일위집계!#REF!</definedName>
    <definedName name="_10C_37" localSheetId="12">[1]연돌일위집계!#REF!</definedName>
    <definedName name="_10C_37" localSheetId="4">[1]연돌일위집계!#REF!</definedName>
    <definedName name="_10C_37">[1]연돌일위집계!#REF!</definedName>
    <definedName name="_10C_38" localSheetId="8">[1]연돌일위집계!#REF!</definedName>
    <definedName name="_10C_38" localSheetId="11">[1]연돌일위집계!#REF!</definedName>
    <definedName name="_10C_38" localSheetId="12">[1]연돌일위집계!#REF!</definedName>
    <definedName name="_10C_38" localSheetId="4">[1]연돌일위집계!#REF!</definedName>
    <definedName name="_10C_38">[1]연돌일위집계!#REF!</definedName>
    <definedName name="_10C_39" localSheetId="8">[1]연돌일위집계!#REF!</definedName>
    <definedName name="_10C_39" localSheetId="11">[1]연돌일위집계!#REF!</definedName>
    <definedName name="_10C_39" localSheetId="12">[1]연돌일위집계!#REF!</definedName>
    <definedName name="_10C_39" localSheetId="4">[1]연돌일위집계!#REF!</definedName>
    <definedName name="_10C_39">[1]연돌일위집계!#REF!</definedName>
    <definedName name="_10C_4" localSheetId="8">[1]연돌일위집계!#REF!</definedName>
    <definedName name="_10C_4" localSheetId="11">[1]연돌일위집계!#REF!</definedName>
    <definedName name="_10C_4" localSheetId="12">[1]연돌일위집계!#REF!</definedName>
    <definedName name="_10C_4" localSheetId="4">[1]연돌일위집계!#REF!</definedName>
    <definedName name="_10C_4">[1]연돌일위집계!#REF!</definedName>
    <definedName name="_10C_40" localSheetId="8">[1]연돌일위집계!#REF!</definedName>
    <definedName name="_10C_40" localSheetId="11">[1]연돌일위집계!#REF!</definedName>
    <definedName name="_10C_40" localSheetId="12">[1]연돌일위집계!#REF!</definedName>
    <definedName name="_10C_40" localSheetId="4">[1]연돌일위집계!#REF!</definedName>
    <definedName name="_10C_40">[1]연돌일위집계!#REF!</definedName>
    <definedName name="_10C_41" localSheetId="8">[1]연돌일위집계!#REF!</definedName>
    <definedName name="_10C_41" localSheetId="11">[1]연돌일위집계!#REF!</definedName>
    <definedName name="_10C_41" localSheetId="12">[1]연돌일위집계!#REF!</definedName>
    <definedName name="_10C_41" localSheetId="4">[1]연돌일위집계!#REF!</definedName>
    <definedName name="_10C_41">[1]연돌일위집계!#REF!</definedName>
    <definedName name="_10C_42" localSheetId="8">[1]연돌일위집계!#REF!</definedName>
    <definedName name="_10C_42" localSheetId="11">[1]연돌일위집계!#REF!</definedName>
    <definedName name="_10C_42" localSheetId="12">[1]연돌일위집계!#REF!</definedName>
    <definedName name="_10C_42" localSheetId="4">[1]연돌일위집계!#REF!</definedName>
    <definedName name="_10C_42">[1]연돌일위집계!#REF!</definedName>
    <definedName name="_10C_43" localSheetId="8">[1]연돌일위집계!#REF!</definedName>
    <definedName name="_10C_43" localSheetId="11">[1]연돌일위집계!#REF!</definedName>
    <definedName name="_10C_43" localSheetId="12">[1]연돌일위집계!#REF!</definedName>
    <definedName name="_10C_43" localSheetId="4">[1]연돌일위집계!#REF!</definedName>
    <definedName name="_10C_43">[1]연돌일위집계!#REF!</definedName>
    <definedName name="_10C_44" localSheetId="8">[1]연돌일위집계!#REF!</definedName>
    <definedName name="_10C_44" localSheetId="11">[1]연돌일위집계!#REF!</definedName>
    <definedName name="_10C_44" localSheetId="12">[1]연돌일위집계!#REF!</definedName>
    <definedName name="_10C_44" localSheetId="4">[1]연돌일위집계!#REF!</definedName>
    <definedName name="_10C_44">[1]연돌일위집계!#REF!</definedName>
    <definedName name="_10C_45" localSheetId="8">[1]연돌일위집계!#REF!</definedName>
    <definedName name="_10C_45" localSheetId="11">[1]연돌일위집계!#REF!</definedName>
    <definedName name="_10C_45" localSheetId="12">[1]연돌일위집계!#REF!</definedName>
    <definedName name="_10C_45" localSheetId="4">[1]연돌일위집계!#REF!</definedName>
    <definedName name="_10C_45">[1]연돌일위집계!#REF!</definedName>
    <definedName name="_10C_46" localSheetId="8">[1]연돌일위집계!#REF!</definedName>
    <definedName name="_10C_46" localSheetId="11">[1]연돌일위집계!#REF!</definedName>
    <definedName name="_10C_46" localSheetId="12">[1]연돌일위집계!#REF!</definedName>
    <definedName name="_10C_46" localSheetId="4">[1]연돌일위집계!#REF!</definedName>
    <definedName name="_10C_46">[1]연돌일위집계!#REF!</definedName>
    <definedName name="_10C_47" localSheetId="8">[1]연돌일위집계!#REF!</definedName>
    <definedName name="_10C_47" localSheetId="11">[1]연돌일위집계!#REF!</definedName>
    <definedName name="_10C_47" localSheetId="12">[1]연돌일위집계!#REF!</definedName>
    <definedName name="_10C_47" localSheetId="4">[1]연돌일위집계!#REF!</definedName>
    <definedName name="_10C_47">[1]연돌일위집계!#REF!</definedName>
    <definedName name="_10C_48" localSheetId="8">[1]연돌일위집계!#REF!</definedName>
    <definedName name="_10C_48" localSheetId="11">[1]연돌일위집계!#REF!</definedName>
    <definedName name="_10C_48" localSheetId="12">[1]연돌일위집계!#REF!</definedName>
    <definedName name="_10C_48" localSheetId="4">[1]연돌일위집계!#REF!</definedName>
    <definedName name="_10C_48">[1]연돌일위집계!#REF!</definedName>
    <definedName name="_10C_49" localSheetId="8">[1]연돌일위집계!#REF!</definedName>
    <definedName name="_10C_49" localSheetId="11">[1]연돌일위집계!#REF!</definedName>
    <definedName name="_10C_49" localSheetId="12">[1]연돌일위집계!#REF!</definedName>
    <definedName name="_10C_49" localSheetId="4">[1]연돌일위집계!#REF!</definedName>
    <definedName name="_10C_49">[1]연돌일위집계!#REF!</definedName>
    <definedName name="_10C_5" localSheetId="8">[1]연돌일위집계!#REF!</definedName>
    <definedName name="_10C_5" localSheetId="11">[1]연돌일위집계!#REF!</definedName>
    <definedName name="_10C_5" localSheetId="12">[1]연돌일위집계!#REF!</definedName>
    <definedName name="_10C_5" localSheetId="4">[1]연돌일위집계!#REF!</definedName>
    <definedName name="_10C_5">[1]연돌일위집계!#REF!</definedName>
    <definedName name="_10C_50" localSheetId="8">[1]연돌일위집계!#REF!</definedName>
    <definedName name="_10C_50" localSheetId="11">[1]연돌일위집계!#REF!</definedName>
    <definedName name="_10C_50" localSheetId="12">[1]연돌일위집계!#REF!</definedName>
    <definedName name="_10C_50" localSheetId="4">[1]연돌일위집계!#REF!</definedName>
    <definedName name="_10C_50">[1]연돌일위집계!#REF!</definedName>
    <definedName name="_10C_51" localSheetId="8">[1]연돌일위집계!#REF!</definedName>
    <definedName name="_10C_51" localSheetId="11">[1]연돌일위집계!#REF!</definedName>
    <definedName name="_10C_51" localSheetId="12">[1]연돌일위집계!#REF!</definedName>
    <definedName name="_10C_51" localSheetId="4">[1]연돌일위집계!#REF!</definedName>
    <definedName name="_10C_51">[1]연돌일위집계!#REF!</definedName>
    <definedName name="_10C_52" localSheetId="8">[1]연돌일위집계!#REF!</definedName>
    <definedName name="_10C_52" localSheetId="11">[1]연돌일위집계!#REF!</definedName>
    <definedName name="_10C_52" localSheetId="12">[1]연돌일위집계!#REF!</definedName>
    <definedName name="_10C_52" localSheetId="4">[1]연돌일위집계!#REF!</definedName>
    <definedName name="_10C_52">[1]연돌일위집계!#REF!</definedName>
    <definedName name="_10C_53" localSheetId="8">[1]연돌일위집계!#REF!</definedName>
    <definedName name="_10C_53" localSheetId="11">[1]연돌일위집계!#REF!</definedName>
    <definedName name="_10C_53" localSheetId="12">[1]연돌일위집계!#REF!</definedName>
    <definedName name="_10C_53" localSheetId="4">[1]연돌일위집계!#REF!</definedName>
    <definedName name="_10C_53">[1]연돌일위집계!#REF!</definedName>
    <definedName name="_10C_54" localSheetId="8">[1]연돌일위집계!#REF!</definedName>
    <definedName name="_10C_54" localSheetId="11">[1]연돌일위집계!#REF!</definedName>
    <definedName name="_10C_54" localSheetId="12">[1]연돌일위집계!#REF!</definedName>
    <definedName name="_10C_54" localSheetId="4">[1]연돌일위집계!#REF!</definedName>
    <definedName name="_10C_54">[1]연돌일위집계!#REF!</definedName>
    <definedName name="_10C_55" localSheetId="8">[1]연돌일위집계!#REF!</definedName>
    <definedName name="_10C_55" localSheetId="11">[1]연돌일위집계!#REF!</definedName>
    <definedName name="_10C_55" localSheetId="12">[1]연돌일위집계!#REF!</definedName>
    <definedName name="_10C_55" localSheetId="4">[1]연돌일위집계!#REF!</definedName>
    <definedName name="_10C_55">[1]연돌일위집계!#REF!</definedName>
    <definedName name="_10C_56" localSheetId="8">[1]연돌일위집계!#REF!</definedName>
    <definedName name="_10C_56" localSheetId="11">[1]연돌일위집계!#REF!</definedName>
    <definedName name="_10C_56" localSheetId="12">[1]연돌일위집계!#REF!</definedName>
    <definedName name="_10C_56" localSheetId="4">[1]연돌일위집계!#REF!</definedName>
    <definedName name="_10C_56">[1]연돌일위집계!#REF!</definedName>
    <definedName name="_10C_57" localSheetId="8">[1]연돌일위집계!#REF!</definedName>
    <definedName name="_10C_57" localSheetId="11">[1]연돌일위집계!#REF!</definedName>
    <definedName name="_10C_57" localSheetId="12">[1]연돌일위집계!#REF!</definedName>
    <definedName name="_10C_57" localSheetId="4">[1]연돌일위집계!#REF!</definedName>
    <definedName name="_10C_57">[1]연돌일위집계!#REF!</definedName>
    <definedName name="_10C_58" localSheetId="8">[1]연돌일위집계!#REF!</definedName>
    <definedName name="_10C_58" localSheetId="11">[1]연돌일위집계!#REF!</definedName>
    <definedName name="_10C_58" localSheetId="12">[1]연돌일위집계!#REF!</definedName>
    <definedName name="_10C_58" localSheetId="4">[1]연돌일위집계!#REF!</definedName>
    <definedName name="_10C_58">[1]연돌일위집계!#REF!</definedName>
    <definedName name="_10C_59" localSheetId="8">[1]연돌일위집계!#REF!</definedName>
    <definedName name="_10C_59" localSheetId="11">[1]연돌일위집계!#REF!</definedName>
    <definedName name="_10C_59" localSheetId="12">[1]연돌일위집계!#REF!</definedName>
    <definedName name="_10C_59" localSheetId="4">[1]연돌일위집계!#REF!</definedName>
    <definedName name="_10C_59">[1]연돌일위집계!#REF!</definedName>
    <definedName name="_10C_6" localSheetId="8">[1]연돌일위집계!#REF!</definedName>
    <definedName name="_10C_6" localSheetId="11">[1]연돌일위집계!#REF!</definedName>
    <definedName name="_10C_6" localSheetId="12">[1]연돌일위집계!#REF!</definedName>
    <definedName name="_10C_6" localSheetId="4">[1]연돌일위집계!#REF!</definedName>
    <definedName name="_10C_6">[1]연돌일위집계!#REF!</definedName>
    <definedName name="_10C_60" localSheetId="8">[1]연돌일위집계!#REF!</definedName>
    <definedName name="_10C_60" localSheetId="11">[1]연돌일위집계!#REF!</definedName>
    <definedName name="_10C_60" localSheetId="12">[1]연돌일위집계!#REF!</definedName>
    <definedName name="_10C_60" localSheetId="4">[1]연돌일위집계!#REF!</definedName>
    <definedName name="_10C_60">[1]연돌일위집계!#REF!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 localSheetId="8">[1]연돌일위집계!#REF!</definedName>
    <definedName name="_10C_7" localSheetId="11">[1]연돌일위집계!#REF!</definedName>
    <definedName name="_10C_7" localSheetId="12">[1]연돌일위집계!#REF!</definedName>
    <definedName name="_10C_7" localSheetId="4">[1]연돌일위집계!#REF!</definedName>
    <definedName name="_10C_7">[1]연돌일위집계!#REF!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 localSheetId="8">[1]연돌일위집계!#REF!</definedName>
    <definedName name="_10C_8" localSheetId="11">[1]연돌일위집계!#REF!</definedName>
    <definedName name="_10C_8" localSheetId="12">[1]연돌일위집계!#REF!</definedName>
    <definedName name="_10C_8" localSheetId="4">[1]연돌일위집계!#REF!</definedName>
    <definedName name="_10C_8">[1]연돌일위집계!#REF!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 localSheetId="8">[1]연돌일위집계!#REF!</definedName>
    <definedName name="_10C_9" localSheetId="11">[1]연돌일위집계!#REF!</definedName>
    <definedName name="_10C_9" localSheetId="12">[1]연돌일위집계!#REF!</definedName>
    <definedName name="_10C_9" localSheetId="4">[1]연돌일위집계!#REF!</definedName>
    <definedName name="_10C_9">[1]연돌일위집계!#REF!</definedName>
    <definedName name="_10C_90">#N/A</definedName>
    <definedName name="_11A_1" localSheetId="8">[1]연돌일위집계!#REF!</definedName>
    <definedName name="_11A_1" localSheetId="11">[1]연돌일위집계!#REF!</definedName>
    <definedName name="_11A_1" localSheetId="12">[1]연돌일위집계!#REF!</definedName>
    <definedName name="_11A_1" localSheetId="4">[1]연돌일위집계!#REF!</definedName>
    <definedName name="_11A_1">[1]연돌일위집계!#REF!</definedName>
    <definedName name="_11A_10" localSheetId="8">[1]연돌일위집계!#REF!</definedName>
    <definedName name="_11A_10" localSheetId="11">[1]연돌일위집계!#REF!</definedName>
    <definedName name="_11A_10" localSheetId="12">[1]연돌일위집계!#REF!</definedName>
    <definedName name="_11A_10" localSheetId="4">[1]연돌일위집계!#REF!</definedName>
    <definedName name="_11A_10">[1]연돌일위집계!#REF!</definedName>
    <definedName name="_11A_11" localSheetId="8">[1]연돌일위집계!#REF!</definedName>
    <definedName name="_11A_11" localSheetId="11">[1]연돌일위집계!#REF!</definedName>
    <definedName name="_11A_11" localSheetId="12">[1]연돌일위집계!#REF!</definedName>
    <definedName name="_11A_11" localSheetId="4">[1]연돌일위집계!#REF!</definedName>
    <definedName name="_11A_11">[1]연돌일위집계!#REF!</definedName>
    <definedName name="_11A_12" localSheetId="8">[1]연돌일위집계!#REF!</definedName>
    <definedName name="_11A_12" localSheetId="11">[1]연돌일위집계!#REF!</definedName>
    <definedName name="_11A_12" localSheetId="12">[1]연돌일위집계!#REF!</definedName>
    <definedName name="_11A_12" localSheetId="4">[1]연돌일위집계!#REF!</definedName>
    <definedName name="_11A_12">[1]연돌일위집계!#REF!</definedName>
    <definedName name="_11A_13" localSheetId="8">[1]연돌일위집계!#REF!</definedName>
    <definedName name="_11A_13" localSheetId="11">[1]연돌일위집계!#REF!</definedName>
    <definedName name="_11A_13" localSheetId="12">[1]연돌일위집계!#REF!</definedName>
    <definedName name="_11A_13" localSheetId="4">[1]연돌일위집계!#REF!</definedName>
    <definedName name="_11A_13">[1]연돌일위집계!#REF!</definedName>
    <definedName name="_11A_14" localSheetId="8">[1]연돌일위집계!#REF!</definedName>
    <definedName name="_11A_14" localSheetId="11">[1]연돌일위집계!#REF!</definedName>
    <definedName name="_11A_14" localSheetId="12">[1]연돌일위집계!#REF!</definedName>
    <definedName name="_11A_14" localSheetId="4">[1]연돌일위집계!#REF!</definedName>
    <definedName name="_11A_14">[1]연돌일위집계!#REF!</definedName>
    <definedName name="_11A_15" localSheetId="8">[1]연돌일위집계!#REF!</definedName>
    <definedName name="_11A_15" localSheetId="11">[1]연돌일위집계!#REF!</definedName>
    <definedName name="_11A_15" localSheetId="12">[1]연돌일위집계!#REF!</definedName>
    <definedName name="_11A_15" localSheetId="4">[1]연돌일위집계!#REF!</definedName>
    <definedName name="_11A_15">[1]연돌일위집계!#REF!</definedName>
    <definedName name="_11A_16" localSheetId="8">[1]연돌일위집계!#REF!</definedName>
    <definedName name="_11A_16" localSheetId="11">[1]연돌일위집계!#REF!</definedName>
    <definedName name="_11A_16" localSheetId="12">[1]연돌일위집계!#REF!</definedName>
    <definedName name="_11A_16" localSheetId="4">[1]연돌일위집계!#REF!</definedName>
    <definedName name="_11A_16">[1]연돌일위집계!#REF!</definedName>
    <definedName name="_11A_17" localSheetId="8">[1]연돌일위집계!#REF!</definedName>
    <definedName name="_11A_17" localSheetId="11">[1]연돌일위집계!#REF!</definedName>
    <definedName name="_11A_17" localSheetId="12">[1]연돌일위집계!#REF!</definedName>
    <definedName name="_11A_17" localSheetId="4">[1]연돌일위집계!#REF!</definedName>
    <definedName name="_11A_17">[1]연돌일위집계!#REF!</definedName>
    <definedName name="_11A_18" localSheetId="8">[1]연돌일위집계!#REF!</definedName>
    <definedName name="_11A_18" localSheetId="11">[1]연돌일위집계!#REF!</definedName>
    <definedName name="_11A_18" localSheetId="12">[1]연돌일위집계!#REF!</definedName>
    <definedName name="_11A_18" localSheetId="4">[1]연돌일위집계!#REF!</definedName>
    <definedName name="_11A_18">[1]연돌일위집계!#REF!</definedName>
    <definedName name="_11A_19" localSheetId="8">[1]연돌일위집계!#REF!</definedName>
    <definedName name="_11A_19" localSheetId="11">[1]연돌일위집계!#REF!</definedName>
    <definedName name="_11A_19" localSheetId="12">[1]연돌일위집계!#REF!</definedName>
    <definedName name="_11A_19" localSheetId="4">[1]연돌일위집계!#REF!</definedName>
    <definedName name="_11A_19">[1]연돌일위집계!#REF!</definedName>
    <definedName name="_11A_2" localSheetId="8">[1]연돌일위집계!#REF!</definedName>
    <definedName name="_11A_2" localSheetId="11">[1]연돌일위집계!#REF!</definedName>
    <definedName name="_11A_2" localSheetId="12">[1]연돌일위집계!#REF!</definedName>
    <definedName name="_11A_2" localSheetId="4">[1]연돌일위집계!#REF!</definedName>
    <definedName name="_11A_2">[1]연돌일위집계!#REF!</definedName>
    <definedName name="_11A_20" localSheetId="8">[1]연돌일위집계!#REF!</definedName>
    <definedName name="_11A_20" localSheetId="11">[1]연돌일위집계!#REF!</definedName>
    <definedName name="_11A_20" localSheetId="12">[1]연돌일위집계!#REF!</definedName>
    <definedName name="_11A_20" localSheetId="4">[1]연돌일위집계!#REF!</definedName>
    <definedName name="_11A_20">[1]연돌일위집계!#REF!</definedName>
    <definedName name="_11A_21" localSheetId="8">[1]연돌일위집계!#REF!</definedName>
    <definedName name="_11A_21" localSheetId="11">[1]연돌일위집계!#REF!</definedName>
    <definedName name="_11A_21" localSheetId="12">[1]연돌일위집계!#REF!</definedName>
    <definedName name="_11A_21" localSheetId="4">[1]연돌일위집계!#REF!</definedName>
    <definedName name="_11A_21">[1]연돌일위집계!#REF!</definedName>
    <definedName name="_11A_22" localSheetId="8">[1]연돌일위집계!#REF!</definedName>
    <definedName name="_11A_22" localSheetId="11">[1]연돌일위집계!#REF!</definedName>
    <definedName name="_11A_22" localSheetId="12">[1]연돌일위집계!#REF!</definedName>
    <definedName name="_11A_22" localSheetId="4">[1]연돌일위집계!#REF!</definedName>
    <definedName name="_11A_22">[1]연돌일위집계!#REF!</definedName>
    <definedName name="_11A_23" localSheetId="8">[1]연돌일위집계!#REF!</definedName>
    <definedName name="_11A_23" localSheetId="11">[1]연돌일위집계!#REF!</definedName>
    <definedName name="_11A_23" localSheetId="12">[1]연돌일위집계!#REF!</definedName>
    <definedName name="_11A_23" localSheetId="4">[1]연돌일위집계!#REF!</definedName>
    <definedName name="_11A_23">[1]연돌일위집계!#REF!</definedName>
    <definedName name="_11A_24" localSheetId="8">[1]연돌일위집계!#REF!</definedName>
    <definedName name="_11A_24" localSheetId="11">[1]연돌일위집계!#REF!</definedName>
    <definedName name="_11A_24" localSheetId="12">[1]연돌일위집계!#REF!</definedName>
    <definedName name="_11A_24" localSheetId="4">[1]연돌일위집계!#REF!</definedName>
    <definedName name="_11A_24">[1]연돌일위집계!#REF!</definedName>
    <definedName name="_11A_25" localSheetId="8">[1]연돌일위집계!#REF!</definedName>
    <definedName name="_11A_25" localSheetId="11">[1]연돌일위집계!#REF!</definedName>
    <definedName name="_11A_25" localSheetId="12">[1]연돌일위집계!#REF!</definedName>
    <definedName name="_11A_25" localSheetId="4">[1]연돌일위집계!#REF!</definedName>
    <definedName name="_11A_25">[1]연돌일위집계!#REF!</definedName>
    <definedName name="_11A_26" localSheetId="8">[1]연돌일위집계!#REF!</definedName>
    <definedName name="_11A_26" localSheetId="11">[1]연돌일위집계!#REF!</definedName>
    <definedName name="_11A_26" localSheetId="12">[1]연돌일위집계!#REF!</definedName>
    <definedName name="_11A_26" localSheetId="4">[1]연돌일위집계!#REF!</definedName>
    <definedName name="_11A_26">[1]연돌일위집계!#REF!</definedName>
    <definedName name="_11A_27" localSheetId="8">[1]연돌일위집계!#REF!</definedName>
    <definedName name="_11A_27" localSheetId="11">[1]연돌일위집계!#REF!</definedName>
    <definedName name="_11A_27" localSheetId="12">[1]연돌일위집계!#REF!</definedName>
    <definedName name="_11A_27" localSheetId="4">[1]연돌일위집계!#REF!</definedName>
    <definedName name="_11A_27">[1]연돌일위집계!#REF!</definedName>
    <definedName name="_11A_28" localSheetId="8">[1]연돌일위집계!#REF!</definedName>
    <definedName name="_11A_28" localSheetId="11">[1]연돌일위집계!#REF!</definedName>
    <definedName name="_11A_28" localSheetId="12">[1]연돌일위집계!#REF!</definedName>
    <definedName name="_11A_28" localSheetId="4">[1]연돌일위집계!#REF!</definedName>
    <definedName name="_11A_28">[1]연돌일위집계!#REF!</definedName>
    <definedName name="_11A_29" localSheetId="8">[1]연돌일위집계!#REF!</definedName>
    <definedName name="_11A_29" localSheetId="11">[1]연돌일위집계!#REF!</definedName>
    <definedName name="_11A_29" localSheetId="12">[1]연돌일위집계!#REF!</definedName>
    <definedName name="_11A_29" localSheetId="4">[1]연돌일위집계!#REF!</definedName>
    <definedName name="_11A_29">[1]연돌일위집계!#REF!</definedName>
    <definedName name="_11A_3" localSheetId="8">[1]연돌일위집계!#REF!</definedName>
    <definedName name="_11A_3" localSheetId="11">[1]연돌일위집계!#REF!</definedName>
    <definedName name="_11A_3" localSheetId="12">[1]연돌일위집계!#REF!</definedName>
    <definedName name="_11A_3" localSheetId="4">[1]연돌일위집계!#REF!</definedName>
    <definedName name="_11A_3">[1]연돌일위집계!#REF!</definedName>
    <definedName name="_11A_30" localSheetId="8">[1]연돌일위집계!#REF!</definedName>
    <definedName name="_11A_30" localSheetId="11">[1]연돌일위집계!#REF!</definedName>
    <definedName name="_11A_30" localSheetId="12">[1]연돌일위집계!#REF!</definedName>
    <definedName name="_11A_30" localSheetId="4">[1]연돌일위집계!#REF!</definedName>
    <definedName name="_11A_30">[1]연돌일위집계!#REF!</definedName>
    <definedName name="_11A_4" localSheetId="8">[1]연돌일위집계!#REF!</definedName>
    <definedName name="_11A_4" localSheetId="11">[1]연돌일위집계!#REF!</definedName>
    <definedName name="_11A_4" localSheetId="12">[1]연돌일위집계!#REF!</definedName>
    <definedName name="_11A_4" localSheetId="4">[1]연돌일위집계!#REF!</definedName>
    <definedName name="_11A_4">[1]연돌일위집계!#REF!</definedName>
    <definedName name="_11A_5" localSheetId="8">[1]연돌일위집계!#REF!</definedName>
    <definedName name="_11A_5" localSheetId="11">[1]연돌일위집계!#REF!</definedName>
    <definedName name="_11A_5" localSheetId="12">[1]연돌일위집계!#REF!</definedName>
    <definedName name="_11A_5" localSheetId="4">[1]연돌일위집계!#REF!</definedName>
    <definedName name="_11A_5">[1]연돌일위집계!#REF!</definedName>
    <definedName name="_11A_6" localSheetId="8">[1]연돌일위집계!#REF!</definedName>
    <definedName name="_11A_6" localSheetId="11">[1]연돌일위집계!#REF!</definedName>
    <definedName name="_11A_6" localSheetId="12">[1]연돌일위집계!#REF!</definedName>
    <definedName name="_11A_6" localSheetId="4">[1]연돌일위집계!#REF!</definedName>
    <definedName name="_11A_6">[1]연돌일위집계!#REF!</definedName>
    <definedName name="_11A_7" localSheetId="8">[1]연돌일위집계!#REF!</definedName>
    <definedName name="_11A_7" localSheetId="11">[1]연돌일위집계!#REF!</definedName>
    <definedName name="_11A_7" localSheetId="12">[1]연돌일위집계!#REF!</definedName>
    <definedName name="_11A_7" localSheetId="4">[1]연돌일위집계!#REF!</definedName>
    <definedName name="_11A_7">[1]연돌일위집계!#REF!</definedName>
    <definedName name="_11A_8" localSheetId="8">[1]연돌일위집계!#REF!</definedName>
    <definedName name="_11A_8" localSheetId="11">[1]연돌일위집계!#REF!</definedName>
    <definedName name="_11A_8" localSheetId="12">[1]연돌일위집계!#REF!</definedName>
    <definedName name="_11A_8" localSheetId="4">[1]연돌일위집계!#REF!</definedName>
    <definedName name="_11A_8">[1]연돌일위집계!#REF!</definedName>
    <definedName name="_11A_9" localSheetId="8">[1]연돌일위집계!#REF!</definedName>
    <definedName name="_11A_9" localSheetId="11">[1]연돌일위집계!#REF!</definedName>
    <definedName name="_11A_9" localSheetId="12">[1]연돌일위집계!#REF!</definedName>
    <definedName name="_11A_9" localSheetId="4">[1]연돌일위집계!#REF!</definedName>
    <definedName name="_11A_9">[1]연돌일위집계!#REF!</definedName>
    <definedName name="_11B_1" localSheetId="8">[1]연돌일위집계!#REF!</definedName>
    <definedName name="_11B_1" localSheetId="11">[1]연돌일위집계!#REF!</definedName>
    <definedName name="_11B_1" localSheetId="12">[1]연돌일위집계!#REF!</definedName>
    <definedName name="_11B_1" localSheetId="4">[1]연돌일위집계!#REF!</definedName>
    <definedName name="_11B_1">[1]연돌일위집계!#REF!</definedName>
    <definedName name="_11B_10" localSheetId="8">[1]연돌일위집계!#REF!</definedName>
    <definedName name="_11B_10" localSheetId="11">[1]연돌일위집계!#REF!</definedName>
    <definedName name="_11B_10" localSheetId="12">[1]연돌일위집계!#REF!</definedName>
    <definedName name="_11B_10" localSheetId="4">[1]연돌일위집계!#REF!</definedName>
    <definedName name="_11B_10">[1]연돌일위집계!#REF!</definedName>
    <definedName name="_11B_11" localSheetId="8">[1]연돌일위집계!#REF!</definedName>
    <definedName name="_11B_11" localSheetId="11">[1]연돌일위집계!#REF!</definedName>
    <definedName name="_11B_11" localSheetId="12">[1]연돌일위집계!#REF!</definedName>
    <definedName name="_11B_11" localSheetId="4">[1]연돌일위집계!#REF!</definedName>
    <definedName name="_11B_11">[1]연돌일위집계!#REF!</definedName>
    <definedName name="_11B_12" localSheetId="8">[1]연돌일위집계!#REF!</definedName>
    <definedName name="_11B_12" localSheetId="11">[1]연돌일위집계!#REF!</definedName>
    <definedName name="_11B_12" localSheetId="12">[1]연돌일위집계!#REF!</definedName>
    <definedName name="_11B_12" localSheetId="4">[1]연돌일위집계!#REF!</definedName>
    <definedName name="_11B_12">[1]연돌일위집계!#REF!</definedName>
    <definedName name="_11B_13" localSheetId="8">[1]연돌일위집계!#REF!</definedName>
    <definedName name="_11B_13" localSheetId="11">[1]연돌일위집계!#REF!</definedName>
    <definedName name="_11B_13" localSheetId="12">[1]연돌일위집계!#REF!</definedName>
    <definedName name="_11B_13" localSheetId="4">[1]연돌일위집계!#REF!</definedName>
    <definedName name="_11B_13">[1]연돌일위집계!#REF!</definedName>
    <definedName name="_11B_14" localSheetId="8">[1]연돌일위집계!#REF!</definedName>
    <definedName name="_11B_14" localSheetId="11">[1]연돌일위집계!#REF!</definedName>
    <definedName name="_11B_14" localSheetId="12">[1]연돌일위집계!#REF!</definedName>
    <definedName name="_11B_14" localSheetId="4">[1]연돌일위집계!#REF!</definedName>
    <definedName name="_11B_14">[1]연돌일위집계!#REF!</definedName>
    <definedName name="_11B_15" localSheetId="8">[1]연돌일위집계!#REF!</definedName>
    <definedName name="_11B_15" localSheetId="11">[1]연돌일위집계!#REF!</definedName>
    <definedName name="_11B_15" localSheetId="12">[1]연돌일위집계!#REF!</definedName>
    <definedName name="_11B_15" localSheetId="4">[1]연돌일위집계!#REF!</definedName>
    <definedName name="_11B_15">[1]연돌일위집계!#REF!</definedName>
    <definedName name="_11B_16" localSheetId="8">[1]연돌일위집계!#REF!</definedName>
    <definedName name="_11B_16" localSheetId="11">[1]연돌일위집계!#REF!</definedName>
    <definedName name="_11B_16" localSheetId="12">[1]연돌일위집계!#REF!</definedName>
    <definedName name="_11B_16" localSheetId="4">[1]연돌일위집계!#REF!</definedName>
    <definedName name="_11B_16">[1]연돌일위집계!#REF!</definedName>
    <definedName name="_11B_17" localSheetId="8">[1]연돌일위집계!#REF!</definedName>
    <definedName name="_11B_17" localSheetId="11">[1]연돌일위집계!#REF!</definedName>
    <definedName name="_11B_17" localSheetId="12">[1]연돌일위집계!#REF!</definedName>
    <definedName name="_11B_17" localSheetId="4">[1]연돌일위집계!#REF!</definedName>
    <definedName name="_11B_17">[1]연돌일위집계!#REF!</definedName>
    <definedName name="_11B_18" localSheetId="8">[1]연돌일위집계!#REF!</definedName>
    <definedName name="_11B_18" localSheetId="11">[1]연돌일위집계!#REF!</definedName>
    <definedName name="_11B_18" localSheetId="12">[1]연돌일위집계!#REF!</definedName>
    <definedName name="_11B_18" localSheetId="4">[1]연돌일위집계!#REF!</definedName>
    <definedName name="_11B_18">[1]연돌일위집계!#REF!</definedName>
    <definedName name="_11B_19" localSheetId="8">[1]연돌일위집계!#REF!</definedName>
    <definedName name="_11B_19" localSheetId="11">[1]연돌일위집계!#REF!</definedName>
    <definedName name="_11B_19" localSheetId="12">[1]연돌일위집계!#REF!</definedName>
    <definedName name="_11B_19" localSheetId="4">[1]연돌일위집계!#REF!</definedName>
    <definedName name="_11B_19">[1]연돌일위집계!#REF!</definedName>
    <definedName name="_11B_2" localSheetId="8">[1]연돌일위집계!#REF!</definedName>
    <definedName name="_11B_2" localSheetId="11">[1]연돌일위집계!#REF!</definedName>
    <definedName name="_11B_2" localSheetId="12">[1]연돌일위집계!#REF!</definedName>
    <definedName name="_11B_2" localSheetId="4">[1]연돌일위집계!#REF!</definedName>
    <definedName name="_11B_2">[1]연돌일위집계!#REF!</definedName>
    <definedName name="_11B_20" localSheetId="8">[1]연돌일위집계!#REF!</definedName>
    <definedName name="_11B_20" localSheetId="11">[1]연돌일위집계!#REF!</definedName>
    <definedName name="_11B_20" localSheetId="12">[1]연돌일위집계!#REF!</definedName>
    <definedName name="_11B_20" localSheetId="4">[1]연돌일위집계!#REF!</definedName>
    <definedName name="_11B_20">[1]연돌일위집계!#REF!</definedName>
    <definedName name="_11B_21" localSheetId="8">[1]연돌일위집계!#REF!</definedName>
    <definedName name="_11B_21" localSheetId="11">[1]연돌일위집계!#REF!</definedName>
    <definedName name="_11B_21" localSheetId="12">[1]연돌일위집계!#REF!</definedName>
    <definedName name="_11B_21" localSheetId="4">[1]연돌일위집계!#REF!</definedName>
    <definedName name="_11B_21">[1]연돌일위집계!#REF!</definedName>
    <definedName name="_11B_22" localSheetId="8">[1]연돌일위집계!#REF!</definedName>
    <definedName name="_11B_22" localSheetId="11">[1]연돌일위집계!#REF!</definedName>
    <definedName name="_11B_22" localSheetId="12">[1]연돌일위집계!#REF!</definedName>
    <definedName name="_11B_22" localSheetId="4">[1]연돌일위집계!#REF!</definedName>
    <definedName name="_11B_22">[1]연돌일위집계!#REF!</definedName>
    <definedName name="_11B_23" localSheetId="8">[1]연돌일위집계!#REF!</definedName>
    <definedName name="_11B_23" localSheetId="11">[1]연돌일위집계!#REF!</definedName>
    <definedName name="_11B_23" localSheetId="12">[1]연돌일위집계!#REF!</definedName>
    <definedName name="_11B_23" localSheetId="4">[1]연돌일위집계!#REF!</definedName>
    <definedName name="_11B_23">[1]연돌일위집계!#REF!</definedName>
    <definedName name="_11B_24" localSheetId="8">[1]연돌일위집계!#REF!</definedName>
    <definedName name="_11B_24" localSheetId="11">[1]연돌일위집계!#REF!</definedName>
    <definedName name="_11B_24" localSheetId="12">[1]연돌일위집계!#REF!</definedName>
    <definedName name="_11B_24" localSheetId="4">[1]연돌일위집계!#REF!</definedName>
    <definedName name="_11B_24">[1]연돌일위집계!#REF!</definedName>
    <definedName name="_11B_25" localSheetId="8">[1]연돌일위집계!#REF!</definedName>
    <definedName name="_11B_25" localSheetId="11">[1]연돌일위집계!#REF!</definedName>
    <definedName name="_11B_25" localSheetId="12">[1]연돌일위집계!#REF!</definedName>
    <definedName name="_11B_25" localSheetId="4">[1]연돌일위집계!#REF!</definedName>
    <definedName name="_11B_25">[1]연돌일위집계!#REF!</definedName>
    <definedName name="_11B_26" localSheetId="8">[1]연돌일위집계!#REF!</definedName>
    <definedName name="_11B_26" localSheetId="11">[1]연돌일위집계!#REF!</definedName>
    <definedName name="_11B_26" localSheetId="12">[1]연돌일위집계!#REF!</definedName>
    <definedName name="_11B_26" localSheetId="4">[1]연돌일위집계!#REF!</definedName>
    <definedName name="_11B_26">[1]연돌일위집계!#REF!</definedName>
    <definedName name="_11B_27" localSheetId="8">[1]연돌일위집계!#REF!</definedName>
    <definedName name="_11B_27" localSheetId="11">[1]연돌일위집계!#REF!</definedName>
    <definedName name="_11B_27" localSheetId="12">[1]연돌일위집계!#REF!</definedName>
    <definedName name="_11B_27" localSheetId="4">[1]연돌일위집계!#REF!</definedName>
    <definedName name="_11B_27">[1]연돌일위집계!#REF!</definedName>
    <definedName name="_11B_28" localSheetId="8">[1]연돌일위집계!#REF!</definedName>
    <definedName name="_11B_28" localSheetId="11">[1]연돌일위집계!#REF!</definedName>
    <definedName name="_11B_28" localSheetId="12">[1]연돌일위집계!#REF!</definedName>
    <definedName name="_11B_28" localSheetId="4">[1]연돌일위집계!#REF!</definedName>
    <definedName name="_11B_28">[1]연돌일위집계!#REF!</definedName>
    <definedName name="_11B_29" localSheetId="8">[1]연돌일위집계!#REF!</definedName>
    <definedName name="_11B_29" localSheetId="11">[1]연돌일위집계!#REF!</definedName>
    <definedName name="_11B_29" localSheetId="12">[1]연돌일위집계!#REF!</definedName>
    <definedName name="_11B_29" localSheetId="4">[1]연돌일위집계!#REF!</definedName>
    <definedName name="_11B_29">[1]연돌일위집계!#REF!</definedName>
    <definedName name="_11B_3" localSheetId="8">[1]연돌일위집계!#REF!</definedName>
    <definedName name="_11B_3" localSheetId="11">[1]연돌일위집계!#REF!</definedName>
    <definedName name="_11B_3" localSheetId="12">[1]연돌일위집계!#REF!</definedName>
    <definedName name="_11B_3" localSheetId="4">[1]연돌일위집계!#REF!</definedName>
    <definedName name="_11B_3">[1]연돌일위집계!#REF!</definedName>
    <definedName name="_11B_30" localSheetId="8">[1]연돌일위집계!#REF!</definedName>
    <definedName name="_11B_30" localSheetId="11">[1]연돌일위집계!#REF!</definedName>
    <definedName name="_11B_30" localSheetId="12">[1]연돌일위집계!#REF!</definedName>
    <definedName name="_11B_30" localSheetId="4">[1]연돌일위집계!#REF!</definedName>
    <definedName name="_11B_30">[1]연돌일위집계!#REF!</definedName>
    <definedName name="_11B_4" localSheetId="8">[1]연돌일위집계!#REF!</definedName>
    <definedName name="_11B_4" localSheetId="11">[1]연돌일위집계!#REF!</definedName>
    <definedName name="_11B_4" localSheetId="12">[1]연돌일위집계!#REF!</definedName>
    <definedName name="_11B_4" localSheetId="4">[1]연돌일위집계!#REF!</definedName>
    <definedName name="_11B_4">[1]연돌일위집계!#REF!</definedName>
    <definedName name="_11B_5" localSheetId="8">[1]연돌일위집계!#REF!</definedName>
    <definedName name="_11B_5" localSheetId="11">[1]연돌일위집계!#REF!</definedName>
    <definedName name="_11B_5" localSheetId="12">[1]연돌일위집계!#REF!</definedName>
    <definedName name="_11B_5" localSheetId="4">[1]연돌일위집계!#REF!</definedName>
    <definedName name="_11B_5">[1]연돌일위집계!#REF!</definedName>
    <definedName name="_11B_6" localSheetId="8">[1]연돌일위집계!#REF!</definedName>
    <definedName name="_11B_6" localSheetId="11">[1]연돌일위집계!#REF!</definedName>
    <definedName name="_11B_6" localSheetId="12">[1]연돌일위집계!#REF!</definedName>
    <definedName name="_11B_6" localSheetId="4">[1]연돌일위집계!#REF!</definedName>
    <definedName name="_11B_6">[1]연돌일위집계!#REF!</definedName>
    <definedName name="_11B_7" localSheetId="8">[1]연돌일위집계!#REF!</definedName>
    <definedName name="_11B_7" localSheetId="11">[1]연돌일위집계!#REF!</definedName>
    <definedName name="_11B_7" localSheetId="12">[1]연돌일위집계!#REF!</definedName>
    <definedName name="_11B_7" localSheetId="4">[1]연돌일위집계!#REF!</definedName>
    <definedName name="_11B_7">[1]연돌일위집계!#REF!</definedName>
    <definedName name="_11B_8" localSheetId="8">[1]연돌일위집계!#REF!</definedName>
    <definedName name="_11B_8" localSheetId="11">[1]연돌일위집계!#REF!</definedName>
    <definedName name="_11B_8" localSheetId="12">[1]연돌일위집계!#REF!</definedName>
    <definedName name="_11B_8" localSheetId="4">[1]연돌일위집계!#REF!</definedName>
    <definedName name="_11B_8">[1]연돌일위집계!#REF!</definedName>
    <definedName name="_11B_9" localSheetId="8">[1]연돌일위집계!#REF!</definedName>
    <definedName name="_11B_9" localSheetId="11">[1]연돌일위집계!#REF!</definedName>
    <definedName name="_11B_9" localSheetId="12">[1]연돌일위집계!#REF!</definedName>
    <definedName name="_11B_9" localSheetId="4">[1]연돌일위집계!#REF!</definedName>
    <definedName name="_11B_9">[1]연돌일위집계!#REF!</definedName>
    <definedName name="_11C_1" localSheetId="8">[1]연돌일위집계!#REF!</definedName>
    <definedName name="_11C_1" localSheetId="11">[1]연돌일위집계!#REF!</definedName>
    <definedName name="_11C_1" localSheetId="12">[1]연돌일위집계!#REF!</definedName>
    <definedName name="_11C_1" localSheetId="4">[1]연돌일위집계!#REF!</definedName>
    <definedName name="_11C_1">[1]연돌일위집계!#REF!</definedName>
    <definedName name="_11C_10" localSheetId="8">[1]연돌일위집계!#REF!</definedName>
    <definedName name="_11C_10" localSheetId="11">[1]연돌일위집계!#REF!</definedName>
    <definedName name="_11C_10" localSheetId="12">[1]연돌일위집계!#REF!</definedName>
    <definedName name="_11C_10" localSheetId="4">[1]연돌일위집계!#REF!</definedName>
    <definedName name="_11C_10">[1]연돌일위집계!#REF!</definedName>
    <definedName name="_11C_11" localSheetId="8">[1]연돌일위집계!#REF!</definedName>
    <definedName name="_11C_11" localSheetId="11">[1]연돌일위집계!#REF!</definedName>
    <definedName name="_11C_11" localSheetId="12">[1]연돌일위집계!#REF!</definedName>
    <definedName name="_11C_11" localSheetId="4">[1]연돌일위집계!#REF!</definedName>
    <definedName name="_11C_11">[1]연돌일위집계!#REF!</definedName>
    <definedName name="_11C_12" localSheetId="8">[1]연돌일위집계!#REF!</definedName>
    <definedName name="_11C_12" localSheetId="11">[1]연돌일위집계!#REF!</definedName>
    <definedName name="_11C_12" localSheetId="12">[1]연돌일위집계!#REF!</definedName>
    <definedName name="_11C_12" localSheetId="4">[1]연돌일위집계!#REF!</definedName>
    <definedName name="_11C_12">[1]연돌일위집계!#REF!</definedName>
    <definedName name="_11C_13" localSheetId="8">[1]연돌일위집계!#REF!</definedName>
    <definedName name="_11C_13" localSheetId="11">[1]연돌일위집계!#REF!</definedName>
    <definedName name="_11C_13" localSheetId="12">[1]연돌일위집계!#REF!</definedName>
    <definedName name="_11C_13" localSheetId="4">[1]연돌일위집계!#REF!</definedName>
    <definedName name="_11C_13">[1]연돌일위집계!#REF!</definedName>
    <definedName name="_11C_14" localSheetId="8">[1]연돌일위집계!#REF!</definedName>
    <definedName name="_11C_14" localSheetId="11">[1]연돌일위집계!#REF!</definedName>
    <definedName name="_11C_14" localSheetId="12">[1]연돌일위집계!#REF!</definedName>
    <definedName name="_11C_14" localSheetId="4">[1]연돌일위집계!#REF!</definedName>
    <definedName name="_11C_14">[1]연돌일위집계!#REF!</definedName>
    <definedName name="_11C_15" localSheetId="8">[1]연돌일위집계!#REF!</definedName>
    <definedName name="_11C_15" localSheetId="11">[1]연돌일위집계!#REF!</definedName>
    <definedName name="_11C_15" localSheetId="12">[1]연돌일위집계!#REF!</definedName>
    <definedName name="_11C_15" localSheetId="4">[1]연돌일위집계!#REF!</definedName>
    <definedName name="_11C_15">[1]연돌일위집계!#REF!</definedName>
    <definedName name="_11C_16" localSheetId="8">[1]연돌일위집계!#REF!</definedName>
    <definedName name="_11C_16" localSheetId="11">[1]연돌일위집계!#REF!</definedName>
    <definedName name="_11C_16" localSheetId="12">[1]연돌일위집계!#REF!</definedName>
    <definedName name="_11C_16" localSheetId="4">[1]연돌일위집계!#REF!</definedName>
    <definedName name="_11C_16">[1]연돌일위집계!#REF!</definedName>
    <definedName name="_11C_17" localSheetId="8">[1]연돌일위집계!#REF!</definedName>
    <definedName name="_11C_17" localSheetId="11">[1]연돌일위집계!#REF!</definedName>
    <definedName name="_11C_17" localSheetId="12">[1]연돌일위집계!#REF!</definedName>
    <definedName name="_11C_17" localSheetId="4">[1]연돌일위집계!#REF!</definedName>
    <definedName name="_11C_17">[1]연돌일위집계!#REF!</definedName>
    <definedName name="_11C_18" localSheetId="8">[1]연돌일위집계!#REF!</definedName>
    <definedName name="_11C_18" localSheetId="11">[1]연돌일위집계!#REF!</definedName>
    <definedName name="_11C_18" localSheetId="12">[1]연돌일위집계!#REF!</definedName>
    <definedName name="_11C_18" localSheetId="4">[1]연돌일위집계!#REF!</definedName>
    <definedName name="_11C_18">[1]연돌일위집계!#REF!</definedName>
    <definedName name="_11C_19" localSheetId="8">[1]연돌일위집계!#REF!</definedName>
    <definedName name="_11C_19" localSheetId="11">[1]연돌일위집계!#REF!</definedName>
    <definedName name="_11C_19" localSheetId="12">[1]연돌일위집계!#REF!</definedName>
    <definedName name="_11C_19" localSheetId="4">[1]연돌일위집계!#REF!</definedName>
    <definedName name="_11C_19">[1]연돌일위집계!#REF!</definedName>
    <definedName name="_11C_2" localSheetId="8">[1]연돌일위집계!#REF!</definedName>
    <definedName name="_11C_2" localSheetId="11">[1]연돌일위집계!#REF!</definedName>
    <definedName name="_11C_2" localSheetId="12">[1]연돌일위집계!#REF!</definedName>
    <definedName name="_11C_2" localSheetId="4">[1]연돌일위집계!#REF!</definedName>
    <definedName name="_11C_2">[1]연돌일위집계!#REF!</definedName>
    <definedName name="_11C_20" localSheetId="8">[1]연돌일위집계!#REF!</definedName>
    <definedName name="_11C_20" localSheetId="11">[1]연돌일위집계!#REF!</definedName>
    <definedName name="_11C_20" localSheetId="12">[1]연돌일위집계!#REF!</definedName>
    <definedName name="_11C_20" localSheetId="4">[1]연돌일위집계!#REF!</definedName>
    <definedName name="_11C_20">[1]연돌일위집계!#REF!</definedName>
    <definedName name="_11C_21" localSheetId="8">[1]연돌일위집계!#REF!</definedName>
    <definedName name="_11C_21" localSheetId="11">[1]연돌일위집계!#REF!</definedName>
    <definedName name="_11C_21" localSheetId="12">[1]연돌일위집계!#REF!</definedName>
    <definedName name="_11C_21" localSheetId="4">[1]연돌일위집계!#REF!</definedName>
    <definedName name="_11C_21">[1]연돌일위집계!#REF!</definedName>
    <definedName name="_11C_22" localSheetId="8">[1]연돌일위집계!#REF!</definedName>
    <definedName name="_11C_22" localSheetId="11">[1]연돌일위집계!#REF!</definedName>
    <definedName name="_11C_22" localSheetId="12">[1]연돌일위집계!#REF!</definedName>
    <definedName name="_11C_22" localSheetId="4">[1]연돌일위집계!#REF!</definedName>
    <definedName name="_11C_22">[1]연돌일위집계!#REF!</definedName>
    <definedName name="_11C_23" localSheetId="8">[1]연돌일위집계!#REF!</definedName>
    <definedName name="_11C_23" localSheetId="11">[1]연돌일위집계!#REF!</definedName>
    <definedName name="_11C_23" localSheetId="12">[1]연돌일위집계!#REF!</definedName>
    <definedName name="_11C_23" localSheetId="4">[1]연돌일위집계!#REF!</definedName>
    <definedName name="_11C_23">[1]연돌일위집계!#REF!</definedName>
    <definedName name="_11C_24" localSheetId="8">[1]연돌일위집계!#REF!</definedName>
    <definedName name="_11C_24" localSheetId="11">[1]연돌일위집계!#REF!</definedName>
    <definedName name="_11C_24" localSheetId="12">[1]연돌일위집계!#REF!</definedName>
    <definedName name="_11C_24" localSheetId="4">[1]연돌일위집계!#REF!</definedName>
    <definedName name="_11C_24">[1]연돌일위집계!#REF!</definedName>
    <definedName name="_11C_25" localSheetId="8">[1]연돌일위집계!#REF!</definedName>
    <definedName name="_11C_25" localSheetId="11">[1]연돌일위집계!#REF!</definedName>
    <definedName name="_11C_25" localSheetId="12">[1]연돌일위집계!#REF!</definedName>
    <definedName name="_11C_25" localSheetId="4">[1]연돌일위집계!#REF!</definedName>
    <definedName name="_11C_25">[1]연돌일위집계!#REF!</definedName>
    <definedName name="_11C_26" localSheetId="8">[1]연돌일위집계!#REF!</definedName>
    <definedName name="_11C_26" localSheetId="11">[1]연돌일위집계!#REF!</definedName>
    <definedName name="_11C_26" localSheetId="12">[1]연돌일위집계!#REF!</definedName>
    <definedName name="_11C_26" localSheetId="4">[1]연돌일위집계!#REF!</definedName>
    <definedName name="_11C_26">[1]연돌일위집계!#REF!</definedName>
    <definedName name="_11C_27" localSheetId="8">[1]연돌일위집계!#REF!</definedName>
    <definedName name="_11C_27" localSheetId="11">[1]연돌일위집계!#REF!</definedName>
    <definedName name="_11C_27" localSheetId="12">[1]연돌일위집계!#REF!</definedName>
    <definedName name="_11C_27" localSheetId="4">[1]연돌일위집계!#REF!</definedName>
    <definedName name="_11C_27">[1]연돌일위집계!#REF!</definedName>
    <definedName name="_11C_28" localSheetId="8">[1]연돌일위집계!#REF!</definedName>
    <definedName name="_11C_28" localSheetId="11">[1]연돌일위집계!#REF!</definedName>
    <definedName name="_11C_28" localSheetId="12">[1]연돌일위집계!#REF!</definedName>
    <definedName name="_11C_28" localSheetId="4">[1]연돌일위집계!#REF!</definedName>
    <definedName name="_11C_28">[1]연돌일위집계!#REF!</definedName>
    <definedName name="_11C_29" localSheetId="8">[1]연돌일위집계!#REF!</definedName>
    <definedName name="_11C_29" localSheetId="11">[1]연돌일위집계!#REF!</definedName>
    <definedName name="_11C_29" localSheetId="12">[1]연돌일위집계!#REF!</definedName>
    <definedName name="_11C_29" localSheetId="4">[1]연돌일위집계!#REF!</definedName>
    <definedName name="_11C_29">[1]연돌일위집계!#REF!</definedName>
    <definedName name="_11C_3" localSheetId="8">[1]연돌일위집계!#REF!</definedName>
    <definedName name="_11C_3" localSheetId="11">[1]연돌일위집계!#REF!</definedName>
    <definedName name="_11C_3" localSheetId="12">[1]연돌일위집계!#REF!</definedName>
    <definedName name="_11C_3" localSheetId="4">[1]연돌일위집계!#REF!</definedName>
    <definedName name="_11C_3">[1]연돌일위집계!#REF!</definedName>
    <definedName name="_11C_30" localSheetId="8">[1]연돌일위집계!#REF!</definedName>
    <definedName name="_11C_30" localSheetId="11">[1]연돌일위집계!#REF!</definedName>
    <definedName name="_11C_30" localSheetId="12">[1]연돌일위집계!#REF!</definedName>
    <definedName name="_11C_30" localSheetId="4">[1]연돌일위집계!#REF!</definedName>
    <definedName name="_11C_30">[1]연돌일위집계!#REF!</definedName>
    <definedName name="_11C_4" localSheetId="8">[1]연돌일위집계!#REF!</definedName>
    <definedName name="_11C_4" localSheetId="11">[1]연돌일위집계!#REF!</definedName>
    <definedName name="_11C_4" localSheetId="12">[1]연돌일위집계!#REF!</definedName>
    <definedName name="_11C_4" localSheetId="4">[1]연돌일위집계!#REF!</definedName>
    <definedName name="_11C_4">[1]연돌일위집계!#REF!</definedName>
    <definedName name="_11C_5" localSheetId="8">[1]연돌일위집계!#REF!</definedName>
    <definedName name="_11C_5" localSheetId="11">[1]연돌일위집계!#REF!</definedName>
    <definedName name="_11C_5" localSheetId="12">[1]연돌일위집계!#REF!</definedName>
    <definedName name="_11C_5" localSheetId="4">[1]연돌일위집계!#REF!</definedName>
    <definedName name="_11C_5">[1]연돌일위집계!#REF!</definedName>
    <definedName name="_11C_6" localSheetId="8">[1]연돌일위집계!#REF!</definedName>
    <definedName name="_11C_6" localSheetId="11">[1]연돌일위집계!#REF!</definedName>
    <definedName name="_11C_6" localSheetId="12">[1]연돌일위집계!#REF!</definedName>
    <definedName name="_11C_6" localSheetId="4">[1]연돌일위집계!#REF!</definedName>
    <definedName name="_11C_6">[1]연돌일위집계!#REF!</definedName>
    <definedName name="_11C_7" localSheetId="8">[1]연돌일위집계!#REF!</definedName>
    <definedName name="_11C_7" localSheetId="11">[1]연돌일위집계!#REF!</definedName>
    <definedName name="_11C_7" localSheetId="12">[1]연돌일위집계!#REF!</definedName>
    <definedName name="_11C_7" localSheetId="4">[1]연돌일위집계!#REF!</definedName>
    <definedName name="_11C_7">[1]연돌일위집계!#REF!</definedName>
    <definedName name="_11C_8" localSheetId="8">[1]연돌일위집계!#REF!</definedName>
    <definedName name="_11C_8" localSheetId="11">[1]연돌일위집계!#REF!</definedName>
    <definedName name="_11C_8" localSheetId="12">[1]연돌일위집계!#REF!</definedName>
    <definedName name="_11C_8" localSheetId="4">[1]연돌일위집계!#REF!</definedName>
    <definedName name="_11C_8">[1]연돌일위집계!#REF!</definedName>
    <definedName name="_11C_9" localSheetId="8">[1]연돌일위집계!#REF!</definedName>
    <definedName name="_11C_9" localSheetId="11">[1]연돌일위집계!#REF!</definedName>
    <definedName name="_11C_9" localSheetId="12">[1]연돌일위집계!#REF!</definedName>
    <definedName name="_11C_9" localSheetId="4">[1]연돌일위집계!#REF!</definedName>
    <definedName name="_11C_9">[1]연돌일위집계!#REF!</definedName>
    <definedName name="_12_3__Crite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 localSheetId="8">[2]연돌일위집계!#REF!</definedName>
    <definedName name="_13A_1" localSheetId="11">[2]연돌일위집계!#REF!</definedName>
    <definedName name="_13A_1" localSheetId="12">[2]연돌일위집계!#REF!</definedName>
    <definedName name="_13A_1" localSheetId="4">[2]연돌일위집계!#REF!</definedName>
    <definedName name="_13A_1">[2]연돌일위집계!#REF!</definedName>
    <definedName name="_13A_10" localSheetId="8">[2]연돌일위집계!#REF!</definedName>
    <definedName name="_13A_10" localSheetId="11">[2]연돌일위집계!#REF!</definedName>
    <definedName name="_13A_10" localSheetId="12">[2]연돌일위집계!#REF!</definedName>
    <definedName name="_13A_10" localSheetId="4">[2]연돌일위집계!#REF!</definedName>
    <definedName name="_13A_10">[2]연돌일위집계!#REF!</definedName>
    <definedName name="_13A_11" localSheetId="8">[2]연돌일위집계!#REF!</definedName>
    <definedName name="_13A_11" localSheetId="11">[2]연돌일위집계!#REF!</definedName>
    <definedName name="_13A_11" localSheetId="12">[2]연돌일위집계!#REF!</definedName>
    <definedName name="_13A_11" localSheetId="4">[2]연돌일위집계!#REF!</definedName>
    <definedName name="_13A_11">[2]연돌일위집계!#REF!</definedName>
    <definedName name="_13A_12" localSheetId="8">[2]연돌일위집계!#REF!</definedName>
    <definedName name="_13A_12" localSheetId="11">[2]연돌일위집계!#REF!</definedName>
    <definedName name="_13A_12" localSheetId="12">[2]연돌일위집계!#REF!</definedName>
    <definedName name="_13A_12" localSheetId="4">[2]연돌일위집계!#REF!</definedName>
    <definedName name="_13A_12">[2]연돌일위집계!#REF!</definedName>
    <definedName name="_13A_13" localSheetId="8">[2]연돌일위집계!#REF!</definedName>
    <definedName name="_13A_13" localSheetId="11">[2]연돌일위집계!#REF!</definedName>
    <definedName name="_13A_13" localSheetId="12">[2]연돌일위집계!#REF!</definedName>
    <definedName name="_13A_13" localSheetId="4">[2]연돌일위집계!#REF!</definedName>
    <definedName name="_13A_13">[2]연돌일위집계!#REF!</definedName>
    <definedName name="_13A_14" localSheetId="8">[2]연돌일위집계!#REF!</definedName>
    <definedName name="_13A_14" localSheetId="11">[2]연돌일위집계!#REF!</definedName>
    <definedName name="_13A_14" localSheetId="12">[2]연돌일위집계!#REF!</definedName>
    <definedName name="_13A_14" localSheetId="4">[2]연돌일위집계!#REF!</definedName>
    <definedName name="_13A_14">[2]연돌일위집계!#REF!</definedName>
    <definedName name="_13A_15" localSheetId="8">[2]연돌일위집계!#REF!</definedName>
    <definedName name="_13A_15" localSheetId="11">[2]연돌일위집계!#REF!</definedName>
    <definedName name="_13A_15" localSheetId="12">[2]연돌일위집계!#REF!</definedName>
    <definedName name="_13A_15" localSheetId="4">[2]연돌일위집계!#REF!</definedName>
    <definedName name="_13A_15">[2]연돌일위집계!#REF!</definedName>
    <definedName name="_13A_16" localSheetId="8">[2]연돌일위집계!#REF!</definedName>
    <definedName name="_13A_16" localSheetId="11">[2]연돌일위집계!#REF!</definedName>
    <definedName name="_13A_16" localSheetId="12">[2]연돌일위집계!#REF!</definedName>
    <definedName name="_13A_16" localSheetId="4">[2]연돌일위집계!#REF!</definedName>
    <definedName name="_13A_16">[2]연돌일위집계!#REF!</definedName>
    <definedName name="_13A_17" localSheetId="8">[2]연돌일위집계!#REF!</definedName>
    <definedName name="_13A_17" localSheetId="11">[2]연돌일위집계!#REF!</definedName>
    <definedName name="_13A_17" localSheetId="12">[2]연돌일위집계!#REF!</definedName>
    <definedName name="_13A_17" localSheetId="4">[2]연돌일위집계!#REF!</definedName>
    <definedName name="_13A_17">[2]연돌일위집계!#REF!</definedName>
    <definedName name="_13A_18" localSheetId="8">[2]연돌일위집계!#REF!</definedName>
    <definedName name="_13A_18" localSheetId="11">[2]연돌일위집계!#REF!</definedName>
    <definedName name="_13A_18" localSheetId="12">[2]연돌일위집계!#REF!</definedName>
    <definedName name="_13A_18" localSheetId="4">[2]연돌일위집계!#REF!</definedName>
    <definedName name="_13A_18">[2]연돌일위집계!#REF!</definedName>
    <definedName name="_13A_19" localSheetId="8">[2]연돌일위집계!#REF!</definedName>
    <definedName name="_13A_19" localSheetId="11">[2]연돌일위집계!#REF!</definedName>
    <definedName name="_13A_19" localSheetId="12">[2]연돌일위집계!#REF!</definedName>
    <definedName name="_13A_19" localSheetId="4">[2]연돌일위집계!#REF!</definedName>
    <definedName name="_13A_19">[2]연돌일위집계!#REF!</definedName>
    <definedName name="_13A_2" localSheetId="8">[2]연돌일위집계!#REF!</definedName>
    <definedName name="_13A_2" localSheetId="11">[2]연돌일위집계!#REF!</definedName>
    <definedName name="_13A_2" localSheetId="12">[2]연돌일위집계!#REF!</definedName>
    <definedName name="_13A_2" localSheetId="4">[2]연돌일위집계!#REF!</definedName>
    <definedName name="_13A_2">[2]연돌일위집계!#REF!</definedName>
    <definedName name="_13A_20" localSheetId="8">[2]연돌일위집계!#REF!</definedName>
    <definedName name="_13A_20" localSheetId="11">[2]연돌일위집계!#REF!</definedName>
    <definedName name="_13A_20" localSheetId="12">[2]연돌일위집계!#REF!</definedName>
    <definedName name="_13A_20" localSheetId="4">[2]연돌일위집계!#REF!</definedName>
    <definedName name="_13A_20">[2]연돌일위집계!#REF!</definedName>
    <definedName name="_13A_21" localSheetId="8">[2]연돌일위집계!#REF!</definedName>
    <definedName name="_13A_21" localSheetId="11">[2]연돌일위집계!#REF!</definedName>
    <definedName name="_13A_21" localSheetId="12">[2]연돌일위집계!#REF!</definedName>
    <definedName name="_13A_21" localSheetId="4">[2]연돌일위집계!#REF!</definedName>
    <definedName name="_13A_21">[2]연돌일위집계!#REF!</definedName>
    <definedName name="_13A_22" localSheetId="8">[2]연돌일위집계!#REF!</definedName>
    <definedName name="_13A_22" localSheetId="11">[2]연돌일위집계!#REF!</definedName>
    <definedName name="_13A_22" localSheetId="12">[2]연돌일위집계!#REF!</definedName>
    <definedName name="_13A_22" localSheetId="4">[2]연돌일위집계!#REF!</definedName>
    <definedName name="_13A_22">[2]연돌일위집계!#REF!</definedName>
    <definedName name="_13A_23" localSheetId="8">[2]연돌일위집계!#REF!</definedName>
    <definedName name="_13A_23" localSheetId="11">[2]연돌일위집계!#REF!</definedName>
    <definedName name="_13A_23" localSheetId="12">[2]연돌일위집계!#REF!</definedName>
    <definedName name="_13A_23" localSheetId="4">[2]연돌일위집계!#REF!</definedName>
    <definedName name="_13A_23">[2]연돌일위집계!#REF!</definedName>
    <definedName name="_13A_24" localSheetId="8">[2]연돌일위집계!#REF!</definedName>
    <definedName name="_13A_24" localSheetId="11">[2]연돌일위집계!#REF!</definedName>
    <definedName name="_13A_24" localSheetId="12">[2]연돌일위집계!#REF!</definedName>
    <definedName name="_13A_24" localSheetId="4">[2]연돌일위집계!#REF!</definedName>
    <definedName name="_13A_24">[2]연돌일위집계!#REF!</definedName>
    <definedName name="_13A_25" localSheetId="8">[2]연돌일위집계!#REF!</definedName>
    <definedName name="_13A_25" localSheetId="11">[2]연돌일위집계!#REF!</definedName>
    <definedName name="_13A_25" localSheetId="12">[2]연돌일위집계!#REF!</definedName>
    <definedName name="_13A_25" localSheetId="4">[2]연돌일위집계!#REF!</definedName>
    <definedName name="_13A_25">[2]연돌일위집계!#REF!</definedName>
    <definedName name="_13A_26" localSheetId="8">[2]연돌일위집계!#REF!</definedName>
    <definedName name="_13A_26" localSheetId="11">[2]연돌일위집계!#REF!</definedName>
    <definedName name="_13A_26" localSheetId="12">[2]연돌일위집계!#REF!</definedName>
    <definedName name="_13A_26" localSheetId="4">[2]연돌일위집계!#REF!</definedName>
    <definedName name="_13A_26">[2]연돌일위집계!#REF!</definedName>
    <definedName name="_13A_27" localSheetId="8">[2]연돌일위집계!#REF!</definedName>
    <definedName name="_13A_27" localSheetId="11">[2]연돌일위집계!#REF!</definedName>
    <definedName name="_13A_27" localSheetId="12">[2]연돌일위집계!#REF!</definedName>
    <definedName name="_13A_27" localSheetId="4">[2]연돌일위집계!#REF!</definedName>
    <definedName name="_13A_27">[2]연돌일위집계!#REF!</definedName>
    <definedName name="_13A_28" localSheetId="8">[2]연돌일위집계!#REF!</definedName>
    <definedName name="_13A_28" localSheetId="11">[2]연돌일위집계!#REF!</definedName>
    <definedName name="_13A_28" localSheetId="12">[2]연돌일위집계!#REF!</definedName>
    <definedName name="_13A_28" localSheetId="4">[2]연돌일위집계!#REF!</definedName>
    <definedName name="_13A_28">[2]연돌일위집계!#REF!</definedName>
    <definedName name="_13A_29" localSheetId="8">[2]연돌일위집계!#REF!</definedName>
    <definedName name="_13A_29" localSheetId="11">[2]연돌일위집계!#REF!</definedName>
    <definedName name="_13A_29" localSheetId="12">[2]연돌일위집계!#REF!</definedName>
    <definedName name="_13A_29" localSheetId="4">[2]연돌일위집계!#REF!</definedName>
    <definedName name="_13A_29">[2]연돌일위집계!#REF!</definedName>
    <definedName name="_13A_3" localSheetId="8">[2]연돌일위집계!#REF!</definedName>
    <definedName name="_13A_3" localSheetId="11">[2]연돌일위집계!#REF!</definedName>
    <definedName name="_13A_3" localSheetId="12">[2]연돌일위집계!#REF!</definedName>
    <definedName name="_13A_3" localSheetId="4">[2]연돌일위집계!#REF!</definedName>
    <definedName name="_13A_3">[2]연돌일위집계!#REF!</definedName>
    <definedName name="_13A_30" localSheetId="8">[2]연돌일위집계!#REF!</definedName>
    <definedName name="_13A_30" localSheetId="11">[2]연돌일위집계!#REF!</definedName>
    <definedName name="_13A_30" localSheetId="12">[2]연돌일위집계!#REF!</definedName>
    <definedName name="_13A_30" localSheetId="4">[2]연돌일위집계!#REF!</definedName>
    <definedName name="_13A_30">[2]연돌일위집계!#REF!</definedName>
    <definedName name="_13A_31" localSheetId="8">[2]연돌일위집계!#REF!</definedName>
    <definedName name="_13A_31" localSheetId="11">[2]연돌일위집계!#REF!</definedName>
    <definedName name="_13A_31" localSheetId="12">[2]연돌일위집계!#REF!</definedName>
    <definedName name="_13A_31" localSheetId="4">[2]연돌일위집계!#REF!</definedName>
    <definedName name="_13A_31">[2]연돌일위집계!#REF!</definedName>
    <definedName name="_13A_32" localSheetId="8">[2]연돌일위집계!#REF!</definedName>
    <definedName name="_13A_32" localSheetId="11">[2]연돌일위집계!#REF!</definedName>
    <definedName name="_13A_32" localSheetId="12">[2]연돌일위집계!#REF!</definedName>
    <definedName name="_13A_32" localSheetId="4">[2]연돌일위집계!#REF!</definedName>
    <definedName name="_13A_32">[2]연돌일위집계!#REF!</definedName>
    <definedName name="_13A_33" localSheetId="8">[2]연돌일위집계!#REF!</definedName>
    <definedName name="_13A_33" localSheetId="11">[2]연돌일위집계!#REF!</definedName>
    <definedName name="_13A_33" localSheetId="12">[2]연돌일위집계!#REF!</definedName>
    <definedName name="_13A_33" localSheetId="4">[2]연돌일위집계!#REF!</definedName>
    <definedName name="_13A_33">[2]연돌일위집계!#REF!</definedName>
    <definedName name="_13A_34" localSheetId="8">[2]연돌일위집계!#REF!</definedName>
    <definedName name="_13A_34" localSheetId="11">[2]연돌일위집계!#REF!</definedName>
    <definedName name="_13A_34" localSheetId="12">[2]연돌일위집계!#REF!</definedName>
    <definedName name="_13A_34" localSheetId="4">[2]연돌일위집계!#REF!</definedName>
    <definedName name="_13A_34">[2]연돌일위집계!#REF!</definedName>
    <definedName name="_13A_35" localSheetId="8">[2]연돌일위집계!#REF!</definedName>
    <definedName name="_13A_35" localSheetId="11">[2]연돌일위집계!#REF!</definedName>
    <definedName name="_13A_35" localSheetId="12">[2]연돌일위집계!#REF!</definedName>
    <definedName name="_13A_35" localSheetId="4">[2]연돌일위집계!#REF!</definedName>
    <definedName name="_13A_35">[2]연돌일위집계!#REF!</definedName>
    <definedName name="_13A_36" localSheetId="8">[2]연돌일위집계!#REF!</definedName>
    <definedName name="_13A_36" localSheetId="11">[2]연돌일위집계!#REF!</definedName>
    <definedName name="_13A_36" localSheetId="12">[2]연돌일위집계!#REF!</definedName>
    <definedName name="_13A_36" localSheetId="4">[2]연돌일위집계!#REF!</definedName>
    <definedName name="_13A_36">[2]연돌일위집계!#REF!</definedName>
    <definedName name="_13A_37" localSheetId="8">[2]연돌일위집계!#REF!</definedName>
    <definedName name="_13A_37" localSheetId="11">[2]연돌일위집계!#REF!</definedName>
    <definedName name="_13A_37" localSheetId="12">[2]연돌일위집계!#REF!</definedName>
    <definedName name="_13A_37" localSheetId="4">[2]연돌일위집계!#REF!</definedName>
    <definedName name="_13A_37">[2]연돌일위집계!#REF!</definedName>
    <definedName name="_13A_38" localSheetId="8">[2]연돌일위집계!#REF!</definedName>
    <definedName name="_13A_38" localSheetId="11">[2]연돌일위집계!#REF!</definedName>
    <definedName name="_13A_38" localSheetId="12">[2]연돌일위집계!#REF!</definedName>
    <definedName name="_13A_38" localSheetId="4">[2]연돌일위집계!#REF!</definedName>
    <definedName name="_13A_38">[2]연돌일위집계!#REF!</definedName>
    <definedName name="_13A_39" localSheetId="8">[2]연돌일위집계!#REF!</definedName>
    <definedName name="_13A_39" localSheetId="11">[2]연돌일위집계!#REF!</definedName>
    <definedName name="_13A_39" localSheetId="12">[2]연돌일위집계!#REF!</definedName>
    <definedName name="_13A_39" localSheetId="4">[2]연돌일위집계!#REF!</definedName>
    <definedName name="_13A_39">[2]연돌일위집계!#REF!</definedName>
    <definedName name="_13A_4" localSheetId="8">[2]연돌일위집계!#REF!</definedName>
    <definedName name="_13A_4" localSheetId="11">[2]연돌일위집계!#REF!</definedName>
    <definedName name="_13A_4" localSheetId="12">[2]연돌일위집계!#REF!</definedName>
    <definedName name="_13A_4" localSheetId="4">[2]연돌일위집계!#REF!</definedName>
    <definedName name="_13A_4">[2]연돌일위집계!#REF!</definedName>
    <definedName name="_13A_40" localSheetId="8">[2]연돌일위집계!#REF!</definedName>
    <definedName name="_13A_40" localSheetId="11">[2]연돌일위집계!#REF!</definedName>
    <definedName name="_13A_40" localSheetId="12">[2]연돌일위집계!#REF!</definedName>
    <definedName name="_13A_40" localSheetId="4">[2]연돌일위집계!#REF!</definedName>
    <definedName name="_13A_40">[2]연돌일위집계!#REF!</definedName>
    <definedName name="_13A_41" localSheetId="8">[2]연돌일위집계!#REF!</definedName>
    <definedName name="_13A_41" localSheetId="11">[2]연돌일위집계!#REF!</definedName>
    <definedName name="_13A_41" localSheetId="12">[2]연돌일위집계!#REF!</definedName>
    <definedName name="_13A_41" localSheetId="4">[2]연돌일위집계!#REF!</definedName>
    <definedName name="_13A_41">[2]연돌일위집계!#REF!</definedName>
    <definedName name="_13A_42" localSheetId="8">[2]연돌일위집계!#REF!</definedName>
    <definedName name="_13A_42" localSheetId="11">[2]연돌일위집계!#REF!</definedName>
    <definedName name="_13A_42" localSheetId="12">[2]연돌일위집계!#REF!</definedName>
    <definedName name="_13A_42" localSheetId="4">[2]연돌일위집계!#REF!</definedName>
    <definedName name="_13A_42">[2]연돌일위집계!#REF!</definedName>
    <definedName name="_13A_43" localSheetId="8">[2]연돌일위집계!#REF!</definedName>
    <definedName name="_13A_43" localSheetId="11">[2]연돌일위집계!#REF!</definedName>
    <definedName name="_13A_43" localSheetId="12">[2]연돌일위집계!#REF!</definedName>
    <definedName name="_13A_43" localSheetId="4">[2]연돌일위집계!#REF!</definedName>
    <definedName name="_13A_43">[2]연돌일위집계!#REF!</definedName>
    <definedName name="_13A_44" localSheetId="8">[2]연돌일위집계!#REF!</definedName>
    <definedName name="_13A_44" localSheetId="11">[2]연돌일위집계!#REF!</definedName>
    <definedName name="_13A_44" localSheetId="12">[2]연돌일위집계!#REF!</definedName>
    <definedName name="_13A_44" localSheetId="4">[2]연돌일위집계!#REF!</definedName>
    <definedName name="_13A_44">[2]연돌일위집계!#REF!</definedName>
    <definedName name="_13A_45" localSheetId="8">[2]연돌일위집계!#REF!</definedName>
    <definedName name="_13A_45" localSheetId="11">[2]연돌일위집계!#REF!</definedName>
    <definedName name="_13A_45" localSheetId="12">[2]연돌일위집계!#REF!</definedName>
    <definedName name="_13A_45" localSheetId="4">[2]연돌일위집계!#REF!</definedName>
    <definedName name="_13A_45">[2]연돌일위집계!#REF!</definedName>
    <definedName name="_13A_46" localSheetId="8">[2]연돌일위집계!#REF!</definedName>
    <definedName name="_13A_46" localSheetId="11">[2]연돌일위집계!#REF!</definedName>
    <definedName name="_13A_46" localSheetId="12">[2]연돌일위집계!#REF!</definedName>
    <definedName name="_13A_46" localSheetId="4">[2]연돌일위집계!#REF!</definedName>
    <definedName name="_13A_46">[2]연돌일위집계!#REF!</definedName>
    <definedName name="_13A_47" localSheetId="8">[2]연돌일위집계!#REF!</definedName>
    <definedName name="_13A_47" localSheetId="11">[2]연돌일위집계!#REF!</definedName>
    <definedName name="_13A_47" localSheetId="12">[2]연돌일위집계!#REF!</definedName>
    <definedName name="_13A_47" localSheetId="4">[2]연돌일위집계!#REF!</definedName>
    <definedName name="_13A_47">[2]연돌일위집계!#REF!</definedName>
    <definedName name="_13A_48" localSheetId="8">[2]연돌일위집계!#REF!</definedName>
    <definedName name="_13A_48" localSheetId="11">[2]연돌일위집계!#REF!</definedName>
    <definedName name="_13A_48" localSheetId="12">[2]연돌일위집계!#REF!</definedName>
    <definedName name="_13A_48" localSheetId="4">[2]연돌일위집계!#REF!</definedName>
    <definedName name="_13A_48">[2]연돌일위집계!#REF!</definedName>
    <definedName name="_13A_49" localSheetId="8">[2]연돌일위집계!#REF!</definedName>
    <definedName name="_13A_49" localSheetId="11">[2]연돌일위집계!#REF!</definedName>
    <definedName name="_13A_49" localSheetId="12">[2]연돌일위집계!#REF!</definedName>
    <definedName name="_13A_49" localSheetId="4">[2]연돌일위집계!#REF!</definedName>
    <definedName name="_13A_49">[2]연돌일위집계!#REF!</definedName>
    <definedName name="_13A_5" localSheetId="8">[2]연돌일위집계!#REF!</definedName>
    <definedName name="_13A_5" localSheetId="11">[2]연돌일위집계!#REF!</definedName>
    <definedName name="_13A_5" localSheetId="12">[2]연돌일위집계!#REF!</definedName>
    <definedName name="_13A_5" localSheetId="4">[2]연돌일위집계!#REF!</definedName>
    <definedName name="_13A_5">[2]연돌일위집계!#REF!</definedName>
    <definedName name="_13A_50" localSheetId="8">[2]연돌일위집계!#REF!</definedName>
    <definedName name="_13A_50" localSheetId="11">[2]연돌일위집계!#REF!</definedName>
    <definedName name="_13A_50" localSheetId="12">[2]연돌일위집계!#REF!</definedName>
    <definedName name="_13A_50" localSheetId="4">[2]연돌일위집계!#REF!</definedName>
    <definedName name="_13A_50">[2]연돌일위집계!#REF!</definedName>
    <definedName name="_13A_51" localSheetId="8">[2]연돌일위집계!#REF!</definedName>
    <definedName name="_13A_51" localSheetId="11">[2]연돌일위집계!#REF!</definedName>
    <definedName name="_13A_51" localSheetId="12">[2]연돌일위집계!#REF!</definedName>
    <definedName name="_13A_51" localSheetId="4">[2]연돌일위집계!#REF!</definedName>
    <definedName name="_13A_51">[2]연돌일위집계!#REF!</definedName>
    <definedName name="_13A_52" localSheetId="8">[2]연돌일위집계!#REF!</definedName>
    <definedName name="_13A_52" localSheetId="11">[2]연돌일위집계!#REF!</definedName>
    <definedName name="_13A_52" localSheetId="12">[2]연돌일위집계!#REF!</definedName>
    <definedName name="_13A_52" localSheetId="4">[2]연돌일위집계!#REF!</definedName>
    <definedName name="_13A_52">[2]연돌일위집계!#REF!</definedName>
    <definedName name="_13A_53" localSheetId="8">[2]연돌일위집계!#REF!</definedName>
    <definedName name="_13A_53" localSheetId="11">[2]연돌일위집계!#REF!</definedName>
    <definedName name="_13A_53" localSheetId="12">[2]연돌일위집계!#REF!</definedName>
    <definedName name="_13A_53" localSheetId="4">[2]연돌일위집계!#REF!</definedName>
    <definedName name="_13A_53">[2]연돌일위집계!#REF!</definedName>
    <definedName name="_13A_54" localSheetId="8">[2]연돌일위집계!#REF!</definedName>
    <definedName name="_13A_54" localSheetId="11">[2]연돌일위집계!#REF!</definedName>
    <definedName name="_13A_54" localSheetId="12">[2]연돌일위집계!#REF!</definedName>
    <definedName name="_13A_54" localSheetId="4">[2]연돌일위집계!#REF!</definedName>
    <definedName name="_13A_54">[2]연돌일위집계!#REF!</definedName>
    <definedName name="_13A_55" localSheetId="8">[2]연돌일위집계!#REF!</definedName>
    <definedName name="_13A_55" localSheetId="11">[2]연돌일위집계!#REF!</definedName>
    <definedName name="_13A_55" localSheetId="12">[2]연돌일위집계!#REF!</definedName>
    <definedName name="_13A_55" localSheetId="4">[2]연돌일위집계!#REF!</definedName>
    <definedName name="_13A_55">[2]연돌일위집계!#REF!</definedName>
    <definedName name="_13A_56" localSheetId="8">[2]연돌일위집계!#REF!</definedName>
    <definedName name="_13A_56" localSheetId="11">[2]연돌일위집계!#REF!</definedName>
    <definedName name="_13A_56" localSheetId="12">[2]연돌일위집계!#REF!</definedName>
    <definedName name="_13A_56" localSheetId="4">[2]연돌일위집계!#REF!</definedName>
    <definedName name="_13A_56">[2]연돌일위집계!#REF!</definedName>
    <definedName name="_13A_57" localSheetId="8">[2]연돌일위집계!#REF!</definedName>
    <definedName name="_13A_57" localSheetId="11">[2]연돌일위집계!#REF!</definedName>
    <definedName name="_13A_57" localSheetId="12">[2]연돌일위집계!#REF!</definedName>
    <definedName name="_13A_57" localSheetId="4">[2]연돌일위집계!#REF!</definedName>
    <definedName name="_13A_57">[2]연돌일위집계!#REF!</definedName>
    <definedName name="_13A_58" localSheetId="8">[2]연돌일위집계!#REF!</definedName>
    <definedName name="_13A_58" localSheetId="11">[2]연돌일위집계!#REF!</definedName>
    <definedName name="_13A_58" localSheetId="12">[2]연돌일위집계!#REF!</definedName>
    <definedName name="_13A_58" localSheetId="4">[2]연돌일위집계!#REF!</definedName>
    <definedName name="_13A_58">[2]연돌일위집계!#REF!</definedName>
    <definedName name="_13A_59" localSheetId="8">[2]연돌일위집계!#REF!</definedName>
    <definedName name="_13A_59" localSheetId="11">[2]연돌일위집계!#REF!</definedName>
    <definedName name="_13A_59" localSheetId="12">[2]연돌일위집계!#REF!</definedName>
    <definedName name="_13A_59" localSheetId="4">[2]연돌일위집계!#REF!</definedName>
    <definedName name="_13A_59">[2]연돌일위집계!#REF!</definedName>
    <definedName name="_13A_6" localSheetId="8">[2]연돌일위집계!#REF!</definedName>
    <definedName name="_13A_6" localSheetId="11">[2]연돌일위집계!#REF!</definedName>
    <definedName name="_13A_6" localSheetId="12">[2]연돌일위집계!#REF!</definedName>
    <definedName name="_13A_6" localSheetId="4">[2]연돌일위집계!#REF!</definedName>
    <definedName name="_13A_6">[2]연돌일위집계!#REF!</definedName>
    <definedName name="_13A_60" localSheetId="8">[2]연돌일위집계!#REF!</definedName>
    <definedName name="_13A_60" localSheetId="11">[2]연돌일위집계!#REF!</definedName>
    <definedName name="_13A_60" localSheetId="12">[2]연돌일위집계!#REF!</definedName>
    <definedName name="_13A_60" localSheetId="4">[2]연돌일위집계!#REF!</definedName>
    <definedName name="_13A_60">[2]연돌일위집계!#REF!</definedName>
    <definedName name="_13A_7" localSheetId="8">[2]연돌일위집계!#REF!</definedName>
    <definedName name="_13A_7" localSheetId="11">[2]연돌일위집계!#REF!</definedName>
    <definedName name="_13A_7" localSheetId="12">[2]연돌일위집계!#REF!</definedName>
    <definedName name="_13A_7" localSheetId="4">[2]연돌일위집계!#REF!</definedName>
    <definedName name="_13A_7">[2]연돌일위집계!#REF!</definedName>
    <definedName name="_13A_8" localSheetId="8">[2]연돌일위집계!#REF!</definedName>
    <definedName name="_13A_8" localSheetId="11">[2]연돌일위집계!#REF!</definedName>
    <definedName name="_13A_8" localSheetId="12">[2]연돌일위집계!#REF!</definedName>
    <definedName name="_13A_8" localSheetId="4">[2]연돌일위집계!#REF!</definedName>
    <definedName name="_13A_8">[2]연돌일위집계!#REF!</definedName>
    <definedName name="_13A_9" localSheetId="8">[2]연돌일위집계!#REF!</definedName>
    <definedName name="_13A_9" localSheetId="11">[2]연돌일위집계!#REF!</definedName>
    <definedName name="_13A_9" localSheetId="12">[2]연돌일위집계!#REF!</definedName>
    <definedName name="_13A_9" localSheetId="4">[2]연돌일위집계!#REF!</definedName>
    <definedName name="_13A_9">[2]연돌일위집계!#REF!</definedName>
    <definedName name="_13B_1" localSheetId="8">[2]연돌일위집계!#REF!</definedName>
    <definedName name="_13B_1" localSheetId="11">[2]연돌일위집계!#REF!</definedName>
    <definedName name="_13B_1" localSheetId="12">[2]연돌일위집계!#REF!</definedName>
    <definedName name="_13B_1" localSheetId="4">[2]연돌일위집계!#REF!</definedName>
    <definedName name="_13B_1">[2]연돌일위집계!#REF!</definedName>
    <definedName name="_13B_10" localSheetId="8">[2]연돌일위집계!#REF!</definedName>
    <definedName name="_13B_10" localSheetId="11">[2]연돌일위집계!#REF!</definedName>
    <definedName name="_13B_10" localSheetId="12">[2]연돌일위집계!#REF!</definedName>
    <definedName name="_13B_10" localSheetId="4">[2]연돌일위집계!#REF!</definedName>
    <definedName name="_13B_10">[2]연돌일위집계!#REF!</definedName>
    <definedName name="_13B_11" localSheetId="8">[2]연돌일위집계!#REF!</definedName>
    <definedName name="_13B_11" localSheetId="11">[2]연돌일위집계!#REF!</definedName>
    <definedName name="_13B_11" localSheetId="12">[2]연돌일위집계!#REF!</definedName>
    <definedName name="_13B_11" localSheetId="4">[2]연돌일위집계!#REF!</definedName>
    <definedName name="_13B_11">[2]연돌일위집계!#REF!</definedName>
    <definedName name="_13B_12" localSheetId="8">[2]연돌일위집계!#REF!</definedName>
    <definedName name="_13B_12" localSheetId="11">[2]연돌일위집계!#REF!</definedName>
    <definedName name="_13B_12" localSheetId="12">[2]연돌일위집계!#REF!</definedName>
    <definedName name="_13B_12" localSheetId="4">[2]연돌일위집계!#REF!</definedName>
    <definedName name="_13B_12">[2]연돌일위집계!#REF!</definedName>
    <definedName name="_13B_13" localSheetId="8">[2]연돌일위집계!#REF!</definedName>
    <definedName name="_13B_13" localSheetId="11">[2]연돌일위집계!#REF!</definedName>
    <definedName name="_13B_13" localSheetId="12">[2]연돌일위집계!#REF!</definedName>
    <definedName name="_13B_13" localSheetId="4">[2]연돌일위집계!#REF!</definedName>
    <definedName name="_13B_13">[2]연돌일위집계!#REF!</definedName>
    <definedName name="_13B_14" localSheetId="8">[2]연돌일위집계!#REF!</definedName>
    <definedName name="_13B_14" localSheetId="11">[2]연돌일위집계!#REF!</definedName>
    <definedName name="_13B_14" localSheetId="12">[2]연돌일위집계!#REF!</definedName>
    <definedName name="_13B_14" localSheetId="4">[2]연돌일위집계!#REF!</definedName>
    <definedName name="_13B_14">[2]연돌일위집계!#REF!</definedName>
    <definedName name="_13B_15" localSheetId="8">[2]연돌일위집계!#REF!</definedName>
    <definedName name="_13B_15" localSheetId="11">[2]연돌일위집계!#REF!</definedName>
    <definedName name="_13B_15" localSheetId="12">[2]연돌일위집계!#REF!</definedName>
    <definedName name="_13B_15" localSheetId="4">[2]연돌일위집계!#REF!</definedName>
    <definedName name="_13B_15">[2]연돌일위집계!#REF!</definedName>
    <definedName name="_13B_16" localSheetId="8">[2]연돌일위집계!#REF!</definedName>
    <definedName name="_13B_16" localSheetId="11">[2]연돌일위집계!#REF!</definedName>
    <definedName name="_13B_16" localSheetId="12">[2]연돌일위집계!#REF!</definedName>
    <definedName name="_13B_16" localSheetId="4">[2]연돌일위집계!#REF!</definedName>
    <definedName name="_13B_16">[2]연돌일위집계!#REF!</definedName>
    <definedName name="_13B_17" localSheetId="8">[2]연돌일위집계!#REF!</definedName>
    <definedName name="_13B_17" localSheetId="11">[2]연돌일위집계!#REF!</definedName>
    <definedName name="_13B_17" localSheetId="12">[2]연돌일위집계!#REF!</definedName>
    <definedName name="_13B_17" localSheetId="4">[2]연돌일위집계!#REF!</definedName>
    <definedName name="_13B_17">[2]연돌일위집계!#REF!</definedName>
    <definedName name="_13B_18" localSheetId="8">[2]연돌일위집계!#REF!</definedName>
    <definedName name="_13B_18" localSheetId="11">[2]연돌일위집계!#REF!</definedName>
    <definedName name="_13B_18" localSheetId="12">[2]연돌일위집계!#REF!</definedName>
    <definedName name="_13B_18" localSheetId="4">[2]연돌일위집계!#REF!</definedName>
    <definedName name="_13B_18">[2]연돌일위집계!#REF!</definedName>
    <definedName name="_13B_19" localSheetId="8">[2]연돌일위집계!#REF!</definedName>
    <definedName name="_13B_19" localSheetId="11">[2]연돌일위집계!#REF!</definedName>
    <definedName name="_13B_19" localSheetId="12">[2]연돌일위집계!#REF!</definedName>
    <definedName name="_13B_19" localSheetId="4">[2]연돌일위집계!#REF!</definedName>
    <definedName name="_13B_19">[2]연돌일위집계!#REF!</definedName>
    <definedName name="_13B_2" localSheetId="8">[2]연돌일위집계!#REF!</definedName>
    <definedName name="_13B_2" localSheetId="11">[2]연돌일위집계!#REF!</definedName>
    <definedName name="_13B_2" localSheetId="12">[2]연돌일위집계!#REF!</definedName>
    <definedName name="_13B_2" localSheetId="4">[2]연돌일위집계!#REF!</definedName>
    <definedName name="_13B_2">[2]연돌일위집계!#REF!</definedName>
    <definedName name="_13B_20" localSheetId="8">[2]연돌일위집계!#REF!</definedName>
    <definedName name="_13B_20" localSheetId="11">[2]연돌일위집계!#REF!</definedName>
    <definedName name="_13B_20" localSheetId="12">[2]연돌일위집계!#REF!</definedName>
    <definedName name="_13B_20" localSheetId="4">[2]연돌일위집계!#REF!</definedName>
    <definedName name="_13B_20">[2]연돌일위집계!#REF!</definedName>
    <definedName name="_13B_21" localSheetId="8">[2]연돌일위집계!#REF!</definedName>
    <definedName name="_13B_21" localSheetId="11">[2]연돌일위집계!#REF!</definedName>
    <definedName name="_13B_21" localSheetId="12">[2]연돌일위집계!#REF!</definedName>
    <definedName name="_13B_21" localSheetId="4">[2]연돌일위집계!#REF!</definedName>
    <definedName name="_13B_21">[2]연돌일위집계!#REF!</definedName>
    <definedName name="_13B_22" localSheetId="8">[2]연돌일위집계!#REF!</definedName>
    <definedName name="_13B_22" localSheetId="11">[2]연돌일위집계!#REF!</definedName>
    <definedName name="_13B_22" localSheetId="12">[2]연돌일위집계!#REF!</definedName>
    <definedName name="_13B_22" localSheetId="4">[2]연돌일위집계!#REF!</definedName>
    <definedName name="_13B_22">[2]연돌일위집계!#REF!</definedName>
    <definedName name="_13B_23" localSheetId="8">[2]연돌일위집계!#REF!</definedName>
    <definedName name="_13B_23" localSheetId="11">[2]연돌일위집계!#REF!</definedName>
    <definedName name="_13B_23" localSheetId="12">[2]연돌일위집계!#REF!</definedName>
    <definedName name="_13B_23" localSheetId="4">[2]연돌일위집계!#REF!</definedName>
    <definedName name="_13B_23">[2]연돌일위집계!#REF!</definedName>
    <definedName name="_13B_24" localSheetId="8">[2]연돌일위집계!#REF!</definedName>
    <definedName name="_13B_24" localSheetId="11">[2]연돌일위집계!#REF!</definedName>
    <definedName name="_13B_24" localSheetId="12">[2]연돌일위집계!#REF!</definedName>
    <definedName name="_13B_24" localSheetId="4">[2]연돌일위집계!#REF!</definedName>
    <definedName name="_13B_24">[2]연돌일위집계!#REF!</definedName>
    <definedName name="_13B_25" localSheetId="8">[2]연돌일위집계!#REF!</definedName>
    <definedName name="_13B_25" localSheetId="11">[2]연돌일위집계!#REF!</definedName>
    <definedName name="_13B_25" localSheetId="12">[2]연돌일위집계!#REF!</definedName>
    <definedName name="_13B_25" localSheetId="4">[2]연돌일위집계!#REF!</definedName>
    <definedName name="_13B_25">[2]연돌일위집계!#REF!</definedName>
    <definedName name="_13B_26" localSheetId="8">[2]연돌일위집계!#REF!</definedName>
    <definedName name="_13B_26" localSheetId="11">[2]연돌일위집계!#REF!</definedName>
    <definedName name="_13B_26" localSheetId="12">[2]연돌일위집계!#REF!</definedName>
    <definedName name="_13B_26" localSheetId="4">[2]연돌일위집계!#REF!</definedName>
    <definedName name="_13B_26">[2]연돌일위집계!#REF!</definedName>
    <definedName name="_13B_27" localSheetId="8">[2]연돌일위집계!#REF!</definedName>
    <definedName name="_13B_27" localSheetId="11">[2]연돌일위집계!#REF!</definedName>
    <definedName name="_13B_27" localSheetId="12">[2]연돌일위집계!#REF!</definedName>
    <definedName name="_13B_27" localSheetId="4">[2]연돌일위집계!#REF!</definedName>
    <definedName name="_13B_27">[2]연돌일위집계!#REF!</definedName>
    <definedName name="_13B_28" localSheetId="8">[2]연돌일위집계!#REF!</definedName>
    <definedName name="_13B_28" localSheetId="11">[2]연돌일위집계!#REF!</definedName>
    <definedName name="_13B_28" localSheetId="12">[2]연돌일위집계!#REF!</definedName>
    <definedName name="_13B_28" localSheetId="4">[2]연돌일위집계!#REF!</definedName>
    <definedName name="_13B_28">[2]연돌일위집계!#REF!</definedName>
    <definedName name="_13B_29" localSheetId="8">[2]연돌일위집계!#REF!</definedName>
    <definedName name="_13B_29" localSheetId="11">[2]연돌일위집계!#REF!</definedName>
    <definedName name="_13B_29" localSheetId="12">[2]연돌일위집계!#REF!</definedName>
    <definedName name="_13B_29" localSheetId="4">[2]연돌일위집계!#REF!</definedName>
    <definedName name="_13B_29">[2]연돌일위집계!#REF!</definedName>
    <definedName name="_13B_3" localSheetId="8">[2]연돌일위집계!#REF!</definedName>
    <definedName name="_13B_3" localSheetId="11">[2]연돌일위집계!#REF!</definedName>
    <definedName name="_13B_3" localSheetId="12">[2]연돌일위집계!#REF!</definedName>
    <definedName name="_13B_3" localSheetId="4">[2]연돌일위집계!#REF!</definedName>
    <definedName name="_13B_3">[2]연돌일위집계!#REF!</definedName>
    <definedName name="_13B_30" localSheetId="8">[2]연돌일위집계!#REF!</definedName>
    <definedName name="_13B_30" localSheetId="11">[2]연돌일위집계!#REF!</definedName>
    <definedName name="_13B_30" localSheetId="12">[2]연돌일위집계!#REF!</definedName>
    <definedName name="_13B_30" localSheetId="4">[2]연돌일위집계!#REF!</definedName>
    <definedName name="_13B_30">[2]연돌일위집계!#REF!</definedName>
    <definedName name="_13B_31" localSheetId="8">[2]연돌일위집계!#REF!</definedName>
    <definedName name="_13B_31" localSheetId="11">[2]연돌일위집계!#REF!</definedName>
    <definedName name="_13B_31" localSheetId="12">[2]연돌일위집계!#REF!</definedName>
    <definedName name="_13B_31" localSheetId="4">[2]연돌일위집계!#REF!</definedName>
    <definedName name="_13B_31">[2]연돌일위집계!#REF!</definedName>
    <definedName name="_13B_32" localSheetId="8">[2]연돌일위집계!#REF!</definedName>
    <definedName name="_13B_32" localSheetId="11">[2]연돌일위집계!#REF!</definedName>
    <definedName name="_13B_32" localSheetId="12">[2]연돌일위집계!#REF!</definedName>
    <definedName name="_13B_32" localSheetId="4">[2]연돌일위집계!#REF!</definedName>
    <definedName name="_13B_32">[2]연돌일위집계!#REF!</definedName>
    <definedName name="_13B_33" localSheetId="8">[2]연돌일위집계!#REF!</definedName>
    <definedName name="_13B_33" localSheetId="11">[2]연돌일위집계!#REF!</definedName>
    <definedName name="_13B_33" localSheetId="12">[2]연돌일위집계!#REF!</definedName>
    <definedName name="_13B_33" localSheetId="4">[2]연돌일위집계!#REF!</definedName>
    <definedName name="_13B_33">[2]연돌일위집계!#REF!</definedName>
    <definedName name="_13B_34" localSheetId="8">[2]연돌일위집계!#REF!</definedName>
    <definedName name="_13B_34" localSheetId="11">[2]연돌일위집계!#REF!</definedName>
    <definedName name="_13B_34" localSheetId="12">[2]연돌일위집계!#REF!</definedName>
    <definedName name="_13B_34" localSheetId="4">[2]연돌일위집계!#REF!</definedName>
    <definedName name="_13B_34">[2]연돌일위집계!#REF!</definedName>
    <definedName name="_13B_35" localSheetId="8">[2]연돌일위집계!#REF!</definedName>
    <definedName name="_13B_35" localSheetId="11">[2]연돌일위집계!#REF!</definedName>
    <definedName name="_13B_35" localSheetId="12">[2]연돌일위집계!#REF!</definedName>
    <definedName name="_13B_35" localSheetId="4">[2]연돌일위집계!#REF!</definedName>
    <definedName name="_13B_35">[2]연돌일위집계!#REF!</definedName>
    <definedName name="_13B_36" localSheetId="8">[2]연돌일위집계!#REF!</definedName>
    <definedName name="_13B_36" localSheetId="11">[2]연돌일위집계!#REF!</definedName>
    <definedName name="_13B_36" localSheetId="12">[2]연돌일위집계!#REF!</definedName>
    <definedName name="_13B_36" localSheetId="4">[2]연돌일위집계!#REF!</definedName>
    <definedName name="_13B_36">[2]연돌일위집계!#REF!</definedName>
    <definedName name="_13B_37" localSheetId="8">[2]연돌일위집계!#REF!</definedName>
    <definedName name="_13B_37" localSheetId="11">[2]연돌일위집계!#REF!</definedName>
    <definedName name="_13B_37" localSheetId="12">[2]연돌일위집계!#REF!</definedName>
    <definedName name="_13B_37" localSheetId="4">[2]연돌일위집계!#REF!</definedName>
    <definedName name="_13B_37">[2]연돌일위집계!#REF!</definedName>
    <definedName name="_13B_38" localSheetId="8">[2]연돌일위집계!#REF!</definedName>
    <definedName name="_13B_38" localSheetId="11">[2]연돌일위집계!#REF!</definedName>
    <definedName name="_13B_38" localSheetId="12">[2]연돌일위집계!#REF!</definedName>
    <definedName name="_13B_38" localSheetId="4">[2]연돌일위집계!#REF!</definedName>
    <definedName name="_13B_38">[2]연돌일위집계!#REF!</definedName>
    <definedName name="_13B_39" localSheetId="8">[2]연돌일위집계!#REF!</definedName>
    <definedName name="_13B_39" localSheetId="11">[2]연돌일위집계!#REF!</definedName>
    <definedName name="_13B_39" localSheetId="12">[2]연돌일위집계!#REF!</definedName>
    <definedName name="_13B_39" localSheetId="4">[2]연돌일위집계!#REF!</definedName>
    <definedName name="_13B_39">[2]연돌일위집계!#REF!</definedName>
    <definedName name="_13B_4" localSheetId="8">[2]연돌일위집계!#REF!</definedName>
    <definedName name="_13B_4" localSheetId="11">[2]연돌일위집계!#REF!</definedName>
    <definedName name="_13B_4" localSheetId="12">[2]연돌일위집계!#REF!</definedName>
    <definedName name="_13B_4" localSheetId="4">[2]연돌일위집계!#REF!</definedName>
    <definedName name="_13B_4">[2]연돌일위집계!#REF!</definedName>
    <definedName name="_13B_40" localSheetId="8">[2]연돌일위집계!#REF!</definedName>
    <definedName name="_13B_40" localSheetId="11">[2]연돌일위집계!#REF!</definedName>
    <definedName name="_13B_40" localSheetId="12">[2]연돌일위집계!#REF!</definedName>
    <definedName name="_13B_40" localSheetId="4">[2]연돌일위집계!#REF!</definedName>
    <definedName name="_13B_40">[2]연돌일위집계!#REF!</definedName>
    <definedName name="_13B_41" localSheetId="8">[2]연돌일위집계!#REF!</definedName>
    <definedName name="_13B_41" localSheetId="11">[2]연돌일위집계!#REF!</definedName>
    <definedName name="_13B_41" localSheetId="12">[2]연돌일위집계!#REF!</definedName>
    <definedName name="_13B_41" localSheetId="4">[2]연돌일위집계!#REF!</definedName>
    <definedName name="_13B_41">[2]연돌일위집계!#REF!</definedName>
    <definedName name="_13B_42" localSheetId="8">[2]연돌일위집계!#REF!</definedName>
    <definedName name="_13B_42" localSheetId="11">[2]연돌일위집계!#REF!</definedName>
    <definedName name="_13B_42" localSheetId="12">[2]연돌일위집계!#REF!</definedName>
    <definedName name="_13B_42" localSheetId="4">[2]연돌일위집계!#REF!</definedName>
    <definedName name="_13B_42">[2]연돌일위집계!#REF!</definedName>
    <definedName name="_13B_43" localSheetId="8">[2]연돌일위집계!#REF!</definedName>
    <definedName name="_13B_43" localSheetId="11">[2]연돌일위집계!#REF!</definedName>
    <definedName name="_13B_43" localSheetId="12">[2]연돌일위집계!#REF!</definedName>
    <definedName name="_13B_43" localSheetId="4">[2]연돌일위집계!#REF!</definedName>
    <definedName name="_13B_43">[2]연돌일위집계!#REF!</definedName>
    <definedName name="_13B_44" localSheetId="8">[2]연돌일위집계!#REF!</definedName>
    <definedName name="_13B_44" localSheetId="11">[2]연돌일위집계!#REF!</definedName>
    <definedName name="_13B_44" localSheetId="12">[2]연돌일위집계!#REF!</definedName>
    <definedName name="_13B_44" localSheetId="4">[2]연돌일위집계!#REF!</definedName>
    <definedName name="_13B_44">[2]연돌일위집계!#REF!</definedName>
    <definedName name="_13B_45" localSheetId="8">[2]연돌일위집계!#REF!</definedName>
    <definedName name="_13B_45" localSheetId="11">[2]연돌일위집계!#REF!</definedName>
    <definedName name="_13B_45" localSheetId="12">[2]연돌일위집계!#REF!</definedName>
    <definedName name="_13B_45" localSheetId="4">[2]연돌일위집계!#REF!</definedName>
    <definedName name="_13B_45">[2]연돌일위집계!#REF!</definedName>
    <definedName name="_13B_46" localSheetId="8">[2]연돌일위집계!#REF!</definedName>
    <definedName name="_13B_46" localSheetId="11">[2]연돌일위집계!#REF!</definedName>
    <definedName name="_13B_46" localSheetId="12">[2]연돌일위집계!#REF!</definedName>
    <definedName name="_13B_46" localSheetId="4">[2]연돌일위집계!#REF!</definedName>
    <definedName name="_13B_46">[2]연돌일위집계!#REF!</definedName>
    <definedName name="_13B_47" localSheetId="8">[2]연돌일위집계!#REF!</definedName>
    <definedName name="_13B_47" localSheetId="11">[2]연돌일위집계!#REF!</definedName>
    <definedName name="_13B_47" localSheetId="12">[2]연돌일위집계!#REF!</definedName>
    <definedName name="_13B_47" localSheetId="4">[2]연돌일위집계!#REF!</definedName>
    <definedName name="_13B_47">[2]연돌일위집계!#REF!</definedName>
    <definedName name="_13B_48" localSheetId="8">[2]연돌일위집계!#REF!</definedName>
    <definedName name="_13B_48" localSheetId="11">[2]연돌일위집계!#REF!</definedName>
    <definedName name="_13B_48" localSheetId="12">[2]연돌일위집계!#REF!</definedName>
    <definedName name="_13B_48" localSheetId="4">[2]연돌일위집계!#REF!</definedName>
    <definedName name="_13B_48">[2]연돌일위집계!#REF!</definedName>
    <definedName name="_13B_49" localSheetId="8">[2]연돌일위집계!#REF!</definedName>
    <definedName name="_13B_49" localSheetId="11">[2]연돌일위집계!#REF!</definedName>
    <definedName name="_13B_49" localSheetId="12">[2]연돌일위집계!#REF!</definedName>
    <definedName name="_13B_49" localSheetId="4">[2]연돌일위집계!#REF!</definedName>
    <definedName name="_13B_49">[2]연돌일위집계!#REF!</definedName>
    <definedName name="_13B_5" localSheetId="8">[2]연돌일위집계!#REF!</definedName>
    <definedName name="_13B_5" localSheetId="11">[2]연돌일위집계!#REF!</definedName>
    <definedName name="_13B_5" localSheetId="12">[2]연돌일위집계!#REF!</definedName>
    <definedName name="_13B_5" localSheetId="4">[2]연돌일위집계!#REF!</definedName>
    <definedName name="_13B_5">[2]연돌일위집계!#REF!</definedName>
    <definedName name="_13B_50" localSheetId="8">[2]연돌일위집계!#REF!</definedName>
    <definedName name="_13B_50" localSheetId="11">[2]연돌일위집계!#REF!</definedName>
    <definedName name="_13B_50" localSheetId="12">[2]연돌일위집계!#REF!</definedName>
    <definedName name="_13B_50" localSheetId="4">[2]연돌일위집계!#REF!</definedName>
    <definedName name="_13B_50">[2]연돌일위집계!#REF!</definedName>
    <definedName name="_13B_51" localSheetId="8">[2]연돌일위집계!#REF!</definedName>
    <definedName name="_13B_51" localSheetId="11">[2]연돌일위집계!#REF!</definedName>
    <definedName name="_13B_51" localSheetId="12">[2]연돌일위집계!#REF!</definedName>
    <definedName name="_13B_51" localSheetId="4">[2]연돌일위집계!#REF!</definedName>
    <definedName name="_13B_51">[2]연돌일위집계!#REF!</definedName>
    <definedName name="_13B_52" localSheetId="8">[2]연돌일위집계!#REF!</definedName>
    <definedName name="_13B_52" localSheetId="11">[2]연돌일위집계!#REF!</definedName>
    <definedName name="_13B_52" localSheetId="12">[2]연돌일위집계!#REF!</definedName>
    <definedName name="_13B_52" localSheetId="4">[2]연돌일위집계!#REF!</definedName>
    <definedName name="_13B_52">[2]연돌일위집계!#REF!</definedName>
    <definedName name="_13B_53" localSheetId="8">[2]연돌일위집계!#REF!</definedName>
    <definedName name="_13B_53" localSheetId="11">[2]연돌일위집계!#REF!</definedName>
    <definedName name="_13B_53" localSheetId="12">[2]연돌일위집계!#REF!</definedName>
    <definedName name="_13B_53" localSheetId="4">[2]연돌일위집계!#REF!</definedName>
    <definedName name="_13B_53">[2]연돌일위집계!#REF!</definedName>
    <definedName name="_13B_54" localSheetId="8">[2]연돌일위집계!#REF!</definedName>
    <definedName name="_13B_54" localSheetId="11">[2]연돌일위집계!#REF!</definedName>
    <definedName name="_13B_54" localSheetId="12">[2]연돌일위집계!#REF!</definedName>
    <definedName name="_13B_54" localSheetId="4">[2]연돌일위집계!#REF!</definedName>
    <definedName name="_13B_54">[2]연돌일위집계!#REF!</definedName>
    <definedName name="_13B_55" localSheetId="8">[2]연돌일위집계!#REF!</definedName>
    <definedName name="_13B_55" localSheetId="11">[2]연돌일위집계!#REF!</definedName>
    <definedName name="_13B_55" localSheetId="12">[2]연돌일위집계!#REF!</definedName>
    <definedName name="_13B_55" localSheetId="4">[2]연돌일위집계!#REF!</definedName>
    <definedName name="_13B_55">[2]연돌일위집계!#REF!</definedName>
    <definedName name="_13B_56" localSheetId="8">[2]연돌일위집계!#REF!</definedName>
    <definedName name="_13B_56" localSheetId="11">[2]연돌일위집계!#REF!</definedName>
    <definedName name="_13B_56" localSheetId="12">[2]연돌일위집계!#REF!</definedName>
    <definedName name="_13B_56" localSheetId="4">[2]연돌일위집계!#REF!</definedName>
    <definedName name="_13B_56">[2]연돌일위집계!#REF!</definedName>
    <definedName name="_13B_57" localSheetId="8">[2]연돌일위집계!#REF!</definedName>
    <definedName name="_13B_57" localSheetId="11">[2]연돌일위집계!#REF!</definedName>
    <definedName name="_13B_57" localSheetId="12">[2]연돌일위집계!#REF!</definedName>
    <definedName name="_13B_57" localSheetId="4">[2]연돌일위집계!#REF!</definedName>
    <definedName name="_13B_57">[2]연돌일위집계!#REF!</definedName>
    <definedName name="_13B_58" localSheetId="8">[2]연돌일위집계!#REF!</definedName>
    <definedName name="_13B_58" localSheetId="11">[2]연돌일위집계!#REF!</definedName>
    <definedName name="_13B_58" localSheetId="12">[2]연돌일위집계!#REF!</definedName>
    <definedName name="_13B_58" localSheetId="4">[2]연돌일위집계!#REF!</definedName>
    <definedName name="_13B_58">[2]연돌일위집계!#REF!</definedName>
    <definedName name="_13B_59" localSheetId="8">[2]연돌일위집계!#REF!</definedName>
    <definedName name="_13B_59" localSheetId="11">[2]연돌일위집계!#REF!</definedName>
    <definedName name="_13B_59" localSheetId="12">[2]연돌일위집계!#REF!</definedName>
    <definedName name="_13B_59" localSheetId="4">[2]연돌일위집계!#REF!</definedName>
    <definedName name="_13B_59">[2]연돌일위집계!#REF!</definedName>
    <definedName name="_13B_6" localSheetId="8">[2]연돌일위집계!#REF!</definedName>
    <definedName name="_13B_6" localSheetId="11">[2]연돌일위집계!#REF!</definedName>
    <definedName name="_13B_6" localSheetId="12">[2]연돌일위집계!#REF!</definedName>
    <definedName name="_13B_6" localSheetId="4">[2]연돌일위집계!#REF!</definedName>
    <definedName name="_13B_6">[2]연돌일위집계!#REF!</definedName>
    <definedName name="_13B_60" localSheetId="8">[2]연돌일위집계!#REF!</definedName>
    <definedName name="_13B_60" localSheetId="11">[2]연돌일위집계!#REF!</definedName>
    <definedName name="_13B_60" localSheetId="12">[2]연돌일위집계!#REF!</definedName>
    <definedName name="_13B_60" localSheetId="4">[2]연돌일위집계!#REF!</definedName>
    <definedName name="_13B_60">[2]연돌일위집계!#REF!</definedName>
    <definedName name="_13B_7" localSheetId="8">[2]연돌일위집계!#REF!</definedName>
    <definedName name="_13B_7" localSheetId="11">[2]연돌일위집계!#REF!</definedName>
    <definedName name="_13B_7" localSheetId="12">[2]연돌일위집계!#REF!</definedName>
    <definedName name="_13B_7" localSheetId="4">[2]연돌일위집계!#REF!</definedName>
    <definedName name="_13B_7">[2]연돌일위집계!#REF!</definedName>
    <definedName name="_13B_8" localSheetId="8">[2]연돌일위집계!#REF!</definedName>
    <definedName name="_13B_8" localSheetId="11">[2]연돌일위집계!#REF!</definedName>
    <definedName name="_13B_8" localSheetId="12">[2]연돌일위집계!#REF!</definedName>
    <definedName name="_13B_8" localSheetId="4">[2]연돌일위집계!#REF!</definedName>
    <definedName name="_13B_8">[2]연돌일위집계!#REF!</definedName>
    <definedName name="_13B_9" localSheetId="8">[2]연돌일위집계!#REF!</definedName>
    <definedName name="_13B_9" localSheetId="11">[2]연돌일위집계!#REF!</definedName>
    <definedName name="_13B_9" localSheetId="12">[2]연돌일위집계!#REF!</definedName>
    <definedName name="_13B_9" localSheetId="4">[2]연돌일위집계!#REF!</definedName>
    <definedName name="_13B_9">[2]연돌일위집계!#REF!</definedName>
    <definedName name="_13C_1" localSheetId="8">[2]연돌일위집계!#REF!</definedName>
    <definedName name="_13C_1" localSheetId="11">[2]연돌일위집계!#REF!</definedName>
    <definedName name="_13C_1" localSheetId="12">[2]연돌일위집계!#REF!</definedName>
    <definedName name="_13C_1" localSheetId="4">[2]연돌일위집계!#REF!</definedName>
    <definedName name="_13C_1">[2]연돌일위집계!#REF!</definedName>
    <definedName name="_13C_10" localSheetId="8">[2]연돌일위집계!#REF!</definedName>
    <definedName name="_13C_10" localSheetId="11">[2]연돌일위집계!#REF!</definedName>
    <definedName name="_13C_10" localSheetId="12">[2]연돌일위집계!#REF!</definedName>
    <definedName name="_13C_10" localSheetId="4">[2]연돌일위집계!#REF!</definedName>
    <definedName name="_13C_10">[2]연돌일위집계!#REF!</definedName>
    <definedName name="_13C_11" localSheetId="8">[2]연돌일위집계!#REF!</definedName>
    <definedName name="_13C_11" localSheetId="11">[2]연돌일위집계!#REF!</definedName>
    <definedName name="_13C_11" localSheetId="12">[2]연돌일위집계!#REF!</definedName>
    <definedName name="_13C_11" localSheetId="4">[2]연돌일위집계!#REF!</definedName>
    <definedName name="_13C_11">[2]연돌일위집계!#REF!</definedName>
    <definedName name="_13C_12" localSheetId="8">[2]연돌일위집계!#REF!</definedName>
    <definedName name="_13C_12" localSheetId="11">[2]연돌일위집계!#REF!</definedName>
    <definedName name="_13C_12" localSheetId="12">[2]연돌일위집계!#REF!</definedName>
    <definedName name="_13C_12" localSheetId="4">[2]연돌일위집계!#REF!</definedName>
    <definedName name="_13C_12">[2]연돌일위집계!#REF!</definedName>
    <definedName name="_13C_13" localSheetId="8">[2]연돌일위집계!#REF!</definedName>
    <definedName name="_13C_13" localSheetId="11">[2]연돌일위집계!#REF!</definedName>
    <definedName name="_13C_13" localSheetId="12">[2]연돌일위집계!#REF!</definedName>
    <definedName name="_13C_13" localSheetId="4">[2]연돌일위집계!#REF!</definedName>
    <definedName name="_13C_13">[2]연돌일위집계!#REF!</definedName>
    <definedName name="_13C_14" localSheetId="8">[2]연돌일위집계!#REF!</definedName>
    <definedName name="_13C_14" localSheetId="11">[2]연돌일위집계!#REF!</definedName>
    <definedName name="_13C_14" localSheetId="12">[2]연돌일위집계!#REF!</definedName>
    <definedName name="_13C_14" localSheetId="4">[2]연돌일위집계!#REF!</definedName>
    <definedName name="_13C_14">[2]연돌일위집계!#REF!</definedName>
    <definedName name="_13C_15" localSheetId="8">[2]연돌일위집계!#REF!</definedName>
    <definedName name="_13C_15" localSheetId="11">[2]연돌일위집계!#REF!</definedName>
    <definedName name="_13C_15" localSheetId="12">[2]연돌일위집계!#REF!</definedName>
    <definedName name="_13C_15" localSheetId="4">[2]연돌일위집계!#REF!</definedName>
    <definedName name="_13C_15">[2]연돌일위집계!#REF!</definedName>
    <definedName name="_13C_16" localSheetId="8">[2]연돌일위집계!#REF!</definedName>
    <definedName name="_13C_16" localSheetId="11">[2]연돌일위집계!#REF!</definedName>
    <definedName name="_13C_16" localSheetId="12">[2]연돌일위집계!#REF!</definedName>
    <definedName name="_13C_16" localSheetId="4">[2]연돌일위집계!#REF!</definedName>
    <definedName name="_13C_16">[2]연돌일위집계!#REF!</definedName>
    <definedName name="_13C_17" localSheetId="8">[2]연돌일위집계!#REF!</definedName>
    <definedName name="_13C_17" localSheetId="11">[2]연돌일위집계!#REF!</definedName>
    <definedName name="_13C_17" localSheetId="12">[2]연돌일위집계!#REF!</definedName>
    <definedName name="_13C_17" localSheetId="4">[2]연돌일위집계!#REF!</definedName>
    <definedName name="_13C_17">[2]연돌일위집계!#REF!</definedName>
    <definedName name="_13C_18" localSheetId="8">[2]연돌일위집계!#REF!</definedName>
    <definedName name="_13C_18" localSheetId="11">[2]연돌일위집계!#REF!</definedName>
    <definedName name="_13C_18" localSheetId="12">[2]연돌일위집계!#REF!</definedName>
    <definedName name="_13C_18" localSheetId="4">[2]연돌일위집계!#REF!</definedName>
    <definedName name="_13C_18">[2]연돌일위집계!#REF!</definedName>
    <definedName name="_13C_19" localSheetId="8">[2]연돌일위집계!#REF!</definedName>
    <definedName name="_13C_19" localSheetId="11">[2]연돌일위집계!#REF!</definedName>
    <definedName name="_13C_19" localSheetId="12">[2]연돌일위집계!#REF!</definedName>
    <definedName name="_13C_19" localSheetId="4">[2]연돌일위집계!#REF!</definedName>
    <definedName name="_13C_19">[2]연돌일위집계!#REF!</definedName>
    <definedName name="_13C_2" localSheetId="8">[2]연돌일위집계!#REF!</definedName>
    <definedName name="_13C_2" localSheetId="11">[2]연돌일위집계!#REF!</definedName>
    <definedName name="_13C_2" localSheetId="12">[2]연돌일위집계!#REF!</definedName>
    <definedName name="_13C_2" localSheetId="4">[2]연돌일위집계!#REF!</definedName>
    <definedName name="_13C_2">[2]연돌일위집계!#REF!</definedName>
    <definedName name="_13C_20" localSheetId="8">[2]연돌일위집계!#REF!</definedName>
    <definedName name="_13C_20" localSheetId="11">[2]연돌일위집계!#REF!</definedName>
    <definedName name="_13C_20" localSheetId="12">[2]연돌일위집계!#REF!</definedName>
    <definedName name="_13C_20" localSheetId="4">[2]연돌일위집계!#REF!</definedName>
    <definedName name="_13C_20">[2]연돌일위집계!#REF!</definedName>
    <definedName name="_13C_21" localSheetId="8">[2]연돌일위집계!#REF!</definedName>
    <definedName name="_13C_21" localSheetId="11">[2]연돌일위집계!#REF!</definedName>
    <definedName name="_13C_21" localSheetId="12">[2]연돌일위집계!#REF!</definedName>
    <definedName name="_13C_21" localSheetId="4">[2]연돌일위집계!#REF!</definedName>
    <definedName name="_13C_21">[2]연돌일위집계!#REF!</definedName>
    <definedName name="_13C_22" localSheetId="8">[2]연돌일위집계!#REF!</definedName>
    <definedName name="_13C_22" localSheetId="11">[2]연돌일위집계!#REF!</definedName>
    <definedName name="_13C_22" localSheetId="12">[2]연돌일위집계!#REF!</definedName>
    <definedName name="_13C_22" localSheetId="4">[2]연돌일위집계!#REF!</definedName>
    <definedName name="_13C_22">[2]연돌일위집계!#REF!</definedName>
    <definedName name="_13C_23" localSheetId="8">[2]연돌일위집계!#REF!</definedName>
    <definedName name="_13C_23" localSheetId="11">[2]연돌일위집계!#REF!</definedName>
    <definedName name="_13C_23" localSheetId="12">[2]연돌일위집계!#REF!</definedName>
    <definedName name="_13C_23" localSheetId="4">[2]연돌일위집계!#REF!</definedName>
    <definedName name="_13C_23">[2]연돌일위집계!#REF!</definedName>
    <definedName name="_13C_24" localSheetId="8">[2]연돌일위집계!#REF!</definedName>
    <definedName name="_13C_24" localSheetId="11">[2]연돌일위집계!#REF!</definedName>
    <definedName name="_13C_24" localSheetId="12">[2]연돌일위집계!#REF!</definedName>
    <definedName name="_13C_24" localSheetId="4">[2]연돌일위집계!#REF!</definedName>
    <definedName name="_13C_24">[2]연돌일위집계!#REF!</definedName>
    <definedName name="_13C_25" localSheetId="8">[2]연돌일위집계!#REF!</definedName>
    <definedName name="_13C_25" localSheetId="11">[2]연돌일위집계!#REF!</definedName>
    <definedName name="_13C_25" localSheetId="12">[2]연돌일위집계!#REF!</definedName>
    <definedName name="_13C_25" localSheetId="4">[2]연돌일위집계!#REF!</definedName>
    <definedName name="_13C_25">[2]연돌일위집계!#REF!</definedName>
    <definedName name="_13C_26" localSheetId="8">[2]연돌일위집계!#REF!</definedName>
    <definedName name="_13C_26" localSheetId="11">[2]연돌일위집계!#REF!</definedName>
    <definedName name="_13C_26" localSheetId="12">[2]연돌일위집계!#REF!</definedName>
    <definedName name="_13C_26" localSheetId="4">[2]연돌일위집계!#REF!</definedName>
    <definedName name="_13C_26">[2]연돌일위집계!#REF!</definedName>
    <definedName name="_13C_27" localSheetId="8">[2]연돌일위집계!#REF!</definedName>
    <definedName name="_13C_27" localSheetId="11">[2]연돌일위집계!#REF!</definedName>
    <definedName name="_13C_27" localSheetId="12">[2]연돌일위집계!#REF!</definedName>
    <definedName name="_13C_27" localSheetId="4">[2]연돌일위집계!#REF!</definedName>
    <definedName name="_13C_27">[2]연돌일위집계!#REF!</definedName>
    <definedName name="_13C_28" localSheetId="8">[2]연돌일위집계!#REF!</definedName>
    <definedName name="_13C_28" localSheetId="11">[2]연돌일위집계!#REF!</definedName>
    <definedName name="_13C_28" localSheetId="12">[2]연돌일위집계!#REF!</definedName>
    <definedName name="_13C_28" localSheetId="4">[2]연돌일위집계!#REF!</definedName>
    <definedName name="_13C_28">[2]연돌일위집계!#REF!</definedName>
    <definedName name="_13C_29" localSheetId="8">[2]연돌일위집계!#REF!</definedName>
    <definedName name="_13C_29" localSheetId="11">[2]연돌일위집계!#REF!</definedName>
    <definedName name="_13C_29" localSheetId="12">[2]연돌일위집계!#REF!</definedName>
    <definedName name="_13C_29" localSheetId="4">[2]연돌일위집계!#REF!</definedName>
    <definedName name="_13C_29">[2]연돌일위집계!#REF!</definedName>
    <definedName name="_13C_3" localSheetId="8">[2]연돌일위집계!#REF!</definedName>
    <definedName name="_13C_3" localSheetId="11">[2]연돌일위집계!#REF!</definedName>
    <definedName name="_13C_3" localSheetId="12">[2]연돌일위집계!#REF!</definedName>
    <definedName name="_13C_3" localSheetId="4">[2]연돌일위집계!#REF!</definedName>
    <definedName name="_13C_3">[2]연돌일위집계!#REF!</definedName>
    <definedName name="_13C_30" localSheetId="8">[2]연돌일위집계!#REF!</definedName>
    <definedName name="_13C_30" localSheetId="11">[2]연돌일위집계!#REF!</definedName>
    <definedName name="_13C_30" localSheetId="12">[2]연돌일위집계!#REF!</definedName>
    <definedName name="_13C_30" localSheetId="4">[2]연돌일위집계!#REF!</definedName>
    <definedName name="_13C_30">[2]연돌일위집계!#REF!</definedName>
    <definedName name="_13C_31" localSheetId="8">[2]연돌일위집계!#REF!</definedName>
    <definedName name="_13C_31" localSheetId="11">[2]연돌일위집계!#REF!</definedName>
    <definedName name="_13C_31" localSheetId="12">[2]연돌일위집계!#REF!</definedName>
    <definedName name="_13C_31" localSheetId="4">[2]연돌일위집계!#REF!</definedName>
    <definedName name="_13C_31">[2]연돌일위집계!#REF!</definedName>
    <definedName name="_13C_32" localSheetId="8">[2]연돌일위집계!#REF!</definedName>
    <definedName name="_13C_32" localSheetId="11">[2]연돌일위집계!#REF!</definedName>
    <definedName name="_13C_32" localSheetId="12">[2]연돌일위집계!#REF!</definedName>
    <definedName name="_13C_32" localSheetId="4">[2]연돌일위집계!#REF!</definedName>
    <definedName name="_13C_32">[2]연돌일위집계!#REF!</definedName>
    <definedName name="_13C_33" localSheetId="8">[2]연돌일위집계!#REF!</definedName>
    <definedName name="_13C_33" localSheetId="11">[2]연돌일위집계!#REF!</definedName>
    <definedName name="_13C_33" localSheetId="12">[2]연돌일위집계!#REF!</definedName>
    <definedName name="_13C_33" localSheetId="4">[2]연돌일위집계!#REF!</definedName>
    <definedName name="_13C_33">[2]연돌일위집계!#REF!</definedName>
    <definedName name="_13C_34" localSheetId="8">[2]연돌일위집계!#REF!</definedName>
    <definedName name="_13C_34" localSheetId="11">[2]연돌일위집계!#REF!</definedName>
    <definedName name="_13C_34" localSheetId="12">[2]연돌일위집계!#REF!</definedName>
    <definedName name="_13C_34" localSheetId="4">[2]연돌일위집계!#REF!</definedName>
    <definedName name="_13C_34">[2]연돌일위집계!#REF!</definedName>
    <definedName name="_13C_35" localSheetId="8">[2]연돌일위집계!#REF!</definedName>
    <definedName name="_13C_35" localSheetId="11">[2]연돌일위집계!#REF!</definedName>
    <definedName name="_13C_35" localSheetId="12">[2]연돌일위집계!#REF!</definedName>
    <definedName name="_13C_35" localSheetId="4">[2]연돌일위집계!#REF!</definedName>
    <definedName name="_13C_35">[2]연돌일위집계!#REF!</definedName>
    <definedName name="_13C_36" localSheetId="8">[2]연돌일위집계!#REF!</definedName>
    <definedName name="_13C_36" localSheetId="11">[2]연돌일위집계!#REF!</definedName>
    <definedName name="_13C_36" localSheetId="12">[2]연돌일위집계!#REF!</definedName>
    <definedName name="_13C_36" localSheetId="4">[2]연돌일위집계!#REF!</definedName>
    <definedName name="_13C_36">[2]연돌일위집계!#REF!</definedName>
    <definedName name="_13C_37" localSheetId="8">[2]연돌일위집계!#REF!</definedName>
    <definedName name="_13C_37" localSheetId="11">[2]연돌일위집계!#REF!</definedName>
    <definedName name="_13C_37" localSheetId="12">[2]연돌일위집계!#REF!</definedName>
    <definedName name="_13C_37" localSheetId="4">[2]연돌일위집계!#REF!</definedName>
    <definedName name="_13C_37">[2]연돌일위집계!#REF!</definedName>
    <definedName name="_13C_38" localSheetId="8">[2]연돌일위집계!#REF!</definedName>
    <definedName name="_13C_38" localSheetId="11">[2]연돌일위집계!#REF!</definedName>
    <definedName name="_13C_38" localSheetId="12">[2]연돌일위집계!#REF!</definedName>
    <definedName name="_13C_38" localSheetId="4">[2]연돌일위집계!#REF!</definedName>
    <definedName name="_13C_38">[2]연돌일위집계!#REF!</definedName>
    <definedName name="_13C_39" localSheetId="8">[2]연돌일위집계!#REF!</definedName>
    <definedName name="_13C_39" localSheetId="11">[2]연돌일위집계!#REF!</definedName>
    <definedName name="_13C_39" localSheetId="12">[2]연돌일위집계!#REF!</definedName>
    <definedName name="_13C_39" localSheetId="4">[2]연돌일위집계!#REF!</definedName>
    <definedName name="_13C_39">[2]연돌일위집계!#REF!</definedName>
    <definedName name="_13C_4" localSheetId="8">[2]연돌일위집계!#REF!</definedName>
    <definedName name="_13C_4" localSheetId="11">[2]연돌일위집계!#REF!</definedName>
    <definedName name="_13C_4" localSheetId="12">[2]연돌일위집계!#REF!</definedName>
    <definedName name="_13C_4" localSheetId="4">[2]연돌일위집계!#REF!</definedName>
    <definedName name="_13C_4">[2]연돌일위집계!#REF!</definedName>
    <definedName name="_13C_40" localSheetId="8">[2]연돌일위집계!#REF!</definedName>
    <definedName name="_13C_40" localSheetId="11">[2]연돌일위집계!#REF!</definedName>
    <definedName name="_13C_40" localSheetId="12">[2]연돌일위집계!#REF!</definedName>
    <definedName name="_13C_40" localSheetId="4">[2]연돌일위집계!#REF!</definedName>
    <definedName name="_13C_40">[2]연돌일위집계!#REF!</definedName>
    <definedName name="_13C_41" localSheetId="8">[2]연돌일위집계!#REF!</definedName>
    <definedName name="_13C_41" localSheetId="11">[2]연돌일위집계!#REF!</definedName>
    <definedName name="_13C_41" localSheetId="12">[2]연돌일위집계!#REF!</definedName>
    <definedName name="_13C_41" localSheetId="4">[2]연돌일위집계!#REF!</definedName>
    <definedName name="_13C_41">[2]연돌일위집계!#REF!</definedName>
    <definedName name="_13C_42" localSheetId="8">[2]연돌일위집계!#REF!</definedName>
    <definedName name="_13C_42" localSheetId="11">[2]연돌일위집계!#REF!</definedName>
    <definedName name="_13C_42" localSheetId="12">[2]연돌일위집계!#REF!</definedName>
    <definedName name="_13C_42" localSheetId="4">[2]연돌일위집계!#REF!</definedName>
    <definedName name="_13C_42">[2]연돌일위집계!#REF!</definedName>
    <definedName name="_13C_43" localSheetId="8">[2]연돌일위집계!#REF!</definedName>
    <definedName name="_13C_43" localSheetId="11">[2]연돌일위집계!#REF!</definedName>
    <definedName name="_13C_43" localSheetId="12">[2]연돌일위집계!#REF!</definedName>
    <definedName name="_13C_43" localSheetId="4">[2]연돌일위집계!#REF!</definedName>
    <definedName name="_13C_43">[2]연돌일위집계!#REF!</definedName>
    <definedName name="_13C_44" localSheetId="8">[2]연돌일위집계!#REF!</definedName>
    <definedName name="_13C_44" localSheetId="11">[2]연돌일위집계!#REF!</definedName>
    <definedName name="_13C_44" localSheetId="12">[2]연돌일위집계!#REF!</definedName>
    <definedName name="_13C_44" localSheetId="4">[2]연돌일위집계!#REF!</definedName>
    <definedName name="_13C_44">[2]연돌일위집계!#REF!</definedName>
    <definedName name="_13C_45" localSheetId="8">[2]연돌일위집계!#REF!</definedName>
    <definedName name="_13C_45" localSheetId="11">[2]연돌일위집계!#REF!</definedName>
    <definedName name="_13C_45" localSheetId="12">[2]연돌일위집계!#REF!</definedName>
    <definedName name="_13C_45" localSheetId="4">[2]연돌일위집계!#REF!</definedName>
    <definedName name="_13C_45">[2]연돌일위집계!#REF!</definedName>
    <definedName name="_13C_46" localSheetId="8">[2]연돌일위집계!#REF!</definedName>
    <definedName name="_13C_46" localSheetId="11">[2]연돌일위집계!#REF!</definedName>
    <definedName name="_13C_46" localSheetId="12">[2]연돌일위집계!#REF!</definedName>
    <definedName name="_13C_46" localSheetId="4">[2]연돌일위집계!#REF!</definedName>
    <definedName name="_13C_46">[2]연돌일위집계!#REF!</definedName>
    <definedName name="_13C_47" localSheetId="8">[2]연돌일위집계!#REF!</definedName>
    <definedName name="_13C_47" localSheetId="11">[2]연돌일위집계!#REF!</definedName>
    <definedName name="_13C_47" localSheetId="12">[2]연돌일위집계!#REF!</definedName>
    <definedName name="_13C_47" localSheetId="4">[2]연돌일위집계!#REF!</definedName>
    <definedName name="_13C_47">[2]연돌일위집계!#REF!</definedName>
    <definedName name="_13C_48" localSheetId="8">[2]연돌일위집계!#REF!</definedName>
    <definedName name="_13C_48" localSheetId="11">[2]연돌일위집계!#REF!</definedName>
    <definedName name="_13C_48" localSheetId="12">[2]연돌일위집계!#REF!</definedName>
    <definedName name="_13C_48" localSheetId="4">[2]연돌일위집계!#REF!</definedName>
    <definedName name="_13C_48">[2]연돌일위집계!#REF!</definedName>
    <definedName name="_13C_49" localSheetId="8">[2]연돌일위집계!#REF!</definedName>
    <definedName name="_13C_49" localSheetId="11">[2]연돌일위집계!#REF!</definedName>
    <definedName name="_13C_49" localSheetId="12">[2]연돌일위집계!#REF!</definedName>
    <definedName name="_13C_49" localSheetId="4">[2]연돌일위집계!#REF!</definedName>
    <definedName name="_13C_49">[2]연돌일위집계!#REF!</definedName>
    <definedName name="_13C_5" localSheetId="8">[2]연돌일위집계!#REF!</definedName>
    <definedName name="_13C_5" localSheetId="11">[2]연돌일위집계!#REF!</definedName>
    <definedName name="_13C_5" localSheetId="12">[2]연돌일위집계!#REF!</definedName>
    <definedName name="_13C_5" localSheetId="4">[2]연돌일위집계!#REF!</definedName>
    <definedName name="_13C_5">[2]연돌일위집계!#REF!</definedName>
    <definedName name="_13C_50" localSheetId="8">[2]연돌일위집계!#REF!</definedName>
    <definedName name="_13C_50" localSheetId="11">[2]연돌일위집계!#REF!</definedName>
    <definedName name="_13C_50" localSheetId="12">[2]연돌일위집계!#REF!</definedName>
    <definedName name="_13C_50" localSheetId="4">[2]연돌일위집계!#REF!</definedName>
    <definedName name="_13C_50">[2]연돌일위집계!#REF!</definedName>
    <definedName name="_13C_51" localSheetId="8">[2]연돌일위집계!#REF!</definedName>
    <definedName name="_13C_51" localSheetId="11">[2]연돌일위집계!#REF!</definedName>
    <definedName name="_13C_51" localSheetId="12">[2]연돌일위집계!#REF!</definedName>
    <definedName name="_13C_51" localSheetId="4">[2]연돌일위집계!#REF!</definedName>
    <definedName name="_13C_51">[2]연돌일위집계!#REF!</definedName>
    <definedName name="_13C_52" localSheetId="8">[2]연돌일위집계!#REF!</definedName>
    <definedName name="_13C_52" localSheetId="11">[2]연돌일위집계!#REF!</definedName>
    <definedName name="_13C_52" localSheetId="12">[2]연돌일위집계!#REF!</definedName>
    <definedName name="_13C_52" localSheetId="4">[2]연돌일위집계!#REF!</definedName>
    <definedName name="_13C_52">[2]연돌일위집계!#REF!</definedName>
    <definedName name="_13C_53" localSheetId="8">[2]연돌일위집계!#REF!</definedName>
    <definedName name="_13C_53" localSheetId="11">[2]연돌일위집계!#REF!</definedName>
    <definedName name="_13C_53" localSheetId="12">[2]연돌일위집계!#REF!</definedName>
    <definedName name="_13C_53" localSheetId="4">[2]연돌일위집계!#REF!</definedName>
    <definedName name="_13C_53">[2]연돌일위집계!#REF!</definedName>
    <definedName name="_13C_54" localSheetId="8">[2]연돌일위집계!#REF!</definedName>
    <definedName name="_13C_54" localSheetId="11">[2]연돌일위집계!#REF!</definedName>
    <definedName name="_13C_54" localSheetId="12">[2]연돌일위집계!#REF!</definedName>
    <definedName name="_13C_54" localSheetId="4">[2]연돌일위집계!#REF!</definedName>
    <definedName name="_13C_54">[2]연돌일위집계!#REF!</definedName>
    <definedName name="_13C_55" localSheetId="8">[2]연돌일위집계!#REF!</definedName>
    <definedName name="_13C_55" localSheetId="11">[2]연돌일위집계!#REF!</definedName>
    <definedName name="_13C_55" localSheetId="12">[2]연돌일위집계!#REF!</definedName>
    <definedName name="_13C_55" localSheetId="4">[2]연돌일위집계!#REF!</definedName>
    <definedName name="_13C_55">[2]연돌일위집계!#REF!</definedName>
    <definedName name="_13C_56" localSheetId="8">[2]연돌일위집계!#REF!</definedName>
    <definedName name="_13C_56" localSheetId="11">[2]연돌일위집계!#REF!</definedName>
    <definedName name="_13C_56" localSheetId="12">[2]연돌일위집계!#REF!</definedName>
    <definedName name="_13C_56" localSheetId="4">[2]연돌일위집계!#REF!</definedName>
    <definedName name="_13C_56">[2]연돌일위집계!#REF!</definedName>
    <definedName name="_13C_57" localSheetId="8">[2]연돌일위집계!#REF!</definedName>
    <definedName name="_13C_57" localSheetId="11">[2]연돌일위집계!#REF!</definedName>
    <definedName name="_13C_57" localSheetId="12">[2]연돌일위집계!#REF!</definedName>
    <definedName name="_13C_57" localSheetId="4">[2]연돌일위집계!#REF!</definedName>
    <definedName name="_13C_57">[2]연돌일위집계!#REF!</definedName>
    <definedName name="_13C_58" localSheetId="8">[2]연돌일위집계!#REF!</definedName>
    <definedName name="_13C_58" localSheetId="11">[2]연돌일위집계!#REF!</definedName>
    <definedName name="_13C_58" localSheetId="12">[2]연돌일위집계!#REF!</definedName>
    <definedName name="_13C_58" localSheetId="4">[2]연돌일위집계!#REF!</definedName>
    <definedName name="_13C_58">[2]연돌일위집계!#REF!</definedName>
    <definedName name="_13C_59" localSheetId="8">[2]연돌일위집계!#REF!</definedName>
    <definedName name="_13C_59" localSheetId="11">[2]연돌일위집계!#REF!</definedName>
    <definedName name="_13C_59" localSheetId="12">[2]연돌일위집계!#REF!</definedName>
    <definedName name="_13C_59" localSheetId="4">[2]연돌일위집계!#REF!</definedName>
    <definedName name="_13C_59">[2]연돌일위집계!#REF!</definedName>
    <definedName name="_13C_6" localSheetId="8">[2]연돌일위집계!#REF!</definedName>
    <definedName name="_13C_6" localSheetId="11">[2]연돌일위집계!#REF!</definedName>
    <definedName name="_13C_6" localSheetId="12">[2]연돌일위집계!#REF!</definedName>
    <definedName name="_13C_6" localSheetId="4">[2]연돌일위집계!#REF!</definedName>
    <definedName name="_13C_6">[2]연돌일위집계!#REF!</definedName>
    <definedName name="_13C_60" localSheetId="8">[2]연돌일위집계!#REF!</definedName>
    <definedName name="_13C_60" localSheetId="11">[2]연돌일위집계!#REF!</definedName>
    <definedName name="_13C_60" localSheetId="12">[2]연돌일위집계!#REF!</definedName>
    <definedName name="_13C_60" localSheetId="4">[2]연돌일위집계!#REF!</definedName>
    <definedName name="_13C_60">[2]연돌일위집계!#REF!</definedName>
    <definedName name="_13C_7" localSheetId="8">[2]연돌일위집계!#REF!</definedName>
    <definedName name="_13C_7" localSheetId="11">[2]연돌일위집계!#REF!</definedName>
    <definedName name="_13C_7" localSheetId="12">[2]연돌일위집계!#REF!</definedName>
    <definedName name="_13C_7" localSheetId="4">[2]연돌일위집계!#REF!</definedName>
    <definedName name="_13C_7">[2]연돌일위집계!#REF!</definedName>
    <definedName name="_13C_8" localSheetId="8">[2]연돌일위집계!#REF!</definedName>
    <definedName name="_13C_8" localSheetId="11">[2]연돌일위집계!#REF!</definedName>
    <definedName name="_13C_8" localSheetId="12">[2]연돌일위집계!#REF!</definedName>
    <definedName name="_13C_8" localSheetId="4">[2]연돌일위집계!#REF!</definedName>
    <definedName name="_13C_8">[2]연돌일위집계!#REF!</definedName>
    <definedName name="_13C_9" localSheetId="8">[2]연돌일위집계!#REF!</definedName>
    <definedName name="_13C_9" localSheetId="11">[2]연돌일위집계!#REF!</definedName>
    <definedName name="_13C_9" localSheetId="12">[2]연돌일위집계!#REF!</definedName>
    <definedName name="_13C_9" localSheetId="4">[2]연돌일위집계!#REF!</definedName>
    <definedName name="_13C_9">[2]연돌일위집계!#REF!</definedName>
    <definedName name="_14_3__Criteria" localSheetId="8">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A_1" localSheetId="8">[2]연돌일위집계!#REF!</definedName>
    <definedName name="_16A_1" localSheetId="11">[2]연돌일위집계!#REF!</definedName>
    <definedName name="_16A_1" localSheetId="12">[2]연돌일위집계!#REF!</definedName>
    <definedName name="_16A_1" localSheetId="4">[2]연돌일위집계!#REF!</definedName>
    <definedName name="_16A_1">[2]연돌일위집계!#REF!</definedName>
    <definedName name="_16A_10" localSheetId="8">#REF!</definedName>
    <definedName name="_16A_10" localSheetId="11">#REF!</definedName>
    <definedName name="_16A_10" localSheetId="12">#REF!</definedName>
    <definedName name="_16A_10" localSheetId="4">#REF!</definedName>
    <definedName name="_16A_10">#REF!</definedName>
    <definedName name="_16A_11" localSheetId="8">#REF!</definedName>
    <definedName name="_16A_11" localSheetId="11">#REF!</definedName>
    <definedName name="_16A_11" localSheetId="12">#REF!</definedName>
    <definedName name="_16A_11" localSheetId="4">#REF!</definedName>
    <definedName name="_16A_11">#REF!</definedName>
    <definedName name="_16A_12" localSheetId="8">#REF!</definedName>
    <definedName name="_16A_12" localSheetId="11">#REF!</definedName>
    <definedName name="_16A_12" localSheetId="12">#REF!</definedName>
    <definedName name="_16A_12" localSheetId="4">#REF!</definedName>
    <definedName name="_16A_12">#REF!</definedName>
    <definedName name="_16A_13" localSheetId="8">#REF!</definedName>
    <definedName name="_16A_13" localSheetId="11">#REF!</definedName>
    <definedName name="_16A_13" localSheetId="12">#REF!</definedName>
    <definedName name="_16A_13" localSheetId="4">#REF!</definedName>
    <definedName name="_16A_13">#REF!</definedName>
    <definedName name="_16A_14" localSheetId="8">#REF!</definedName>
    <definedName name="_16A_14" localSheetId="11">#REF!</definedName>
    <definedName name="_16A_14" localSheetId="12">#REF!</definedName>
    <definedName name="_16A_14" localSheetId="4">#REF!</definedName>
    <definedName name="_16A_14">#REF!</definedName>
    <definedName name="_16A_15" localSheetId="8">#REF!</definedName>
    <definedName name="_16A_15" localSheetId="11">#REF!</definedName>
    <definedName name="_16A_15" localSheetId="12">#REF!</definedName>
    <definedName name="_16A_15" localSheetId="4">#REF!</definedName>
    <definedName name="_16A_15">#REF!</definedName>
    <definedName name="_16A_2" localSheetId="8">[2]연돌일위집계!#REF!</definedName>
    <definedName name="_16A_2" localSheetId="11">[2]연돌일위집계!#REF!</definedName>
    <definedName name="_16A_2" localSheetId="12">[2]연돌일위집계!#REF!</definedName>
    <definedName name="_16A_2" localSheetId="4">[2]연돌일위집계!#REF!</definedName>
    <definedName name="_16A_2">[2]연돌일위집계!#REF!</definedName>
    <definedName name="_16A_3" localSheetId="8">[2]연돌일위집계!#REF!</definedName>
    <definedName name="_16A_3" localSheetId="11">[2]연돌일위집계!#REF!</definedName>
    <definedName name="_16A_3" localSheetId="12">[2]연돌일위집계!#REF!</definedName>
    <definedName name="_16A_3" localSheetId="4">[2]연돌일위집계!#REF!</definedName>
    <definedName name="_16A_3">[2]연돌일위집계!#REF!</definedName>
    <definedName name="_16A_4" localSheetId="8">[2]연돌일위집계!#REF!</definedName>
    <definedName name="_16A_4" localSheetId="11">[2]연돌일위집계!#REF!</definedName>
    <definedName name="_16A_4" localSheetId="12">[2]연돌일위집계!#REF!</definedName>
    <definedName name="_16A_4" localSheetId="4">[2]연돌일위집계!#REF!</definedName>
    <definedName name="_16A_4">[2]연돌일위집계!#REF!</definedName>
    <definedName name="_16A_5" localSheetId="8">[2]연돌일위집계!#REF!</definedName>
    <definedName name="_16A_5" localSheetId="11">[2]연돌일위집계!#REF!</definedName>
    <definedName name="_16A_5" localSheetId="12">[2]연돌일위집계!#REF!</definedName>
    <definedName name="_16A_5" localSheetId="4">[2]연돌일위집계!#REF!</definedName>
    <definedName name="_16A_5">[2]연돌일위집계!#REF!</definedName>
    <definedName name="_16A_6" localSheetId="8">[2]연돌일위집계!#REF!</definedName>
    <definedName name="_16A_6" localSheetId="11">[2]연돌일위집계!#REF!</definedName>
    <definedName name="_16A_6" localSheetId="12">[2]연돌일위집계!#REF!</definedName>
    <definedName name="_16A_6" localSheetId="4">[2]연돌일위집계!#REF!</definedName>
    <definedName name="_16A_6">[2]연돌일위집계!#REF!</definedName>
    <definedName name="_16A_7" localSheetId="8">[2]연돌일위집계!#REF!</definedName>
    <definedName name="_16A_7" localSheetId="11">[2]연돌일위집계!#REF!</definedName>
    <definedName name="_16A_7" localSheetId="12">[2]연돌일위집계!#REF!</definedName>
    <definedName name="_16A_7" localSheetId="4">[2]연돌일위집계!#REF!</definedName>
    <definedName name="_16A_7">[2]연돌일위집계!#REF!</definedName>
    <definedName name="_16A_8" localSheetId="8">#REF!</definedName>
    <definedName name="_16A_8" localSheetId="11">#REF!</definedName>
    <definedName name="_16A_8" localSheetId="12">#REF!</definedName>
    <definedName name="_16A_8" localSheetId="4">#REF!</definedName>
    <definedName name="_16A_8">#REF!</definedName>
    <definedName name="_16A_9" localSheetId="8">#REF!</definedName>
    <definedName name="_16A_9" localSheetId="11">#REF!</definedName>
    <definedName name="_16A_9" localSheetId="12">#REF!</definedName>
    <definedName name="_16A_9" localSheetId="4">#REF!</definedName>
    <definedName name="_16A_9">#REF!</definedName>
    <definedName name="_16B_1" localSheetId="8">[2]연돌일위집계!#REF!</definedName>
    <definedName name="_16B_1" localSheetId="11">[2]연돌일위집계!#REF!</definedName>
    <definedName name="_16B_1" localSheetId="12">[2]연돌일위집계!#REF!</definedName>
    <definedName name="_16B_1" localSheetId="4">[2]연돌일위집계!#REF!</definedName>
    <definedName name="_16B_1">[2]연돌일위집계!#REF!</definedName>
    <definedName name="_16B_10" localSheetId="8">#REF!</definedName>
    <definedName name="_16B_10" localSheetId="11">#REF!</definedName>
    <definedName name="_16B_10" localSheetId="12">#REF!</definedName>
    <definedName name="_16B_10" localSheetId="4">#REF!</definedName>
    <definedName name="_16B_10">#REF!</definedName>
    <definedName name="_16B_11" localSheetId="8">#REF!</definedName>
    <definedName name="_16B_11" localSheetId="11">#REF!</definedName>
    <definedName name="_16B_11" localSheetId="12">#REF!</definedName>
    <definedName name="_16B_11" localSheetId="4">#REF!</definedName>
    <definedName name="_16B_11">#REF!</definedName>
    <definedName name="_16B_12" localSheetId="8">#REF!</definedName>
    <definedName name="_16B_12" localSheetId="11">#REF!</definedName>
    <definedName name="_16B_12" localSheetId="12">#REF!</definedName>
    <definedName name="_16B_12" localSheetId="4">#REF!</definedName>
    <definedName name="_16B_12">#REF!</definedName>
    <definedName name="_16B_13" localSheetId="8">#REF!</definedName>
    <definedName name="_16B_13" localSheetId="11">#REF!</definedName>
    <definedName name="_16B_13" localSheetId="12">#REF!</definedName>
    <definedName name="_16B_13" localSheetId="4">#REF!</definedName>
    <definedName name="_16B_13">#REF!</definedName>
    <definedName name="_16B_14" localSheetId="8">#REF!</definedName>
    <definedName name="_16B_14" localSheetId="11">#REF!</definedName>
    <definedName name="_16B_14" localSheetId="12">#REF!</definedName>
    <definedName name="_16B_14" localSheetId="4">#REF!</definedName>
    <definedName name="_16B_14">#REF!</definedName>
    <definedName name="_16B_15" localSheetId="8">#REF!</definedName>
    <definedName name="_16B_15" localSheetId="11">#REF!</definedName>
    <definedName name="_16B_15" localSheetId="12">#REF!</definedName>
    <definedName name="_16B_15" localSheetId="4">#REF!</definedName>
    <definedName name="_16B_15">#REF!</definedName>
    <definedName name="_16B_2" localSheetId="8">[2]연돌일위집계!#REF!</definedName>
    <definedName name="_16B_2" localSheetId="11">[2]연돌일위집계!#REF!</definedName>
    <definedName name="_16B_2" localSheetId="12">[2]연돌일위집계!#REF!</definedName>
    <definedName name="_16B_2" localSheetId="4">[2]연돌일위집계!#REF!</definedName>
    <definedName name="_16B_2">[2]연돌일위집계!#REF!</definedName>
    <definedName name="_16B_3" localSheetId="8">[2]연돌일위집계!#REF!</definedName>
    <definedName name="_16B_3" localSheetId="11">[2]연돌일위집계!#REF!</definedName>
    <definedName name="_16B_3" localSheetId="12">[2]연돌일위집계!#REF!</definedName>
    <definedName name="_16B_3" localSheetId="4">[2]연돌일위집계!#REF!</definedName>
    <definedName name="_16B_3">[2]연돌일위집계!#REF!</definedName>
    <definedName name="_16B_4" localSheetId="8">[2]연돌일위집계!#REF!</definedName>
    <definedName name="_16B_4" localSheetId="11">[2]연돌일위집계!#REF!</definedName>
    <definedName name="_16B_4" localSheetId="12">[2]연돌일위집계!#REF!</definedName>
    <definedName name="_16B_4" localSheetId="4">[2]연돌일위집계!#REF!</definedName>
    <definedName name="_16B_4">[2]연돌일위집계!#REF!</definedName>
    <definedName name="_16B_5" localSheetId="8">[2]연돌일위집계!#REF!</definedName>
    <definedName name="_16B_5" localSheetId="11">[2]연돌일위집계!#REF!</definedName>
    <definedName name="_16B_5" localSheetId="12">[2]연돌일위집계!#REF!</definedName>
    <definedName name="_16B_5" localSheetId="4">[2]연돌일위집계!#REF!</definedName>
    <definedName name="_16B_5">[2]연돌일위집계!#REF!</definedName>
    <definedName name="_16B_6" localSheetId="8">[2]연돌일위집계!#REF!</definedName>
    <definedName name="_16B_6" localSheetId="11">[2]연돌일위집계!#REF!</definedName>
    <definedName name="_16B_6" localSheetId="12">[2]연돌일위집계!#REF!</definedName>
    <definedName name="_16B_6" localSheetId="4">[2]연돌일위집계!#REF!</definedName>
    <definedName name="_16B_6">[2]연돌일위집계!#REF!</definedName>
    <definedName name="_16B_7" localSheetId="8">[2]연돌일위집계!#REF!</definedName>
    <definedName name="_16B_7" localSheetId="11">[2]연돌일위집계!#REF!</definedName>
    <definedName name="_16B_7" localSheetId="12">[2]연돌일위집계!#REF!</definedName>
    <definedName name="_16B_7" localSheetId="4">[2]연돌일위집계!#REF!</definedName>
    <definedName name="_16B_7">[2]연돌일위집계!#REF!</definedName>
    <definedName name="_16B_8" localSheetId="8">#REF!</definedName>
    <definedName name="_16B_8" localSheetId="11">#REF!</definedName>
    <definedName name="_16B_8" localSheetId="12">#REF!</definedName>
    <definedName name="_16B_8" localSheetId="4">#REF!</definedName>
    <definedName name="_16B_8">#REF!</definedName>
    <definedName name="_16B_9" localSheetId="8">#REF!</definedName>
    <definedName name="_16B_9" localSheetId="11">#REF!</definedName>
    <definedName name="_16B_9" localSheetId="12">#REF!</definedName>
    <definedName name="_16B_9" localSheetId="4">#REF!</definedName>
    <definedName name="_16B_9">#REF!</definedName>
    <definedName name="_16C_1" localSheetId="8">[2]연돌일위집계!#REF!</definedName>
    <definedName name="_16C_1" localSheetId="11">[2]연돌일위집계!#REF!</definedName>
    <definedName name="_16C_1" localSheetId="12">[2]연돌일위집계!#REF!</definedName>
    <definedName name="_16C_1" localSheetId="4">[2]연돌일위집계!#REF!</definedName>
    <definedName name="_16C_1">[2]연돌일위집계!#REF!</definedName>
    <definedName name="_16C_10" localSheetId="8">#REF!</definedName>
    <definedName name="_16C_10" localSheetId="11">#REF!</definedName>
    <definedName name="_16C_10" localSheetId="12">#REF!</definedName>
    <definedName name="_16C_10" localSheetId="4">#REF!</definedName>
    <definedName name="_16C_10">#REF!</definedName>
    <definedName name="_16C_11" localSheetId="8">#REF!</definedName>
    <definedName name="_16C_11" localSheetId="11">#REF!</definedName>
    <definedName name="_16C_11" localSheetId="12">#REF!</definedName>
    <definedName name="_16C_11" localSheetId="4">#REF!</definedName>
    <definedName name="_16C_11">#REF!</definedName>
    <definedName name="_16C_12" localSheetId="8">#REF!</definedName>
    <definedName name="_16C_12" localSheetId="11">#REF!</definedName>
    <definedName name="_16C_12" localSheetId="12">#REF!</definedName>
    <definedName name="_16C_12" localSheetId="4">#REF!</definedName>
    <definedName name="_16C_12">#REF!</definedName>
    <definedName name="_16C_13" localSheetId="8">#REF!</definedName>
    <definedName name="_16C_13" localSheetId="11">#REF!</definedName>
    <definedName name="_16C_13" localSheetId="12">#REF!</definedName>
    <definedName name="_16C_13" localSheetId="4">#REF!</definedName>
    <definedName name="_16C_13">#REF!</definedName>
    <definedName name="_16C_14" localSheetId="8">#REF!</definedName>
    <definedName name="_16C_14" localSheetId="11">#REF!</definedName>
    <definedName name="_16C_14" localSheetId="12">#REF!</definedName>
    <definedName name="_16C_14" localSheetId="4">#REF!</definedName>
    <definedName name="_16C_14">#REF!</definedName>
    <definedName name="_16C_15" localSheetId="8">#REF!</definedName>
    <definedName name="_16C_15" localSheetId="11">#REF!</definedName>
    <definedName name="_16C_15" localSheetId="12">#REF!</definedName>
    <definedName name="_16C_15" localSheetId="4">#REF!</definedName>
    <definedName name="_16C_15">#REF!</definedName>
    <definedName name="_16C_2" localSheetId="8">[2]연돌일위집계!#REF!</definedName>
    <definedName name="_16C_2" localSheetId="11">[2]연돌일위집계!#REF!</definedName>
    <definedName name="_16C_2" localSheetId="12">[2]연돌일위집계!#REF!</definedName>
    <definedName name="_16C_2" localSheetId="4">[2]연돌일위집계!#REF!</definedName>
    <definedName name="_16C_2">[2]연돌일위집계!#REF!</definedName>
    <definedName name="_16C_3" localSheetId="8">[2]연돌일위집계!#REF!</definedName>
    <definedName name="_16C_3" localSheetId="11">[2]연돌일위집계!#REF!</definedName>
    <definedName name="_16C_3" localSheetId="12">[2]연돌일위집계!#REF!</definedName>
    <definedName name="_16C_3" localSheetId="4">[2]연돌일위집계!#REF!</definedName>
    <definedName name="_16C_3">[2]연돌일위집계!#REF!</definedName>
    <definedName name="_16C_4" localSheetId="8">[2]연돌일위집계!#REF!</definedName>
    <definedName name="_16C_4" localSheetId="11">[2]연돌일위집계!#REF!</definedName>
    <definedName name="_16C_4" localSheetId="12">[2]연돌일위집계!#REF!</definedName>
    <definedName name="_16C_4" localSheetId="4">[2]연돌일위집계!#REF!</definedName>
    <definedName name="_16C_4">[2]연돌일위집계!#REF!</definedName>
    <definedName name="_16C_5" localSheetId="8">[2]연돌일위집계!#REF!</definedName>
    <definedName name="_16C_5" localSheetId="11">[2]연돌일위집계!#REF!</definedName>
    <definedName name="_16C_5" localSheetId="12">[2]연돌일위집계!#REF!</definedName>
    <definedName name="_16C_5" localSheetId="4">[2]연돌일위집계!#REF!</definedName>
    <definedName name="_16C_5">[2]연돌일위집계!#REF!</definedName>
    <definedName name="_16C_6" localSheetId="8">[2]연돌일위집계!#REF!</definedName>
    <definedName name="_16C_6" localSheetId="11">[2]연돌일위집계!#REF!</definedName>
    <definedName name="_16C_6" localSheetId="12">[2]연돌일위집계!#REF!</definedName>
    <definedName name="_16C_6" localSheetId="4">[2]연돌일위집계!#REF!</definedName>
    <definedName name="_16C_6">[2]연돌일위집계!#REF!</definedName>
    <definedName name="_16C_7" localSheetId="8">[2]연돌일위집계!#REF!</definedName>
    <definedName name="_16C_7" localSheetId="11">[2]연돌일위집계!#REF!</definedName>
    <definedName name="_16C_7" localSheetId="12">[2]연돌일위집계!#REF!</definedName>
    <definedName name="_16C_7" localSheetId="4">[2]연돌일위집계!#REF!</definedName>
    <definedName name="_16C_7">[2]연돌일위집계!#REF!</definedName>
    <definedName name="_16C_8" localSheetId="8">#REF!</definedName>
    <definedName name="_16C_8" localSheetId="11">#REF!</definedName>
    <definedName name="_16C_8" localSheetId="12">#REF!</definedName>
    <definedName name="_16C_8" localSheetId="4">#REF!</definedName>
    <definedName name="_16C_8">#REF!</definedName>
    <definedName name="_16C_9" localSheetId="8">#REF!</definedName>
    <definedName name="_16C_9" localSheetId="11">#REF!</definedName>
    <definedName name="_16C_9" localSheetId="12">#REF!</definedName>
    <definedName name="_16C_9" localSheetId="4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_3__Criteria" localSheetId="11">#REF!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" localSheetId="8">[2]연돌일위집계!#REF!</definedName>
    <definedName name="_1A_1" localSheetId="11">[2]연돌일위집계!#REF!</definedName>
    <definedName name="_1A_1" localSheetId="12">[2]연돌일위집계!#REF!</definedName>
    <definedName name="_1A_1" localSheetId="4">[2]연돌일위집계!#REF!</definedName>
    <definedName name="_1A_1">[2]연돌일위집계!#REF!</definedName>
    <definedName name="_1A_10" localSheetId="8">[2]연돌일위집계!#REF!</definedName>
    <definedName name="_1A_10" localSheetId="11">[2]연돌일위집계!#REF!</definedName>
    <definedName name="_1A_10" localSheetId="12">[2]연돌일위집계!#REF!</definedName>
    <definedName name="_1A_10" localSheetId="4">[2]연돌일위집계!#REF!</definedName>
    <definedName name="_1A_10">[2]연돌일위집계!#REF!</definedName>
    <definedName name="_1A_11" localSheetId="8">[2]연돌일위집계!#REF!</definedName>
    <definedName name="_1A_11" localSheetId="11">[2]연돌일위집계!#REF!</definedName>
    <definedName name="_1A_11" localSheetId="12">[2]연돌일위집계!#REF!</definedName>
    <definedName name="_1A_11" localSheetId="4">[2]연돌일위집계!#REF!</definedName>
    <definedName name="_1A_11">[2]연돌일위집계!#REF!</definedName>
    <definedName name="_1A_12" localSheetId="8">[2]연돌일위집계!#REF!</definedName>
    <definedName name="_1A_12" localSheetId="11">[2]연돌일위집계!#REF!</definedName>
    <definedName name="_1A_12" localSheetId="12">[2]연돌일위집계!#REF!</definedName>
    <definedName name="_1A_12" localSheetId="4">[2]연돌일위집계!#REF!</definedName>
    <definedName name="_1A_12">[2]연돌일위집계!#REF!</definedName>
    <definedName name="_1A_13" localSheetId="8">[2]연돌일위집계!#REF!</definedName>
    <definedName name="_1A_13" localSheetId="11">[2]연돌일위집계!#REF!</definedName>
    <definedName name="_1A_13" localSheetId="12">[2]연돌일위집계!#REF!</definedName>
    <definedName name="_1A_13" localSheetId="4">[2]연돌일위집계!#REF!</definedName>
    <definedName name="_1A_13">[2]연돌일위집계!#REF!</definedName>
    <definedName name="_1A_14" localSheetId="8">[2]연돌일위집계!#REF!</definedName>
    <definedName name="_1A_14" localSheetId="11">[2]연돌일위집계!#REF!</definedName>
    <definedName name="_1A_14" localSheetId="12">[2]연돌일위집계!#REF!</definedName>
    <definedName name="_1A_14" localSheetId="4">[2]연돌일위집계!#REF!</definedName>
    <definedName name="_1A_14">[2]연돌일위집계!#REF!</definedName>
    <definedName name="_1A_15" localSheetId="8">[2]연돌일위집계!#REF!</definedName>
    <definedName name="_1A_15" localSheetId="11">[2]연돌일위집계!#REF!</definedName>
    <definedName name="_1A_15" localSheetId="12">[2]연돌일위집계!#REF!</definedName>
    <definedName name="_1A_15" localSheetId="4">[2]연돌일위집계!#REF!</definedName>
    <definedName name="_1A_15">[2]연돌일위집계!#REF!</definedName>
    <definedName name="_1A_16" localSheetId="8">[2]연돌일위집계!#REF!</definedName>
    <definedName name="_1A_16" localSheetId="11">[2]연돌일위집계!#REF!</definedName>
    <definedName name="_1A_16" localSheetId="12">[2]연돌일위집계!#REF!</definedName>
    <definedName name="_1A_16" localSheetId="4">[2]연돌일위집계!#REF!</definedName>
    <definedName name="_1A_16">[2]연돌일위집계!#REF!</definedName>
    <definedName name="_1A_17" localSheetId="8">[2]연돌일위집계!#REF!</definedName>
    <definedName name="_1A_17" localSheetId="11">[2]연돌일위집계!#REF!</definedName>
    <definedName name="_1A_17" localSheetId="12">[2]연돌일위집계!#REF!</definedName>
    <definedName name="_1A_17" localSheetId="4">[2]연돌일위집계!#REF!</definedName>
    <definedName name="_1A_17">[2]연돌일위집계!#REF!</definedName>
    <definedName name="_1A_18" localSheetId="8">[2]연돌일위집계!#REF!</definedName>
    <definedName name="_1A_18" localSheetId="11">[2]연돌일위집계!#REF!</definedName>
    <definedName name="_1A_18" localSheetId="12">[2]연돌일위집계!#REF!</definedName>
    <definedName name="_1A_18" localSheetId="4">[2]연돌일위집계!#REF!</definedName>
    <definedName name="_1A_18">[2]연돌일위집계!#REF!</definedName>
    <definedName name="_1A_19" localSheetId="8">[2]연돌일위집계!#REF!</definedName>
    <definedName name="_1A_19" localSheetId="11">[2]연돌일위집계!#REF!</definedName>
    <definedName name="_1A_19" localSheetId="12">[2]연돌일위집계!#REF!</definedName>
    <definedName name="_1A_19" localSheetId="4">[2]연돌일위집계!#REF!</definedName>
    <definedName name="_1A_19">[2]연돌일위집계!#REF!</definedName>
    <definedName name="_1A_2" localSheetId="8">[2]연돌일위집계!#REF!</definedName>
    <definedName name="_1A_2" localSheetId="11">[2]연돌일위집계!#REF!</definedName>
    <definedName name="_1A_2" localSheetId="12">[2]연돌일위집계!#REF!</definedName>
    <definedName name="_1A_2" localSheetId="4">[2]연돌일위집계!#REF!</definedName>
    <definedName name="_1A_2">[2]연돌일위집계!#REF!</definedName>
    <definedName name="_1A_20" localSheetId="8">[2]연돌일위집계!#REF!</definedName>
    <definedName name="_1A_20" localSheetId="11">[2]연돌일위집계!#REF!</definedName>
    <definedName name="_1A_20" localSheetId="12">[2]연돌일위집계!#REF!</definedName>
    <definedName name="_1A_20" localSheetId="4">[2]연돌일위집계!#REF!</definedName>
    <definedName name="_1A_20">[2]연돌일위집계!#REF!</definedName>
    <definedName name="_1A_21" localSheetId="8">[2]연돌일위집계!#REF!</definedName>
    <definedName name="_1A_21" localSheetId="11">[2]연돌일위집계!#REF!</definedName>
    <definedName name="_1A_21" localSheetId="12">[2]연돌일위집계!#REF!</definedName>
    <definedName name="_1A_21" localSheetId="4">[2]연돌일위집계!#REF!</definedName>
    <definedName name="_1A_21">[2]연돌일위집계!#REF!</definedName>
    <definedName name="_1A_22" localSheetId="8">[2]연돌일위집계!#REF!</definedName>
    <definedName name="_1A_22" localSheetId="11">[2]연돌일위집계!#REF!</definedName>
    <definedName name="_1A_22" localSheetId="12">[2]연돌일위집계!#REF!</definedName>
    <definedName name="_1A_22" localSheetId="4">[2]연돌일위집계!#REF!</definedName>
    <definedName name="_1A_22">[2]연돌일위집계!#REF!</definedName>
    <definedName name="_1A_23" localSheetId="8">[2]연돌일위집계!#REF!</definedName>
    <definedName name="_1A_23" localSheetId="11">[2]연돌일위집계!#REF!</definedName>
    <definedName name="_1A_23" localSheetId="12">[2]연돌일위집계!#REF!</definedName>
    <definedName name="_1A_23" localSheetId="4">[2]연돌일위집계!#REF!</definedName>
    <definedName name="_1A_23">[2]연돌일위집계!#REF!</definedName>
    <definedName name="_1A_24" localSheetId="8">[2]연돌일위집계!#REF!</definedName>
    <definedName name="_1A_24" localSheetId="11">[2]연돌일위집계!#REF!</definedName>
    <definedName name="_1A_24" localSheetId="12">[2]연돌일위집계!#REF!</definedName>
    <definedName name="_1A_24" localSheetId="4">[2]연돌일위집계!#REF!</definedName>
    <definedName name="_1A_24">[2]연돌일위집계!#REF!</definedName>
    <definedName name="_1A_25" localSheetId="8">[2]연돌일위집계!#REF!</definedName>
    <definedName name="_1A_25" localSheetId="11">[2]연돌일위집계!#REF!</definedName>
    <definedName name="_1A_25" localSheetId="12">[2]연돌일위집계!#REF!</definedName>
    <definedName name="_1A_25" localSheetId="4">[2]연돌일위집계!#REF!</definedName>
    <definedName name="_1A_25">[2]연돌일위집계!#REF!</definedName>
    <definedName name="_1A_26" localSheetId="8">[2]연돌일위집계!#REF!</definedName>
    <definedName name="_1A_26" localSheetId="11">[2]연돌일위집계!#REF!</definedName>
    <definedName name="_1A_26" localSheetId="12">[2]연돌일위집계!#REF!</definedName>
    <definedName name="_1A_26" localSheetId="4">[2]연돌일위집계!#REF!</definedName>
    <definedName name="_1A_26">[2]연돌일위집계!#REF!</definedName>
    <definedName name="_1A_27" localSheetId="8">[2]연돌일위집계!#REF!</definedName>
    <definedName name="_1A_27" localSheetId="11">[2]연돌일위집계!#REF!</definedName>
    <definedName name="_1A_27" localSheetId="12">[2]연돌일위집계!#REF!</definedName>
    <definedName name="_1A_27" localSheetId="4">[2]연돌일위집계!#REF!</definedName>
    <definedName name="_1A_27">[2]연돌일위집계!#REF!</definedName>
    <definedName name="_1A_28" localSheetId="8">[2]연돌일위집계!#REF!</definedName>
    <definedName name="_1A_28" localSheetId="11">[2]연돌일위집계!#REF!</definedName>
    <definedName name="_1A_28" localSheetId="12">[2]연돌일위집계!#REF!</definedName>
    <definedName name="_1A_28" localSheetId="4">[2]연돌일위집계!#REF!</definedName>
    <definedName name="_1A_28">[2]연돌일위집계!#REF!</definedName>
    <definedName name="_1A_29" localSheetId="8">[2]연돌일위집계!#REF!</definedName>
    <definedName name="_1A_29" localSheetId="11">[2]연돌일위집계!#REF!</definedName>
    <definedName name="_1A_29" localSheetId="12">[2]연돌일위집계!#REF!</definedName>
    <definedName name="_1A_29" localSheetId="4">[2]연돌일위집계!#REF!</definedName>
    <definedName name="_1A_29">[2]연돌일위집계!#REF!</definedName>
    <definedName name="_1A_3" localSheetId="8">[2]연돌일위집계!#REF!</definedName>
    <definedName name="_1A_3" localSheetId="11">[2]연돌일위집계!#REF!</definedName>
    <definedName name="_1A_3" localSheetId="12">[2]연돌일위집계!#REF!</definedName>
    <definedName name="_1A_3" localSheetId="4">[2]연돌일위집계!#REF!</definedName>
    <definedName name="_1A_3">[2]연돌일위집계!#REF!</definedName>
    <definedName name="_1A_30" localSheetId="8">[2]연돌일위집계!#REF!</definedName>
    <definedName name="_1A_30" localSheetId="11">[2]연돌일위집계!#REF!</definedName>
    <definedName name="_1A_30" localSheetId="12">[2]연돌일위집계!#REF!</definedName>
    <definedName name="_1A_30" localSheetId="4">[2]연돌일위집계!#REF!</definedName>
    <definedName name="_1A_30">[2]연돌일위집계!#REF!</definedName>
    <definedName name="_1A_4" localSheetId="8">[2]연돌일위집계!#REF!</definedName>
    <definedName name="_1A_4" localSheetId="11">[2]연돌일위집계!#REF!</definedName>
    <definedName name="_1A_4" localSheetId="12">[2]연돌일위집계!#REF!</definedName>
    <definedName name="_1A_4" localSheetId="4">[2]연돌일위집계!#REF!</definedName>
    <definedName name="_1A_4">[2]연돌일위집계!#REF!</definedName>
    <definedName name="_1A_5" localSheetId="8">[2]연돌일위집계!#REF!</definedName>
    <definedName name="_1A_5" localSheetId="11">[2]연돌일위집계!#REF!</definedName>
    <definedName name="_1A_5" localSheetId="12">[2]연돌일위집계!#REF!</definedName>
    <definedName name="_1A_5" localSheetId="4">[2]연돌일위집계!#REF!</definedName>
    <definedName name="_1A_5">[2]연돌일위집계!#REF!</definedName>
    <definedName name="_1A_6" localSheetId="8">[2]연돌일위집계!#REF!</definedName>
    <definedName name="_1A_6" localSheetId="11">[2]연돌일위집계!#REF!</definedName>
    <definedName name="_1A_6" localSheetId="12">[2]연돌일위집계!#REF!</definedName>
    <definedName name="_1A_6" localSheetId="4">[2]연돌일위집계!#REF!</definedName>
    <definedName name="_1A_6">[2]연돌일위집계!#REF!</definedName>
    <definedName name="_1A_7" localSheetId="8">[2]연돌일위집계!#REF!</definedName>
    <definedName name="_1A_7" localSheetId="11">[2]연돌일위집계!#REF!</definedName>
    <definedName name="_1A_7" localSheetId="12">[2]연돌일위집계!#REF!</definedName>
    <definedName name="_1A_7" localSheetId="4">[2]연돌일위집계!#REF!</definedName>
    <definedName name="_1A_7">[2]연돌일위집계!#REF!</definedName>
    <definedName name="_1A_8" localSheetId="8">[2]연돌일위집계!#REF!</definedName>
    <definedName name="_1A_8" localSheetId="11">[2]연돌일위집계!#REF!</definedName>
    <definedName name="_1A_8" localSheetId="12">[2]연돌일위집계!#REF!</definedName>
    <definedName name="_1A_8" localSheetId="4">[2]연돌일위집계!#REF!</definedName>
    <definedName name="_1A_8">[2]연돌일위집계!#REF!</definedName>
    <definedName name="_1A_9" localSheetId="8">[2]연돌일위집계!#REF!</definedName>
    <definedName name="_1A_9" localSheetId="11">[2]연돌일위집계!#REF!</definedName>
    <definedName name="_1A_9" localSheetId="12">[2]연돌일위집계!#REF!</definedName>
    <definedName name="_1A_9" localSheetId="4">[2]연돌일위집계!#REF!</definedName>
    <definedName name="_1A_9">[2]연돌일위집계!#REF!</definedName>
    <definedName name="_1B_1" localSheetId="8">[2]연돌일위집계!#REF!</definedName>
    <definedName name="_1B_1" localSheetId="11">[2]연돌일위집계!#REF!</definedName>
    <definedName name="_1B_1" localSheetId="12">[2]연돌일위집계!#REF!</definedName>
    <definedName name="_1B_1" localSheetId="4">[2]연돌일위집계!#REF!</definedName>
    <definedName name="_1B_1">[2]연돌일위집계!#REF!</definedName>
    <definedName name="_1B_10" localSheetId="8">[2]연돌일위집계!#REF!</definedName>
    <definedName name="_1B_10" localSheetId="11">[2]연돌일위집계!#REF!</definedName>
    <definedName name="_1B_10" localSheetId="12">[2]연돌일위집계!#REF!</definedName>
    <definedName name="_1B_10" localSheetId="4">[2]연돌일위집계!#REF!</definedName>
    <definedName name="_1B_10">[2]연돌일위집계!#REF!</definedName>
    <definedName name="_1B_11" localSheetId="8">[2]연돌일위집계!#REF!</definedName>
    <definedName name="_1B_11" localSheetId="11">[2]연돌일위집계!#REF!</definedName>
    <definedName name="_1B_11" localSheetId="12">[2]연돌일위집계!#REF!</definedName>
    <definedName name="_1B_11" localSheetId="4">[2]연돌일위집계!#REF!</definedName>
    <definedName name="_1B_11">[2]연돌일위집계!#REF!</definedName>
    <definedName name="_1B_12" localSheetId="8">[2]연돌일위집계!#REF!</definedName>
    <definedName name="_1B_12" localSheetId="11">[2]연돌일위집계!#REF!</definedName>
    <definedName name="_1B_12" localSheetId="12">[2]연돌일위집계!#REF!</definedName>
    <definedName name="_1B_12" localSheetId="4">[2]연돌일위집계!#REF!</definedName>
    <definedName name="_1B_12">[2]연돌일위집계!#REF!</definedName>
    <definedName name="_1B_13" localSheetId="8">[2]연돌일위집계!#REF!</definedName>
    <definedName name="_1B_13" localSheetId="11">[2]연돌일위집계!#REF!</definedName>
    <definedName name="_1B_13" localSheetId="12">[2]연돌일위집계!#REF!</definedName>
    <definedName name="_1B_13" localSheetId="4">[2]연돌일위집계!#REF!</definedName>
    <definedName name="_1B_13">[2]연돌일위집계!#REF!</definedName>
    <definedName name="_1B_14" localSheetId="8">[2]연돌일위집계!#REF!</definedName>
    <definedName name="_1B_14" localSheetId="11">[2]연돌일위집계!#REF!</definedName>
    <definedName name="_1B_14" localSheetId="12">[2]연돌일위집계!#REF!</definedName>
    <definedName name="_1B_14" localSheetId="4">[2]연돌일위집계!#REF!</definedName>
    <definedName name="_1B_14">[2]연돌일위집계!#REF!</definedName>
    <definedName name="_1B_15" localSheetId="8">[2]연돌일위집계!#REF!</definedName>
    <definedName name="_1B_15" localSheetId="11">[2]연돌일위집계!#REF!</definedName>
    <definedName name="_1B_15" localSheetId="12">[2]연돌일위집계!#REF!</definedName>
    <definedName name="_1B_15" localSheetId="4">[2]연돌일위집계!#REF!</definedName>
    <definedName name="_1B_15">[2]연돌일위집계!#REF!</definedName>
    <definedName name="_1B_16" localSheetId="8">[2]연돌일위집계!#REF!</definedName>
    <definedName name="_1B_16" localSheetId="11">[2]연돌일위집계!#REF!</definedName>
    <definedName name="_1B_16" localSheetId="12">[2]연돌일위집계!#REF!</definedName>
    <definedName name="_1B_16" localSheetId="4">[2]연돌일위집계!#REF!</definedName>
    <definedName name="_1B_16">[2]연돌일위집계!#REF!</definedName>
    <definedName name="_1B_17" localSheetId="8">[2]연돌일위집계!#REF!</definedName>
    <definedName name="_1B_17" localSheetId="11">[2]연돌일위집계!#REF!</definedName>
    <definedName name="_1B_17" localSheetId="12">[2]연돌일위집계!#REF!</definedName>
    <definedName name="_1B_17" localSheetId="4">[2]연돌일위집계!#REF!</definedName>
    <definedName name="_1B_17">[2]연돌일위집계!#REF!</definedName>
    <definedName name="_1B_18" localSheetId="8">[2]연돌일위집계!#REF!</definedName>
    <definedName name="_1B_18" localSheetId="11">[2]연돌일위집계!#REF!</definedName>
    <definedName name="_1B_18" localSheetId="12">[2]연돌일위집계!#REF!</definedName>
    <definedName name="_1B_18" localSheetId="4">[2]연돌일위집계!#REF!</definedName>
    <definedName name="_1B_18">[2]연돌일위집계!#REF!</definedName>
    <definedName name="_1B_19" localSheetId="8">[2]연돌일위집계!#REF!</definedName>
    <definedName name="_1B_19" localSheetId="11">[2]연돌일위집계!#REF!</definedName>
    <definedName name="_1B_19" localSheetId="12">[2]연돌일위집계!#REF!</definedName>
    <definedName name="_1B_19" localSheetId="4">[2]연돌일위집계!#REF!</definedName>
    <definedName name="_1B_19">[2]연돌일위집계!#REF!</definedName>
    <definedName name="_1B_2" localSheetId="8">[2]연돌일위집계!#REF!</definedName>
    <definedName name="_1B_2" localSheetId="11">[2]연돌일위집계!#REF!</definedName>
    <definedName name="_1B_2" localSheetId="12">[2]연돌일위집계!#REF!</definedName>
    <definedName name="_1B_2" localSheetId="4">[2]연돌일위집계!#REF!</definedName>
    <definedName name="_1B_2">[2]연돌일위집계!#REF!</definedName>
    <definedName name="_1B_20" localSheetId="8">[2]연돌일위집계!#REF!</definedName>
    <definedName name="_1B_20" localSheetId="11">[2]연돌일위집계!#REF!</definedName>
    <definedName name="_1B_20" localSheetId="12">[2]연돌일위집계!#REF!</definedName>
    <definedName name="_1B_20" localSheetId="4">[2]연돌일위집계!#REF!</definedName>
    <definedName name="_1B_20">[2]연돌일위집계!#REF!</definedName>
    <definedName name="_1B_21" localSheetId="8">[2]연돌일위집계!#REF!</definedName>
    <definedName name="_1B_21" localSheetId="11">[2]연돌일위집계!#REF!</definedName>
    <definedName name="_1B_21" localSheetId="12">[2]연돌일위집계!#REF!</definedName>
    <definedName name="_1B_21" localSheetId="4">[2]연돌일위집계!#REF!</definedName>
    <definedName name="_1B_21">[2]연돌일위집계!#REF!</definedName>
    <definedName name="_1B_22" localSheetId="8">[2]연돌일위집계!#REF!</definedName>
    <definedName name="_1B_22" localSheetId="11">[2]연돌일위집계!#REF!</definedName>
    <definedName name="_1B_22" localSheetId="12">[2]연돌일위집계!#REF!</definedName>
    <definedName name="_1B_22" localSheetId="4">[2]연돌일위집계!#REF!</definedName>
    <definedName name="_1B_22">[2]연돌일위집계!#REF!</definedName>
    <definedName name="_1B_23" localSheetId="8">[2]연돌일위집계!#REF!</definedName>
    <definedName name="_1B_23" localSheetId="11">[2]연돌일위집계!#REF!</definedName>
    <definedName name="_1B_23" localSheetId="12">[2]연돌일위집계!#REF!</definedName>
    <definedName name="_1B_23" localSheetId="4">[2]연돌일위집계!#REF!</definedName>
    <definedName name="_1B_23">[2]연돌일위집계!#REF!</definedName>
    <definedName name="_1B_24" localSheetId="8">[2]연돌일위집계!#REF!</definedName>
    <definedName name="_1B_24" localSheetId="11">[2]연돌일위집계!#REF!</definedName>
    <definedName name="_1B_24" localSheetId="12">[2]연돌일위집계!#REF!</definedName>
    <definedName name="_1B_24" localSheetId="4">[2]연돌일위집계!#REF!</definedName>
    <definedName name="_1B_24">[2]연돌일위집계!#REF!</definedName>
    <definedName name="_1B_25" localSheetId="8">[2]연돌일위집계!#REF!</definedName>
    <definedName name="_1B_25" localSheetId="11">[2]연돌일위집계!#REF!</definedName>
    <definedName name="_1B_25" localSheetId="12">[2]연돌일위집계!#REF!</definedName>
    <definedName name="_1B_25" localSheetId="4">[2]연돌일위집계!#REF!</definedName>
    <definedName name="_1B_25">[2]연돌일위집계!#REF!</definedName>
    <definedName name="_1B_26" localSheetId="8">[2]연돌일위집계!#REF!</definedName>
    <definedName name="_1B_26" localSheetId="11">[2]연돌일위집계!#REF!</definedName>
    <definedName name="_1B_26" localSheetId="12">[2]연돌일위집계!#REF!</definedName>
    <definedName name="_1B_26" localSheetId="4">[2]연돌일위집계!#REF!</definedName>
    <definedName name="_1B_26">[2]연돌일위집계!#REF!</definedName>
    <definedName name="_1B_27" localSheetId="8">[2]연돌일위집계!#REF!</definedName>
    <definedName name="_1B_27" localSheetId="11">[2]연돌일위집계!#REF!</definedName>
    <definedName name="_1B_27" localSheetId="12">[2]연돌일위집계!#REF!</definedName>
    <definedName name="_1B_27" localSheetId="4">[2]연돌일위집계!#REF!</definedName>
    <definedName name="_1B_27">[2]연돌일위집계!#REF!</definedName>
    <definedName name="_1B_28" localSheetId="8">[2]연돌일위집계!#REF!</definedName>
    <definedName name="_1B_28" localSheetId="11">[2]연돌일위집계!#REF!</definedName>
    <definedName name="_1B_28" localSheetId="12">[2]연돌일위집계!#REF!</definedName>
    <definedName name="_1B_28" localSheetId="4">[2]연돌일위집계!#REF!</definedName>
    <definedName name="_1B_28">[2]연돌일위집계!#REF!</definedName>
    <definedName name="_1B_29" localSheetId="8">[2]연돌일위집계!#REF!</definedName>
    <definedName name="_1B_29" localSheetId="11">[2]연돌일위집계!#REF!</definedName>
    <definedName name="_1B_29" localSheetId="12">[2]연돌일위집계!#REF!</definedName>
    <definedName name="_1B_29" localSheetId="4">[2]연돌일위집계!#REF!</definedName>
    <definedName name="_1B_29">[2]연돌일위집계!#REF!</definedName>
    <definedName name="_1B_3" localSheetId="8">[2]연돌일위집계!#REF!</definedName>
    <definedName name="_1B_3" localSheetId="11">[2]연돌일위집계!#REF!</definedName>
    <definedName name="_1B_3" localSheetId="12">[2]연돌일위집계!#REF!</definedName>
    <definedName name="_1B_3" localSheetId="4">[2]연돌일위집계!#REF!</definedName>
    <definedName name="_1B_3">[2]연돌일위집계!#REF!</definedName>
    <definedName name="_1B_30" localSheetId="8">[2]연돌일위집계!#REF!</definedName>
    <definedName name="_1B_30" localSheetId="11">[2]연돌일위집계!#REF!</definedName>
    <definedName name="_1B_30" localSheetId="12">[2]연돌일위집계!#REF!</definedName>
    <definedName name="_1B_30" localSheetId="4">[2]연돌일위집계!#REF!</definedName>
    <definedName name="_1B_30">[2]연돌일위집계!#REF!</definedName>
    <definedName name="_1B_4" localSheetId="8">[2]연돌일위집계!#REF!</definedName>
    <definedName name="_1B_4" localSheetId="11">[2]연돌일위집계!#REF!</definedName>
    <definedName name="_1B_4" localSheetId="12">[2]연돌일위집계!#REF!</definedName>
    <definedName name="_1B_4" localSheetId="4">[2]연돌일위집계!#REF!</definedName>
    <definedName name="_1B_4">[2]연돌일위집계!#REF!</definedName>
    <definedName name="_1B_5" localSheetId="8">[2]연돌일위집계!#REF!</definedName>
    <definedName name="_1B_5" localSheetId="11">[2]연돌일위집계!#REF!</definedName>
    <definedName name="_1B_5" localSheetId="12">[2]연돌일위집계!#REF!</definedName>
    <definedName name="_1B_5" localSheetId="4">[2]연돌일위집계!#REF!</definedName>
    <definedName name="_1B_5">[2]연돌일위집계!#REF!</definedName>
    <definedName name="_1B_6" localSheetId="8">[2]연돌일위집계!#REF!</definedName>
    <definedName name="_1B_6" localSheetId="11">[2]연돌일위집계!#REF!</definedName>
    <definedName name="_1B_6" localSheetId="12">[2]연돌일위집계!#REF!</definedName>
    <definedName name="_1B_6" localSheetId="4">[2]연돌일위집계!#REF!</definedName>
    <definedName name="_1B_6">[2]연돌일위집계!#REF!</definedName>
    <definedName name="_1B_7" localSheetId="8">[2]연돌일위집계!#REF!</definedName>
    <definedName name="_1B_7" localSheetId="11">[2]연돌일위집계!#REF!</definedName>
    <definedName name="_1B_7" localSheetId="12">[2]연돌일위집계!#REF!</definedName>
    <definedName name="_1B_7" localSheetId="4">[2]연돌일위집계!#REF!</definedName>
    <definedName name="_1B_7">[2]연돌일위집계!#REF!</definedName>
    <definedName name="_1B_8" localSheetId="8">[2]연돌일위집계!#REF!</definedName>
    <definedName name="_1B_8" localSheetId="11">[2]연돌일위집계!#REF!</definedName>
    <definedName name="_1B_8" localSheetId="12">[2]연돌일위집계!#REF!</definedName>
    <definedName name="_1B_8" localSheetId="4">[2]연돌일위집계!#REF!</definedName>
    <definedName name="_1B_8">[2]연돌일위집계!#REF!</definedName>
    <definedName name="_1B_9" localSheetId="8">[2]연돌일위집계!#REF!</definedName>
    <definedName name="_1B_9" localSheetId="11">[2]연돌일위집계!#REF!</definedName>
    <definedName name="_1B_9" localSheetId="12">[2]연돌일위집계!#REF!</definedName>
    <definedName name="_1B_9" localSheetId="4">[2]연돌일위집계!#REF!</definedName>
    <definedName name="_1B_9">[2]연돌일위집계!#REF!</definedName>
    <definedName name="_1C_1" localSheetId="8">[2]연돌일위집계!#REF!</definedName>
    <definedName name="_1C_1" localSheetId="11">[2]연돌일위집계!#REF!</definedName>
    <definedName name="_1C_1" localSheetId="12">[2]연돌일위집계!#REF!</definedName>
    <definedName name="_1C_1" localSheetId="4">[2]연돌일위집계!#REF!</definedName>
    <definedName name="_1C_1">[2]연돌일위집계!#REF!</definedName>
    <definedName name="_1C_10" localSheetId="8">[2]연돌일위집계!#REF!</definedName>
    <definedName name="_1C_10" localSheetId="11">[2]연돌일위집계!#REF!</definedName>
    <definedName name="_1C_10" localSheetId="12">[2]연돌일위집계!#REF!</definedName>
    <definedName name="_1C_10" localSheetId="4">[2]연돌일위집계!#REF!</definedName>
    <definedName name="_1C_10">[2]연돌일위집계!#REF!</definedName>
    <definedName name="_1C_11" localSheetId="8">[2]연돌일위집계!#REF!</definedName>
    <definedName name="_1C_11" localSheetId="11">[2]연돌일위집계!#REF!</definedName>
    <definedName name="_1C_11" localSheetId="12">[2]연돌일위집계!#REF!</definedName>
    <definedName name="_1C_11" localSheetId="4">[2]연돌일위집계!#REF!</definedName>
    <definedName name="_1C_11">[2]연돌일위집계!#REF!</definedName>
    <definedName name="_1C_12" localSheetId="8">[2]연돌일위집계!#REF!</definedName>
    <definedName name="_1C_12" localSheetId="11">[2]연돌일위집계!#REF!</definedName>
    <definedName name="_1C_12" localSheetId="12">[2]연돌일위집계!#REF!</definedName>
    <definedName name="_1C_12" localSheetId="4">[2]연돌일위집계!#REF!</definedName>
    <definedName name="_1C_12">[2]연돌일위집계!#REF!</definedName>
    <definedName name="_1C_13" localSheetId="8">[1]연돌일위집계!#REF!</definedName>
    <definedName name="_1C_13" localSheetId="11">[1]연돌일위집계!#REF!</definedName>
    <definedName name="_1C_13" localSheetId="12">[1]연돌일위집계!#REF!</definedName>
    <definedName name="_1C_13" localSheetId="4">[1]연돌일위집계!#REF!</definedName>
    <definedName name="_1C_13">[1]연돌일위집계!#REF!</definedName>
    <definedName name="_1C_14" localSheetId="8">[2]연돌일위집계!#REF!</definedName>
    <definedName name="_1C_14" localSheetId="11">[2]연돌일위집계!#REF!</definedName>
    <definedName name="_1C_14" localSheetId="12">[2]연돌일위집계!#REF!</definedName>
    <definedName name="_1C_14" localSheetId="4">[2]연돌일위집계!#REF!</definedName>
    <definedName name="_1C_14">[2]연돌일위집계!#REF!</definedName>
    <definedName name="_1C_15" localSheetId="8">[1]연돌일위집계!#REF!</definedName>
    <definedName name="_1C_15" localSheetId="11">[1]연돌일위집계!#REF!</definedName>
    <definedName name="_1C_15" localSheetId="12">[1]연돌일위집계!#REF!</definedName>
    <definedName name="_1C_15" localSheetId="4">[1]연돌일위집계!#REF!</definedName>
    <definedName name="_1C_15">[1]연돌일위집계!#REF!</definedName>
    <definedName name="_1C_16" localSheetId="8">[2]연돌일위집계!#REF!</definedName>
    <definedName name="_1C_16" localSheetId="11">[2]연돌일위집계!#REF!</definedName>
    <definedName name="_1C_16" localSheetId="12">[2]연돌일위집계!#REF!</definedName>
    <definedName name="_1C_16" localSheetId="4">[2]연돌일위집계!#REF!</definedName>
    <definedName name="_1C_16">[2]연돌일위집계!#REF!</definedName>
    <definedName name="_1C_17" localSheetId="8">[1]연돌일위집계!#REF!</definedName>
    <definedName name="_1C_17" localSheetId="11">[1]연돌일위집계!#REF!</definedName>
    <definedName name="_1C_17" localSheetId="12">[1]연돌일위집계!#REF!</definedName>
    <definedName name="_1C_17" localSheetId="4">[1]연돌일위집계!#REF!</definedName>
    <definedName name="_1C_17">[1]연돌일위집계!#REF!</definedName>
    <definedName name="_1C_18" localSheetId="8">[2]연돌일위집계!#REF!</definedName>
    <definedName name="_1C_18" localSheetId="11">[2]연돌일위집계!#REF!</definedName>
    <definedName name="_1C_18" localSheetId="12">[2]연돌일위집계!#REF!</definedName>
    <definedName name="_1C_18" localSheetId="4">[2]연돌일위집계!#REF!</definedName>
    <definedName name="_1C_18">[2]연돌일위집계!#REF!</definedName>
    <definedName name="_1C_19" localSheetId="8">[1]연돌일위집계!#REF!</definedName>
    <definedName name="_1C_19" localSheetId="11">[1]연돌일위집계!#REF!</definedName>
    <definedName name="_1C_19" localSheetId="12">[1]연돌일위집계!#REF!</definedName>
    <definedName name="_1C_19" localSheetId="4">[1]연돌일위집계!#REF!</definedName>
    <definedName name="_1C_19">[1]연돌일위집계!#REF!</definedName>
    <definedName name="_1C_2" localSheetId="8">[2]연돌일위집계!#REF!</definedName>
    <definedName name="_1C_2" localSheetId="11">[2]연돌일위집계!#REF!</definedName>
    <definedName name="_1C_2" localSheetId="12">[2]연돌일위집계!#REF!</definedName>
    <definedName name="_1C_2" localSheetId="4">[2]연돌일위집계!#REF!</definedName>
    <definedName name="_1C_2">[2]연돌일위집계!#REF!</definedName>
    <definedName name="_1C_20" localSheetId="8">[1]연돌일위집계!#REF!</definedName>
    <definedName name="_1C_20" localSheetId="11">[1]연돌일위집계!#REF!</definedName>
    <definedName name="_1C_20" localSheetId="12">[1]연돌일위집계!#REF!</definedName>
    <definedName name="_1C_20" localSheetId="4">[1]연돌일위집계!#REF!</definedName>
    <definedName name="_1C_20">[1]연돌일위집계!#REF!</definedName>
    <definedName name="_1C_21" localSheetId="8">[2]연돌일위집계!#REF!</definedName>
    <definedName name="_1C_21" localSheetId="11">[2]연돌일위집계!#REF!</definedName>
    <definedName name="_1C_21" localSheetId="12">[2]연돌일위집계!#REF!</definedName>
    <definedName name="_1C_21" localSheetId="4">[2]연돌일위집계!#REF!</definedName>
    <definedName name="_1C_21">[2]연돌일위집계!#REF!</definedName>
    <definedName name="_1C_22" localSheetId="8">[1]연돌일위집계!#REF!</definedName>
    <definedName name="_1C_22" localSheetId="11">[1]연돌일위집계!#REF!</definedName>
    <definedName name="_1C_22" localSheetId="12">[1]연돌일위집계!#REF!</definedName>
    <definedName name="_1C_22" localSheetId="4">[1]연돌일위집계!#REF!</definedName>
    <definedName name="_1C_22">[1]연돌일위집계!#REF!</definedName>
    <definedName name="_1C_23" localSheetId="8">[2]연돌일위집계!#REF!</definedName>
    <definedName name="_1C_23" localSheetId="11">[2]연돌일위집계!#REF!</definedName>
    <definedName name="_1C_23" localSheetId="12">[2]연돌일위집계!#REF!</definedName>
    <definedName name="_1C_23" localSheetId="4">[2]연돌일위집계!#REF!</definedName>
    <definedName name="_1C_23">[2]연돌일위집계!#REF!</definedName>
    <definedName name="_1C_24" localSheetId="8">[1]연돌일위집계!#REF!</definedName>
    <definedName name="_1C_24" localSheetId="11">[1]연돌일위집계!#REF!</definedName>
    <definedName name="_1C_24" localSheetId="12">[1]연돌일위집계!#REF!</definedName>
    <definedName name="_1C_24" localSheetId="4">[1]연돌일위집계!#REF!</definedName>
    <definedName name="_1C_24">[1]연돌일위집계!#REF!</definedName>
    <definedName name="_1C_25" localSheetId="8">[2]연돌일위집계!#REF!</definedName>
    <definedName name="_1C_25" localSheetId="11">[2]연돌일위집계!#REF!</definedName>
    <definedName name="_1C_25" localSheetId="12">[2]연돌일위집계!#REF!</definedName>
    <definedName name="_1C_25" localSheetId="4">[2]연돌일위집계!#REF!</definedName>
    <definedName name="_1C_25">[2]연돌일위집계!#REF!</definedName>
    <definedName name="_1C_26" localSheetId="8">[1]연돌일위집계!#REF!</definedName>
    <definedName name="_1C_26" localSheetId="11">[1]연돌일위집계!#REF!</definedName>
    <definedName name="_1C_26" localSheetId="12">[1]연돌일위집계!#REF!</definedName>
    <definedName name="_1C_26" localSheetId="4">[1]연돌일위집계!#REF!</definedName>
    <definedName name="_1C_26">[1]연돌일위집계!#REF!</definedName>
    <definedName name="_1C_27" localSheetId="8">[2]연돌일위집계!#REF!</definedName>
    <definedName name="_1C_27" localSheetId="11">[2]연돌일위집계!#REF!</definedName>
    <definedName name="_1C_27" localSheetId="12">[2]연돌일위집계!#REF!</definedName>
    <definedName name="_1C_27" localSheetId="4">[2]연돌일위집계!#REF!</definedName>
    <definedName name="_1C_27">[2]연돌일위집계!#REF!</definedName>
    <definedName name="_1C_28" localSheetId="8">[1]연돌일위집계!#REF!</definedName>
    <definedName name="_1C_28" localSheetId="11">[1]연돌일위집계!#REF!</definedName>
    <definedName name="_1C_28" localSheetId="12">[1]연돌일위집계!#REF!</definedName>
    <definedName name="_1C_28" localSheetId="4">[1]연돌일위집계!#REF!</definedName>
    <definedName name="_1C_28">[1]연돌일위집계!#REF!</definedName>
    <definedName name="_1C_29" localSheetId="8">[2]연돌일위집계!#REF!</definedName>
    <definedName name="_1C_29" localSheetId="11">[2]연돌일위집계!#REF!</definedName>
    <definedName name="_1C_29" localSheetId="12">[2]연돌일위집계!#REF!</definedName>
    <definedName name="_1C_29" localSheetId="4">[2]연돌일위집계!#REF!</definedName>
    <definedName name="_1C_29">[2]연돌일위집계!#REF!</definedName>
    <definedName name="_1C_3" localSheetId="8">[1]연돌일위집계!#REF!</definedName>
    <definedName name="_1C_3" localSheetId="11">[1]연돌일위집계!#REF!</definedName>
    <definedName name="_1C_3" localSheetId="12">[1]연돌일위집계!#REF!</definedName>
    <definedName name="_1C_3" localSheetId="4">[1]연돌일위집계!#REF!</definedName>
    <definedName name="_1C_3">[1]연돌일위집계!#REF!</definedName>
    <definedName name="_1C_30" localSheetId="8">[2]연돌일위집계!#REF!</definedName>
    <definedName name="_1C_30" localSheetId="11">[2]연돌일위집계!#REF!</definedName>
    <definedName name="_1C_30" localSheetId="12">[2]연돌일위집계!#REF!</definedName>
    <definedName name="_1C_30" localSheetId="4">[2]연돌일위집계!#REF!</definedName>
    <definedName name="_1C_30">[2]연돌일위집계!#REF!</definedName>
    <definedName name="_1C_4" localSheetId="8">[1]연돌일위집계!#REF!</definedName>
    <definedName name="_1C_4" localSheetId="11">[1]연돌일위집계!#REF!</definedName>
    <definedName name="_1C_4" localSheetId="12">[1]연돌일위집계!#REF!</definedName>
    <definedName name="_1C_4" localSheetId="4">[1]연돌일위집계!#REF!</definedName>
    <definedName name="_1C_4">[1]연돌일위집계!#REF!</definedName>
    <definedName name="_1C_5" localSheetId="8">[2]연돌일위집계!#REF!</definedName>
    <definedName name="_1C_5" localSheetId="11">[2]연돌일위집계!#REF!</definedName>
    <definedName name="_1C_5" localSheetId="12">[2]연돌일위집계!#REF!</definedName>
    <definedName name="_1C_5" localSheetId="4">[2]연돌일위집계!#REF!</definedName>
    <definedName name="_1C_5">[2]연돌일위집계!#REF!</definedName>
    <definedName name="_1C_6" localSheetId="8">[1]연돌일위집계!#REF!</definedName>
    <definedName name="_1C_6" localSheetId="11">[1]연돌일위집계!#REF!</definedName>
    <definedName name="_1C_6" localSheetId="12">[1]연돌일위집계!#REF!</definedName>
    <definedName name="_1C_6" localSheetId="4">[1]연돌일위집계!#REF!</definedName>
    <definedName name="_1C_6">[1]연돌일위집계!#REF!</definedName>
    <definedName name="_1C_7" localSheetId="8">[2]연돌일위집계!#REF!</definedName>
    <definedName name="_1C_7" localSheetId="11">[2]연돌일위집계!#REF!</definedName>
    <definedName name="_1C_7" localSheetId="12">[2]연돌일위집계!#REF!</definedName>
    <definedName name="_1C_7" localSheetId="4">[2]연돌일위집계!#REF!</definedName>
    <definedName name="_1C_7">[2]연돌일위집계!#REF!</definedName>
    <definedName name="_1C_8" localSheetId="8">[1]연돌일위집계!#REF!</definedName>
    <definedName name="_1C_8" localSheetId="11">[1]연돌일위집계!#REF!</definedName>
    <definedName name="_1C_8" localSheetId="12">[1]연돌일위집계!#REF!</definedName>
    <definedName name="_1C_8" localSheetId="4">[1]연돌일위집계!#REF!</definedName>
    <definedName name="_1C_8">[1]연돌일위집계!#REF!</definedName>
    <definedName name="_1C_9" localSheetId="8">[2]연돌일위집계!#REF!</definedName>
    <definedName name="_1C_9" localSheetId="11">[2]연돌일위집계!#REF!</definedName>
    <definedName name="_1C_9" localSheetId="12">[2]연돌일위집계!#REF!</definedName>
    <definedName name="_1C_9" localSheetId="4">[2]연돌일위집계!#REF!</definedName>
    <definedName name="_1C_9">[2]연돌일위집계!#REF!</definedName>
    <definedName name="_1W1_" localSheetId="8">#REF!</definedName>
    <definedName name="_1W1_" localSheetId="11">#REF!</definedName>
    <definedName name="_1W1_" localSheetId="12">#REF!</definedName>
    <definedName name="_1W1_" localSheetId="4">#REF!</definedName>
    <definedName name="_1W1_">#REF!</definedName>
    <definedName name="_2_3__Crite" localSheetId="8">#REF!</definedName>
    <definedName name="_20_3__Criteria" localSheetId="12">#REF!</definedName>
    <definedName name="_22_3__Criteria" localSheetId="4">#REF!</definedName>
    <definedName name="_24_3__Criteria">#REF!</definedName>
    <definedName name="_26_G__Extr" localSheetId="8">#REF!</definedName>
    <definedName name="_2A_1" localSheetId="8">[1]연돌일위집계!#REF!</definedName>
    <definedName name="_2A_1" localSheetId="11">[1]연돌일위집계!#REF!</definedName>
    <definedName name="_2A_1" localSheetId="12">[1]연돌일위집계!#REF!</definedName>
    <definedName name="_2A_1" localSheetId="4">[1]연돌일위집계!#REF!</definedName>
    <definedName name="_2A_1">[1]연돌일위집계!#REF!</definedName>
    <definedName name="_2A_10" localSheetId="8">[2]연돌일위집계!#REF!</definedName>
    <definedName name="_2A_10" localSheetId="11">[2]연돌일위집계!#REF!</definedName>
    <definedName name="_2A_10" localSheetId="12">[2]연돌일위집계!#REF!</definedName>
    <definedName name="_2A_10" localSheetId="4">[2]연돌일위집계!#REF!</definedName>
    <definedName name="_2A_10">[2]연돌일위집계!#REF!</definedName>
    <definedName name="_2A_11" localSheetId="8">[1]연돌일위집계!#REF!</definedName>
    <definedName name="_2A_11" localSheetId="11">[1]연돌일위집계!#REF!</definedName>
    <definedName name="_2A_11" localSheetId="12">[1]연돌일위집계!#REF!</definedName>
    <definedName name="_2A_11" localSheetId="4">[1]연돌일위집계!#REF!</definedName>
    <definedName name="_2A_11">[1]연돌일위집계!#REF!</definedName>
    <definedName name="_2A_12" localSheetId="8">[2]연돌일위집계!#REF!</definedName>
    <definedName name="_2A_12" localSheetId="11">[2]연돌일위집계!#REF!</definedName>
    <definedName name="_2A_12" localSheetId="12">[2]연돌일위집계!#REF!</definedName>
    <definedName name="_2A_12" localSheetId="4">[2]연돌일위집계!#REF!</definedName>
    <definedName name="_2A_12">[2]연돌일위집계!#REF!</definedName>
    <definedName name="_2A_13" localSheetId="8">[1]연돌일위집계!#REF!</definedName>
    <definedName name="_2A_13" localSheetId="11">[1]연돌일위집계!#REF!</definedName>
    <definedName name="_2A_13" localSheetId="12">[1]연돌일위집계!#REF!</definedName>
    <definedName name="_2A_13" localSheetId="4">[1]연돌일위집계!#REF!</definedName>
    <definedName name="_2A_13">[1]연돌일위집계!#REF!</definedName>
    <definedName name="_2A_14" localSheetId="8">[2]연돌일위집계!#REF!</definedName>
    <definedName name="_2A_14" localSheetId="11">[2]연돌일위집계!#REF!</definedName>
    <definedName name="_2A_14" localSheetId="12">[2]연돌일위집계!#REF!</definedName>
    <definedName name="_2A_14" localSheetId="4">[2]연돌일위집계!#REF!</definedName>
    <definedName name="_2A_14">[2]연돌일위집계!#REF!</definedName>
    <definedName name="_2A_15" localSheetId="8">[1]연돌일위집계!#REF!</definedName>
    <definedName name="_2A_15" localSheetId="11">[1]연돌일위집계!#REF!</definedName>
    <definedName name="_2A_15" localSheetId="12">[1]연돌일위집계!#REF!</definedName>
    <definedName name="_2A_15" localSheetId="4">[1]연돌일위집계!#REF!</definedName>
    <definedName name="_2A_15">[1]연돌일위집계!#REF!</definedName>
    <definedName name="_2A_16" localSheetId="8">[2]연돌일위집계!#REF!</definedName>
    <definedName name="_2A_16" localSheetId="11">[2]연돌일위집계!#REF!</definedName>
    <definedName name="_2A_16" localSheetId="12">[2]연돌일위집계!#REF!</definedName>
    <definedName name="_2A_16" localSheetId="4">[2]연돌일위집계!#REF!</definedName>
    <definedName name="_2A_16">[2]연돌일위집계!#REF!</definedName>
    <definedName name="_2A_17" localSheetId="8">[1]연돌일위집계!#REF!</definedName>
    <definedName name="_2A_17" localSheetId="11">[1]연돌일위집계!#REF!</definedName>
    <definedName name="_2A_17" localSheetId="12">[1]연돌일위집계!#REF!</definedName>
    <definedName name="_2A_17" localSheetId="4">[1]연돌일위집계!#REF!</definedName>
    <definedName name="_2A_17">[1]연돌일위집계!#REF!</definedName>
    <definedName name="_2A_18" localSheetId="8">[2]연돌일위집계!#REF!</definedName>
    <definedName name="_2A_18" localSheetId="11">[2]연돌일위집계!#REF!</definedName>
    <definedName name="_2A_18" localSheetId="12">[2]연돌일위집계!#REF!</definedName>
    <definedName name="_2A_18" localSheetId="4">[2]연돌일위집계!#REF!</definedName>
    <definedName name="_2A_18">[2]연돌일위집계!#REF!</definedName>
    <definedName name="_2A_19" localSheetId="8">[1]연돌일위집계!#REF!</definedName>
    <definedName name="_2A_19" localSheetId="11">[1]연돌일위집계!#REF!</definedName>
    <definedName name="_2A_19" localSheetId="12">[1]연돌일위집계!#REF!</definedName>
    <definedName name="_2A_19" localSheetId="4">[1]연돌일위집계!#REF!</definedName>
    <definedName name="_2A_19">[1]연돌일위집계!#REF!</definedName>
    <definedName name="_2A_2" localSheetId="8">[2]연돌일위집계!#REF!</definedName>
    <definedName name="_2A_2" localSheetId="11">[2]연돌일위집계!#REF!</definedName>
    <definedName name="_2A_2" localSheetId="12">[2]연돌일위집계!#REF!</definedName>
    <definedName name="_2A_2" localSheetId="4">[2]연돌일위집계!#REF!</definedName>
    <definedName name="_2A_2">[2]연돌일위집계!#REF!</definedName>
    <definedName name="_2A_20" localSheetId="8">[1]연돌일위집계!#REF!</definedName>
    <definedName name="_2A_20" localSheetId="11">[1]연돌일위집계!#REF!</definedName>
    <definedName name="_2A_20" localSheetId="12">[1]연돌일위집계!#REF!</definedName>
    <definedName name="_2A_20" localSheetId="4">[1]연돌일위집계!#REF!</definedName>
    <definedName name="_2A_20">[1]연돌일위집계!#REF!</definedName>
    <definedName name="_2A_21" localSheetId="8">[2]연돌일위집계!#REF!</definedName>
    <definedName name="_2A_21" localSheetId="11">[2]연돌일위집계!#REF!</definedName>
    <definedName name="_2A_21" localSheetId="12">[2]연돌일위집계!#REF!</definedName>
    <definedName name="_2A_21" localSheetId="4">[2]연돌일위집계!#REF!</definedName>
    <definedName name="_2A_21">[2]연돌일위집계!#REF!</definedName>
    <definedName name="_2A_22" localSheetId="8">[1]연돌일위집계!#REF!</definedName>
    <definedName name="_2A_22" localSheetId="11">[1]연돌일위집계!#REF!</definedName>
    <definedName name="_2A_22" localSheetId="12">[1]연돌일위집계!#REF!</definedName>
    <definedName name="_2A_22" localSheetId="4">[1]연돌일위집계!#REF!</definedName>
    <definedName name="_2A_22">[1]연돌일위집계!#REF!</definedName>
    <definedName name="_2A_23" localSheetId="8">[2]연돌일위집계!#REF!</definedName>
    <definedName name="_2A_23" localSheetId="11">[2]연돌일위집계!#REF!</definedName>
    <definedName name="_2A_23" localSheetId="12">[2]연돌일위집계!#REF!</definedName>
    <definedName name="_2A_23" localSheetId="4">[2]연돌일위집계!#REF!</definedName>
    <definedName name="_2A_23">[2]연돌일위집계!#REF!</definedName>
    <definedName name="_2A_24" localSheetId="8">[1]연돌일위집계!#REF!</definedName>
    <definedName name="_2A_24" localSheetId="11">[1]연돌일위집계!#REF!</definedName>
    <definedName name="_2A_24" localSheetId="12">[1]연돌일위집계!#REF!</definedName>
    <definedName name="_2A_24" localSheetId="4">[1]연돌일위집계!#REF!</definedName>
    <definedName name="_2A_24">[1]연돌일위집계!#REF!</definedName>
    <definedName name="_2A_25" localSheetId="8">[2]연돌일위집계!#REF!</definedName>
    <definedName name="_2A_25" localSheetId="11">[2]연돌일위집계!#REF!</definedName>
    <definedName name="_2A_25" localSheetId="12">[2]연돌일위집계!#REF!</definedName>
    <definedName name="_2A_25" localSheetId="4">[2]연돌일위집계!#REF!</definedName>
    <definedName name="_2A_25">[2]연돌일위집계!#REF!</definedName>
    <definedName name="_2A_26" localSheetId="8">[1]연돌일위집계!#REF!</definedName>
    <definedName name="_2A_26" localSheetId="11">[1]연돌일위집계!#REF!</definedName>
    <definedName name="_2A_26" localSheetId="12">[1]연돌일위집계!#REF!</definedName>
    <definedName name="_2A_26" localSheetId="4">[1]연돌일위집계!#REF!</definedName>
    <definedName name="_2A_26">[1]연돌일위집계!#REF!</definedName>
    <definedName name="_2A_27" localSheetId="8">[2]연돌일위집계!#REF!</definedName>
    <definedName name="_2A_27" localSheetId="11">[2]연돌일위집계!#REF!</definedName>
    <definedName name="_2A_27" localSheetId="12">[2]연돌일위집계!#REF!</definedName>
    <definedName name="_2A_27" localSheetId="4">[2]연돌일위집계!#REF!</definedName>
    <definedName name="_2A_27">[2]연돌일위집계!#REF!</definedName>
    <definedName name="_2A_28" localSheetId="8">[1]연돌일위집계!#REF!</definedName>
    <definedName name="_2A_28" localSheetId="11">[1]연돌일위집계!#REF!</definedName>
    <definedName name="_2A_28" localSheetId="12">[1]연돌일위집계!#REF!</definedName>
    <definedName name="_2A_28" localSheetId="4">[1]연돌일위집계!#REF!</definedName>
    <definedName name="_2A_28">[1]연돌일위집계!#REF!</definedName>
    <definedName name="_2A_29" localSheetId="8">[2]연돌일위집계!#REF!</definedName>
    <definedName name="_2A_29" localSheetId="11">[2]연돌일위집계!#REF!</definedName>
    <definedName name="_2A_29" localSheetId="12">[2]연돌일위집계!#REF!</definedName>
    <definedName name="_2A_29" localSheetId="4">[2]연돌일위집계!#REF!</definedName>
    <definedName name="_2A_29">[2]연돌일위집계!#REF!</definedName>
    <definedName name="_2A_3" localSheetId="8">[1]연돌일위집계!#REF!</definedName>
    <definedName name="_2A_3" localSheetId="11">[1]연돌일위집계!#REF!</definedName>
    <definedName name="_2A_3" localSheetId="12">[1]연돌일위집계!#REF!</definedName>
    <definedName name="_2A_3" localSheetId="4">[1]연돌일위집계!#REF!</definedName>
    <definedName name="_2A_3">[1]연돌일위집계!#REF!</definedName>
    <definedName name="_2A_30" localSheetId="8">[2]연돌일위집계!#REF!</definedName>
    <definedName name="_2A_30" localSheetId="11">[2]연돌일위집계!#REF!</definedName>
    <definedName name="_2A_30" localSheetId="12">[2]연돌일위집계!#REF!</definedName>
    <definedName name="_2A_30" localSheetId="4">[2]연돌일위집계!#REF!</definedName>
    <definedName name="_2A_30">[2]연돌일위집계!#REF!</definedName>
    <definedName name="_2A_4" localSheetId="8">[1]연돌일위집계!#REF!</definedName>
    <definedName name="_2A_4" localSheetId="11">[1]연돌일위집계!#REF!</definedName>
    <definedName name="_2A_4" localSheetId="12">[1]연돌일위집계!#REF!</definedName>
    <definedName name="_2A_4" localSheetId="4">[1]연돌일위집계!#REF!</definedName>
    <definedName name="_2A_4">[1]연돌일위집계!#REF!</definedName>
    <definedName name="_2A_5" localSheetId="8">[2]연돌일위집계!#REF!</definedName>
    <definedName name="_2A_5" localSheetId="11">[2]연돌일위집계!#REF!</definedName>
    <definedName name="_2A_5" localSheetId="12">[2]연돌일위집계!#REF!</definedName>
    <definedName name="_2A_5" localSheetId="4">[2]연돌일위집계!#REF!</definedName>
    <definedName name="_2A_5">[2]연돌일위집계!#REF!</definedName>
    <definedName name="_2A_6" localSheetId="8">[1]연돌일위집계!#REF!</definedName>
    <definedName name="_2A_6" localSheetId="11">[1]연돌일위집계!#REF!</definedName>
    <definedName name="_2A_6" localSheetId="12">[1]연돌일위집계!#REF!</definedName>
    <definedName name="_2A_6" localSheetId="4">[1]연돌일위집계!#REF!</definedName>
    <definedName name="_2A_6">[1]연돌일위집계!#REF!</definedName>
    <definedName name="_2A_7" localSheetId="8">[2]연돌일위집계!#REF!</definedName>
    <definedName name="_2A_7" localSheetId="11">[2]연돌일위집계!#REF!</definedName>
    <definedName name="_2A_7" localSheetId="12">[2]연돌일위집계!#REF!</definedName>
    <definedName name="_2A_7" localSheetId="4">[2]연돌일위집계!#REF!</definedName>
    <definedName name="_2A_7">[2]연돌일위집계!#REF!</definedName>
    <definedName name="_2A_8" localSheetId="8">[1]연돌일위집계!#REF!</definedName>
    <definedName name="_2A_8" localSheetId="11">[1]연돌일위집계!#REF!</definedName>
    <definedName name="_2A_8" localSheetId="12">[1]연돌일위집계!#REF!</definedName>
    <definedName name="_2A_8" localSheetId="4">[1]연돌일위집계!#REF!</definedName>
    <definedName name="_2A_8">[1]연돌일위집계!#REF!</definedName>
    <definedName name="_2A_9" localSheetId="8">[2]연돌일위집계!#REF!</definedName>
    <definedName name="_2A_9" localSheetId="11">[2]연돌일위집계!#REF!</definedName>
    <definedName name="_2A_9" localSheetId="12">[2]연돌일위집계!#REF!</definedName>
    <definedName name="_2A_9" localSheetId="4">[2]연돌일위집계!#REF!</definedName>
    <definedName name="_2A_9">[2]연돌일위집계!#REF!</definedName>
    <definedName name="_2B_1" localSheetId="8">[1]연돌일위집계!#REF!</definedName>
    <definedName name="_2B_1" localSheetId="11">[1]연돌일위집계!#REF!</definedName>
    <definedName name="_2B_1" localSheetId="12">[1]연돌일위집계!#REF!</definedName>
    <definedName name="_2B_1" localSheetId="4">[1]연돌일위집계!#REF!</definedName>
    <definedName name="_2B_1">[1]연돌일위집계!#REF!</definedName>
    <definedName name="_2B_10" localSheetId="8">[2]연돌일위집계!#REF!</definedName>
    <definedName name="_2B_10" localSheetId="11">[2]연돌일위집계!#REF!</definedName>
    <definedName name="_2B_10" localSheetId="12">[2]연돌일위집계!#REF!</definedName>
    <definedName name="_2B_10" localSheetId="4">[2]연돌일위집계!#REF!</definedName>
    <definedName name="_2B_10">[2]연돌일위집계!#REF!</definedName>
    <definedName name="_2B_11" localSheetId="8">[1]연돌일위집계!#REF!</definedName>
    <definedName name="_2B_11" localSheetId="11">[1]연돌일위집계!#REF!</definedName>
    <definedName name="_2B_11" localSheetId="12">[1]연돌일위집계!#REF!</definedName>
    <definedName name="_2B_11" localSheetId="4">[1]연돌일위집계!#REF!</definedName>
    <definedName name="_2B_11">[1]연돌일위집계!#REF!</definedName>
    <definedName name="_2B_12" localSheetId="8">[2]연돌일위집계!#REF!</definedName>
    <definedName name="_2B_12" localSheetId="11">[2]연돌일위집계!#REF!</definedName>
    <definedName name="_2B_12" localSheetId="12">[2]연돌일위집계!#REF!</definedName>
    <definedName name="_2B_12" localSheetId="4">[2]연돌일위집계!#REF!</definedName>
    <definedName name="_2B_12">[2]연돌일위집계!#REF!</definedName>
    <definedName name="_2B_13" localSheetId="8">[1]연돌일위집계!#REF!</definedName>
    <definedName name="_2B_13" localSheetId="11">[1]연돌일위집계!#REF!</definedName>
    <definedName name="_2B_13" localSheetId="12">[1]연돌일위집계!#REF!</definedName>
    <definedName name="_2B_13" localSheetId="4">[1]연돌일위집계!#REF!</definedName>
    <definedName name="_2B_13">[1]연돌일위집계!#REF!</definedName>
    <definedName name="_2B_14" localSheetId="8">[2]연돌일위집계!#REF!</definedName>
    <definedName name="_2B_14" localSheetId="11">[2]연돌일위집계!#REF!</definedName>
    <definedName name="_2B_14" localSheetId="12">[2]연돌일위집계!#REF!</definedName>
    <definedName name="_2B_14" localSheetId="4">[2]연돌일위집계!#REF!</definedName>
    <definedName name="_2B_14">[2]연돌일위집계!#REF!</definedName>
    <definedName name="_2B_15" localSheetId="8">[1]연돌일위집계!#REF!</definedName>
    <definedName name="_2B_15" localSheetId="11">[1]연돌일위집계!#REF!</definedName>
    <definedName name="_2B_15" localSheetId="12">[1]연돌일위집계!#REF!</definedName>
    <definedName name="_2B_15" localSheetId="4">[1]연돌일위집계!#REF!</definedName>
    <definedName name="_2B_15">[1]연돌일위집계!#REF!</definedName>
    <definedName name="_2B_16" localSheetId="8">[2]연돌일위집계!#REF!</definedName>
    <definedName name="_2B_16" localSheetId="11">[2]연돌일위집계!#REF!</definedName>
    <definedName name="_2B_16" localSheetId="12">[2]연돌일위집계!#REF!</definedName>
    <definedName name="_2B_16" localSheetId="4">[2]연돌일위집계!#REF!</definedName>
    <definedName name="_2B_16">[2]연돌일위집계!#REF!</definedName>
    <definedName name="_2B_17" localSheetId="8">[1]연돌일위집계!#REF!</definedName>
    <definedName name="_2B_17" localSheetId="11">[1]연돌일위집계!#REF!</definedName>
    <definedName name="_2B_17" localSheetId="12">[1]연돌일위집계!#REF!</definedName>
    <definedName name="_2B_17" localSheetId="4">[1]연돌일위집계!#REF!</definedName>
    <definedName name="_2B_17">[1]연돌일위집계!#REF!</definedName>
    <definedName name="_2B_18" localSheetId="8">[2]연돌일위집계!#REF!</definedName>
    <definedName name="_2B_18" localSheetId="11">[2]연돌일위집계!#REF!</definedName>
    <definedName name="_2B_18" localSheetId="12">[2]연돌일위집계!#REF!</definedName>
    <definedName name="_2B_18" localSheetId="4">[2]연돌일위집계!#REF!</definedName>
    <definedName name="_2B_18">[2]연돌일위집계!#REF!</definedName>
    <definedName name="_2B_19" localSheetId="8">[1]연돌일위집계!#REF!</definedName>
    <definedName name="_2B_19" localSheetId="11">[1]연돌일위집계!#REF!</definedName>
    <definedName name="_2B_19" localSheetId="12">[1]연돌일위집계!#REF!</definedName>
    <definedName name="_2B_19" localSheetId="4">[1]연돌일위집계!#REF!</definedName>
    <definedName name="_2B_19">[1]연돌일위집계!#REF!</definedName>
    <definedName name="_2B_2" localSheetId="8">[2]연돌일위집계!#REF!</definedName>
    <definedName name="_2B_2" localSheetId="11">[2]연돌일위집계!#REF!</definedName>
    <definedName name="_2B_2" localSheetId="12">[2]연돌일위집계!#REF!</definedName>
    <definedName name="_2B_2" localSheetId="4">[2]연돌일위집계!#REF!</definedName>
    <definedName name="_2B_2">[2]연돌일위집계!#REF!</definedName>
    <definedName name="_2B_20" localSheetId="8">[1]연돌일위집계!#REF!</definedName>
    <definedName name="_2B_20" localSheetId="11">[1]연돌일위집계!#REF!</definedName>
    <definedName name="_2B_20" localSheetId="12">[1]연돌일위집계!#REF!</definedName>
    <definedName name="_2B_20" localSheetId="4">[1]연돌일위집계!#REF!</definedName>
    <definedName name="_2B_20">[1]연돌일위집계!#REF!</definedName>
    <definedName name="_2B_21" localSheetId="8">[2]연돌일위집계!#REF!</definedName>
    <definedName name="_2B_21" localSheetId="11">[2]연돌일위집계!#REF!</definedName>
    <definedName name="_2B_21" localSheetId="12">[2]연돌일위집계!#REF!</definedName>
    <definedName name="_2B_21" localSheetId="4">[2]연돌일위집계!#REF!</definedName>
    <definedName name="_2B_21">[2]연돌일위집계!#REF!</definedName>
    <definedName name="_2B_22" localSheetId="8">[2]연돌일위집계!#REF!</definedName>
    <definedName name="_2B_22" localSheetId="11">[2]연돌일위집계!#REF!</definedName>
    <definedName name="_2B_22" localSheetId="12">[2]연돌일위집계!#REF!</definedName>
    <definedName name="_2B_22" localSheetId="4">[2]연돌일위집계!#REF!</definedName>
    <definedName name="_2B_22">[2]연돌일위집계!#REF!</definedName>
    <definedName name="_2B_23" localSheetId="8">[2]연돌일위집계!#REF!</definedName>
    <definedName name="_2B_23" localSheetId="11">[2]연돌일위집계!#REF!</definedName>
    <definedName name="_2B_23" localSheetId="12">[2]연돌일위집계!#REF!</definedName>
    <definedName name="_2B_23" localSheetId="4">[2]연돌일위집계!#REF!</definedName>
    <definedName name="_2B_23">[2]연돌일위집계!#REF!</definedName>
    <definedName name="_2B_24" localSheetId="8">[2]연돌일위집계!#REF!</definedName>
    <definedName name="_2B_24" localSheetId="11">[2]연돌일위집계!#REF!</definedName>
    <definedName name="_2B_24" localSheetId="12">[2]연돌일위집계!#REF!</definedName>
    <definedName name="_2B_24" localSheetId="4">[2]연돌일위집계!#REF!</definedName>
    <definedName name="_2B_24">[2]연돌일위집계!#REF!</definedName>
    <definedName name="_2B_25" localSheetId="8">[2]연돌일위집계!#REF!</definedName>
    <definedName name="_2B_25" localSheetId="11">[2]연돌일위집계!#REF!</definedName>
    <definedName name="_2B_25" localSheetId="12">[2]연돌일위집계!#REF!</definedName>
    <definedName name="_2B_25" localSheetId="4">[2]연돌일위집계!#REF!</definedName>
    <definedName name="_2B_25">[2]연돌일위집계!#REF!</definedName>
    <definedName name="_2B_26" localSheetId="8">[2]연돌일위집계!#REF!</definedName>
    <definedName name="_2B_26" localSheetId="11">[2]연돌일위집계!#REF!</definedName>
    <definedName name="_2B_26" localSheetId="12">[2]연돌일위집계!#REF!</definedName>
    <definedName name="_2B_26" localSheetId="4">[2]연돌일위집계!#REF!</definedName>
    <definedName name="_2B_26">[2]연돌일위집계!#REF!</definedName>
    <definedName name="_2B_27" localSheetId="8">[2]연돌일위집계!#REF!</definedName>
    <definedName name="_2B_27" localSheetId="11">[2]연돌일위집계!#REF!</definedName>
    <definedName name="_2B_27" localSheetId="12">[2]연돌일위집계!#REF!</definedName>
    <definedName name="_2B_27" localSheetId="4">[2]연돌일위집계!#REF!</definedName>
    <definedName name="_2B_27">[2]연돌일위집계!#REF!</definedName>
    <definedName name="_2B_28" localSheetId="8">[2]연돌일위집계!#REF!</definedName>
    <definedName name="_2B_28" localSheetId="11">[2]연돌일위집계!#REF!</definedName>
    <definedName name="_2B_28" localSheetId="12">[2]연돌일위집계!#REF!</definedName>
    <definedName name="_2B_28" localSheetId="4">[2]연돌일위집계!#REF!</definedName>
    <definedName name="_2B_28">[2]연돌일위집계!#REF!</definedName>
    <definedName name="_2B_29" localSheetId="8">[2]연돌일위집계!#REF!</definedName>
    <definedName name="_2B_29" localSheetId="11">[2]연돌일위집계!#REF!</definedName>
    <definedName name="_2B_29" localSheetId="12">[2]연돌일위집계!#REF!</definedName>
    <definedName name="_2B_29" localSheetId="4">[2]연돌일위집계!#REF!</definedName>
    <definedName name="_2B_29">[2]연돌일위집계!#REF!</definedName>
    <definedName name="_2B_3" localSheetId="8">[2]연돌일위집계!#REF!</definedName>
    <definedName name="_2B_3" localSheetId="11">[2]연돌일위집계!#REF!</definedName>
    <definedName name="_2B_3" localSheetId="12">[2]연돌일위집계!#REF!</definedName>
    <definedName name="_2B_3" localSheetId="4">[2]연돌일위집계!#REF!</definedName>
    <definedName name="_2B_3">[2]연돌일위집계!#REF!</definedName>
    <definedName name="_2B_30" localSheetId="8">[2]연돌일위집계!#REF!</definedName>
    <definedName name="_2B_30" localSheetId="11">[2]연돌일위집계!#REF!</definedName>
    <definedName name="_2B_30" localSheetId="12">[2]연돌일위집계!#REF!</definedName>
    <definedName name="_2B_30" localSheetId="4">[2]연돌일위집계!#REF!</definedName>
    <definedName name="_2B_30">[2]연돌일위집계!#REF!</definedName>
    <definedName name="_2B_4" localSheetId="8">[2]연돌일위집계!#REF!</definedName>
    <definedName name="_2B_4" localSheetId="11">[2]연돌일위집계!#REF!</definedName>
    <definedName name="_2B_4" localSheetId="12">[2]연돌일위집계!#REF!</definedName>
    <definedName name="_2B_4" localSheetId="4">[2]연돌일위집계!#REF!</definedName>
    <definedName name="_2B_4">[2]연돌일위집계!#REF!</definedName>
    <definedName name="_2B_5" localSheetId="8">[2]연돌일위집계!#REF!</definedName>
    <definedName name="_2B_5" localSheetId="11">[2]연돌일위집계!#REF!</definedName>
    <definedName name="_2B_5" localSheetId="12">[2]연돌일위집계!#REF!</definedName>
    <definedName name="_2B_5" localSheetId="4">[2]연돌일위집계!#REF!</definedName>
    <definedName name="_2B_5">[2]연돌일위집계!#REF!</definedName>
    <definedName name="_2B_6" localSheetId="8">[2]연돌일위집계!#REF!</definedName>
    <definedName name="_2B_6" localSheetId="11">[2]연돌일위집계!#REF!</definedName>
    <definedName name="_2B_6" localSheetId="12">[2]연돌일위집계!#REF!</definedName>
    <definedName name="_2B_6" localSheetId="4">[2]연돌일위집계!#REF!</definedName>
    <definedName name="_2B_6">[2]연돌일위집계!#REF!</definedName>
    <definedName name="_2B_7" localSheetId="8">[2]연돌일위집계!#REF!</definedName>
    <definedName name="_2B_7" localSheetId="11">[2]연돌일위집계!#REF!</definedName>
    <definedName name="_2B_7" localSheetId="12">[2]연돌일위집계!#REF!</definedName>
    <definedName name="_2B_7" localSheetId="4">[2]연돌일위집계!#REF!</definedName>
    <definedName name="_2B_7">[2]연돌일위집계!#REF!</definedName>
    <definedName name="_2B_8" localSheetId="8">[2]연돌일위집계!#REF!</definedName>
    <definedName name="_2B_8" localSheetId="11">[2]연돌일위집계!#REF!</definedName>
    <definedName name="_2B_8" localSheetId="12">[2]연돌일위집계!#REF!</definedName>
    <definedName name="_2B_8" localSheetId="4">[2]연돌일위집계!#REF!</definedName>
    <definedName name="_2B_8">[2]연돌일위집계!#REF!</definedName>
    <definedName name="_2B_9" localSheetId="8">[2]연돌일위집계!#REF!</definedName>
    <definedName name="_2B_9" localSheetId="11">[2]연돌일위집계!#REF!</definedName>
    <definedName name="_2B_9" localSheetId="12">[2]연돌일위집계!#REF!</definedName>
    <definedName name="_2B_9" localSheetId="4">[2]연돌일위집계!#REF!</definedName>
    <definedName name="_2B_9">[2]연돌일위집계!#REF!</definedName>
    <definedName name="_2C_1" localSheetId="8">[2]연돌일위집계!#REF!</definedName>
    <definedName name="_2C_1" localSheetId="11">[2]연돌일위집계!#REF!</definedName>
    <definedName name="_2C_1" localSheetId="12">[2]연돌일위집계!#REF!</definedName>
    <definedName name="_2C_1" localSheetId="4">[2]연돌일위집계!#REF!</definedName>
    <definedName name="_2C_1">[2]연돌일위집계!#REF!</definedName>
    <definedName name="_2C_10" localSheetId="8">[2]연돌일위집계!#REF!</definedName>
    <definedName name="_2C_10" localSheetId="11">[2]연돌일위집계!#REF!</definedName>
    <definedName name="_2C_10" localSheetId="12">[2]연돌일위집계!#REF!</definedName>
    <definedName name="_2C_10" localSheetId="4">[2]연돌일위집계!#REF!</definedName>
    <definedName name="_2C_10">[2]연돌일위집계!#REF!</definedName>
    <definedName name="_2C_11" localSheetId="8">[2]연돌일위집계!#REF!</definedName>
    <definedName name="_2C_11" localSheetId="11">[2]연돌일위집계!#REF!</definedName>
    <definedName name="_2C_11" localSheetId="12">[2]연돌일위집계!#REF!</definedName>
    <definedName name="_2C_11" localSheetId="4">[2]연돌일위집계!#REF!</definedName>
    <definedName name="_2C_11">[2]연돌일위집계!#REF!</definedName>
    <definedName name="_2C_12" localSheetId="8">[2]연돌일위집계!#REF!</definedName>
    <definedName name="_2C_12" localSheetId="11">[2]연돌일위집계!#REF!</definedName>
    <definedName name="_2C_12" localSheetId="12">[2]연돌일위집계!#REF!</definedName>
    <definedName name="_2C_12" localSheetId="4">[2]연돌일위집계!#REF!</definedName>
    <definedName name="_2C_12">[2]연돌일위집계!#REF!</definedName>
    <definedName name="_2C_13" localSheetId="8">[2]연돌일위집계!#REF!</definedName>
    <definedName name="_2C_13" localSheetId="11">[2]연돌일위집계!#REF!</definedName>
    <definedName name="_2C_13" localSheetId="12">[2]연돌일위집계!#REF!</definedName>
    <definedName name="_2C_13" localSheetId="4">[2]연돌일위집계!#REF!</definedName>
    <definedName name="_2C_13">[2]연돌일위집계!#REF!</definedName>
    <definedName name="_2C_14" localSheetId="8">[2]연돌일위집계!#REF!</definedName>
    <definedName name="_2C_14" localSheetId="11">[2]연돌일위집계!#REF!</definedName>
    <definedName name="_2C_14" localSheetId="12">[2]연돌일위집계!#REF!</definedName>
    <definedName name="_2C_14" localSheetId="4">[2]연돌일위집계!#REF!</definedName>
    <definedName name="_2C_14">[2]연돌일위집계!#REF!</definedName>
    <definedName name="_2C_15" localSheetId="8">[2]연돌일위집계!#REF!</definedName>
    <definedName name="_2C_15" localSheetId="11">[2]연돌일위집계!#REF!</definedName>
    <definedName name="_2C_15" localSheetId="12">[2]연돌일위집계!#REF!</definedName>
    <definedName name="_2C_15" localSheetId="4">[2]연돌일위집계!#REF!</definedName>
    <definedName name="_2C_15">[2]연돌일위집계!#REF!</definedName>
    <definedName name="_2C_16" localSheetId="8">[2]연돌일위집계!#REF!</definedName>
    <definedName name="_2C_16" localSheetId="11">[2]연돌일위집계!#REF!</definedName>
    <definedName name="_2C_16" localSheetId="12">[2]연돌일위집계!#REF!</definedName>
    <definedName name="_2C_16" localSheetId="4">[2]연돌일위집계!#REF!</definedName>
    <definedName name="_2C_16">[2]연돌일위집계!#REF!</definedName>
    <definedName name="_2C_17" localSheetId="8">[2]연돌일위집계!#REF!</definedName>
    <definedName name="_2C_17" localSheetId="11">[2]연돌일위집계!#REF!</definedName>
    <definedName name="_2C_17" localSheetId="12">[2]연돌일위집계!#REF!</definedName>
    <definedName name="_2C_17" localSheetId="4">[2]연돌일위집계!#REF!</definedName>
    <definedName name="_2C_17">[2]연돌일위집계!#REF!</definedName>
    <definedName name="_2C_18" localSheetId="8">[2]연돌일위집계!#REF!</definedName>
    <definedName name="_2C_18" localSheetId="11">[2]연돌일위집계!#REF!</definedName>
    <definedName name="_2C_18" localSheetId="12">[2]연돌일위집계!#REF!</definedName>
    <definedName name="_2C_18" localSheetId="4">[2]연돌일위집계!#REF!</definedName>
    <definedName name="_2C_18">[2]연돌일위집계!#REF!</definedName>
    <definedName name="_2C_19" localSheetId="8">[2]연돌일위집계!#REF!</definedName>
    <definedName name="_2C_19" localSheetId="11">[2]연돌일위집계!#REF!</definedName>
    <definedName name="_2C_19" localSheetId="12">[2]연돌일위집계!#REF!</definedName>
    <definedName name="_2C_19" localSheetId="4">[2]연돌일위집계!#REF!</definedName>
    <definedName name="_2C_19">[2]연돌일위집계!#REF!</definedName>
    <definedName name="_2C_2" localSheetId="8">[2]연돌일위집계!#REF!</definedName>
    <definedName name="_2C_2" localSheetId="11">[2]연돌일위집계!#REF!</definedName>
    <definedName name="_2C_2" localSheetId="12">[2]연돌일위집계!#REF!</definedName>
    <definedName name="_2C_2" localSheetId="4">[2]연돌일위집계!#REF!</definedName>
    <definedName name="_2C_2">[2]연돌일위집계!#REF!</definedName>
    <definedName name="_2C_20" localSheetId="8">[2]연돌일위집계!#REF!</definedName>
    <definedName name="_2C_20" localSheetId="11">[2]연돌일위집계!#REF!</definedName>
    <definedName name="_2C_20" localSheetId="12">[2]연돌일위집계!#REF!</definedName>
    <definedName name="_2C_20" localSheetId="4">[2]연돌일위집계!#REF!</definedName>
    <definedName name="_2C_20">[2]연돌일위집계!#REF!</definedName>
    <definedName name="_2C_21" localSheetId="8">[2]연돌일위집계!#REF!</definedName>
    <definedName name="_2C_21" localSheetId="11">[2]연돌일위집계!#REF!</definedName>
    <definedName name="_2C_21" localSheetId="12">[2]연돌일위집계!#REF!</definedName>
    <definedName name="_2C_21" localSheetId="4">[2]연돌일위집계!#REF!</definedName>
    <definedName name="_2C_21">[2]연돌일위집계!#REF!</definedName>
    <definedName name="_2C_22" localSheetId="8">[2]연돌일위집계!#REF!</definedName>
    <definedName name="_2C_22" localSheetId="11">[2]연돌일위집계!#REF!</definedName>
    <definedName name="_2C_22" localSheetId="12">[2]연돌일위집계!#REF!</definedName>
    <definedName name="_2C_22" localSheetId="4">[2]연돌일위집계!#REF!</definedName>
    <definedName name="_2C_22">[2]연돌일위집계!#REF!</definedName>
    <definedName name="_2C_23" localSheetId="8">[2]연돌일위집계!#REF!</definedName>
    <definedName name="_2C_23" localSheetId="11">[2]연돌일위집계!#REF!</definedName>
    <definedName name="_2C_23" localSheetId="12">[2]연돌일위집계!#REF!</definedName>
    <definedName name="_2C_23" localSheetId="4">[2]연돌일위집계!#REF!</definedName>
    <definedName name="_2C_23">[2]연돌일위집계!#REF!</definedName>
    <definedName name="_2C_24" localSheetId="8">[2]연돌일위집계!#REF!</definedName>
    <definedName name="_2C_24" localSheetId="11">[2]연돌일위집계!#REF!</definedName>
    <definedName name="_2C_24" localSheetId="12">[2]연돌일위집계!#REF!</definedName>
    <definedName name="_2C_24" localSheetId="4">[2]연돌일위집계!#REF!</definedName>
    <definedName name="_2C_24">[2]연돌일위집계!#REF!</definedName>
    <definedName name="_2C_25" localSheetId="8">[2]연돌일위집계!#REF!</definedName>
    <definedName name="_2C_25" localSheetId="11">[2]연돌일위집계!#REF!</definedName>
    <definedName name="_2C_25" localSheetId="12">[2]연돌일위집계!#REF!</definedName>
    <definedName name="_2C_25" localSheetId="4">[2]연돌일위집계!#REF!</definedName>
    <definedName name="_2C_25">[2]연돌일위집계!#REF!</definedName>
    <definedName name="_2C_26" localSheetId="8">[2]연돌일위집계!#REF!</definedName>
    <definedName name="_2C_26" localSheetId="11">[2]연돌일위집계!#REF!</definedName>
    <definedName name="_2C_26" localSheetId="12">[2]연돌일위집계!#REF!</definedName>
    <definedName name="_2C_26" localSheetId="4">[2]연돌일위집계!#REF!</definedName>
    <definedName name="_2C_26">[2]연돌일위집계!#REF!</definedName>
    <definedName name="_2C_27" localSheetId="8">[2]연돌일위집계!#REF!</definedName>
    <definedName name="_2C_27" localSheetId="11">[2]연돌일위집계!#REF!</definedName>
    <definedName name="_2C_27" localSheetId="12">[2]연돌일위집계!#REF!</definedName>
    <definedName name="_2C_27" localSheetId="4">[2]연돌일위집계!#REF!</definedName>
    <definedName name="_2C_27">[2]연돌일위집계!#REF!</definedName>
    <definedName name="_2C_28" localSheetId="8">[2]연돌일위집계!#REF!</definedName>
    <definedName name="_2C_28" localSheetId="11">[2]연돌일위집계!#REF!</definedName>
    <definedName name="_2C_28" localSheetId="12">[2]연돌일위집계!#REF!</definedName>
    <definedName name="_2C_28" localSheetId="4">[2]연돌일위집계!#REF!</definedName>
    <definedName name="_2C_28">[2]연돌일위집계!#REF!</definedName>
    <definedName name="_2C_29" localSheetId="8">[2]연돌일위집계!#REF!</definedName>
    <definedName name="_2C_29" localSheetId="11">[2]연돌일위집계!#REF!</definedName>
    <definedName name="_2C_29" localSheetId="12">[2]연돌일위집계!#REF!</definedName>
    <definedName name="_2C_29" localSheetId="4">[2]연돌일위집계!#REF!</definedName>
    <definedName name="_2C_29">[2]연돌일위집계!#REF!</definedName>
    <definedName name="_2C_3" localSheetId="8">[2]연돌일위집계!#REF!</definedName>
    <definedName name="_2C_3" localSheetId="11">[2]연돌일위집계!#REF!</definedName>
    <definedName name="_2C_3" localSheetId="12">[2]연돌일위집계!#REF!</definedName>
    <definedName name="_2C_3" localSheetId="4">[2]연돌일위집계!#REF!</definedName>
    <definedName name="_2C_3">[2]연돌일위집계!#REF!</definedName>
    <definedName name="_2C_30" localSheetId="8">[2]연돌일위집계!#REF!</definedName>
    <definedName name="_2C_30" localSheetId="11">[2]연돌일위집계!#REF!</definedName>
    <definedName name="_2C_30" localSheetId="12">[2]연돌일위집계!#REF!</definedName>
    <definedName name="_2C_30" localSheetId="4">[2]연돌일위집계!#REF!</definedName>
    <definedName name="_2C_30">[2]연돌일위집계!#REF!</definedName>
    <definedName name="_2C_4" localSheetId="8">[2]연돌일위집계!#REF!</definedName>
    <definedName name="_2C_4" localSheetId="11">[2]연돌일위집계!#REF!</definedName>
    <definedName name="_2C_4" localSheetId="12">[2]연돌일위집계!#REF!</definedName>
    <definedName name="_2C_4" localSheetId="4">[2]연돌일위집계!#REF!</definedName>
    <definedName name="_2C_4">[2]연돌일위집계!#REF!</definedName>
    <definedName name="_2C_5" localSheetId="8">[2]연돌일위집계!#REF!</definedName>
    <definedName name="_2C_5" localSheetId="11">[2]연돌일위집계!#REF!</definedName>
    <definedName name="_2C_5" localSheetId="12">[2]연돌일위집계!#REF!</definedName>
    <definedName name="_2C_5" localSheetId="4">[2]연돌일위집계!#REF!</definedName>
    <definedName name="_2C_5">[2]연돌일위집계!#REF!</definedName>
    <definedName name="_2C_6" localSheetId="8">[2]연돌일위집계!#REF!</definedName>
    <definedName name="_2C_6" localSheetId="11">[2]연돌일위집계!#REF!</definedName>
    <definedName name="_2C_6" localSheetId="12">[2]연돌일위집계!#REF!</definedName>
    <definedName name="_2C_6" localSheetId="4">[2]연돌일위집계!#REF!</definedName>
    <definedName name="_2C_6">[2]연돌일위집계!#REF!</definedName>
    <definedName name="_2C_7" localSheetId="8">[2]연돌일위집계!#REF!</definedName>
    <definedName name="_2C_7" localSheetId="11">[2]연돌일위집계!#REF!</definedName>
    <definedName name="_2C_7" localSheetId="12">[2]연돌일위집계!#REF!</definedName>
    <definedName name="_2C_7" localSheetId="4">[2]연돌일위집계!#REF!</definedName>
    <definedName name="_2C_7">[2]연돌일위집계!#REF!</definedName>
    <definedName name="_2C_8" localSheetId="8">[2]연돌일위집계!#REF!</definedName>
    <definedName name="_2C_8" localSheetId="11">[2]연돌일위집계!#REF!</definedName>
    <definedName name="_2C_8" localSheetId="12">[2]연돌일위집계!#REF!</definedName>
    <definedName name="_2C_8" localSheetId="4">[2]연돌일위집계!#REF!</definedName>
    <definedName name="_2C_8">[2]연돌일위집계!#REF!</definedName>
    <definedName name="_2C_9" localSheetId="8">[2]연돌일위집계!#REF!</definedName>
    <definedName name="_2C_9" localSheetId="11">[2]연돌일위집계!#REF!</definedName>
    <definedName name="_2C_9" localSheetId="12">[2]연돌일위집계!#REF!</definedName>
    <definedName name="_2C_9" localSheetId="4">[2]연돌일위집계!#REF!</definedName>
    <definedName name="_2C_9">[2]연돌일위집계!#REF!</definedName>
    <definedName name="_30_G__Extr" localSheetId="11">#REF!</definedName>
    <definedName name="_32_G__Extr" localSheetId="12">#REF!</definedName>
    <definedName name="_34_G__Extr" localSheetId="4">#REF!</definedName>
    <definedName name="_36_G__Extr">#REF!</definedName>
    <definedName name="_38_G__Extract" localSheetId="8">#REF!</definedName>
    <definedName name="_3A_1" localSheetId="8">[2]연돌일위집계!#REF!</definedName>
    <definedName name="_3A_1" localSheetId="11">[2]연돌일위집계!#REF!</definedName>
    <definedName name="_3A_1" localSheetId="12">[2]연돌일위집계!#REF!</definedName>
    <definedName name="_3A_1" localSheetId="4">[2]연돌일위집계!#REF!</definedName>
    <definedName name="_3A_1">[2]연돌일위집계!#REF!</definedName>
    <definedName name="_3A_10" localSheetId="8">[2]연돌일위집계!#REF!</definedName>
    <definedName name="_3A_10" localSheetId="11">[2]연돌일위집계!#REF!</definedName>
    <definedName name="_3A_10" localSheetId="12">[2]연돌일위집계!#REF!</definedName>
    <definedName name="_3A_10" localSheetId="4">[2]연돌일위집계!#REF!</definedName>
    <definedName name="_3A_10">[2]연돌일위집계!#REF!</definedName>
    <definedName name="_3A_11" localSheetId="8">[2]연돌일위집계!#REF!</definedName>
    <definedName name="_3A_11" localSheetId="11">[2]연돌일위집계!#REF!</definedName>
    <definedName name="_3A_11" localSheetId="12">[2]연돌일위집계!#REF!</definedName>
    <definedName name="_3A_11" localSheetId="4">[2]연돌일위집계!#REF!</definedName>
    <definedName name="_3A_11">[2]연돌일위집계!#REF!</definedName>
    <definedName name="_3A_12" localSheetId="8">[2]연돌일위집계!#REF!</definedName>
    <definedName name="_3A_12" localSheetId="11">[2]연돌일위집계!#REF!</definedName>
    <definedName name="_3A_12" localSheetId="12">[2]연돌일위집계!#REF!</definedName>
    <definedName name="_3A_12" localSheetId="4">[2]연돌일위집계!#REF!</definedName>
    <definedName name="_3A_12">[2]연돌일위집계!#REF!</definedName>
    <definedName name="_3A_13" localSheetId="8">[2]연돌일위집계!#REF!</definedName>
    <definedName name="_3A_13" localSheetId="11">[2]연돌일위집계!#REF!</definedName>
    <definedName name="_3A_13" localSheetId="12">[2]연돌일위집계!#REF!</definedName>
    <definedName name="_3A_13" localSheetId="4">[2]연돌일위집계!#REF!</definedName>
    <definedName name="_3A_13">[2]연돌일위집계!#REF!</definedName>
    <definedName name="_3A_14" localSheetId="8">[2]연돌일위집계!#REF!</definedName>
    <definedName name="_3A_14" localSheetId="11">[2]연돌일위집계!#REF!</definedName>
    <definedName name="_3A_14" localSheetId="12">[2]연돌일위집계!#REF!</definedName>
    <definedName name="_3A_14" localSheetId="4">[2]연돌일위집계!#REF!</definedName>
    <definedName name="_3A_14">[2]연돌일위집계!#REF!</definedName>
    <definedName name="_3A_15" localSheetId="8">[2]연돌일위집계!#REF!</definedName>
    <definedName name="_3A_15" localSheetId="11">[2]연돌일위집계!#REF!</definedName>
    <definedName name="_3A_15" localSheetId="12">[2]연돌일위집계!#REF!</definedName>
    <definedName name="_3A_15" localSheetId="4">[2]연돌일위집계!#REF!</definedName>
    <definedName name="_3A_15">[2]연돌일위집계!#REF!</definedName>
    <definedName name="_3A_16" localSheetId="8">[2]연돌일위집계!#REF!</definedName>
    <definedName name="_3A_16" localSheetId="11">[2]연돌일위집계!#REF!</definedName>
    <definedName name="_3A_16" localSheetId="12">[2]연돌일위집계!#REF!</definedName>
    <definedName name="_3A_16" localSheetId="4">[2]연돌일위집계!#REF!</definedName>
    <definedName name="_3A_16">[2]연돌일위집계!#REF!</definedName>
    <definedName name="_3A_17" localSheetId="8">[2]연돌일위집계!#REF!</definedName>
    <definedName name="_3A_17" localSheetId="11">[2]연돌일위집계!#REF!</definedName>
    <definedName name="_3A_17" localSheetId="12">[2]연돌일위집계!#REF!</definedName>
    <definedName name="_3A_17" localSheetId="4">[2]연돌일위집계!#REF!</definedName>
    <definedName name="_3A_17">[2]연돌일위집계!#REF!</definedName>
    <definedName name="_3A_18" localSheetId="8">[2]연돌일위집계!#REF!</definedName>
    <definedName name="_3A_18" localSheetId="11">[2]연돌일위집계!#REF!</definedName>
    <definedName name="_3A_18" localSheetId="12">[2]연돌일위집계!#REF!</definedName>
    <definedName name="_3A_18" localSheetId="4">[2]연돌일위집계!#REF!</definedName>
    <definedName name="_3A_18">[2]연돌일위집계!#REF!</definedName>
    <definedName name="_3A_19" localSheetId="8">[2]연돌일위집계!#REF!</definedName>
    <definedName name="_3A_19" localSheetId="11">[2]연돌일위집계!#REF!</definedName>
    <definedName name="_3A_19" localSheetId="12">[2]연돌일위집계!#REF!</definedName>
    <definedName name="_3A_19" localSheetId="4">[2]연돌일위집계!#REF!</definedName>
    <definedName name="_3A_19">[2]연돌일위집계!#REF!</definedName>
    <definedName name="_3A_2" localSheetId="8">[2]연돌일위집계!#REF!</definedName>
    <definedName name="_3A_2" localSheetId="11">[2]연돌일위집계!#REF!</definedName>
    <definedName name="_3A_2" localSheetId="12">[2]연돌일위집계!#REF!</definedName>
    <definedName name="_3A_2" localSheetId="4">[2]연돌일위집계!#REF!</definedName>
    <definedName name="_3A_2">[2]연돌일위집계!#REF!</definedName>
    <definedName name="_3A_20" localSheetId="8">[2]연돌일위집계!#REF!</definedName>
    <definedName name="_3A_20" localSheetId="11">[2]연돌일위집계!#REF!</definedName>
    <definedName name="_3A_20" localSheetId="12">[2]연돌일위집계!#REF!</definedName>
    <definedName name="_3A_20" localSheetId="4">[2]연돌일위집계!#REF!</definedName>
    <definedName name="_3A_20">[2]연돌일위집계!#REF!</definedName>
    <definedName name="_3A_21" localSheetId="8">[2]연돌일위집계!#REF!</definedName>
    <definedName name="_3A_21" localSheetId="11">[2]연돌일위집계!#REF!</definedName>
    <definedName name="_3A_21" localSheetId="12">[2]연돌일위집계!#REF!</definedName>
    <definedName name="_3A_21" localSheetId="4">[2]연돌일위집계!#REF!</definedName>
    <definedName name="_3A_21">[2]연돌일위집계!#REF!</definedName>
    <definedName name="_3A_22" localSheetId="8">[2]연돌일위집계!#REF!</definedName>
    <definedName name="_3A_22" localSheetId="11">[2]연돌일위집계!#REF!</definedName>
    <definedName name="_3A_22" localSheetId="12">[2]연돌일위집계!#REF!</definedName>
    <definedName name="_3A_22" localSheetId="4">[2]연돌일위집계!#REF!</definedName>
    <definedName name="_3A_22">[2]연돌일위집계!#REF!</definedName>
    <definedName name="_3A_23" localSheetId="8">[2]연돌일위집계!#REF!</definedName>
    <definedName name="_3A_23" localSheetId="11">[2]연돌일위집계!#REF!</definedName>
    <definedName name="_3A_23" localSheetId="12">[2]연돌일위집계!#REF!</definedName>
    <definedName name="_3A_23" localSheetId="4">[2]연돌일위집계!#REF!</definedName>
    <definedName name="_3A_23">[2]연돌일위집계!#REF!</definedName>
    <definedName name="_3A_24" localSheetId="8">[2]연돌일위집계!#REF!</definedName>
    <definedName name="_3A_24" localSheetId="11">[2]연돌일위집계!#REF!</definedName>
    <definedName name="_3A_24" localSheetId="12">[2]연돌일위집계!#REF!</definedName>
    <definedName name="_3A_24" localSheetId="4">[2]연돌일위집계!#REF!</definedName>
    <definedName name="_3A_24">[2]연돌일위집계!#REF!</definedName>
    <definedName name="_3A_25" localSheetId="8">[2]연돌일위집계!#REF!</definedName>
    <definedName name="_3A_25" localSheetId="11">[2]연돌일위집계!#REF!</definedName>
    <definedName name="_3A_25" localSheetId="12">[2]연돌일위집계!#REF!</definedName>
    <definedName name="_3A_25" localSheetId="4">[2]연돌일위집계!#REF!</definedName>
    <definedName name="_3A_25">[2]연돌일위집계!#REF!</definedName>
    <definedName name="_3A_26" localSheetId="8">[2]연돌일위집계!#REF!</definedName>
    <definedName name="_3A_26" localSheetId="11">[2]연돌일위집계!#REF!</definedName>
    <definedName name="_3A_26" localSheetId="12">[2]연돌일위집계!#REF!</definedName>
    <definedName name="_3A_26" localSheetId="4">[2]연돌일위집계!#REF!</definedName>
    <definedName name="_3A_26">[2]연돌일위집계!#REF!</definedName>
    <definedName name="_3A_27" localSheetId="8">[2]연돌일위집계!#REF!</definedName>
    <definedName name="_3A_27" localSheetId="11">[2]연돌일위집계!#REF!</definedName>
    <definedName name="_3A_27" localSheetId="12">[2]연돌일위집계!#REF!</definedName>
    <definedName name="_3A_27" localSheetId="4">[2]연돌일위집계!#REF!</definedName>
    <definedName name="_3A_27">[2]연돌일위집계!#REF!</definedName>
    <definedName name="_3A_28" localSheetId="8">[2]연돌일위집계!#REF!</definedName>
    <definedName name="_3A_28" localSheetId="11">[2]연돌일위집계!#REF!</definedName>
    <definedName name="_3A_28" localSheetId="12">[2]연돌일위집계!#REF!</definedName>
    <definedName name="_3A_28" localSheetId="4">[2]연돌일위집계!#REF!</definedName>
    <definedName name="_3A_28">[2]연돌일위집계!#REF!</definedName>
    <definedName name="_3A_29" localSheetId="8">[2]연돌일위집계!#REF!</definedName>
    <definedName name="_3A_29" localSheetId="11">[2]연돌일위집계!#REF!</definedName>
    <definedName name="_3A_29" localSheetId="12">[2]연돌일위집계!#REF!</definedName>
    <definedName name="_3A_29" localSheetId="4">[2]연돌일위집계!#REF!</definedName>
    <definedName name="_3A_29">[2]연돌일위집계!#REF!</definedName>
    <definedName name="_3A_3" localSheetId="8">[2]연돌일위집계!#REF!</definedName>
    <definedName name="_3A_3" localSheetId="11">[2]연돌일위집계!#REF!</definedName>
    <definedName name="_3A_3" localSheetId="12">[2]연돌일위집계!#REF!</definedName>
    <definedName name="_3A_3" localSheetId="4">[2]연돌일위집계!#REF!</definedName>
    <definedName name="_3A_3">[2]연돌일위집계!#REF!</definedName>
    <definedName name="_3A_30" localSheetId="8">[2]연돌일위집계!#REF!</definedName>
    <definedName name="_3A_30" localSheetId="11">[2]연돌일위집계!#REF!</definedName>
    <definedName name="_3A_30" localSheetId="12">[2]연돌일위집계!#REF!</definedName>
    <definedName name="_3A_30" localSheetId="4">[2]연돌일위집계!#REF!</definedName>
    <definedName name="_3A_30">[2]연돌일위집계!#REF!</definedName>
    <definedName name="_3A_4" localSheetId="8">[2]연돌일위집계!#REF!</definedName>
    <definedName name="_3A_4" localSheetId="11">[2]연돌일위집계!#REF!</definedName>
    <definedName name="_3A_4" localSheetId="12">[2]연돌일위집계!#REF!</definedName>
    <definedName name="_3A_4" localSheetId="4">[2]연돌일위집계!#REF!</definedName>
    <definedName name="_3A_4">[2]연돌일위집계!#REF!</definedName>
    <definedName name="_3A_5" localSheetId="8">[2]연돌일위집계!#REF!</definedName>
    <definedName name="_3A_5" localSheetId="11">[2]연돌일위집계!#REF!</definedName>
    <definedName name="_3A_5" localSheetId="12">[2]연돌일위집계!#REF!</definedName>
    <definedName name="_3A_5" localSheetId="4">[2]연돌일위집계!#REF!</definedName>
    <definedName name="_3A_5">[2]연돌일위집계!#REF!</definedName>
    <definedName name="_3A_6" localSheetId="8">[2]연돌일위집계!#REF!</definedName>
    <definedName name="_3A_6" localSheetId="11">[2]연돌일위집계!#REF!</definedName>
    <definedName name="_3A_6" localSheetId="12">[2]연돌일위집계!#REF!</definedName>
    <definedName name="_3A_6" localSheetId="4">[2]연돌일위집계!#REF!</definedName>
    <definedName name="_3A_6">[2]연돌일위집계!#REF!</definedName>
    <definedName name="_3A_7" localSheetId="8">[2]연돌일위집계!#REF!</definedName>
    <definedName name="_3A_7" localSheetId="11">[2]연돌일위집계!#REF!</definedName>
    <definedName name="_3A_7" localSheetId="12">[2]연돌일위집계!#REF!</definedName>
    <definedName name="_3A_7" localSheetId="4">[2]연돌일위집계!#REF!</definedName>
    <definedName name="_3A_7">[2]연돌일위집계!#REF!</definedName>
    <definedName name="_3A_8" localSheetId="8">[2]연돌일위집계!#REF!</definedName>
    <definedName name="_3A_8" localSheetId="11">[2]연돌일위집계!#REF!</definedName>
    <definedName name="_3A_8" localSheetId="12">[2]연돌일위집계!#REF!</definedName>
    <definedName name="_3A_8" localSheetId="4">[2]연돌일위집계!#REF!</definedName>
    <definedName name="_3A_8">[2]연돌일위집계!#REF!</definedName>
    <definedName name="_3A_9" localSheetId="8">[2]연돌일위집계!#REF!</definedName>
    <definedName name="_3A_9" localSheetId="11">[2]연돌일위집계!#REF!</definedName>
    <definedName name="_3A_9" localSheetId="12">[2]연돌일위집계!#REF!</definedName>
    <definedName name="_3A_9" localSheetId="4">[2]연돌일위집계!#REF!</definedName>
    <definedName name="_3A_9">[2]연돌일위집계!#REF!</definedName>
    <definedName name="_3B_1" localSheetId="8">[2]연돌일위집계!#REF!</definedName>
    <definedName name="_3B_1" localSheetId="11">[2]연돌일위집계!#REF!</definedName>
    <definedName name="_3B_1" localSheetId="12">[2]연돌일위집계!#REF!</definedName>
    <definedName name="_3B_1" localSheetId="4">[2]연돌일위집계!#REF!</definedName>
    <definedName name="_3B_1">[2]연돌일위집계!#REF!</definedName>
    <definedName name="_3B_10" localSheetId="8">[2]연돌일위집계!#REF!</definedName>
    <definedName name="_3B_10" localSheetId="11">[2]연돌일위집계!#REF!</definedName>
    <definedName name="_3B_10" localSheetId="12">[2]연돌일위집계!#REF!</definedName>
    <definedName name="_3B_10" localSheetId="4">[2]연돌일위집계!#REF!</definedName>
    <definedName name="_3B_10">[2]연돌일위집계!#REF!</definedName>
    <definedName name="_3B_11" localSheetId="8">[2]연돌일위집계!#REF!</definedName>
    <definedName name="_3B_11" localSheetId="11">[2]연돌일위집계!#REF!</definedName>
    <definedName name="_3B_11" localSheetId="12">[2]연돌일위집계!#REF!</definedName>
    <definedName name="_3B_11" localSheetId="4">[2]연돌일위집계!#REF!</definedName>
    <definedName name="_3B_11">[2]연돌일위집계!#REF!</definedName>
    <definedName name="_3B_12" localSheetId="8">[2]연돌일위집계!#REF!</definedName>
    <definedName name="_3B_12" localSheetId="11">[2]연돌일위집계!#REF!</definedName>
    <definedName name="_3B_12" localSheetId="12">[2]연돌일위집계!#REF!</definedName>
    <definedName name="_3B_12" localSheetId="4">[2]연돌일위집계!#REF!</definedName>
    <definedName name="_3B_12">[2]연돌일위집계!#REF!</definedName>
    <definedName name="_3B_13" localSheetId="8">[2]연돌일위집계!#REF!</definedName>
    <definedName name="_3B_13" localSheetId="11">[2]연돌일위집계!#REF!</definedName>
    <definedName name="_3B_13" localSheetId="12">[2]연돌일위집계!#REF!</definedName>
    <definedName name="_3B_13" localSheetId="4">[2]연돌일위집계!#REF!</definedName>
    <definedName name="_3B_13">[2]연돌일위집계!#REF!</definedName>
    <definedName name="_3B_14" localSheetId="8">[2]연돌일위집계!#REF!</definedName>
    <definedName name="_3B_14" localSheetId="11">[2]연돌일위집계!#REF!</definedName>
    <definedName name="_3B_14" localSheetId="12">[2]연돌일위집계!#REF!</definedName>
    <definedName name="_3B_14" localSheetId="4">[2]연돌일위집계!#REF!</definedName>
    <definedName name="_3B_14">[2]연돌일위집계!#REF!</definedName>
    <definedName name="_3B_15" localSheetId="8">[2]연돌일위집계!#REF!</definedName>
    <definedName name="_3B_15" localSheetId="11">[2]연돌일위집계!#REF!</definedName>
    <definedName name="_3B_15" localSheetId="12">[2]연돌일위집계!#REF!</definedName>
    <definedName name="_3B_15" localSheetId="4">[2]연돌일위집계!#REF!</definedName>
    <definedName name="_3B_15">[2]연돌일위집계!#REF!</definedName>
    <definedName name="_3B_16" localSheetId="8">[2]연돌일위집계!#REF!</definedName>
    <definedName name="_3B_16" localSheetId="11">[2]연돌일위집계!#REF!</definedName>
    <definedName name="_3B_16" localSheetId="12">[2]연돌일위집계!#REF!</definedName>
    <definedName name="_3B_16" localSheetId="4">[2]연돌일위집계!#REF!</definedName>
    <definedName name="_3B_16">[2]연돌일위집계!#REF!</definedName>
    <definedName name="_3B_17" localSheetId="8">[2]연돌일위집계!#REF!</definedName>
    <definedName name="_3B_17" localSheetId="11">[2]연돌일위집계!#REF!</definedName>
    <definedName name="_3B_17" localSheetId="12">[2]연돌일위집계!#REF!</definedName>
    <definedName name="_3B_17" localSheetId="4">[2]연돌일위집계!#REF!</definedName>
    <definedName name="_3B_17">[2]연돌일위집계!#REF!</definedName>
    <definedName name="_3B_18" localSheetId="8">[2]연돌일위집계!#REF!</definedName>
    <definedName name="_3B_18" localSheetId="11">[2]연돌일위집계!#REF!</definedName>
    <definedName name="_3B_18" localSheetId="12">[2]연돌일위집계!#REF!</definedName>
    <definedName name="_3B_18" localSheetId="4">[2]연돌일위집계!#REF!</definedName>
    <definedName name="_3B_18">[2]연돌일위집계!#REF!</definedName>
    <definedName name="_3B_19" localSheetId="8">[2]연돌일위집계!#REF!</definedName>
    <definedName name="_3B_19" localSheetId="11">[2]연돌일위집계!#REF!</definedName>
    <definedName name="_3B_19" localSheetId="12">[2]연돌일위집계!#REF!</definedName>
    <definedName name="_3B_19" localSheetId="4">[2]연돌일위집계!#REF!</definedName>
    <definedName name="_3B_19">[2]연돌일위집계!#REF!</definedName>
    <definedName name="_3B_2" localSheetId="8">[2]연돌일위집계!#REF!</definedName>
    <definedName name="_3B_2" localSheetId="11">[2]연돌일위집계!#REF!</definedName>
    <definedName name="_3B_2" localSheetId="12">[2]연돌일위집계!#REF!</definedName>
    <definedName name="_3B_2" localSheetId="4">[2]연돌일위집계!#REF!</definedName>
    <definedName name="_3B_2">[2]연돌일위집계!#REF!</definedName>
    <definedName name="_3B_20" localSheetId="8">[2]연돌일위집계!#REF!</definedName>
    <definedName name="_3B_20" localSheetId="11">[2]연돌일위집계!#REF!</definedName>
    <definedName name="_3B_20" localSheetId="12">[2]연돌일위집계!#REF!</definedName>
    <definedName name="_3B_20" localSheetId="4">[2]연돌일위집계!#REF!</definedName>
    <definedName name="_3B_20">[2]연돌일위집계!#REF!</definedName>
    <definedName name="_3B_21" localSheetId="8">[2]연돌일위집계!#REF!</definedName>
    <definedName name="_3B_21" localSheetId="11">[2]연돌일위집계!#REF!</definedName>
    <definedName name="_3B_21" localSheetId="12">[2]연돌일위집계!#REF!</definedName>
    <definedName name="_3B_21" localSheetId="4">[2]연돌일위집계!#REF!</definedName>
    <definedName name="_3B_21">[2]연돌일위집계!#REF!</definedName>
    <definedName name="_3B_22" localSheetId="8">[2]연돌일위집계!#REF!</definedName>
    <definedName name="_3B_22" localSheetId="11">[2]연돌일위집계!#REF!</definedName>
    <definedName name="_3B_22" localSheetId="12">[2]연돌일위집계!#REF!</definedName>
    <definedName name="_3B_22" localSheetId="4">[2]연돌일위집계!#REF!</definedName>
    <definedName name="_3B_22">[2]연돌일위집계!#REF!</definedName>
    <definedName name="_3B_23" localSheetId="8">[2]연돌일위집계!#REF!</definedName>
    <definedName name="_3B_23" localSheetId="11">[2]연돌일위집계!#REF!</definedName>
    <definedName name="_3B_23" localSheetId="12">[2]연돌일위집계!#REF!</definedName>
    <definedName name="_3B_23" localSheetId="4">[2]연돌일위집계!#REF!</definedName>
    <definedName name="_3B_23">[2]연돌일위집계!#REF!</definedName>
    <definedName name="_3B_24" localSheetId="8">[2]연돌일위집계!#REF!</definedName>
    <definedName name="_3B_24" localSheetId="11">[2]연돌일위집계!#REF!</definedName>
    <definedName name="_3B_24" localSheetId="12">[2]연돌일위집계!#REF!</definedName>
    <definedName name="_3B_24" localSheetId="4">[2]연돌일위집계!#REF!</definedName>
    <definedName name="_3B_24">[2]연돌일위집계!#REF!</definedName>
    <definedName name="_3B_25" localSheetId="8">[2]연돌일위집계!#REF!</definedName>
    <definedName name="_3B_25" localSheetId="11">[2]연돌일위집계!#REF!</definedName>
    <definedName name="_3B_25" localSheetId="12">[2]연돌일위집계!#REF!</definedName>
    <definedName name="_3B_25" localSheetId="4">[2]연돌일위집계!#REF!</definedName>
    <definedName name="_3B_25">[2]연돌일위집계!#REF!</definedName>
    <definedName name="_3B_26" localSheetId="8">[2]연돌일위집계!#REF!</definedName>
    <definedName name="_3B_26" localSheetId="11">[2]연돌일위집계!#REF!</definedName>
    <definedName name="_3B_26" localSheetId="12">[2]연돌일위집계!#REF!</definedName>
    <definedName name="_3B_26" localSheetId="4">[2]연돌일위집계!#REF!</definedName>
    <definedName name="_3B_26">[2]연돌일위집계!#REF!</definedName>
    <definedName name="_3B_27" localSheetId="8">[2]연돌일위집계!#REF!</definedName>
    <definedName name="_3B_27" localSheetId="11">[2]연돌일위집계!#REF!</definedName>
    <definedName name="_3B_27" localSheetId="12">[2]연돌일위집계!#REF!</definedName>
    <definedName name="_3B_27" localSheetId="4">[2]연돌일위집계!#REF!</definedName>
    <definedName name="_3B_27">[2]연돌일위집계!#REF!</definedName>
    <definedName name="_3B_28" localSheetId="8">[2]연돌일위집계!#REF!</definedName>
    <definedName name="_3B_28" localSheetId="11">[2]연돌일위집계!#REF!</definedName>
    <definedName name="_3B_28" localSheetId="12">[2]연돌일위집계!#REF!</definedName>
    <definedName name="_3B_28" localSheetId="4">[2]연돌일위집계!#REF!</definedName>
    <definedName name="_3B_28">[2]연돌일위집계!#REF!</definedName>
    <definedName name="_3B_29" localSheetId="8">[2]연돌일위집계!#REF!</definedName>
    <definedName name="_3B_29" localSheetId="11">[2]연돌일위집계!#REF!</definedName>
    <definedName name="_3B_29" localSheetId="12">[2]연돌일위집계!#REF!</definedName>
    <definedName name="_3B_29" localSheetId="4">[2]연돌일위집계!#REF!</definedName>
    <definedName name="_3B_29">[2]연돌일위집계!#REF!</definedName>
    <definedName name="_3B_3" localSheetId="8">[2]연돌일위집계!#REF!</definedName>
    <definedName name="_3B_3" localSheetId="11">[2]연돌일위집계!#REF!</definedName>
    <definedName name="_3B_3" localSheetId="12">[2]연돌일위집계!#REF!</definedName>
    <definedName name="_3B_3" localSheetId="4">[2]연돌일위집계!#REF!</definedName>
    <definedName name="_3B_3">[2]연돌일위집계!#REF!</definedName>
    <definedName name="_3B_30" localSheetId="8">[2]연돌일위집계!#REF!</definedName>
    <definedName name="_3B_30" localSheetId="11">[2]연돌일위집계!#REF!</definedName>
    <definedName name="_3B_30" localSheetId="12">[2]연돌일위집계!#REF!</definedName>
    <definedName name="_3B_30" localSheetId="4">[2]연돌일위집계!#REF!</definedName>
    <definedName name="_3B_30">[2]연돌일위집계!#REF!</definedName>
    <definedName name="_3B_4" localSheetId="8">[2]연돌일위집계!#REF!</definedName>
    <definedName name="_3B_4" localSheetId="11">[2]연돌일위집계!#REF!</definedName>
    <definedName name="_3B_4" localSheetId="12">[2]연돌일위집계!#REF!</definedName>
    <definedName name="_3B_4" localSheetId="4">[2]연돌일위집계!#REF!</definedName>
    <definedName name="_3B_4">[2]연돌일위집계!#REF!</definedName>
    <definedName name="_3B_5" localSheetId="8">[2]연돌일위집계!#REF!</definedName>
    <definedName name="_3B_5" localSheetId="11">[2]연돌일위집계!#REF!</definedName>
    <definedName name="_3B_5" localSheetId="12">[2]연돌일위집계!#REF!</definedName>
    <definedName name="_3B_5" localSheetId="4">[2]연돌일위집계!#REF!</definedName>
    <definedName name="_3B_5">[2]연돌일위집계!#REF!</definedName>
    <definedName name="_3B_6" localSheetId="8">[2]연돌일위집계!#REF!</definedName>
    <definedName name="_3B_6" localSheetId="11">[2]연돌일위집계!#REF!</definedName>
    <definedName name="_3B_6" localSheetId="12">[2]연돌일위집계!#REF!</definedName>
    <definedName name="_3B_6" localSheetId="4">[2]연돌일위집계!#REF!</definedName>
    <definedName name="_3B_6">[2]연돌일위집계!#REF!</definedName>
    <definedName name="_3B_7" localSheetId="8">[2]연돌일위집계!#REF!</definedName>
    <definedName name="_3B_7" localSheetId="11">[2]연돌일위집계!#REF!</definedName>
    <definedName name="_3B_7" localSheetId="12">[2]연돌일위집계!#REF!</definedName>
    <definedName name="_3B_7" localSheetId="4">[2]연돌일위집계!#REF!</definedName>
    <definedName name="_3B_7">[2]연돌일위집계!#REF!</definedName>
    <definedName name="_3B_8" localSheetId="8">[2]연돌일위집계!#REF!</definedName>
    <definedName name="_3B_8" localSheetId="11">[2]연돌일위집계!#REF!</definedName>
    <definedName name="_3B_8" localSheetId="12">[2]연돌일위집계!#REF!</definedName>
    <definedName name="_3B_8" localSheetId="4">[2]연돌일위집계!#REF!</definedName>
    <definedName name="_3B_8">[2]연돌일위집계!#REF!</definedName>
    <definedName name="_3B_9" localSheetId="8">[2]연돌일위집계!#REF!</definedName>
    <definedName name="_3B_9" localSheetId="11">[2]연돌일위집계!#REF!</definedName>
    <definedName name="_3B_9" localSheetId="12">[2]연돌일위집계!#REF!</definedName>
    <definedName name="_3B_9" localSheetId="4">[2]연돌일위집계!#REF!</definedName>
    <definedName name="_3B_9">[2]연돌일위집계!#REF!</definedName>
    <definedName name="_3C_1" localSheetId="8">[2]연돌일위집계!#REF!</definedName>
    <definedName name="_3C_1" localSheetId="11">[2]연돌일위집계!#REF!</definedName>
    <definedName name="_3C_1" localSheetId="12">[2]연돌일위집계!#REF!</definedName>
    <definedName name="_3C_1" localSheetId="4">[2]연돌일위집계!#REF!</definedName>
    <definedName name="_3C_1">[2]연돌일위집계!#REF!</definedName>
    <definedName name="_3C_10" localSheetId="8">[2]연돌일위집계!#REF!</definedName>
    <definedName name="_3C_10" localSheetId="11">[2]연돌일위집계!#REF!</definedName>
    <definedName name="_3C_10" localSheetId="12">[2]연돌일위집계!#REF!</definedName>
    <definedName name="_3C_10" localSheetId="4">[2]연돌일위집계!#REF!</definedName>
    <definedName name="_3C_10">[2]연돌일위집계!#REF!</definedName>
    <definedName name="_3C_11" localSheetId="8">[2]연돌일위집계!#REF!</definedName>
    <definedName name="_3C_11" localSheetId="11">[2]연돌일위집계!#REF!</definedName>
    <definedName name="_3C_11" localSheetId="12">[2]연돌일위집계!#REF!</definedName>
    <definedName name="_3C_11" localSheetId="4">[2]연돌일위집계!#REF!</definedName>
    <definedName name="_3C_11">[2]연돌일위집계!#REF!</definedName>
    <definedName name="_3C_12" localSheetId="8">[2]연돌일위집계!#REF!</definedName>
    <definedName name="_3C_12" localSheetId="11">[2]연돌일위집계!#REF!</definedName>
    <definedName name="_3C_12" localSheetId="12">[2]연돌일위집계!#REF!</definedName>
    <definedName name="_3C_12" localSheetId="4">[2]연돌일위집계!#REF!</definedName>
    <definedName name="_3C_12">[2]연돌일위집계!#REF!</definedName>
    <definedName name="_3C_13" localSheetId="8">[2]연돌일위집계!#REF!</definedName>
    <definedName name="_3C_13" localSheetId="11">[2]연돌일위집계!#REF!</definedName>
    <definedName name="_3C_13" localSheetId="12">[2]연돌일위집계!#REF!</definedName>
    <definedName name="_3C_13" localSheetId="4">[2]연돌일위집계!#REF!</definedName>
    <definedName name="_3C_13">[2]연돌일위집계!#REF!</definedName>
    <definedName name="_3C_14" localSheetId="8">[2]연돌일위집계!#REF!</definedName>
    <definedName name="_3C_14" localSheetId="11">[2]연돌일위집계!#REF!</definedName>
    <definedName name="_3C_14" localSheetId="12">[2]연돌일위집계!#REF!</definedName>
    <definedName name="_3C_14" localSheetId="4">[2]연돌일위집계!#REF!</definedName>
    <definedName name="_3C_14">[2]연돌일위집계!#REF!</definedName>
    <definedName name="_3C_15" localSheetId="8">[2]연돌일위집계!#REF!</definedName>
    <definedName name="_3C_15" localSheetId="11">[2]연돌일위집계!#REF!</definedName>
    <definedName name="_3C_15" localSheetId="12">[2]연돌일위집계!#REF!</definedName>
    <definedName name="_3C_15" localSheetId="4">[2]연돌일위집계!#REF!</definedName>
    <definedName name="_3C_15">[2]연돌일위집계!#REF!</definedName>
    <definedName name="_3C_16" localSheetId="8">[2]연돌일위집계!#REF!</definedName>
    <definedName name="_3C_16" localSheetId="11">[2]연돌일위집계!#REF!</definedName>
    <definedName name="_3C_16" localSheetId="12">[2]연돌일위집계!#REF!</definedName>
    <definedName name="_3C_16" localSheetId="4">[2]연돌일위집계!#REF!</definedName>
    <definedName name="_3C_16">[2]연돌일위집계!#REF!</definedName>
    <definedName name="_3C_17" localSheetId="8">[2]연돌일위집계!#REF!</definedName>
    <definedName name="_3C_17" localSheetId="11">[2]연돌일위집계!#REF!</definedName>
    <definedName name="_3C_17" localSheetId="12">[2]연돌일위집계!#REF!</definedName>
    <definedName name="_3C_17" localSheetId="4">[2]연돌일위집계!#REF!</definedName>
    <definedName name="_3C_17">[2]연돌일위집계!#REF!</definedName>
    <definedName name="_3C_18" localSheetId="8">[2]연돌일위집계!#REF!</definedName>
    <definedName name="_3C_18" localSheetId="11">[2]연돌일위집계!#REF!</definedName>
    <definedName name="_3C_18" localSheetId="12">[2]연돌일위집계!#REF!</definedName>
    <definedName name="_3C_18" localSheetId="4">[2]연돌일위집계!#REF!</definedName>
    <definedName name="_3C_18">[2]연돌일위집계!#REF!</definedName>
    <definedName name="_3C_19" localSheetId="8">[2]연돌일위집계!#REF!</definedName>
    <definedName name="_3C_19" localSheetId="11">[2]연돌일위집계!#REF!</definedName>
    <definedName name="_3C_19" localSheetId="12">[2]연돌일위집계!#REF!</definedName>
    <definedName name="_3C_19" localSheetId="4">[2]연돌일위집계!#REF!</definedName>
    <definedName name="_3C_19">[2]연돌일위집계!#REF!</definedName>
    <definedName name="_3C_2" localSheetId="8">[2]연돌일위집계!#REF!</definedName>
    <definedName name="_3C_2" localSheetId="11">[2]연돌일위집계!#REF!</definedName>
    <definedName name="_3C_2" localSheetId="12">[2]연돌일위집계!#REF!</definedName>
    <definedName name="_3C_2" localSheetId="4">[2]연돌일위집계!#REF!</definedName>
    <definedName name="_3C_2">[2]연돌일위집계!#REF!</definedName>
    <definedName name="_3C_20" localSheetId="8">[2]연돌일위집계!#REF!</definedName>
    <definedName name="_3C_20" localSheetId="11">[2]연돌일위집계!#REF!</definedName>
    <definedName name="_3C_20" localSheetId="12">[2]연돌일위집계!#REF!</definedName>
    <definedName name="_3C_20" localSheetId="4">[2]연돌일위집계!#REF!</definedName>
    <definedName name="_3C_20">[2]연돌일위집계!#REF!</definedName>
    <definedName name="_3C_21" localSheetId="8">[2]연돌일위집계!#REF!</definedName>
    <definedName name="_3C_21" localSheetId="11">[2]연돌일위집계!#REF!</definedName>
    <definedName name="_3C_21" localSheetId="12">[2]연돌일위집계!#REF!</definedName>
    <definedName name="_3C_21" localSheetId="4">[2]연돌일위집계!#REF!</definedName>
    <definedName name="_3C_21">[2]연돌일위집계!#REF!</definedName>
    <definedName name="_3C_22" localSheetId="8">[2]연돌일위집계!#REF!</definedName>
    <definedName name="_3C_22" localSheetId="11">[2]연돌일위집계!#REF!</definedName>
    <definedName name="_3C_22" localSheetId="12">[2]연돌일위집계!#REF!</definedName>
    <definedName name="_3C_22" localSheetId="4">[2]연돌일위집계!#REF!</definedName>
    <definedName name="_3C_22">[2]연돌일위집계!#REF!</definedName>
    <definedName name="_3C_23" localSheetId="8">[2]연돌일위집계!#REF!</definedName>
    <definedName name="_3C_23" localSheetId="11">[2]연돌일위집계!#REF!</definedName>
    <definedName name="_3C_23" localSheetId="12">[2]연돌일위집계!#REF!</definedName>
    <definedName name="_3C_23" localSheetId="4">[2]연돌일위집계!#REF!</definedName>
    <definedName name="_3C_23">[2]연돌일위집계!#REF!</definedName>
    <definedName name="_3C_24" localSheetId="8">[2]연돌일위집계!#REF!</definedName>
    <definedName name="_3C_24" localSheetId="11">[2]연돌일위집계!#REF!</definedName>
    <definedName name="_3C_24" localSheetId="12">[2]연돌일위집계!#REF!</definedName>
    <definedName name="_3C_24" localSheetId="4">[2]연돌일위집계!#REF!</definedName>
    <definedName name="_3C_24">[2]연돌일위집계!#REF!</definedName>
    <definedName name="_3C_25" localSheetId="8">[2]연돌일위집계!#REF!</definedName>
    <definedName name="_3C_25" localSheetId="11">[2]연돌일위집계!#REF!</definedName>
    <definedName name="_3C_25" localSheetId="12">[2]연돌일위집계!#REF!</definedName>
    <definedName name="_3C_25" localSheetId="4">[2]연돌일위집계!#REF!</definedName>
    <definedName name="_3C_25">[2]연돌일위집계!#REF!</definedName>
    <definedName name="_3C_26" localSheetId="8">[2]연돌일위집계!#REF!</definedName>
    <definedName name="_3C_26" localSheetId="11">[2]연돌일위집계!#REF!</definedName>
    <definedName name="_3C_26" localSheetId="12">[2]연돌일위집계!#REF!</definedName>
    <definedName name="_3C_26" localSheetId="4">[2]연돌일위집계!#REF!</definedName>
    <definedName name="_3C_26">[2]연돌일위집계!#REF!</definedName>
    <definedName name="_3C_27" localSheetId="8">[2]연돌일위집계!#REF!</definedName>
    <definedName name="_3C_27" localSheetId="11">[2]연돌일위집계!#REF!</definedName>
    <definedName name="_3C_27" localSheetId="12">[2]연돌일위집계!#REF!</definedName>
    <definedName name="_3C_27" localSheetId="4">[2]연돌일위집계!#REF!</definedName>
    <definedName name="_3C_27">[2]연돌일위집계!#REF!</definedName>
    <definedName name="_3C_28" localSheetId="8">[2]연돌일위집계!#REF!</definedName>
    <definedName name="_3C_28" localSheetId="11">[2]연돌일위집계!#REF!</definedName>
    <definedName name="_3C_28" localSheetId="12">[2]연돌일위집계!#REF!</definedName>
    <definedName name="_3C_28" localSheetId="4">[2]연돌일위집계!#REF!</definedName>
    <definedName name="_3C_28">[2]연돌일위집계!#REF!</definedName>
    <definedName name="_3C_29" localSheetId="8">[2]연돌일위집계!#REF!</definedName>
    <definedName name="_3C_29" localSheetId="11">[2]연돌일위집계!#REF!</definedName>
    <definedName name="_3C_29" localSheetId="12">[2]연돌일위집계!#REF!</definedName>
    <definedName name="_3C_29" localSheetId="4">[2]연돌일위집계!#REF!</definedName>
    <definedName name="_3C_29">[2]연돌일위집계!#REF!</definedName>
    <definedName name="_3C_3" localSheetId="8">[2]연돌일위집계!#REF!</definedName>
    <definedName name="_3C_3" localSheetId="11">[2]연돌일위집계!#REF!</definedName>
    <definedName name="_3C_3" localSheetId="12">[2]연돌일위집계!#REF!</definedName>
    <definedName name="_3C_3" localSheetId="4">[2]연돌일위집계!#REF!</definedName>
    <definedName name="_3C_3">[2]연돌일위집계!#REF!</definedName>
    <definedName name="_3C_30" localSheetId="8">[2]연돌일위집계!#REF!</definedName>
    <definedName name="_3C_30" localSheetId="11">[2]연돌일위집계!#REF!</definedName>
    <definedName name="_3C_30" localSheetId="12">[2]연돌일위집계!#REF!</definedName>
    <definedName name="_3C_30" localSheetId="4">[2]연돌일위집계!#REF!</definedName>
    <definedName name="_3C_30">[2]연돌일위집계!#REF!</definedName>
    <definedName name="_3C_4" localSheetId="8">[2]연돌일위집계!#REF!</definedName>
    <definedName name="_3C_4" localSheetId="11">[2]연돌일위집계!#REF!</definedName>
    <definedName name="_3C_4" localSheetId="12">[2]연돌일위집계!#REF!</definedName>
    <definedName name="_3C_4" localSheetId="4">[2]연돌일위집계!#REF!</definedName>
    <definedName name="_3C_4">[2]연돌일위집계!#REF!</definedName>
    <definedName name="_3C_5" localSheetId="8">[2]연돌일위집계!#REF!</definedName>
    <definedName name="_3C_5" localSheetId="11">[2]연돌일위집계!#REF!</definedName>
    <definedName name="_3C_5" localSheetId="12">[2]연돌일위집계!#REF!</definedName>
    <definedName name="_3C_5" localSheetId="4">[2]연돌일위집계!#REF!</definedName>
    <definedName name="_3C_5">[2]연돌일위집계!#REF!</definedName>
    <definedName name="_3C_6" localSheetId="8">[2]연돌일위집계!#REF!</definedName>
    <definedName name="_3C_6" localSheetId="11">[2]연돌일위집계!#REF!</definedName>
    <definedName name="_3C_6" localSheetId="12">[2]연돌일위집계!#REF!</definedName>
    <definedName name="_3C_6" localSheetId="4">[2]연돌일위집계!#REF!</definedName>
    <definedName name="_3C_6">[2]연돌일위집계!#REF!</definedName>
    <definedName name="_3C_7" localSheetId="8">[2]연돌일위집계!#REF!</definedName>
    <definedName name="_3C_7" localSheetId="11">[2]연돌일위집계!#REF!</definedName>
    <definedName name="_3C_7" localSheetId="12">[2]연돌일위집계!#REF!</definedName>
    <definedName name="_3C_7" localSheetId="4">[2]연돌일위집계!#REF!</definedName>
    <definedName name="_3C_7">[2]연돌일위집계!#REF!</definedName>
    <definedName name="_3C_8" localSheetId="8">[2]연돌일위집계!#REF!</definedName>
    <definedName name="_3C_8" localSheetId="11">[2]연돌일위집계!#REF!</definedName>
    <definedName name="_3C_8" localSheetId="12">[2]연돌일위집계!#REF!</definedName>
    <definedName name="_3C_8" localSheetId="4">[2]연돌일위집계!#REF!</definedName>
    <definedName name="_3C_8">[2]연돌일위집계!#REF!</definedName>
    <definedName name="_3C_9" localSheetId="8">[2]연돌일위집계!#REF!</definedName>
    <definedName name="_3C_9" localSheetId="11">[2]연돌일위집계!#REF!</definedName>
    <definedName name="_3C_9" localSheetId="12">[2]연돌일위집계!#REF!</definedName>
    <definedName name="_3C_9" localSheetId="4">[2]연돌일위집계!#REF!</definedName>
    <definedName name="_3C_9">[2]연돌일위집계!#REF!</definedName>
    <definedName name="_42_G__Extract" localSheetId="11">#REF!</definedName>
    <definedName name="_44_G__Extract" localSheetId="12">#REF!</definedName>
    <definedName name="_46_G__Extract" localSheetId="4">#REF!</definedName>
    <definedName name="_48_G__Extract">#REF!</definedName>
    <definedName name="_4A_1" localSheetId="8">[2]연돌일위집계!#REF!</definedName>
    <definedName name="_4A_1" localSheetId="11">[2]연돌일위집계!#REF!</definedName>
    <definedName name="_4A_1" localSheetId="12">[2]연돌일위집계!#REF!</definedName>
    <definedName name="_4A_1" localSheetId="4">[2]연돌일위집계!#REF!</definedName>
    <definedName name="_4A_1">[2]연돌일위집계!#REF!</definedName>
    <definedName name="_4A_10" localSheetId="8">[2]연돌일위집계!#REF!</definedName>
    <definedName name="_4A_10" localSheetId="11">[2]연돌일위집계!#REF!</definedName>
    <definedName name="_4A_10" localSheetId="12">[2]연돌일위집계!#REF!</definedName>
    <definedName name="_4A_10" localSheetId="4">[2]연돌일위집계!#REF!</definedName>
    <definedName name="_4A_10">[2]연돌일위집계!#REF!</definedName>
    <definedName name="_4A_11" localSheetId="8">[2]연돌일위집계!#REF!</definedName>
    <definedName name="_4A_11" localSheetId="11">[2]연돌일위집계!#REF!</definedName>
    <definedName name="_4A_11" localSheetId="12">[2]연돌일위집계!#REF!</definedName>
    <definedName name="_4A_11" localSheetId="4">[2]연돌일위집계!#REF!</definedName>
    <definedName name="_4A_11">[2]연돌일위집계!#REF!</definedName>
    <definedName name="_4A_12" localSheetId="8">[2]연돌일위집계!#REF!</definedName>
    <definedName name="_4A_12" localSheetId="11">[2]연돌일위집계!#REF!</definedName>
    <definedName name="_4A_12" localSheetId="12">[2]연돌일위집계!#REF!</definedName>
    <definedName name="_4A_12" localSheetId="4">[2]연돌일위집계!#REF!</definedName>
    <definedName name="_4A_12">[2]연돌일위집계!#REF!</definedName>
    <definedName name="_4A_13" localSheetId="8">[2]연돌일위집계!#REF!</definedName>
    <definedName name="_4A_13" localSheetId="11">[2]연돌일위집계!#REF!</definedName>
    <definedName name="_4A_13" localSheetId="12">[2]연돌일위집계!#REF!</definedName>
    <definedName name="_4A_13" localSheetId="4">[2]연돌일위집계!#REF!</definedName>
    <definedName name="_4A_13">[2]연돌일위집계!#REF!</definedName>
    <definedName name="_4A_14" localSheetId="8">[2]연돌일위집계!#REF!</definedName>
    <definedName name="_4A_14" localSheetId="11">[2]연돌일위집계!#REF!</definedName>
    <definedName name="_4A_14" localSheetId="12">[2]연돌일위집계!#REF!</definedName>
    <definedName name="_4A_14" localSheetId="4">[2]연돌일위집계!#REF!</definedName>
    <definedName name="_4A_14">[2]연돌일위집계!#REF!</definedName>
    <definedName name="_4A_15" localSheetId="8">[2]연돌일위집계!#REF!</definedName>
    <definedName name="_4A_15" localSheetId="11">[2]연돌일위집계!#REF!</definedName>
    <definedName name="_4A_15" localSheetId="12">[2]연돌일위집계!#REF!</definedName>
    <definedName name="_4A_15" localSheetId="4">[2]연돌일위집계!#REF!</definedName>
    <definedName name="_4A_15">[2]연돌일위집계!#REF!</definedName>
    <definedName name="_4A_16" localSheetId="8">[2]연돌일위집계!#REF!</definedName>
    <definedName name="_4A_16" localSheetId="11">[2]연돌일위집계!#REF!</definedName>
    <definedName name="_4A_16" localSheetId="12">[2]연돌일위집계!#REF!</definedName>
    <definedName name="_4A_16" localSheetId="4">[2]연돌일위집계!#REF!</definedName>
    <definedName name="_4A_16">[2]연돌일위집계!#REF!</definedName>
    <definedName name="_4A_17" localSheetId="8">[2]연돌일위집계!#REF!</definedName>
    <definedName name="_4A_17" localSheetId="11">[2]연돌일위집계!#REF!</definedName>
    <definedName name="_4A_17" localSheetId="12">[2]연돌일위집계!#REF!</definedName>
    <definedName name="_4A_17" localSheetId="4">[2]연돌일위집계!#REF!</definedName>
    <definedName name="_4A_17">[2]연돌일위집계!#REF!</definedName>
    <definedName name="_4A_18" localSheetId="8">[2]연돌일위집계!#REF!</definedName>
    <definedName name="_4A_18" localSheetId="11">[2]연돌일위집계!#REF!</definedName>
    <definedName name="_4A_18" localSheetId="12">[2]연돌일위집계!#REF!</definedName>
    <definedName name="_4A_18" localSheetId="4">[2]연돌일위집계!#REF!</definedName>
    <definedName name="_4A_18">[2]연돌일위집계!#REF!</definedName>
    <definedName name="_4A_19" localSheetId="8">[2]연돌일위집계!#REF!</definedName>
    <definedName name="_4A_19" localSheetId="11">[2]연돌일위집계!#REF!</definedName>
    <definedName name="_4A_19" localSheetId="12">[2]연돌일위집계!#REF!</definedName>
    <definedName name="_4A_19" localSheetId="4">[2]연돌일위집계!#REF!</definedName>
    <definedName name="_4A_19">[2]연돌일위집계!#REF!</definedName>
    <definedName name="_4A_2" localSheetId="8">[2]연돌일위집계!#REF!</definedName>
    <definedName name="_4A_2" localSheetId="11">[2]연돌일위집계!#REF!</definedName>
    <definedName name="_4A_2" localSheetId="12">[2]연돌일위집계!#REF!</definedName>
    <definedName name="_4A_2" localSheetId="4">[2]연돌일위집계!#REF!</definedName>
    <definedName name="_4A_2">[2]연돌일위집계!#REF!</definedName>
    <definedName name="_4A_20" localSheetId="8">[2]연돌일위집계!#REF!</definedName>
    <definedName name="_4A_20" localSheetId="11">[2]연돌일위집계!#REF!</definedName>
    <definedName name="_4A_20" localSheetId="12">[2]연돌일위집계!#REF!</definedName>
    <definedName name="_4A_20" localSheetId="4">[2]연돌일위집계!#REF!</definedName>
    <definedName name="_4A_20">[2]연돌일위집계!#REF!</definedName>
    <definedName name="_4A_21" localSheetId="8">[2]연돌일위집계!#REF!</definedName>
    <definedName name="_4A_21" localSheetId="11">[2]연돌일위집계!#REF!</definedName>
    <definedName name="_4A_21" localSheetId="12">[2]연돌일위집계!#REF!</definedName>
    <definedName name="_4A_21" localSheetId="4">[2]연돌일위집계!#REF!</definedName>
    <definedName name="_4A_21">[2]연돌일위집계!#REF!</definedName>
    <definedName name="_4A_22" localSheetId="8">[2]연돌일위집계!#REF!</definedName>
    <definedName name="_4A_22" localSheetId="11">[2]연돌일위집계!#REF!</definedName>
    <definedName name="_4A_22" localSheetId="12">[2]연돌일위집계!#REF!</definedName>
    <definedName name="_4A_22" localSheetId="4">[2]연돌일위집계!#REF!</definedName>
    <definedName name="_4A_22">[2]연돌일위집계!#REF!</definedName>
    <definedName name="_4A_23" localSheetId="8">[2]연돌일위집계!#REF!</definedName>
    <definedName name="_4A_23" localSheetId="11">[2]연돌일위집계!#REF!</definedName>
    <definedName name="_4A_23" localSheetId="12">[2]연돌일위집계!#REF!</definedName>
    <definedName name="_4A_23" localSheetId="4">[2]연돌일위집계!#REF!</definedName>
    <definedName name="_4A_23">[2]연돌일위집계!#REF!</definedName>
    <definedName name="_4A_24" localSheetId="8">[2]연돌일위집계!#REF!</definedName>
    <definedName name="_4A_24" localSheetId="11">[2]연돌일위집계!#REF!</definedName>
    <definedName name="_4A_24" localSheetId="12">[2]연돌일위집계!#REF!</definedName>
    <definedName name="_4A_24" localSheetId="4">[2]연돌일위집계!#REF!</definedName>
    <definedName name="_4A_24">[2]연돌일위집계!#REF!</definedName>
    <definedName name="_4A_25" localSheetId="8">[2]연돌일위집계!#REF!</definedName>
    <definedName name="_4A_25" localSheetId="11">[2]연돌일위집계!#REF!</definedName>
    <definedName name="_4A_25" localSheetId="12">[2]연돌일위집계!#REF!</definedName>
    <definedName name="_4A_25" localSheetId="4">[2]연돌일위집계!#REF!</definedName>
    <definedName name="_4A_25">[2]연돌일위집계!#REF!</definedName>
    <definedName name="_4A_26" localSheetId="8">[2]연돌일위집계!#REF!</definedName>
    <definedName name="_4A_26" localSheetId="11">[2]연돌일위집계!#REF!</definedName>
    <definedName name="_4A_26" localSheetId="12">[2]연돌일위집계!#REF!</definedName>
    <definedName name="_4A_26" localSheetId="4">[2]연돌일위집계!#REF!</definedName>
    <definedName name="_4A_26">[2]연돌일위집계!#REF!</definedName>
    <definedName name="_4A_27" localSheetId="8">[2]연돌일위집계!#REF!</definedName>
    <definedName name="_4A_27" localSheetId="11">[2]연돌일위집계!#REF!</definedName>
    <definedName name="_4A_27" localSheetId="12">[2]연돌일위집계!#REF!</definedName>
    <definedName name="_4A_27" localSheetId="4">[2]연돌일위집계!#REF!</definedName>
    <definedName name="_4A_27">[2]연돌일위집계!#REF!</definedName>
    <definedName name="_4A_28" localSheetId="8">[2]연돌일위집계!#REF!</definedName>
    <definedName name="_4A_28" localSheetId="11">[2]연돌일위집계!#REF!</definedName>
    <definedName name="_4A_28" localSheetId="12">[2]연돌일위집계!#REF!</definedName>
    <definedName name="_4A_28" localSheetId="4">[2]연돌일위집계!#REF!</definedName>
    <definedName name="_4A_28">[2]연돌일위집계!#REF!</definedName>
    <definedName name="_4A_29" localSheetId="8">[2]연돌일위집계!#REF!</definedName>
    <definedName name="_4A_29" localSheetId="11">[2]연돌일위집계!#REF!</definedName>
    <definedName name="_4A_29" localSheetId="12">[2]연돌일위집계!#REF!</definedName>
    <definedName name="_4A_29" localSheetId="4">[2]연돌일위집계!#REF!</definedName>
    <definedName name="_4A_29">[2]연돌일위집계!#REF!</definedName>
    <definedName name="_4A_3" localSheetId="8">[2]연돌일위집계!#REF!</definedName>
    <definedName name="_4A_3" localSheetId="11">[2]연돌일위집계!#REF!</definedName>
    <definedName name="_4A_3" localSheetId="12">[2]연돌일위집계!#REF!</definedName>
    <definedName name="_4A_3" localSheetId="4">[2]연돌일위집계!#REF!</definedName>
    <definedName name="_4A_3">[2]연돌일위집계!#REF!</definedName>
    <definedName name="_4A_30" localSheetId="8">[2]연돌일위집계!#REF!</definedName>
    <definedName name="_4A_30" localSheetId="11">[2]연돌일위집계!#REF!</definedName>
    <definedName name="_4A_30" localSheetId="12">[2]연돌일위집계!#REF!</definedName>
    <definedName name="_4A_30" localSheetId="4">[2]연돌일위집계!#REF!</definedName>
    <definedName name="_4A_30">[2]연돌일위집계!#REF!</definedName>
    <definedName name="_4A_4" localSheetId="8">[2]연돌일위집계!#REF!</definedName>
    <definedName name="_4A_4" localSheetId="11">[2]연돌일위집계!#REF!</definedName>
    <definedName name="_4A_4" localSheetId="12">[2]연돌일위집계!#REF!</definedName>
    <definedName name="_4A_4" localSheetId="4">[2]연돌일위집계!#REF!</definedName>
    <definedName name="_4A_4">[2]연돌일위집계!#REF!</definedName>
    <definedName name="_4A_5" localSheetId="8">[2]연돌일위집계!#REF!</definedName>
    <definedName name="_4A_5" localSheetId="11">[2]연돌일위집계!#REF!</definedName>
    <definedName name="_4A_5" localSheetId="12">[2]연돌일위집계!#REF!</definedName>
    <definedName name="_4A_5" localSheetId="4">[2]연돌일위집계!#REF!</definedName>
    <definedName name="_4A_5">[2]연돌일위집계!#REF!</definedName>
    <definedName name="_4A_6" localSheetId="8">[2]연돌일위집계!#REF!</definedName>
    <definedName name="_4A_6" localSheetId="11">[2]연돌일위집계!#REF!</definedName>
    <definedName name="_4A_6" localSheetId="12">[2]연돌일위집계!#REF!</definedName>
    <definedName name="_4A_6" localSheetId="4">[2]연돌일위집계!#REF!</definedName>
    <definedName name="_4A_6">[2]연돌일위집계!#REF!</definedName>
    <definedName name="_4A_7" localSheetId="8">[2]연돌일위집계!#REF!</definedName>
    <definedName name="_4A_7" localSheetId="11">[2]연돌일위집계!#REF!</definedName>
    <definedName name="_4A_7" localSheetId="12">[2]연돌일위집계!#REF!</definedName>
    <definedName name="_4A_7" localSheetId="4">[2]연돌일위집계!#REF!</definedName>
    <definedName name="_4A_7">[2]연돌일위집계!#REF!</definedName>
    <definedName name="_4A_8" localSheetId="8">[2]연돌일위집계!#REF!</definedName>
    <definedName name="_4A_8" localSheetId="11">[2]연돌일위집계!#REF!</definedName>
    <definedName name="_4A_8" localSheetId="12">[2]연돌일위집계!#REF!</definedName>
    <definedName name="_4A_8" localSheetId="4">[2]연돌일위집계!#REF!</definedName>
    <definedName name="_4A_8">[2]연돌일위집계!#REF!</definedName>
    <definedName name="_4A_9" localSheetId="8">[2]연돌일위집계!#REF!</definedName>
    <definedName name="_4A_9" localSheetId="11">[2]연돌일위집계!#REF!</definedName>
    <definedName name="_4A_9" localSheetId="12">[2]연돌일위집계!#REF!</definedName>
    <definedName name="_4A_9" localSheetId="4">[2]연돌일위집계!#REF!</definedName>
    <definedName name="_4A_9">[2]연돌일위집계!#REF!</definedName>
    <definedName name="_4B_1" localSheetId="8">[2]연돌일위집계!#REF!</definedName>
    <definedName name="_4B_1" localSheetId="11">[2]연돌일위집계!#REF!</definedName>
    <definedName name="_4B_1" localSheetId="12">[2]연돌일위집계!#REF!</definedName>
    <definedName name="_4B_1" localSheetId="4">[2]연돌일위집계!#REF!</definedName>
    <definedName name="_4B_1">[2]연돌일위집계!#REF!</definedName>
    <definedName name="_4B_10" localSheetId="8">[2]연돌일위집계!#REF!</definedName>
    <definedName name="_4B_10" localSheetId="11">[2]연돌일위집계!#REF!</definedName>
    <definedName name="_4B_10" localSheetId="12">[2]연돌일위집계!#REF!</definedName>
    <definedName name="_4B_10" localSheetId="4">[2]연돌일위집계!#REF!</definedName>
    <definedName name="_4B_10">[2]연돌일위집계!#REF!</definedName>
    <definedName name="_4B_11" localSheetId="8">[2]연돌일위집계!#REF!</definedName>
    <definedName name="_4B_11" localSheetId="11">[2]연돌일위집계!#REF!</definedName>
    <definedName name="_4B_11" localSheetId="12">[2]연돌일위집계!#REF!</definedName>
    <definedName name="_4B_11" localSheetId="4">[2]연돌일위집계!#REF!</definedName>
    <definedName name="_4B_11">[2]연돌일위집계!#REF!</definedName>
    <definedName name="_4B_12" localSheetId="8">[2]연돌일위집계!#REF!</definedName>
    <definedName name="_4B_12" localSheetId="11">[2]연돌일위집계!#REF!</definedName>
    <definedName name="_4B_12" localSheetId="12">[2]연돌일위집계!#REF!</definedName>
    <definedName name="_4B_12" localSheetId="4">[2]연돌일위집계!#REF!</definedName>
    <definedName name="_4B_12">[2]연돌일위집계!#REF!</definedName>
    <definedName name="_4B_13" localSheetId="8">[2]연돌일위집계!#REF!</definedName>
    <definedName name="_4B_13" localSheetId="11">[2]연돌일위집계!#REF!</definedName>
    <definedName name="_4B_13" localSheetId="12">[2]연돌일위집계!#REF!</definedName>
    <definedName name="_4B_13" localSheetId="4">[2]연돌일위집계!#REF!</definedName>
    <definedName name="_4B_13">[2]연돌일위집계!#REF!</definedName>
    <definedName name="_4B_14" localSheetId="8">[2]연돌일위집계!#REF!</definedName>
    <definedName name="_4B_14" localSheetId="11">[2]연돌일위집계!#REF!</definedName>
    <definedName name="_4B_14" localSheetId="12">[2]연돌일위집계!#REF!</definedName>
    <definedName name="_4B_14" localSheetId="4">[2]연돌일위집계!#REF!</definedName>
    <definedName name="_4B_14">[2]연돌일위집계!#REF!</definedName>
    <definedName name="_4B_15" localSheetId="8">[2]연돌일위집계!#REF!</definedName>
    <definedName name="_4B_15" localSheetId="11">[2]연돌일위집계!#REF!</definedName>
    <definedName name="_4B_15" localSheetId="12">[2]연돌일위집계!#REF!</definedName>
    <definedName name="_4B_15" localSheetId="4">[2]연돌일위집계!#REF!</definedName>
    <definedName name="_4B_15">[2]연돌일위집계!#REF!</definedName>
    <definedName name="_4B_16" localSheetId="8">[2]연돌일위집계!#REF!</definedName>
    <definedName name="_4B_16" localSheetId="11">[2]연돌일위집계!#REF!</definedName>
    <definedName name="_4B_16" localSheetId="12">[2]연돌일위집계!#REF!</definedName>
    <definedName name="_4B_16" localSheetId="4">[2]연돌일위집계!#REF!</definedName>
    <definedName name="_4B_16">[2]연돌일위집계!#REF!</definedName>
    <definedName name="_4B_17" localSheetId="8">[2]연돌일위집계!#REF!</definedName>
    <definedName name="_4B_17" localSheetId="11">[2]연돌일위집계!#REF!</definedName>
    <definedName name="_4B_17" localSheetId="12">[2]연돌일위집계!#REF!</definedName>
    <definedName name="_4B_17" localSheetId="4">[2]연돌일위집계!#REF!</definedName>
    <definedName name="_4B_17">[2]연돌일위집계!#REF!</definedName>
    <definedName name="_4B_18" localSheetId="8">[2]연돌일위집계!#REF!</definedName>
    <definedName name="_4B_18" localSheetId="11">[2]연돌일위집계!#REF!</definedName>
    <definedName name="_4B_18" localSheetId="12">[2]연돌일위집계!#REF!</definedName>
    <definedName name="_4B_18" localSheetId="4">[2]연돌일위집계!#REF!</definedName>
    <definedName name="_4B_18">[2]연돌일위집계!#REF!</definedName>
    <definedName name="_4B_19" localSheetId="8">[2]연돌일위집계!#REF!</definedName>
    <definedName name="_4B_19" localSheetId="11">[2]연돌일위집계!#REF!</definedName>
    <definedName name="_4B_19" localSheetId="12">[2]연돌일위집계!#REF!</definedName>
    <definedName name="_4B_19" localSheetId="4">[2]연돌일위집계!#REF!</definedName>
    <definedName name="_4B_19">[2]연돌일위집계!#REF!</definedName>
    <definedName name="_4B_2" localSheetId="8">[2]연돌일위집계!#REF!</definedName>
    <definedName name="_4B_2" localSheetId="11">[2]연돌일위집계!#REF!</definedName>
    <definedName name="_4B_2" localSheetId="12">[2]연돌일위집계!#REF!</definedName>
    <definedName name="_4B_2" localSheetId="4">[2]연돌일위집계!#REF!</definedName>
    <definedName name="_4B_2">[2]연돌일위집계!#REF!</definedName>
    <definedName name="_4B_20" localSheetId="8">[2]연돌일위집계!#REF!</definedName>
    <definedName name="_4B_20" localSheetId="11">[2]연돌일위집계!#REF!</definedName>
    <definedName name="_4B_20" localSheetId="12">[2]연돌일위집계!#REF!</definedName>
    <definedName name="_4B_20" localSheetId="4">[2]연돌일위집계!#REF!</definedName>
    <definedName name="_4B_20">[2]연돌일위집계!#REF!</definedName>
    <definedName name="_4B_21" localSheetId="8">[2]연돌일위집계!#REF!</definedName>
    <definedName name="_4B_21" localSheetId="11">[2]연돌일위집계!#REF!</definedName>
    <definedName name="_4B_21" localSheetId="12">[2]연돌일위집계!#REF!</definedName>
    <definedName name="_4B_21" localSheetId="4">[2]연돌일위집계!#REF!</definedName>
    <definedName name="_4B_21">[2]연돌일위집계!#REF!</definedName>
    <definedName name="_4B_22" localSheetId="8">[2]연돌일위집계!#REF!</definedName>
    <definedName name="_4B_22" localSheetId="11">[2]연돌일위집계!#REF!</definedName>
    <definedName name="_4B_22" localSheetId="12">[2]연돌일위집계!#REF!</definedName>
    <definedName name="_4B_22" localSheetId="4">[2]연돌일위집계!#REF!</definedName>
    <definedName name="_4B_22">[2]연돌일위집계!#REF!</definedName>
    <definedName name="_4B_23" localSheetId="8">[2]연돌일위집계!#REF!</definedName>
    <definedName name="_4B_23" localSheetId="11">[2]연돌일위집계!#REF!</definedName>
    <definedName name="_4B_23" localSheetId="12">[2]연돌일위집계!#REF!</definedName>
    <definedName name="_4B_23" localSheetId="4">[2]연돌일위집계!#REF!</definedName>
    <definedName name="_4B_23">[2]연돌일위집계!#REF!</definedName>
    <definedName name="_4B_24" localSheetId="8">[2]연돌일위집계!#REF!</definedName>
    <definedName name="_4B_24" localSheetId="11">[2]연돌일위집계!#REF!</definedName>
    <definedName name="_4B_24" localSheetId="12">[2]연돌일위집계!#REF!</definedName>
    <definedName name="_4B_24" localSheetId="4">[2]연돌일위집계!#REF!</definedName>
    <definedName name="_4B_24">[2]연돌일위집계!#REF!</definedName>
    <definedName name="_4B_25" localSheetId="8">[2]연돌일위집계!#REF!</definedName>
    <definedName name="_4B_25" localSheetId="11">[2]연돌일위집계!#REF!</definedName>
    <definedName name="_4B_25" localSheetId="12">[2]연돌일위집계!#REF!</definedName>
    <definedName name="_4B_25" localSheetId="4">[2]연돌일위집계!#REF!</definedName>
    <definedName name="_4B_25">[2]연돌일위집계!#REF!</definedName>
    <definedName name="_4B_26" localSheetId="8">[2]연돌일위집계!#REF!</definedName>
    <definedName name="_4B_26" localSheetId="11">[2]연돌일위집계!#REF!</definedName>
    <definedName name="_4B_26" localSheetId="12">[2]연돌일위집계!#REF!</definedName>
    <definedName name="_4B_26" localSheetId="4">[2]연돌일위집계!#REF!</definedName>
    <definedName name="_4B_26">[2]연돌일위집계!#REF!</definedName>
    <definedName name="_4B_27" localSheetId="8">[2]연돌일위집계!#REF!</definedName>
    <definedName name="_4B_27" localSheetId="11">[2]연돌일위집계!#REF!</definedName>
    <definedName name="_4B_27" localSheetId="12">[2]연돌일위집계!#REF!</definedName>
    <definedName name="_4B_27" localSheetId="4">[2]연돌일위집계!#REF!</definedName>
    <definedName name="_4B_27">[2]연돌일위집계!#REF!</definedName>
    <definedName name="_4B_28" localSheetId="8">[2]연돌일위집계!#REF!</definedName>
    <definedName name="_4B_28" localSheetId="11">[2]연돌일위집계!#REF!</definedName>
    <definedName name="_4B_28" localSheetId="12">[2]연돌일위집계!#REF!</definedName>
    <definedName name="_4B_28" localSheetId="4">[2]연돌일위집계!#REF!</definedName>
    <definedName name="_4B_28">[2]연돌일위집계!#REF!</definedName>
    <definedName name="_4B_29" localSheetId="8">[2]연돌일위집계!#REF!</definedName>
    <definedName name="_4B_29" localSheetId="11">[2]연돌일위집계!#REF!</definedName>
    <definedName name="_4B_29" localSheetId="12">[2]연돌일위집계!#REF!</definedName>
    <definedName name="_4B_29" localSheetId="4">[2]연돌일위집계!#REF!</definedName>
    <definedName name="_4B_29">[2]연돌일위집계!#REF!</definedName>
    <definedName name="_4B_3" localSheetId="8">[2]연돌일위집계!#REF!</definedName>
    <definedName name="_4B_3" localSheetId="11">[2]연돌일위집계!#REF!</definedName>
    <definedName name="_4B_3" localSheetId="12">[2]연돌일위집계!#REF!</definedName>
    <definedName name="_4B_3" localSheetId="4">[2]연돌일위집계!#REF!</definedName>
    <definedName name="_4B_3">[2]연돌일위집계!#REF!</definedName>
    <definedName name="_4B_30" localSheetId="8">[2]연돌일위집계!#REF!</definedName>
    <definedName name="_4B_30" localSheetId="11">[2]연돌일위집계!#REF!</definedName>
    <definedName name="_4B_30" localSheetId="12">[2]연돌일위집계!#REF!</definedName>
    <definedName name="_4B_30" localSheetId="4">[2]연돌일위집계!#REF!</definedName>
    <definedName name="_4B_30">[2]연돌일위집계!#REF!</definedName>
    <definedName name="_4B_4" localSheetId="8">[2]연돌일위집계!#REF!</definedName>
    <definedName name="_4B_4" localSheetId="11">[2]연돌일위집계!#REF!</definedName>
    <definedName name="_4B_4" localSheetId="12">[2]연돌일위집계!#REF!</definedName>
    <definedName name="_4B_4" localSheetId="4">[2]연돌일위집계!#REF!</definedName>
    <definedName name="_4B_4">[2]연돌일위집계!#REF!</definedName>
    <definedName name="_4B_5" localSheetId="8">[2]연돌일위집계!#REF!</definedName>
    <definedName name="_4B_5" localSheetId="11">[2]연돌일위집계!#REF!</definedName>
    <definedName name="_4B_5" localSheetId="12">[2]연돌일위집계!#REF!</definedName>
    <definedName name="_4B_5" localSheetId="4">[2]연돌일위집계!#REF!</definedName>
    <definedName name="_4B_5">[2]연돌일위집계!#REF!</definedName>
    <definedName name="_4B_6" localSheetId="8">[2]연돌일위집계!#REF!</definedName>
    <definedName name="_4B_6" localSheetId="11">[2]연돌일위집계!#REF!</definedName>
    <definedName name="_4B_6" localSheetId="12">[2]연돌일위집계!#REF!</definedName>
    <definedName name="_4B_6" localSheetId="4">[2]연돌일위집계!#REF!</definedName>
    <definedName name="_4B_6">[2]연돌일위집계!#REF!</definedName>
    <definedName name="_4B_7" localSheetId="8">[2]연돌일위집계!#REF!</definedName>
    <definedName name="_4B_7" localSheetId="11">[2]연돌일위집계!#REF!</definedName>
    <definedName name="_4B_7" localSheetId="12">[2]연돌일위집계!#REF!</definedName>
    <definedName name="_4B_7" localSheetId="4">[2]연돌일위집계!#REF!</definedName>
    <definedName name="_4B_7">[2]연돌일위집계!#REF!</definedName>
    <definedName name="_4B_8" localSheetId="8">[2]연돌일위집계!#REF!</definedName>
    <definedName name="_4B_8" localSheetId="11">[2]연돌일위집계!#REF!</definedName>
    <definedName name="_4B_8" localSheetId="12">[2]연돌일위집계!#REF!</definedName>
    <definedName name="_4B_8" localSheetId="4">[2]연돌일위집계!#REF!</definedName>
    <definedName name="_4B_8">[2]연돌일위집계!#REF!</definedName>
    <definedName name="_4B_9" localSheetId="8">[2]연돌일위집계!#REF!</definedName>
    <definedName name="_4B_9" localSheetId="11">[2]연돌일위집계!#REF!</definedName>
    <definedName name="_4B_9" localSheetId="12">[2]연돌일위집계!#REF!</definedName>
    <definedName name="_4B_9" localSheetId="4">[2]연돌일위집계!#REF!</definedName>
    <definedName name="_4B_9">[2]연돌일위집계!#REF!</definedName>
    <definedName name="_4C_1" localSheetId="8">[2]연돌일위집계!#REF!</definedName>
    <definedName name="_4C_1" localSheetId="11">[2]연돌일위집계!#REF!</definedName>
    <definedName name="_4C_1" localSheetId="12">[2]연돌일위집계!#REF!</definedName>
    <definedName name="_4C_1" localSheetId="4">[2]연돌일위집계!#REF!</definedName>
    <definedName name="_4C_1">[2]연돌일위집계!#REF!</definedName>
    <definedName name="_4C_10" localSheetId="8">[2]연돌일위집계!#REF!</definedName>
    <definedName name="_4C_10" localSheetId="11">[2]연돌일위집계!#REF!</definedName>
    <definedName name="_4C_10" localSheetId="12">[2]연돌일위집계!#REF!</definedName>
    <definedName name="_4C_10" localSheetId="4">[2]연돌일위집계!#REF!</definedName>
    <definedName name="_4C_10">[2]연돌일위집계!#REF!</definedName>
    <definedName name="_4C_11" localSheetId="8">[2]연돌일위집계!#REF!</definedName>
    <definedName name="_4C_11" localSheetId="11">[2]연돌일위집계!#REF!</definedName>
    <definedName name="_4C_11" localSheetId="12">[2]연돌일위집계!#REF!</definedName>
    <definedName name="_4C_11" localSheetId="4">[2]연돌일위집계!#REF!</definedName>
    <definedName name="_4C_11">[2]연돌일위집계!#REF!</definedName>
    <definedName name="_4C_12" localSheetId="8">[2]연돌일위집계!#REF!</definedName>
    <definedName name="_4C_12" localSheetId="11">[2]연돌일위집계!#REF!</definedName>
    <definedName name="_4C_12" localSheetId="12">[2]연돌일위집계!#REF!</definedName>
    <definedName name="_4C_12" localSheetId="4">[2]연돌일위집계!#REF!</definedName>
    <definedName name="_4C_12">[2]연돌일위집계!#REF!</definedName>
    <definedName name="_4C_13" localSheetId="8">[2]연돌일위집계!#REF!</definedName>
    <definedName name="_4C_13" localSheetId="11">[2]연돌일위집계!#REF!</definedName>
    <definedName name="_4C_13" localSheetId="12">[2]연돌일위집계!#REF!</definedName>
    <definedName name="_4C_13" localSheetId="4">[2]연돌일위집계!#REF!</definedName>
    <definedName name="_4C_13">[2]연돌일위집계!#REF!</definedName>
    <definedName name="_4C_14" localSheetId="8">[2]연돌일위집계!#REF!</definedName>
    <definedName name="_4C_14" localSheetId="11">[2]연돌일위집계!#REF!</definedName>
    <definedName name="_4C_14" localSheetId="12">[2]연돌일위집계!#REF!</definedName>
    <definedName name="_4C_14" localSheetId="4">[2]연돌일위집계!#REF!</definedName>
    <definedName name="_4C_14">[2]연돌일위집계!#REF!</definedName>
    <definedName name="_4C_15" localSheetId="8">[2]연돌일위집계!#REF!</definedName>
    <definedName name="_4C_15" localSheetId="11">[2]연돌일위집계!#REF!</definedName>
    <definedName name="_4C_15" localSheetId="12">[2]연돌일위집계!#REF!</definedName>
    <definedName name="_4C_15" localSheetId="4">[2]연돌일위집계!#REF!</definedName>
    <definedName name="_4C_15">[2]연돌일위집계!#REF!</definedName>
    <definedName name="_4C_16" localSheetId="8">[2]연돌일위집계!#REF!</definedName>
    <definedName name="_4C_16" localSheetId="11">[2]연돌일위집계!#REF!</definedName>
    <definedName name="_4C_16" localSheetId="12">[2]연돌일위집계!#REF!</definedName>
    <definedName name="_4C_16" localSheetId="4">[2]연돌일위집계!#REF!</definedName>
    <definedName name="_4C_16">[2]연돌일위집계!#REF!</definedName>
    <definedName name="_4C_17" localSheetId="8">[2]연돌일위집계!#REF!</definedName>
    <definedName name="_4C_17" localSheetId="11">[2]연돌일위집계!#REF!</definedName>
    <definedName name="_4C_17" localSheetId="12">[2]연돌일위집계!#REF!</definedName>
    <definedName name="_4C_17" localSheetId="4">[2]연돌일위집계!#REF!</definedName>
    <definedName name="_4C_17">[2]연돌일위집계!#REF!</definedName>
    <definedName name="_4C_18" localSheetId="8">[2]연돌일위집계!#REF!</definedName>
    <definedName name="_4C_18" localSheetId="11">[2]연돌일위집계!#REF!</definedName>
    <definedName name="_4C_18" localSheetId="12">[2]연돌일위집계!#REF!</definedName>
    <definedName name="_4C_18" localSheetId="4">[2]연돌일위집계!#REF!</definedName>
    <definedName name="_4C_18">[2]연돌일위집계!#REF!</definedName>
    <definedName name="_4C_19" localSheetId="8">[2]연돌일위집계!#REF!</definedName>
    <definedName name="_4C_19" localSheetId="11">[2]연돌일위집계!#REF!</definedName>
    <definedName name="_4C_19" localSheetId="12">[2]연돌일위집계!#REF!</definedName>
    <definedName name="_4C_19" localSheetId="4">[2]연돌일위집계!#REF!</definedName>
    <definedName name="_4C_19">[2]연돌일위집계!#REF!</definedName>
    <definedName name="_4C_2" localSheetId="8">[2]연돌일위집계!#REF!</definedName>
    <definedName name="_4C_2" localSheetId="11">[2]연돌일위집계!#REF!</definedName>
    <definedName name="_4C_2" localSheetId="12">[2]연돌일위집계!#REF!</definedName>
    <definedName name="_4C_2" localSheetId="4">[2]연돌일위집계!#REF!</definedName>
    <definedName name="_4C_2">[2]연돌일위집계!#REF!</definedName>
    <definedName name="_4C_20" localSheetId="8">[2]연돌일위집계!#REF!</definedName>
    <definedName name="_4C_20" localSheetId="11">[2]연돌일위집계!#REF!</definedName>
    <definedName name="_4C_20" localSheetId="12">[2]연돌일위집계!#REF!</definedName>
    <definedName name="_4C_20" localSheetId="4">[2]연돌일위집계!#REF!</definedName>
    <definedName name="_4C_20">[2]연돌일위집계!#REF!</definedName>
    <definedName name="_4C_21" localSheetId="8">[2]연돌일위집계!#REF!</definedName>
    <definedName name="_4C_21" localSheetId="11">[2]연돌일위집계!#REF!</definedName>
    <definedName name="_4C_21" localSheetId="12">[2]연돌일위집계!#REF!</definedName>
    <definedName name="_4C_21" localSheetId="4">[2]연돌일위집계!#REF!</definedName>
    <definedName name="_4C_21">[2]연돌일위집계!#REF!</definedName>
    <definedName name="_4C_22" localSheetId="8">[2]연돌일위집계!#REF!</definedName>
    <definedName name="_4C_22" localSheetId="11">[2]연돌일위집계!#REF!</definedName>
    <definedName name="_4C_22" localSheetId="12">[2]연돌일위집계!#REF!</definedName>
    <definedName name="_4C_22" localSheetId="4">[2]연돌일위집계!#REF!</definedName>
    <definedName name="_4C_22">[2]연돌일위집계!#REF!</definedName>
    <definedName name="_4C_23" localSheetId="8">[2]연돌일위집계!#REF!</definedName>
    <definedName name="_4C_23" localSheetId="11">[2]연돌일위집계!#REF!</definedName>
    <definedName name="_4C_23" localSheetId="12">[2]연돌일위집계!#REF!</definedName>
    <definedName name="_4C_23" localSheetId="4">[2]연돌일위집계!#REF!</definedName>
    <definedName name="_4C_23">[2]연돌일위집계!#REF!</definedName>
    <definedName name="_4C_24" localSheetId="8">[2]연돌일위집계!#REF!</definedName>
    <definedName name="_4C_24" localSheetId="11">[2]연돌일위집계!#REF!</definedName>
    <definedName name="_4C_24" localSheetId="12">[2]연돌일위집계!#REF!</definedName>
    <definedName name="_4C_24" localSheetId="4">[2]연돌일위집계!#REF!</definedName>
    <definedName name="_4C_24">[2]연돌일위집계!#REF!</definedName>
    <definedName name="_4C_25" localSheetId="8">[2]연돌일위집계!#REF!</definedName>
    <definedName name="_4C_25" localSheetId="11">[2]연돌일위집계!#REF!</definedName>
    <definedName name="_4C_25" localSheetId="12">[2]연돌일위집계!#REF!</definedName>
    <definedName name="_4C_25" localSheetId="4">[2]연돌일위집계!#REF!</definedName>
    <definedName name="_4C_25">[2]연돌일위집계!#REF!</definedName>
    <definedName name="_4C_26" localSheetId="8">[2]연돌일위집계!#REF!</definedName>
    <definedName name="_4C_26" localSheetId="11">[2]연돌일위집계!#REF!</definedName>
    <definedName name="_4C_26" localSheetId="12">[2]연돌일위집계!#REF!</definedName>
    <definedName name="_4C_26" localSheetId="4">[2]연돌일위집계!#REF!</definedName>
    <definedName name="_4C_26">[2]연돌일위집계!#REF!</definedName>
    <definedName name="_4C_27" localSheetId="8">[2]연돌일위집계!#REF!</definedName>
    <definedName name="_4C_27" localSheetId="11">[2]연돌일위집계!#REF!</definedName>
    <definedName name="_4C_27" localSheetId="12">[2]연돌일위집계!#REF!</definedName>
    <definedName name="_4C_27" localSheetId="4">[2]연돌일위집계!#REF!</definedName>
    <definedName name="_4C_27">[2]연돌일위집계!#REF!</definedName>
    <definedName name="_4C_28" localSheetId="8">[2]연돌일위집계!#REF!</definedName>
    <definedName name="_4C_28" localSheetId="11">[2]연돌일위집계!#REF!</definedName>
    <definedName name="_4C_28" localSheetId="12">[2]연돌일위집계!#REF!</definedName>
    <definedName name="_4C_28" localSheetId="4">[2]연돌일위집계!#REF!</definedName>
    <definedName name="_4C_28">[2]연돌일위집계!#REF!</definedName>
    <definedName name="_4C_29" localSheetId="8">[2]연돌일위집계!#REF!</definedName>
    <definedName name="_4C_29" localSheetId="11">[2]연돌일위집계!#REF!</definedName>
    <definedName name="_4C_29" localSheetId="12">[2]연돌일위집계!#REF!</definedName>
    <definedName name="_4C_29" localSheetId="4">[2]연돌일위집계!#REF!</definedName>
    <definedName name="_4C_29">[2]연돌일위집계!#REF!</definedName>
    <definedName name="_4C_3" localSheetId="8">[2]연돌일위집계!#REF!</definedName>
    <definedName name="_4C_3" localSheetId="11">[2]연돌일위집계!#REF!</definedName>
    <definedName name="_4C_3" localSheetId="12">[2]연돌일위집계!#REF!</definedName>
    <definedName name="_4C_3" localSheetId="4">[2]연돌일위집계!#REF!</definedName>
    <definedName name="_4C_3">[2]연돌일위집계!#REF!</definedName>
    <definedName name="_4C_30" localSheetId="8">[2]연돌일위집계!#REF!</definedName>
    <definedName name="_4C_30" localSheetId="11">[2]연돌일위집계!#REF!</definedName>
    <definedName name="_4C_30" localSheetId="12">[2]연돌일위집계!#REF!</definedName>
    <definedName name="_4C_30" localSheetId="4">[2]연돌일위집계!#REF!</definedName>
    <definedName name="_4C_30">[2]연돌일위집계!#REF!</definedName>
    <definedName name="_4C_4" localSheetId="8">[2]연돌일위집계!#REF!</definedName>
    <definedName name="_4C_4" localSheetId="11">[2]연돌일위집계!#REF!</definedName>
    <definedName name="_4C_4" localSheetId="12">[2]연돌일위집계!#REF!</definedName>
    <definedName name="_4C_4" localSheetId="4">[2]연돌일위집계!#REF!</definedName>
    <definedName name="_4C_4">[2]연돌일위집계!#REF!</definedName>
    <definedName name="_4C_5" localSheetId="8">[2]연돌일위집계!#REF!</definedName>
    <definedName name="_4C_5" localSheetId="11">[2]연돌일위집계!#REF!</definedName>
    <definedName name="_4C_5" localSheetId="12">[2]연돌일위집계!#REF!</definedName>
    <definedName name="_4C_5" localSheetId="4">[2]연돌일위집계!#REF!</definedName>
    <definedName name="_4C_5">[2]연돌일위집계!#REF!</definedName>
    <definedName name="_4C_6" localSheetId="8">[2]연돌일위집계!#REF!</definedName>
    <definedName name="_4C_6" localSheetId="11">[2]연돌일위집계!#REF!</definedName>
    <definedName name="_4C_6" localSheetId="12">[2]연돌일위집계!#REF!</definedName>
    <definedName name="_4C_6" localSheetId="4">[2]연돌일위집계!#REF!</definedName>
    <definedName name="_4C_6">[2]연돌일위집계!#REF!</definedName>
    <definedName name="_4C_7" localSheetId="8">[2]연돌일위집계!#REF!</definedName>
    <definedName name="_4C_7" localSheetId="11">[2]연돌일위집계!#REF!</definedName>
    <definedName name="_4C_7" localSheetId="12">[2]연돌일위집계!#REF!</definedName>
    <definedName name="_4C_7" localSheetId="4">[2]연돌일위집계!#REF!</definedName>
    <definedName name="_4C_7">[2]연돌일위집계!#REF!</definedName>
    <definedName name="_4C_8" localSheetId="8">[2]연돌일위집계!#REF!</definedName>
    <definedName name="_4C_8" localSheetId="11">[2]연돌일위집계!#REF!</definedName>
    <definedName name="_4C_8" localSheetId="12">[2]연돌일위집계!#REF!</definedName>
    <definedName name="_4C_8" localSheetId="4">[2]연돌일위집계!#REF!</definedName>
    <definedName name="_4C_8">[2]연돌일위집계!#REF!</definedName>
    <definedName name="_4C_9" localSheetId="8">[2]연돌일위집계!#REF!</definedName>
    <definedName name="_4C_9" localSheetId="11">[2]연돌일위집계!#REF!</definedName>
    <definedName name="_4C_9" localSheetId="12">[2]연돌일위집계!#REF!</definedName>
    <definedName name="_4C_9" localSheetId="4">[2]연돌일위집계!#REF!</definedName>
    <definedName name="_4C_9">[2]연돌일위집계!#REF!</definedName>
    <definedName name="_5A_1" localSheetId="8">[2]연돌일위집계!#REF!</definedName>
    <definedName name="_5A_1" localSheetId="11">[2]연돌일위집계!#REF!</definedName>
    <definedName name="_5A_1" localSheetId="12">[2]연돌일위집계!#REF!</definedName>
    <definedName name="_5A_1" localSheetId="4">[2]연돌일위집계!#REF!</definedName>
    <definedName name="_5A_1">[2]연돌일위집계!#REF!</definedName>
    <definedName name="_5A_10" localSheetId="8">[2]연돌일위집계!#REF!</definedName>
    <definedName name="_5A_10" localSheetId="11">[2]연돌일위집계!#REF!</definedName>
    <definedName name="_5A_10" localSheetId="12">[2]연돌일위집계!#REF!</definedName>
    <definedName name="_5A_10" localSheetId="4">[2]연돌일위집계!#REF!</definedName>
    <definedName name="_5A_10">[2]연돌일위집계!#REF!</definedName>
    <definedName name="_5A_11" localSheetId="8">[2]연돌일위집계!#REF!</definedName>
    <definedName name="_5A_11" localSheetId="11">[2]연돌일위집계!#REF!</definedName>
    <definedName name="_5A_11" localSheetId="12">[2]연돌일위집계!#REF!</definedName>
    <definedName name="_5A_11" localSheetId="4">[2]연돌일위집계!#REF!</definedName>
    <definedName name="_5A_11">[2]연돌일위집계!#REF!</definedName>
    <definedName name="_5A_12" localSheetId="8">[2]연돌일위집계!#REF!</definedName>
    <definedName name="_5A_12" localSheetId="11">[2]연돌일위집계!#REF!</definedName>
    <definedName name="_5A_12" localSheetId="12">[2]연돌일위집계!#REF!</definedName>
    <definedName name="_5A_12" localSheetId="4">[2]연돌일위집계!#REF!</definedName>
    <definedName name="_5A_12">[2]연돌일위집계!#REF!</definedName>
    <definedName name="_5A_13" localSheetId="8">[2]연돌일위집계!#REF!</definedName>
    <definedName name="_5A_13" localSheetId="11">[2]연돌일위집계!#REF!</definedName>
    <definedName name="_5A_13" localSheetId="12">[2]연돌일위집계!#REF!</definedName>
    <definedName name="_5A_13" localSheetId="4">[2]연돌일위집계!#REF!</definedName>
    <definedName name="_5A_13">[2]연돌일위집계!#REF!</definedName>
    <definedName name="_5A_14" localSheetId="8">[2]연돌일위집계!#REF!</definedName>
    <definedName name="_5A_14" localSheetId="11">[2]연돌일위집계!#REF!</definedName>
    <definedName name="_5A_14" localSheetId="12">[2]연돌일위집계!#REF!</definedName>
    <definedName name="_5A_14" localSheetId="4">[2]연돌일위집계!#REF!</definedName>
    <definedName name="_5A_14">[2]연돌일위집계!#REF!</definedName>
    <definedName name="_5A_15" localSheetId="8">[2]연돌일위집계!#REF!</definedName>
    <definedName name="_5A_15" localSheetId="11">[2]연돌일위집계!#REF!</definedName>
    <definedName name="_5A_15" localSheetId="12">[2]연돌일위집계!#REF!</definedName>
    <definedName name="_5A_15" localSheetId="4">[2]연돌일위집계!#REF!</definedName>
    <definedName name="_5A_15">[2]연돌일위집계!#REF!</definedName>
    <definedName name="_5A_16" localSheetId="8">[2]연돌일위집계!#REF!</definedName>
    <definedName name="_5A_16" localSheetId="11">[2]연돌일위집계!#REF!</definedName>
    <definedName name="_5A_16" localSheetId="12">[2]연돌일위집계!#REF!</definedName>
    <definedName name="_5A_16" localSheetId="4">[2]연돌일위집계!#REF!</definedName>
    <definedName name="_5A_16">[2]연돌일위집계!#REF!</definedName>
    <definedName name="_5A_17" localSheetId="8">[2]연돌일위집계!#REF!</definedName>
    <definedName name="_5A_17" localSheetId="11">[2]연돌일위집계!#REF!</definedName>
    <definedName name="_5A_17" localSheetId="12">[2]연돌일위집계!#REF!</definedName>
    <definedName name="_5A_17" localSheetId="4">[2]연돌일위집계!#REF!</definedName>
    <definedName name="_5A_17">[2]연돌일위집계!#REF!</definedName>
    <definedName name="_5A_18" localSheetId="8">[2]연돌일위집계!#REF!</definedName>
    <definedName name="_5A_18" localSheetId="11">[2]연돌일위집계!#REF!</definedName>
    <definedName name="_5A_18" localSheetId="12">[2]연돌일위집계!#REF!</definedName>
    <definedName name="_5A_18" localSheetId="4">[2]연돌일위집계!#REF!</definedName>
    <definedName name="_5A_18">[2]연돌일위집계!#REF!</definedName>
    <definedName name="_5A_19" localSheetId="8">[2]연돌일위집계!#REF!</definedName>
    <definedName name="_5A_19" localSheetId="11">[2]연돌일위집계!#REF!</definedName>
    <definedName name="_5A_19" localSheetId="12">[2]연돌일위집계!#REF!</definedName>
    <definedName name="_5A_19" localSheetId="4">[2]연돌일위집계!#REF!</definedName>
    <definedName name="_5A_19">[2]연돌일위집계!#REF!</definedName>
    <definedName name="_5A_2" localSheetId="8">[2]연돌일위집계!#REF!</definedName>
    <definedName name="_5A_2" localSheetId="11">[2]연돌일위집계!#REF!</definedName>
    <definedName name="_5A_2" localSheetId="12">[2]연돌일위집계!#REF!</definedName>
    <definedName name="_5A_2" localSheetId="4">[2]연돌일위집계!#REF!</definedName>
    <definedName name="_5A_2">[2]연돌일위집계!#REF!</definedName>
    <definedName name="_5A_20" localSheetId="8">[2]연돌일위집계!#REF!</definedName>
    <definedName name="_5A_20" localSheetId="11">[2]연돌일위집계!#REF!</definedName>
    <definedName name="_5A_20" localSheetId="12">[2]연돌일위집계!#REF!</definedName>
    <definedName name="_5A_20" localSheetId="4">[2]연돌일위집계!#REF!</definedName>
    <definedName name="_5A_20">[2]연돌일위집계!#REF!</definedName>
    <definedName name="_5A_21" localSheetId="8">[2]연돌일위집계!#REF!</definedName>
    <definedName name="_5A_21" localSheetId="11">[2]연돌일위집계!#REF!</definedName>
    <definedName name="_5A_21" localSheetId="12">[2]연돌일위집계!#REF!</definedName>
    <definedName name="_5A_21" localSheetId="4">[2]연돌일위집계!#REF!</definedName>
    <definedName name="_5A_21">[2]연돌일위집계!#REF!</definedName>
    <definedName name="_5A_22" localSheetId="8">[2]연돌일위집계!#REF!</definedName>
    <definedName name="_5A_22" localSheetId="11">[2]연돌일위집계!#REF!</definedName>
    <definedName name="_5A_22" localSheetId="12">[2]연돌일위집계!#REF!</definedName>
    <definedName name="_5A_22" localSheetId="4">[2]연돌일위집계!#REF!</definedName>
    <definedName name="_5A_22">[2]연돌일위집계!#REF!</definedName>
    <definedName name="_5A_23" localSheetId="8">[2]연돌일위집계!#REF!</definedName>
    <definedName name="_5A_23" localSheetId="11">[2]연돌일위집계!#REF!</definedName>
    <definedName name="_5A_23" localSheetId="12">[2]연돌일위집계!#REF!</definedName>
    <definedName name="_5A_23" localSheetId="4">[2]연돌일위집계!#REF!</definedName>
    <definedName name="_5A_23">[2]연돌일위집계!#REF!</definedName>
    <definedName name="_5A_24" localSheetId="8">[2]연돌일위집계!#REF!</definedName>
    <definedName name="_5A_24" localSheetId="11">[2]연돌일위집계!#REF!</definedName>
    <definedName name="_5A_24" localSheetId="12">[2]연돌일위집계!#REF!</definedName>
    <definedName name="_5A_24" localSheetId="4">[2]연돌일위집계!#REF!</definedName>
    <definedName name="_5A_24">[2]연돌일위집계!#REF!</definedName>
    <definedName name="_5A_25" localSheetId="8">[2]연돌일위집계!#REF!</definedName>
    <definedName name="_5A_25" localSheetId="11">[2]연돌일위집계!#REF!</definedName>
    <definedName name="_5A_25" localSheetId="12">[2]연돌일위집계!#REF!</definedName>
    <definedName name="_5A_25" localSheetId="4">[2]연돌일위집계!#REF!</definedName>
    <definedName name="_5A_25">[2]연돌일위집계!#REF!</definedName>
    <definedName name="_5A_26" localSheetId="8">[2]연돌일위집계!#REF!</definedName>
    <definedName name="_5A_26" localSheetId="11">[2]연돌일위집계!#REF!</definedName>
    <definedName name="_5A_26" localSheetId="12">[2]연돌일위집계!#REF!</definedName>
    <definedName name="_5A_26" localSheetId="4">[2]연돌일위집계!#REF!</definedName>
    <definedName name="_5A_26">[2]연돌일위집계!#REF!</definedName>
    <definedName name="_5A_27" localSheetId="8">[2]연돌일위집계!#REF!</definedName>
    <definedName name="_5A_27" localSheetId="11">[2]연돌일위집계!#REF!</definedName>
    <definedName name="_5A_27" localSheetId="12">[2]연돌일위집계!#REF!</definedName>
    <definedName name="_5A_27" localSheetId="4">[2]연돌일위집계!#REF!</definedName>
    <definedName name="_5A_27">[2]연돌일위집계!#REF!</definedName>
    <definedName name="_5A_28" localSheetId="8">[2]연돌일위집계!#REF!</definedName>
    <definedName name="_5A_28" localSheetId="11">[2]연돌일위집계!#REF!</definedName>
    <definedName name="_5A_28" localSheetId="12">[2]연돌일위집계!#REF!</definedName>
    <definedName name="_5A_28" localSheetId="4">[2]연돌일위집계!#REF!</definedName>
    <definedName name="_5A_28">[2]연돌일위집계!#REF!</definedName>
    <definedName name="_5A_29" localSheetId="8">[2]연돌일위집계!#REF!</definedName>
    <definedName name="_5A_29" localSheetId="11">[2]연돌일위집계!#REF!</definedName>
    <definedName name="_5A_29" localSheetId="12">[2]연돌일위집계!#REF!</definedName>
    <definedName name="_5A_29" localSheetId="4">[2]연돌일위집계!#REF!</definedName>
    <definedName name="_5A_29">[2]연돌일위집계!#REF!</definedName>
    <definedName name="_5A_3" localSheetId="8">[2]연돌일위집계!#REF!</definedName>
    <definedName name="_5A_3" localSheetId="11">[2]연돌일위집계!#REF!</definedName>
    <definedName name="_5A_3" localSheetId="12">[2]연돌일위집계!#REF!</definedName>
    <definedName name="_5A_3" localSheetId="4">[2]연돌일위집계!#REF!</definedName>
    <definedName name="_5A_3">[2]연돌일위집계!#REF!</definedName>
    <definedName name="_5A_30" localSheetId="8">[2]연돌일위집계!#REF!</definedName>
    <definedName name="_5A_30" localSheetId="11">[2]연돌일위집계!#REF!</definedName>
    <definedName name="_5A_30" localSheetId="12">[2]연돌일위집계!#REF!</definedName>
    <definedName name="_5A_30" localSheetId="4">[2]연돌일위집계!#REF!</definedName>
    <definedName name="_5A_30">[2]연돌일위집계!#REF!</definedName>
    <definedName name="_5A_4" localSheetId="8">[2]연돌일위집계!#REF!</definedName>
    <definedName name="_5A_4" localSheetId="11">[2]연돌일위집계!#REF!</definedName>
    <definedName name="_5A_4" localSheetId="12">[2]연돌일위집계!#REF!</definedName>
    <definedName name="_5A_4" localSheetId="4">[2]연돌일위집계!#REF!</definedName>
    <definedName name="_5A_4">[2]연돌일위집계!#REF!</definedName>
    <definedName name="_5A_5" localSheetId="8">[2]연돌일위집계!#REF!</definedName>
    <definedName name="_5A_5" localSheetId="11">[2]연돌일위집계!#REF!</definedName>
    <definedName name="_5A_5" localSheetId="12">[2]연돌일위집계!#REF!</definedName>
    <definedName name="_5A_5" localSheetId="4">[2]연돌일위집계!#REF!</definedName>
    <definedName name="_5A_5">[2]연돌일위집계!#REF!</definedName>
    <definedName name="_5A_6" localSheetId="8">[2]연돌일위집계!#REF!</definedName>
    <definedName name="_5A_6" localSheetId="11">[2]연돌일위집계!#REF!</definedName>
    <definedName name="_5A_6" localSheetId="12">[2]연돌일위집계!#REF!</definedName>
    <definedName name="_5A_6" localSheetId="4">[2]연돌일위집계!#REF!</definedName>
    <definedName name="_5A_6">[2]연돌일위집계!#REF!</definedName>
    <definedName name="_5A_7" localSheetId="8">[2]연돌일위집계!#REF!</definedName>
    <definedName name="_5A_7" localSheetId="11">[2]연돌일위집계!#REF!</definedName>
    <definedName name="_5A_7" localSheetId="12">[2]연돌일위집계!#REF!</definedName>
    <definedName name="_5A_7" localSheetId="4">[2]연돌일위집계!#REF!</definedName>
    <definedName name="_5A_7">[2]연돌일위집계!#REF!</definedName>
    <definedName name="_5A_8" localSheetId="8">[2]연돌일위집계!#REF!</definedName>
    <definedName name="_5A_8" localSheetId="11">[2]연돌일위집계!#REF!</definedName>
    <definedName name="_5A_8" localSheetId="12">[2]연돌일위집계!#REF!</definedName>
    <definedName name="_5A_8" localSheetId="4">[2]연돌일위집계!#REF!</definedName>
    <definedName name="_5A_8">[2]연돌일위집계!#REF!</definedName>
    <definedName name="_5A_9" localSheetId="8">[2]연돌일위집계!#REF!</definedName>
    <definedName name="_5A_9" localSheetId="11">[2]연돌일위집계!#REF!</definedName>
    <definedName name="_5A_9" localSheetId="12">[2]연돌일위집계!#REF!</definedName>
    <definedName name="_5A_9" localSheetId="4">[2]연돌일위집계!#REF!</definedName>
    <definedName name="_5A_9">[2]연돌일위집계!#REF!</definedName>
    <definedName name="_5B_1" localSheetId="8">[2]연돌일위집계!#REF!</definedName>
    <definedName name="_5B_1" localSheetId="11">[2]연돌일위집계!#REF!</definedName>
    <definedName name="_5B_1" localSheetId="12">[2]연돌일위집계!#REF!</definedName>
    <definedName name="_5B_1" localSheetId="4">[2]연돌일위집계!#REF!</definedName>
    <definedName name="_5B_1">[2]연돌일위집계!#REF!</definedName>
    <definedName name="_5B_10" localSheetId="8">[2]연돌일위집계!#REF!</definedName>
    <definedName name="_5B_10" localSheetId="11">[2]연돌일위집계!#REF!</definedName>
    <definedName name="_5B_10" localSheetId="12">[2]연돌일위집계!#REF!</definedName>
    <definedName name="_5B_10" localSheetId="4">[2]연돌일위집계!#REF!</definedName>
    <definedName name="_5B_10">[2]연돌일위집계!#REF!</definedName>
    <definedName name="_5B_11" localSheetId="8">[2]연돌일위집계!#REF!</definedName>
    <definedName name="_5B_11" localSheetId="11">[2]연돌일위집계!#REF!</definedName>
    <definedName name="_5B_11" localSheetId="12">[2]연돌일위집계!#REF!</definedName>
    <definedName name="_5B_11" localSheetId="4">[2]연돌일위집계!#REF!</definedName>
    <definedName name="_5B_11">[2]연돌일위집계!#REF!</definedName>
    <definedName name="_5B_12" localSheetId="8">[2]연돌일위집계!#REF!</definedName>
    <definedName name="_5B_12" localSheetId="11">[2]연돌일위집계!#REF!</definedName>
    <definedName name="_5B_12" localSheetId="12">[2]연돌일위집계!#REF!</definedName>
    <definedName name="_5B_12" localSheetId="4">[2]연돌일위집계!#REF!</definedName>
    <definedName name="_5B_12">[2]연돌일위집계!#REF!</definedName>
    <definedName name="_5B_13" localSheetId="8">[2]연돌일위집계!#REF!</definedName>
    <definedName name="_5B_13" localSheetId="11">[2]연돌일위집계!#REF!</definedName>
    <definedName name="_5B_13" localSheetId="12">[2]연돌일위집계!#REF!</definedName>
    <definedName name="_5B_13" localSheetId="4">[2]연돌일위집계!#REF!</definedName>
    <definedName name="_5B_13">[2]연돌일위집계!#REF!</definedName>
    <definedName name="_5B_14" localSheetId="8">[2]연돌일위집계!#REF!</definedName>
    <definedName name="_5B_14" localSheetId="11">[2]연돌일위집계!#REF!</definedName>
    <definedName name="_5B_14" localSheetId="12">[2]연돌일위집계!#REF!</definedName>
    <definedName name="_5B_14" localSheetId="4">[2]연돌일위집계!#REF!</definedName>
    <definedName name="_5B_14">[2]연돌일위집계!#REF!</definedName>
    <definedName name="_5B_15" localSheetId="8">[2]연돌일위집계!#REF!</definedName>
    <definedName name="_5B_15" localSheetId="11">[2]연돌일위집계!#REF!</definedName>
    <definedName name="_5B_15" localSheetId="12">[2]연돌일위집계!#REF!</definedName>
    <definedName name="_5B_15" localSheetId="4">[2]연돌일위집계!#REF!</definedName>
    <definedName name="_5B_15">[2]연돌일위집계!#REF!</definedName>
    <definedName name="_5B_16" localSheetId="8">[2]연돌일위집계!#REF!</definedName>
    <definedName name="_5B_16" localSheetId="11">[2]연돌일위집계!#REF!</definedName>
    <definedName name="_5B_16" localSheetId="12">[2]연돌일위집계!#REF!</definedName>
    <definedName name="_5B_16" localSheetId="4">[2]연돌일위집계!#REF!</definedName>
    <definedName name="_5B_16">[2]연돌일위집계!#REF!</definedName>
    <definedName name="_5B_17" localSheetId="8">[2]연돌일위집계!#REF!</definedName>
    <definedName name="_5B_17" localSheetId="11">[2]연돌일위집계!#REF!</definedName>
    <definedName name="_5B_17" localSheetId="12">[2]연돌일위집계!#REF!</definedName>
    <definedName name="_5B_17" localSheetId="4">[2]연돌일위집계!#REF!</definedName>
    <definedName name="_5B_17">[2]연돌일위집계!#REF!</definedName>
    <definedName name="_5B_18" localSheetId="8">[2]연돌일위집계!#REF!</definedName>
    <definedName name="_5B_18" localSheetId="11">[2]연돌일위집계!#REF!</definedName>
    <definedName name="_5B_18" localSheetId="12">[2]연돌일위집계!#REF!</definedName>
    <definedName name="_5B_18" localSheetId="4">[2]연돌일위집계!#REF!</definedName>
    <definedName name="_5B_18">[2]연돌일위집계!#REF!</definedName>
    <definedName name="_5B_19" localSheetId="8">[2]연돌일위집계!#REF!</definedName>
    <definedName name="_5B_19" localSheetId="11">[2]연돌일위집계!#REF!</definedName>
    <definedName name="_5B_19" localSheetId="12">[2]연돌일위집계!#REF!</definedName>
    <definedName name="_5B_19" localSheetId="4">[2]연돌일위집계!#REF!</definedName>
    <definedName name="_5B_19">[2]연돌일위집계!#REF!</definedName>
    <definedName name="_5B_2" localSheetId="8">[2]연돌일위집계!#REF!</definedName>
    <definedName name="_5B_2" localSheetId="11">[2]연돌일위집계!#REF!</definedName>
    <definedName name="_5B_2" localSheetId="12">[2]연돌일위집계!#REF!</definedName>
    <definedName name="_5B_2" localSheetId="4">[2]연돌일위집계!#REF!</definedName>
    <definedName name="_5B_2">[2]연돌일위집계!#REF!</definedName>
    <definedName name="_5B_20" localSheetId="8">[2]연돌일위집계!#REF!</definedName>
    <definedName name="_5B_20" localSheetId="11">[2]연돌일위집계!#REF!</definedName>
    <definedName name="_5B_20" localSheetId="12">[2]연돌일위집계!#REF!</definedName>
    <definedName name="_5B_20" localSheetId="4">[2]연돌일위집계!#REF!</definedName>
    <definedName name="_5B_20">[2]연돌일위집계!#REF!</definedName>
    <definedName name="_5B_21" localSheetId="8">[2]연돌일위집계!#REF!</definedName>
    <definedName name="_5B_21" localSheetId="11">[2]연돌일위집계!#REF!</definedName>
    <definedName name="_5B_21" localSheetId="12">[2]연돌일위집계!#REF!</definedName>
    <definedName name="_5B_21" localSheetId="4">[2]연돌일위집계!#REF!</definedName>
    <definedName name="_5B_21">[2]연돌일위집계!#REF!</definedName>
    <definedName name="_5B_22" localSheetId="8">[2]연돌일위집계!#REF!</definedName>
    <definedName name="_5B_22" localSheetId="11">[2]연돌일위집계!#REF!</definedName>
    <definedName name="_5B_22" localSheetId="12">[2]연돌일위집계!#REF!</definedName>
    <definedName name="_5B_22" localSheetId="4">[2]연돌일위집계!#REF!</definedName>
    <definedName name="_5B_22">[2]연돌일위집계!#REF!</definedName>
    <definedName name="_5B_23" localSheetId="8">[2]연돌일위집계!#REF!</definedName>
    <definedName name="_5B_23" localSheetId="11">[2]연돌일위집계!#REF!</definedName>
    <definedName name="_5B_23" localSheetId="12">[2]연돌일위집계!#REF!</definedName>
    <definedName name="_5B_23" localSheetId="4">[2]연돌일위집계!#REF!</definedName>
    <definedName name="_5B_23">[2]연돌일위집계!#REF!</definedName>
    <definedName name="_5B_24" localSheetId="8">[2]연돌일위집계!#REF!</definedName>
    <definedName name="_5B_24" localSheetId="11">[2]연돌일위집계!#REF!</definedName>
    <definedName name="_5B_24" localSheetId="12">[2]연돌일위집계!#REF!</definedName>
    <definedName name="_5B_24" localSheetId="4">[2]연돌일위집계!#REF!</definedName>
    <definedName name="_5B_24">[2]연돌일위집계!#REF!</definedName>
    <definedName name="_5B_25" localSheetId="8">[2]연돌일위집계!#REF!</definedName>
    <definedName name="_5B_25" localSheetId="11">[2]연돌일위집계!#REF!</definedName>
    <definedName name="_5B_25" localSheetId="12">[2]연돌일위집계!#REF!</definedName>
    <definedName name="_5B_25" localSheetId="4">[2]연돌일위집계!#REF!</definedName>
    <definedName name="_5B_25">[2]연돌일위집계!#REF!</definedName>
    <definedName name="_5B_26" localSheetId="8">[2]연돌일위집계!#REF!</definedName>
    <definedName name="_5B_26" localSheetId="11">[2]연돌일위집계!#REF!</definedName>
    <definedName name="_5B_26" localSheetId="12">[2]연돌일위집계!#REF!</definedName>
    <definedName name="_5B_26" localSheetId="4">[2]연돌일위집계!#REF!</definedName>
    <definedName name="_5B_26">[2]연돌일위집계!#REF!</definedName>
    <definedName name="_5B_27" localSheetId="8">[2]연돌일위집계!#REF!</definedName>
    <definedName name="_5B_27" localSheetId="11">[2]연돌일위집계!#REF!</definedName>
    <definedName name="_5B_27" localSheetId="12">[2]연돌일위집계!#REF!</definedName>
    <definedName name="_5B_27" localSheetId="4">[2]연돌일위집계!#REF!</definedName>
    <definedName name="_5B_27">[2]연돌일위집계!#REF!</definedName>
    <definedName name="_5B_28" localSheetId="8">[2]연돌일위집계!#REF!</definedName>
    <definedName name="_5B_28" localSheetId="11">[2]연돌일위집계!#REF!</definedName>
    <definedName name="_5B_28" localSheetId="12">[2]연돌일위집계!#REF!</definedName>
    <definedName name="_5B_28" localSheetId="4">[2]연돌일위집계!#REF!</definedName>
    <definedName name="_5B_28">[2]연돌일위집계!#REF!</definedName>
    <definedName name="_5B_29" localSheetId="8">[2]연돌일위집계!#REF!</definedName>
    <definedName name="_5B_29" localSheetId="11">[2]연돌일위집계!#REF!</definedName>
    <definedName name="_5B_29" localSheetId="12">[2]연돌일위집계!#REF!</definedName>
    <definedName name="_5B_29" localSheetId="4">[2]연돌일위집계!#REF!</definedName>
    <definedName name="_5B_29">[2]연돌일위집계!#REF!</definedName>
    <definedName name="_5B_3" localSheetId="8">[2]연돌일위집계!#REF!</definedName>
    <definedName name="_5B_3" localSheetId="11">[2]연돌일위집계!#REF!</definedName>
    <definedName name="_5B_3" localSheetId="12">[2]연돌일위집계!#REF!</definedName>
    <definedName name="_5B_3" localSheetId="4">[2]연돌일위집계!#REF!</definedName>
    <definedName name="_5B_3">[2]연돌일위집계!#REF!</definedName>
    <definedName name="_5B_30" localSheetId="8">[2]연돌일위집계!#REF!</definedName>
    <definedName name="_5B_30" localSheetId="11">[2]연돌일위집계!#REF!</definedName>
    <definedName name="_5B_30" localSheetId="12">[2]연돌일위집계!#REF!</definedName>
    <definedName name="_5B_30" localSheetId="4">[2]연돌일위집계!#REF!</definedName>
    <definedName name="_5B_30">[2]연돌일위집계!#REF!</definedName>
    <definedName name="_5B_4" localSheetId="8">[2]연돌일위집계!#REF!</definedName>
    <definedName name="_5B_4" localSheetId="11">[2]연돌일위집계!#REF!</definedName>
    <definedName name="_5B_4" localSheetId="12">[2]연돌일위집계!#REF!</definedName>
    <definedName name="_5B_4" localSheetId="4">[2]연돌일위집계!#REF!</definedName>
    <definedName name="_5B_4">[2]연돌일위집계!#REF!</definedName>
    <definedName name="_5B_5" localSheetId="8">[2]연돌일위집계!#REF!</definedName>
    <definedName name="_5B_5" localSheetId="11">[2]연돌일위집계!#REF!</definedName>
    <definedName name="_5B_5" localSheetId="12">[2]연돌일위집계!#REF!</definedName>
    <definedName name="_5B_5" localSheetId="4">[2]연돌일위집계!#REF!</definedName>
    <definedName name="_5B_5">[2]연돌일위집계!#REF!</definedName>
    <definedName name="_5B_6" localSheetId="8">[2]연돌일위집계!#REF!</definedName>
    <definedName name="_5B_6" localSheetId="11">[2]연돌일위집계!#REF!</definedName>
    <definedName name="_5B_6" localSheetId="12">[2]연돌일위집계!#REF!</definedName>
    <definedName name="_5B_6" localSheetId="4">[2]연돌일위집계!#REF!</definedName>
    <definedName name="_5B_6">[2]연돌일위집계!#REF!</definedName>
    <definedName name="_5B_7" localSheetId="8">[2]연돌일위집계!#REF!</definedName>
    <definedName name="_5B_7" localSheetId="11">[2]연돌일위집계!#REF!</definedName>
    <definedName name="_5B_7" localSheetId="12">[2]연돌일위집계!#REF!</definedName>
    <definedName name="_5B_7" localSheetId="4">[2]연돌일위집계!#REF!</definedName>
    <definedName name="_5B_7">[2]연돌일위집계!#REF!</definedName>
    <definedName name="_5B_8" localSheetId="8">[2]연돌일위집계!#REF!</definedName>
    <definedName name="_5B_8" localSheetId="11">[2]연돌일위집계!#REF!</definedName>
    <definedName name="_5B_8" localSheetId="12">[2]연돌일위집계!#REF!</definedName>
    <definedName name="_5B_8" localSheetId="4">[2]연돌일위집계!#REF!</definedName>
    <definedName name="_5B_8">[2]연돌일위집계!#REF!</definedName>
    <definedName name="_5B_9" localSheetId="8">[2]연돌일위집계!#REF!</definedName>
    <definedName name="_5B_9" localSheetId="11">[2]연돌일위집계!#REF!</definedName>
    <definedName name="_5B_9" localSheetId="12">[2]연돌일위집계!#REF!</definedName>
    <definedName name="_5B_9" localSheetId="4">[2]연돌일위집계!#REF!</definedName>
    <definedName name="_5B_9">[2]연돌일위집계!#REF!</definedName>
    <definedName name="_5C_1" localSheetId="8">[2]연돌일위집계!#REF!</definedName>
    <definedName name="_5C_1" localSheetId="11">[2]연돌일위집계!#REF!</definedName>
    <definedName name="_5C_1" localSheetId="12">[2]연돌일위집계!#REF!</definedName>
    <definedName name="_5C_1" localSheetId="4">[2]연돌일위집계!#REF!</definedName>
    <definedName name="_5C_1">[2]연돌일위집계!#REF!</definedName>
    <definedName name="_5C_10" localSheetId="8">[2]연돌일위집계!#REF!</definedName>
    <definedName name="_5C_10" localSheetId="11">[2]연돌일위집계!#REF!</definedName>
    <definedName name="_5C_10" localSheetId="12">[2]연돌일위집계!#REF!</definedName>
    <definedName name="_5C_10" localSheetId="4">[2]연돌일위집계!#REF!</definedName>
    <definedName name="_5C_10">[2]연돌일위집계!#REF!</definedName>
    <definedName name="_5C_11" localSheetId="8">[2]연돌일위집계!#REF!</definedName>
    <definedName name="_5C_11" localSheetId="11">[2]연돌일위집계!#REF!</definedName>
    <definedName name="_5C_11" localSheetId="12">[2]연돌일위집계!#REF!</definedName>
    <definedName name="_5C_11" localSheetId="4">[2]연돌일위집계!#REF!</definedName>
    <definedName name="_5C_11">[2]연돌일위집계!#REF!</definedName>
    <definedName name="_5C_12" localSheetId="8">[2]연돌일위집계!#REF!</definedName>
    <definedName name="_5C_12" localSheetId="11">[2]연돌일위집계!#REF!</definedName>
    <definedName name="_5C_12" localSheetId="12">[2]연돌일위집계!#REF!</definedName>
    <definedName name="_5C_12" localSheetId="4">[2]연돌일위집계!#REF!</definedName>
    <definedName name="_5C_12">[2]연돌일위집계!#REF!</definedName>
    <definedName name="_5C_13" localSheetId="8">[2]연돌일위집계!#REF!</definedName>
    <definedName name="_5C_13" localSheetId="11">[2]연돌일위집계!#REF!</definedName>
    <definedName name="_5C_13" localSheetId="12">[2]연돌일위집계!#REF!</definedName>
    <definedName name="_5C_13" localSheetId="4">[2]연돌일위집계!#REF!</definedName>
    <definedName name="_5C_13">[2]연돌일위집계!#REF!</definedName>
    <definedName name="_5C_14" localSheetId="8">[2]연돌일위집계!#REF!</definedName>
    <definedName name="_5C_14" localSheetId="11">[2]연돌일위집계!#REF!</definedName>
    <definedName name="_5C_14" localSheetId="12">[2]연돌일위집계!#REF!</definedName>
    <definedName name="_5C_14" localSheetId="4">[2]연돌일위집계!#REF!</definedName>
    <definedName name="_5C_14">[2]연돌일위집계!#REF!</definedName>
    <definedName name="_5C_15" localSheetId="8">[2]연돌일위집계!#REF!</definedName>
    <definedName name="_5C_15" localSheetId="11">[2]연돌일위집계!#REF!</definedName>
    <definedName name="_5C_15" localSheetId="12">[2]연돌일위집계!#REF!</definedName>
    <definedName name="_5C_15" localSheetId="4">[2]연돌일위집계!#REF!</definedName>
    <definedName name="_5C_15">[2]연돌일위집계!#REF!</definedName>
    <definedName name="_5C_16" localSheetId="8">[2]연돌일위집계!#REF!</definedName>
    <definedName name="_5C_16" localSheetId="11">[2]연돌일위집계!#REF!</definedName>
    <definedName name="_5C_16" localSheetId="12">[2]연돌일위집계!#REF!</definedName>
    <definedName name="_5C_16" localSheetId="4">[2]연돌일위집계!#REF!</definedName>
    <definedName name="_5C_16">[2]연돌일위집계!#REF!</definedName>
    <definedName name="_5C_17" localSheetId="8">[2]연돌일위집계!#REF!</definedName>
    <definedName name="_5C_17" localSheetId="11">[2]연돌일위집계!#REF!</definedName>
    <definedName name="_5C_17" localSheetId="12">[2]연돌일위집계!#REF!</definedName>
    <definedName name="_5C_17" localSheetId="4">[2]연돌일위집계!#REF!</definedName>
    <definedName name="_5C_17">[2]연돌일위집계!#REF!</definedName>
    <definedName name="_5C_18" localSheetId="8">[2]연돌일위집계!#REF!</definedName>
    <definedName name="_5C_18" localSheetId="11">[2]연돌일위집계!#REF!</definedName>
    <definedName name="_5C_18" localSheetId="12">[2]연돌일위집계!#REF!</definedName>
    <definedName name="_5C_18" localSheetId="4">[2]연돌일위집계!#REF!</definedName>
    <definedName name="_5C_18">[2]연돌일위집계!#REF!</definedName>
    <definedName name="_5C_19" localSheetId="8">[2]연돌일위집계!#REF!</definedName>
    <definedName name="_5C_19" localSheetId="11">[2]연돌일위집계!#REF!</definedName>
    <definedName name="_5C_19" localSheetId="12">[2]연돌일위집계!#REF!</definedName>
    <definedName name="_5C_19" localSheetId="4">[2]연돌일위집계!#REF!</definedName>
    <definedName name="_5C_19">[2]연돌일위집계!#REF!</definedName>
    <definedName name="_5C_2" localSheetId="8">[2]연돌일위집계!#REF!</definedName>
    <definedName name="_5C_2" localSheetId="11">[2]연돌일위집계!#REF!</definedName>
    <definedName name="_5C_2" localSheetId="12">[2]연돌일위집계!#REF!</definedName>
    <definedName name="_5C_2" localSheetId="4">[2]연돌일위집계!#REF!</definedName>
    <definedName name="_5C_2">[2]연돌일위집계!#REF!</definedName>
    <definedName name="_5C_20" localSheetId="8">[2]연돌일위집계!#REF!</definedName>
    <definedName name="_5C_20" localSheetId="11">[2]연돌일위집계!#REF!</definedName>
    <definedName name="_5C_20" localSheetId="12">[2]연돌일위집계!#REF!</definedName>
    <definedName name="_5C_20" localSheetId="4">[2]연돌일위집계!#REF!</definedName>
    <definedName name="_5C_20">[2]연돌일위집계!#REF!</definedName>
    <definedName name="_5C_21" localSheetId="8">[2]연돌일위집계!#REF!</definedName>
    <definedName name="_5C_21" localSheetId="11">[2]연돌일위집계!#REF!</definedName>
    <definedName name="_5C_21" localSheetId="12">[2]연돌일위집계!#REF!</definedName>
    <definedName name="_5C_21" localSheetId="4">[2]연돌일위집계!#REF!</definedName>
    <definedName name="_5C_21">[2]연돌일위집계!#REF!</definedName>
    <definedName name="_5C_22" localSheetId="8">[2]연돌일위집계!#REF!</definedName>
    <definedName name="_5C_22" localSheetId="11">[2]연돌일위집계!#REF!</definedName>
    <definedName name="_5C_22" localSheetId="12">[2]연돌일위집계!#REF!</definedName>
    <definedName name="_5C_22" localSheetId="4">[2]연돌일위집계!#REF!</definedName>
    <definedName name="_5C_22">[2]연돌일위집계!#REF!</definedName>
    <definedName name="_5C_23" localSheetId="8">[2]연돌일위집계!#REF!</definedName>
    <definedName name="_5C_23" localSheetId="11">[2]연돌일위집계!#REF!</definedName>
    <definedName name="_5C_23" localSheetId="12">[2]연돌일위집계!#REF!</definedName>
    <definedName name="_5C_23" localSheetId="4">[2]연돌일위집계!#REF!</definedName>
    <definedName name="_5C_23">[2]연돌일위집계!#REF!</definedName>
    <definedName name="_5C_24" localSheetId="8">[2]연돌일위집계!#REF!</definedName>
    <definedName name="_5C_24" localSheetId="11">[2]연돌일위집계!#REF!</definedName>
    <definedName name="_5C_24" localSheetId="12">[2]연돌일위집계!#REF!</definedName>
    <definedName name="_5C_24" localSheetId="4">[2]연돌일위집계!#REF!</definedName>
    <definedName name="_5C_24">[2]연돌일위집계!#REF!</definedName>
    <definedName name="_5C_25" localSheetId="8">[2]연돌일위집계!#REF!</definedName>
    <definedName name="_5C_25" localSheetId="11">[2]연돌일위집계!#REF!</definedName>
    <definedName name="_5C_25" localSheetId="12">[2]연돌일위집계!#REF!</definedName>
    <definedName name="_5C_25" localSheetId="4">[2]연돌일위집계!#REF!</definedName>
    <definedName name="_5C_25">[2]연돌일위집계!#REF!</definedName>
    <definedName name="_5C_26" localSheetId="8">[2]연돌일위집계!#REF!</definedName>
    <definedName name="_5C_26" localSheetId="11">[2]연돌일위집계!#REF!</definedName>
    <definedName name="_5C_26" localSheetId="12">[2]연돌일위집계!#REF!</definedName>
    <definedName name="_5C_26" localSheetId="4">[2]연돌일위집계!#REF!</definedName>
    <definedName name="_5C_26">[2]연돌일위집계!#REF!</definedName>
    <definedName name="_5C_27" localSheetId="8">[2]연돌일위집계!#REF!</definedName>
    <definedName name="_5C_27" localSheetId="11">[2]연돌일위집계!#REF!</definedName>
    <definedName name="_5C_27" localSheetId="12">[2]연돌일위집계!#REF!</definedName>
    <definedName name="_5C_27" localSheetId="4">[2]연돌일위집계!#REF!</definedName>
    <definedName name="_5C_27">[2]연돌일위집계!#REF!</definedName>
    <definedName name="_5C_28" localSheetId="8">[2]연돌일위집계!#REF!</definedName>
    <definedName name="_5C_28" localSheetId="11">[2]연돌일위집계!#REF!</definedName>
    <definedName name="_5C_28" localSheetId="12">[2]연돌일위집계!#REF!</definedName>
    <definedName name="_5C_28" localSheetId="4">[2]연돌일위집계!#REF!</definedName>
    <definedName name="_5C_28">[2]연돌일위집계!#REF!</definedName>
    <definedName name="_5C_29" localSheetId="8">[2]연돌일위집계!#REF!</definedName>
    <definedName name="_5C_29" localSheetId="11">[2]연돌일위집계!#REF!</definedName>
    <definedName name="_5C_29" localSheetId="12">[2]연돌일위집계!#REF!</definedName>
    <definedName name="_5C_29" localSheetId="4">[2]연돌일위집계!#REF!</definedName>
    <definedName name="_5C_29">[2]연돌일위집계!#REF!</definedName>
    <definedName name="_5C_3" localSheetId="8">[2]연돌일위집계!#REF!</definedName>
    <definedName name="_5C_3" localSheetId="11">[2]연돌일위집계!#REF!</definedName>
    <definedName name="_5C_3" localSheetId="12">[2]연돌일위집계!#REF!</definedName>
    <definedName name="_5C_3" localSheetId="4">[2]연돌일위집계!#REF!</definedName>
    <definedName name="_5C_3">[2]연돌일위집계!#REF!</definedName>
    <definedName name="_5C_30" localSheetId="8">[2]연돌일위집계!#REF!</definedName>
    <definedName name="_5C_30" localSheetId="11">[2]연돌일위집계!#REF!</definedName>
    <definedName name="_5C_30" localSheetId="12">[2]연돌일위집계!#REF!</definedName>
    <definedName name="_5C_30" localSheetId="4">[2]연돌일위집계!#REF!</definedName>
    <definedName name="_5C_30">[2]연돌일위집계!#REF!</definedName>
    <definedName name="_5C_4" localSheetId="8">[2]연돌일위집계!#REF!</definedName>
    <definedName name="_5C_4" localSheetId="11">[2]연돌일위집계!#REF!</definedName>
    <definedName name="_5C_4" localSheetId="12">[2]연돌일위집계!#REF!</definedName>
    <definedName name="_5C_4" localSheetId="4">[2]연돌일위집계!#REF!</definedName>
    <definedName name="_5C_4">[2]연돌일위집계!#REF!</definedName>
    <definedName name="_5C_5" localSheetId="8">[2]연돌일위집계!#REF!</definedName>
    <definedName name="_5C_5" localSheetId="11">[2]연돌일위집계!#REF!</definedName>
    <definedName name="_5C_5" localSheetId="12">[2]연돌일위집계!#REF!</definedName>
    <definedName name="_5C_5" localSheetId="4">[2]연돌일위집계!#REF!</definedName>
    <definedName name="_5C_5">[2]연돌일위집계!#REF!</definedName>
    <definedName name="_5C_6" localSheetId="8">[2]연돌일위집계!#REF!</definedName>
    <definedName name="_5C_6" localSheetId="11">[2]연돌일위집계!#REF!</definedName>
    <definedName name="_5C_6" localSheetId="12">[2]연돌일위집계!#REF!</definedName>
    <definedName name="_5C_6" localSheetId="4">[2]연돌일위집계!#REF!</definedName>
    <definedName name="_5C_6">[2]연돌일위집계!#REF!</definedName>
    <definedName name="_5C_7" localSheetId="8">[2]연돌일위집계!#REF!</definedName>
    <definedName name="_5C_7" localSheetId="11">[2]연돌일위집계!#REF!</definedName>
    <definedName name="_5C_7" localSheetId="12">[2]연돌일위집계!#REF!</definedName>
    <definedName name="_5C_7" localSheetId="4">[2]연돌일위집계!#REF!</definedName>
    <definedName name="_5C_7">[2]연돌일위집계!#REF!</definedName>
    <definedName name="_5C_8" localSheetId="8">[2]연돌일위집계!#REF!</definedName>
    <definedName name="_5C_8" localSheetId="11">[2]연돌일위집계!#REF!</definedName>
    <definedName name="_5C_8" localSheetId="12">[2]연돌일위집계!#REF!</definedName>
    <definedName name="_5C_8" localSheetId="4">[2]연돌일위집계!#REF!</definedName>
    <definedName name="_5C_8">[2]연돌일위집계!#REF!</definedName>
    <definedName name="_5C_9" localSheetId="8">[2]연돌일위집계!#REF!</definedName>
    <definedName name="_5C_9" localSheetId="11">[2]연돌일위집계!#REF!</definedName>
    <definedName name="_5C_9" localSheetId="12">[2]연돌일위집계!#REF!</definedName>
    <definedName name="_5C_9" localSheetId="4">[2]연돌일위집계!#REF!</definedName>
    <definedName name="_5C_9">[2]연돌일위집계!#REF!</definedName>
    <definedName name="_6_3__Crite" localSheetId="11">#REF!</definedName>
    <definedName name="_6A_1" localSheetId="8">[2]연돌일위집계!#REF!</definedName>
    <definedName name="_6A_1" localSheetId="11">[2]연돌일위집계!#REF!</definedName>
    <definedName name="_6A_1" localSheetId="12">[2]연돌일위집계!#REF!</definedName>
    <definedName name="_6A_1" localSheetId="4">[2]연돌일위집계!#REF!</definedName>
    <definedName name="_6A_1">[2]연돌일위집계!#REF!</definedName>
    <definedName name="_6A_10" localSheetId="8">[2]연돌일위집계!#REF!</definedName>
    <definedName name="_6A_10" localSheetId="11">[2]연돌일위집계!#REF!</definedName>
    <definedName name="_6A_10" localSheetId="12">[2]연돌일위집계!#REF!</definedName>
    <definedName name="_6A_10" localSheetId="4">[2]연돌일위집계!#REF!</definedName>
    <definedName name="_6A_10">[2]연돌일위집계!#REF!</definedName>
    <definedName name="_6A_11" localSheetId="8">[2]연돌일위집계!#REF!</definedName>
    <definedName name="_6A_11" localSheetId="11">[2]연돌일위집계!#REF!</definedName>
    <definedName name="_6A_11" localSheetId="12">[2]연돌일위집계!#REF!</definedName>
    <definedName name="_6A_11" localSheetId="4">[2]연돌일위집계!#REF!</definedName>
    <definedName name="_6A_11">[2]연돌일위집계!#REF!</definedName>
    <definedName name="_6A_12" localSheetId="8">[2]연돌일위집계!#REF!</definedName>
    <definedName name="_6A_12" localSheetId="11">[2]연돌일위집계!#REF!</definedName>
    <definedName name="_6A_12" localSheetId="12">[2]연돌일위집계!#REF!</definedName>
    <definedName name="_6A_12" localSheetId="4">[2]연돌일위집계!#REF!</definedName>
    <definedName name="_6A_12">[2]연돌일위집계!#REF!</definedName>
    <definedName name="_6A_13" localSheetId="8">[2]연돌일위집계!#REF!</definedName>
    <definedName name="_6A_13" localSheetId="11">[2]연돌일위집계!#REF!</definedName>
    <definedName name="_6A_13" localSheetId="12">[2]연돌일위집계!#REF!</definedName>
    <definedName name="_6A_13" localSheetId="4">[2]연돌일위집계!#REF!</definedName>
    <definedName name="_6A_13">[2]연돌일위집계!#REF!</definedName>
    <definedName name="_6A_14" localSheetId="8">[2]연돌일위집계!#REF!</definedName>
    <definedName name="_6A_14" localSheetId="11">[2]연돌일위집계!#REF!</definedName>
    <definedName name="_6A_14" localSheetId="12">[2]연돌일위집계!#REF!</definedName>
    <definedName name="_6A_14" localSheetId="4">[2]연돌일위집계!#REF!</definedName>
    <definedName name="_6A_14">[2]연돌일위집계!#REF!</definedName>
    <definedName name="_6A_15" localSheetId="8">[2]연돌일위집계!#REF!</definedName>
    <definedName name="_6A_15" localSheetId="11">[2]연돌일위집계!#REF!</definedName>
    <definedName name="_6A_15" localSheetId="12">[2]연돌일위집계!#REF!</definedName>
    <definedName name="_6A_15" localSheetId="4">[2]연돌일위집계!#REF!</definedName>
    <definedName name="_6A_15">[2]연돌일위집계!#REF!</definedName>
    <definedName name="_6A_16" localSheetId="8">[2]연돌일위집계!#REF!</definedName>
    <definedName name="_6A_16" localSheetId="11">[2]연돌일위집계!#REF!</definedName>
    <definedName name="_6A_16" localSheetId="12">[2]연돌일위집계!#REF!</definedName>
    <definedName name="_6A_16" localSheetId="4">[2]연돌일위집계!#REF!</definedName>
    <definedName name="_6A_16">[2]연돌일위집계!#REF!</definedName>
    <definedName name="_6A_17" localSheetId="8">[2]연돌일위집계!#REF!</definedName>
    <definedName name="_6A_17" localSheetId="11">[2]연돌일위집계!#REF!</definedName>
    <definedName name="_6A_17" localSheetId="12">[2]연돌일위집계!#REF!</definedName>
    <definedName name="_6A_17" localSheetId="4">[2]연돌일위집계!#REF!</definedName>
    <definedName name="_6A_17">[2]연돌일위집계!#REF!</definedName>
    <definedName name="_6A_18" localSheetId="8">[2]연돌일위집계!#REF!</definedName>
    <definedName name="_6A_18" localSheetId="11">[2]연돌일위집계!#REF!</definedName>
    <definedName name="_6A_18" localSheetId="12">[2]연돌일위집계!#REF!</definedName>
    <definedName name="_6A_18" localSheetId="4">[2]연돌일위집계!#REF!</definedName>
    <definedName name="_6A_18">[2]연돌일위집계!#REF!</definedName>
    <definedName name="_6A_19" localSheetId="8">[2]연돌일위집계!#REF!</definedName>
    <definedName name="_6A_19" localSheetId="11">[2]연돌일위집계!#REF!</definedName>
    <definedName name="_6A_19" localSheetId="12">[2]연돌일위집계!#REF!</definedName>
    <definedName name="_6A_19" localSheetId="4">[2]연돌일위집계!#REF!</definedName>
    <definedName name="_6A_19">[2]연돌일위집계!#REF!</definedName>
    <definedName name="_6A_2" localSheetId="8">[2]연돌일위집계!#REF!</definedName>
    <definedName name="_6A_2" localSheetId="11">[2]연돌일위집계!#REF!</definedName>
    <definedName name="_6A_2" localSheetId="12">[2]연돌일위집계!#REF!</definedName>
    <definedName name="_6A_2" localSheetId="4">[2]연돌일위집계!#REF!</definedName>
    <definedName name="_6A_2">[2]연돌일위집계!#REF!</definedName>
    <definedName name="_6A_20" localSheetId="8">[2]연돌일위집계!#REF!</definedName>
    <definedName name="_6A_20" localSheetId="11">[2]연돌일위집계!#REF!</definedName>
    <definedName name="_6A_20" localSheetId="12">[2]연돌일위집계!#REF!</definedName>
    <definedName name="_6A_20" localSheetId="4">[2]연돌일위집계!#REF!</definedName>
    <definedName name="_6A_20">[2]연돌일위집계!#REF!</definedName>
    <definedName name="_6A_21" localSheetId="8">[2]연돌일위집계!#REF!</definedName>
    <definedName name="_6A_21" localSheetId="11">[2]연돌일위집계!#REF!</definedName>
    <definedName name="_6A_21" localSheetId="12">[2]연돌일위집계!#REF!</definedName>
    <definedName name="_6A_21" localSheetId="4">[2]연돌일위집계!#REF!</definedName>
    <definedName name="_6A_21">[2]연돌일위집계!#REF!</definedName>
    <definedName name="_6A_22" localSheetId="8">[2]연돌일위집계!#REF!</definedName>
    <definedName name="_6A_22" localSheetId="11">[2]연돌일위집계!#REF!</definedName>
    <definedName name="_6A_22" localSheetId="12">[2]연돌일위집계!#REF!</definedName>
    <definedName name="_6A_22" localSheetId="4">[2]연돌일위집계!#REF!</definedName>
    <definedName name="_6A_22">[2]연돌일위집계!#REF!</definedName>
    <definedName name="_6A_23" localSheetId="8">[2]연돌일위집계!#REF!</definedName>
    <definedName name="_6A_23" localSheetId="11">[2]연돌일위집계!#REF!</definedName>
    <definedName name="_6A_23" localSheetId="12">[2]연돌일위집계!#REF!</definedName>
    <definedName name="_6A_23" localSheetId="4">[2]연돌일위집계!#REF!</definedName>
    <definedName name="_6A_23">[2]연돌일위집계!#REF!</definedName>
    <definedName name="_6A_24" localSheetId="8">[2]연돌일위집계!#REF!</definedName>
    <definedName name="_6A_24" localSheetId="11">[2]연돌일위집계!#REF!</definedName>
    <definedName name="_6A_24" localSheetId="12">[2]연돌일위집계!#REF!</definedName>
    <definedName name="_6A_24" localSheetId="4">[2]연돌일위집계!#REF!</definedName>
    <definedName name="_6A_24">[2]연돌일위집계!#REF!</definedName>
    <definedName name="_6A_25" localSheetId="8">[2]연돌일위집계!#REF!</definedName>
    <definedName name="_6A_25" localSheetId="11">[2]연돌일위집계!#REF!</definedName>
    <definedName name="_6A_25" localSheetId="12">[2]연돌일위집계!#REF!</definedName>
    <definedName name="_6A_25" localSheetId="4">[2]연돌일위집계!#REF!</definedName>
    <definedName name="_6A_25">[2]연돌일위집계!#REF!</definedName>
    <definedName name="_6A_26" localSheetId="8">[2]연돌일위집계!#REF!</definedName>
    <definedName name="_6A_26" localSheetId="11">[2]연돌일위집계!#REF!</definedName>
    <definedName name="_6A_26" localSheetId="12">[2]연돌일위집계!#REF!</definedName>
    <definedName name="_6A_26" localSheetId="4">[2]연돌일위집계!#REF!</definedName>
    <definedName name="_6A_26">[2]연돌일위집계!#REF!</definedName>
    <definedName name="_6A_27" localSheetId="8">[2]연돌일위집계!#REF!</definedName>
    <definedName name="_6A_27" localSheetId="11">[2]연돌일위집계!#REF!</definedName>
    <definedName name="_6A_27" localSheetId="12">[2]연돌일위집계!#REF!</definedName>
    <definedName name="_6A_27" localSheetId="4">[2]연돌일위집계!#REF!</definedName>
    <definedName name="_6A_27">[2]연돌일위집계!#REF!</definedName>
    <definedName name="_6A_28" localSheetId="8">[2]연돌일위집계!#REF!</definedName>
    <definedName name="_6A_28" localSheetId="11">[2]연돌일위집계!#REF!</definedName>
    <definedName name="_6A_28" localSheetId="12">[2]연돌일위집계!#REF!</definedName>
    <definedName name="_6A_28" localSheetId="4">[2]연돌일위집계!#REF!</definedName>
    <definedName name="_6A_28">[2]연돌일위집계!#REF!</definedName>
    <definedName name="_6A_29" localSheetId="8">[2]연돌일위집계!#REF!</definedName>
    <definedName name="_6A_29" localSheetId="11">[2]연돌일위집계!#REF!</definedName>
    <definedName name="_6A_29" localSheetId="12">[2]연돌일위집계!#REF!</definedName>
    <definedName name="_6A_29" localSheetId="4">[2]연돌일위집계!#REF!</definedName>
    <definedName name="_6A_29">[2]연돌일위집계!#REF!</definedName>
    <definedName name="_6A_3" localSheetId="8">[2]연돌일위집계!#REF!</definedName>
    <definedName name="_6A_3" localSheetId="11">[2]연돌일위집계!#REF!</definedName>
    <definedName name="_6A_3" localSheetId="12">[2]연돌일위집계!#REF!</definedName>
    <definedName name="_6A_3" localSheetId="4">[2]연돌일위집계!#REF!</definedName>
    <definedName name="_6A_3">[2]연돌일위집계!#REF!</definedName>
    <definedName name="_6A_30" localSheetId="8">[2]연돌일위집계!#REF!</definedName>
    <definedName name="_6A_30" localSheetId="11">[2]연돌일위집계!#REF!</definedName>
    <definedName name="_6A_30" localSheetId="12">[2]연돌일위집계!#REF!</definedName>
    <definedName name="_6A_30" localSheetId="4">[2]연돌일위집계!#REF!</definedName>
    <definedName name="_6A_30">[2]연돌일위집계!#REF!</definedName>
    <definedName name="_6A_4" localSheetId="8">[2]연돌일위집계!#REF!</definedName>
    <definedName name="_6A_4" localSheetId="11">[2]연돌일위집계!#REF!</definedName>
    <definedName name="_6A_4" localSheetId="12">[2]연돌일위집계!#REF!</definedName>
    <definedName name="_6A_4" localSheetId="4">[2]연돌일위집계!#REF!</definedName>
    <definedName name="_6A_4">[2]연돌일위집계!#REF!</definedName>
    <definedName name="_6A_5" localSheetId="8">[2]연돌일위집계!#REF!</definedName>
    <definedName name="_6A_5" localSheetId="11">[2]연돌일위집계!#REF!</definedName>
    <definedName name="_6A_5" localSheetId="12">[2]연돌일위집계!#REF!</definedName>
    <definedName name="_6A_5" localSheetId="4">[2]연돌일위집계!#REF!</definedName>
    <definedName name="_6A_5">[2]연돌일위집계!#REF!</definedName>
    <definedName name="_6A_6" localSheetId="8">[2]연돌일위집계!#REF!</definedName>
    <definedName name="_6A_6" localSheetId="11">[2]연돌일위집계!#REF!</definedName>
    <definedName name="_6A_6" localSheetId="12">[2]연돌일위집계!#REF!</definedName>
    <definedName name="_6A_6" localSheetId="4">[2]연돌일위집계!#REF!</definedName>
    <definedName name="_6A_6">[2]연돌일위집계!#REF!</definedName>
    <definedName name="_6A_7" localSheetId="8">[2]연돌일위집계!#REF!</definedName>
    <definedName name="_6A_7" localSheetId="11">[2]연돌일위집계!#REF!</definedName>
    <definedName name="_6A_7" localSheetId="12">[2]연돌일위집계!#REF!</definedName>
    <definedName name="_6A_7" localSheetId="4">[2]연돌일위집계!#REF!</definedName>
    <definedName name="_6A_7">[2]연돌일위집계!#REF!</definedName>
    <definedName name="_6A_8" localSheetId="8">[2]연돌일위집계!#REF!</definedName>
    <definedName name="_6A_8" localSheetId="11">[2]연돌일위집계!#REF!</definedName>
    <definedName name="_6A_8" localSheetId="12">[2]연돌일위집계!#REF!</definedName>
    <definedName name="_6A_8" localSheetId="4">[2]연돌일위집계!#REF!</definedName>
    <definedName name="_6A_8">[2]연돌일위집계!#REF!</definedName>
    <definedName name="_6A_9" localSheetId="8">[2]연돌일위집계!#REF!</definedName>
    <definedName name="_6A_9" localSheetId="11">[2]연돌일위집계!#REF!</definedName>
    <definedName name="_6A_9" localSheetId="12">[2]연돌일위집계!#REF!</definedName>
    <definedName name="_6A_9" localSheetId="4">[2]연돌일위집계!#REF!</definedName>
    <definedName name="_6A_9">[2]연돌일위집계!#REF!</definedName>
    <definedName name="_6B_1" localSheetId="8">[2]연돌일위집계!#REF!</definedName>
    <definedName name="_6B_1" localSheetId="11">[2]연돌일위집계!#REF!</definedName>
    <definedName name="_6B_1" localSheetId="12">[2]연돌일위집계!#REF!</definedName>
    <definedName name="_6B_1" localSheetId="4">[2]연돌일위집계!#REF!</definedName>
    <definedName name="_6B_1">[2]연돌일위집계!#REF!</definedName>
    <definedName name="_6B_10" localSheetId="8">[2]연돌일위집계!#REF!</definedName>
    <definedName name="_6B_10" localSheetId="11">[2]연돌일위집계!#REF!</definedName>
    <definedName name="_6B_10" localSheetId="12">[2]연돌일위집계!#REF!</definedName>
    <definedName name="_6B_10" localSheetId="4">[2]연돌일위집계!#REF!</definedName>
    <definedName name="_6B_10">[2]연돌일위집계!#REF!</definedName>
    <definedName name="_6B_11" localSheetId="8">[2]연돌일위집계!#REF!</definedName>
    <definedName name="_6B_11" localSheetId="11">[2]연돌일위집계!#REF!</definedName>
    <definedName name="_6B_11" localSheetId="12">[2]연돌일위집계!#REF!</definedName>
    <definedName name="_6B_11" localSheetId="4">[2]연돌일위집계!#REF!</definedName>
    <definedName name="_6B_11">[2]연돌일위집계!#REF!</definedName>
    <definedName name="_6B_12" localSheetId="8">[2]연돌일위집계!#REF!</definedName>
    <definedName name="_6B_12" localSheetId="11">[2]연돌일위집계!#REF!</definedName>
    <definedName name="_6B_12" localSheetId="12">[2]연돌일위집계!#REF!</definedName>
    <definedName name="_6B_12" localSheetId="4">[2]연돌일위집계!#REF!</definedName>
    <definedName name="_6B_12">[2]연돌일위집계!#REF!</definedName>
    <definedName name="_6B_13" localSheetId="8">[2]연돌일위집계!#REF!</definedName>
    <definedName name="_6B_13" localSheetId="11">[2]연돌일위집계!#REF!</definedName>
    <definedName name="_6B_13" localSheetId="12">[2]연돌일위집계!#REF!</definedName>
    <definedName name="_6B_13" localSheetId="4">[2]연돌일위집계!#REF!</definedName>
    <definedName name="_6B_13">[2]연돌일위집계!#REF!</definedName>
    <definedName name="_6B_14" localSheetId="8">[2]연돌일위집계!#REF!</definedName>
    <definedName name="_6B_14" localSheetId="11">[2]연돌일위집계!#REF!</definedName>
    <definedName name="_6B_14" localSheetId="12">[2]연돌일위집계!#REF!</definedName>
    <definedName name="_6B_14" localSheetId="4">[2]연돌일위집계!#REF!</definedName>
    <definedName name="_6B_14">[2]연돌일위집계!#REF!</definedName>
    <definedName name="_6B_15" localSheetId="8">[2]연돌일위집계!#REF!</definedName>
    <definedName name="_6B_15" localSheetId="11">[2]연돌일위집계!#REF!</definedName>
    <definedName name="_6B_15" localSheetId="12">[2]연돌일위집계!#REF!</definedName>
    <definedName name="_6B_15" localSheetId="4">[2]연돌일위집계!#REF!</definedName>
    <definedName name="_6B_15">[2]연돌일위집계!#REF!</definedName>
    <definedName name="_6B_16" localSheetId="8">[2]연돌일위집계!#REF!</definedName>
    <definedName name="_6B_16" localSheetId="11">[2]연돌일위집계!#REF!</definedName>
    <definedName name="_6B_16" localSheetId="12">[2]연돌일위집계!#REF!</definedName>
    <definedName name="_6B_16" localSheetId="4">[2]연돌일위집계!#REF!</definedName>
    <definedName name="_6B_16">[2]연돌일위집계!#REF!</definedName>
    <definedName name="_6B_17" localSheetId="8">[2]연돌일위집계!#REF!</definedName>
    <definedName name="_6B_17" localSheetId="11">[2]연돌일위집계!#REF!</definedName>
    <definedName name="_6B_17" localSheetId="12">[2]연돌일위집계!#REF!</definedName>
    <definedName name="_6B_17" localSheetId="4">[2]연돌일위집계!#REF!</definedName>
    <definedName name="_6B_17">[2]연돌일위집계!#REF!</definedName>
    <definedName name="_6B_18" localSheetId="8">[2]연돌일위집계!#REF!</definedName>
    <definedName name="_6B_18" localSheetId="11">[2]연돌일위집계!#REF!</definedName>
    <definedName name="_6B_18" localSheetId="12">[2]연돌일위집계!#REF!</definedName>
    <definedName name="_6B_18" localSheetId="4">[2]연돌일위집계!#REF!</definedName>
    <definedName name="_6B_18">[2]연돌일위집계!#REF!</definedName>
    <definedName name="_6B_19" localSheetId="8">[2]연돌일위집계!#REF!</definedName>
    <definedName name="_6B_19" localSheetId="11">[2]연돌일위집계!#REF!</definedName>
    <definedName name="_6B_19" localSheetId="12">[2]연돌일위집계!#REF!</definedName>
    <definedName name="_6B_19" localSheetId="4">[2]연돌일위집계!#REF!</definedName>
    <definedName name="_6B_19">[2]연돌일위집계!#REF!</definedName>
    <definedName name="_6B_2" localSheetId="8">[2]연돌일위집계!#REF!</definedName>
    <definedName name="_6B_2" localSheetId="11">[2]연돌일위집계!#REF!</definedName>
    <definedName name="_6B_2" localSheetId="12">[2]연돌일위집계!#REF!</definedName>
    <definedName name="_6B_2" localSheetId="4">[2]연돌일위집계!#REF!</definedName>
    <definedName name="_6B_2">[2]연돌일위집계!#REF!</definedName>
    <definedName name="_6B_20" localSheetId="8">[2]연돌일위집계!#REF!</definedName>
    <definedName name="_6B_20" localSheetId="11">[2]연돌일위집계!#REF!</definedName>
    <definedName name="_6B_20" localSheetId="12">[2]연돌일위집계!#REF!</definedName>
    <definedName name="_6B_20" localSheetId="4">[2]연돌일위집계!#REF!</definedName>
    <definedName name="_6B_20">[2]연돌일위집계!#REF!</definedName>
    <definedName name="_6B_21" localSheetId="8">[2]연돌일위집계!#REF!</definedName>
    <definedName name="_6B_21" localSheetId="11">[2]연돌일위집계!#REF!</definedName>
    <definedName name="_6B_21" localSheetId="12">[2]연돌일위집계!#REF!</definedName>
    <definedName name="_6B_21" localSheetId="4">[2]연돌일위집계!#REF!</definedName>
    <definedName name="_6B_21">[2]연돌일위집계!#REF!</definedName>
    <definedName name="_6B_22" localSheetId="8">[2]연돌일위집계!#REF!</definedName>
    <definedName name="_6B_22" localSheetId="11">[2]연돌일위집계!#REF!</definedName>
    <definedName name="_6B_22" localSheetId="12">[2]연돌일위집계!#REF!</definedName>
    <definedName name="_6B_22" localSheetId="4">[2]연돌일위집계!#REF!</definedName>
    <definedName name="_6B_22">[2]연돌일위집계!#REF!</definedName>
    <definedName name="_6B_23" localSheetId="8">[2]연돌일위집계!#REF!</definedName>
    <definedName name="_6B_23" localSheetId="11">[2]연돌일위집계!#REF!</definedName>
    <definedName name="_6B_23" localSheetId="12">[2]연돌일위집계!#REF!</definedName>
    <definedName name="_6B_23" localSheetId="4">[2]연돌일위집계!#REF!</definedName>
    <definedName name="_6B_23">[2]연돌일위집계!#REF!</definedName>
    <definedName name="_6B_24" localSheetId="8">[2]연돌일위집계!#REF!</definedName>
    <definedName name="_6B_24" localSheetId="11">[2]연돌일위집계!#REF!</definedName>
    <definedName name="_6B_24" localSheetId="12">[2]연돌일위집계!#REF!</definedName>
    <definedName name="_6B_24" localSheetId="4">[2]연돌일위집계!#REF!</definedName>
    <definedName name="_6B_24">[2]연돌일위집계!#REF!</definedName>
    <definedName name="_6B_25" localSheetId="8">[2]연돌일위집계!#REF!</definedName>
    <definedName name="_6B_25" localSheetId="11">[2]연돌일위집계!#REF!</definedName>
    <definedName name="_6B_25" localSheetId="12">[2]연돌일위집계!#REF!</definedName>
    <definedName name="_6B_25" localSheetId="4">[2]연돌일위집계!#REF!</definedName>
    <definedName name="_6B_25">[2]연돌일위집계!#REF!</definedName>
    <definedName name="_6B_26" localSheetId="8">[1]연돌일위집계!#REF!</definedName>
    <definedName name="_6B_26" localSheetId="11">[1]연돌일위집계!#REF!</definedName>
    <definedName name="_6B_26" localSheetId="12">[1]연돌일위집계!#REF!</definedName>
    <definedName name="_6B_26" localSheetId="4">[1]연돌일위집계!#REF!</definedName>
    <definedName name="_6B_26">[1]연돌일위집계!#REF!</definedName>
    <definedName name="_6B_27" localSheetId="8">[2]연돌일위집계!#REF!</definedName>
    <definedName name="_6B_27" localSheetId="11">[2]연돌일위집계!#REF!</definedName>
    <definedName name="_6B_27" localSheetId="12">[2]연돌일위집계!#REF!</definedName>
    <definedName name="_6B_27" localSheetId="4">[2]연돌일위집계!#REF!</definedName>
    <definedName name="_6B_27">[2]연돌일위집계!#REF!</definedName>
    <definedName name="_6B_28" localSheetId="8">[2]연돌일위집계!#REF!</definedName>
    <definedName name="_6B_28" localSheetId="11">[2]연돌일위집계!#REF!</definedName>
    <definedName name="_6B_28" localSheetId="12">[2]연돌일위집계!#REF!</definedName>
    <definedName name="_6B_28" localSheetId="4">[2]연돌일위집계!#REF!</definedName>
    <definedName name="_6B_28">[2]연돌일위집계!#REF!</definedName>
    <definedName name="_6B_29" localSheetId="8">[1]연돌일위집계!#REF!</definedName>
    <definedName name="_6B_29" localSheetId="11">[1]연돌일위집계!#REF!</definedName>
    <definedName name="_6B_29" localSheetId="12">[1]연돌일위집계!#REF!</definedName>
    <definedName name="_6B_29" localSheetId="4">[1]연돌일위집계!#REF!</definedName>
    <definedName name="_6B_29">[1]연돌일위집계!#REF!</definedName>
    <definedName name="_6B_3" localSheetId="8">[2]연돌일위집계!#REF!</definedName>
    <definedName name="_6B_3" localSheetId="11">[2]연돌일위집계!#REF!</definedName>
    <definedName name="_6B_3" localSheetId="12">[2]연돌일위집계!#REF!</definedName>
    <definedName name="_6B_3" localSheetId="4">[2]연돌일위집계!#REF!</definedName>
    <definedName name="_6B_3">[2]연돌일위집계!#REF!</definedName>
    <definedName name="_6B_30" localSheetId="8">[2]연돌일위집계!#REF!</definedName>
    <definedName name="_6B_30" localSheetId="11">[2]연돌일위집계!#REF!</definedName>
    <definedName name="_6B_30" localSheetId="12">[2]연돌일위집계!#REF!</definedName>
    <definedName name="_6B_30" localSheetId="4">[2]연돌일위집계!#REF!</definedName>
    <definedName name="_6B_30">[2]연돌일위집계!#REF!</definedName>
    <definedName name="_6B_4" localSheetId="8">[1]연돌일위집계!#REF!</definedName>
    <definedName name="_6B_4" localSheetId="11">[1]연돌일위집계!#REF!</definedName>
    <definedName name="_6B_4" localSheetId="12">[1]연돌일위집계!#REF!</definedName>
    <definedName name="_6B_4" localSheetId="4">[1]연돌일위집계!#REF!</definedName>
    <definedName name="_6B_4">[1]연돌일위집계!#REF!</definedName>
    <definedName name="_6B_5" localSheetId="8">[2]연돌일위집계!#REF!</definedName>
    <definedName name="_6B_5" localSheetId="11">[2]연돌일위집계!#REF!</definedName>
    <definedName name="_6B_5" localSheetId="12">[2]연돌일위집계!#REF!</definedName>
    <definedName name="_6B_5" localSheetId="4">[2]연돌일위집계!#REF!</definedName>
    <definedName name="_6B_5">[2]연돌일위집계!#REF!</definedName>
    <definedName name="_6B_6" localSheetId="8">[2]연돌일위집계!#REF!</definedName>
    <definedName name="_6B_6" localSheetId="11">[2]연돌일위집계!#REF!</definedName>
    <definedName name="_6B_6" localSheetId="12">[2]연돌일위집계!#REF!</definedName>
    <definedName name="_6B_6" localSheetId="4">[2]연돌일위집계!#REF!</definedName>
    <definedName name="_6B_6">[2]연돌일위집계!#REF!</definedName>
    <definedName name="_6B_7" localSheetId="8">[1]연돌일위집계!#REF!</definedName>
    <definedName name="_6B_7" localSheetId="11">[1]연돌일위집계!#REF!</definedName>
    <definedName name="_6B_7" localSheetId="12">[1]연돌일위집계!#REF!</definedName>
    <definedName name="_6B_7" localSheetId="4">[1]연돌일위집계!#REF!</definedName>
    <definedName name="_6B_7">[1]연돌일위집계!#REF!</definedName>
    <definedName name="_6B_8" localSheetId="8">[2]연돌일위집계!#REF!</definedName>
    <definedName name="_6B_8" localSheetId="11">[2]연돌일위집계!#REF!</definedName>
    <definedName name="_6B_8" localSheetId="12">[2]연돌일위집계!#REF!</definedName>
    <definedName name="_6B_8" localSheetId="4">[2]연돌일위집계!#REF!</definedName>
    <definedName name="_6B_8">[2]연돌일위집계!#REF!</definedName>
    <definedName name="_6B_9" localSheetId="8">[2]연돌일위집계!#REF!</definedName>
    <definedName name="_6B_9" localSheetId="11">[2]연돌일위집계!#REF!</definedName>
    <definedName name="_6B_9" localSheetId="12">[2]연돌일위집계!#REF!</definedName>
    <definedName name="_6B_9" localSheetId="4">[2]연돌일위집계!#REF!</definedName>
    <definedName name="_6B_9">[2]연돌일위집계!#REF!</definedName>
    <definedName name="_6C_1" localSheetId="8">[1]연돌일위집계!#REF!</definedName>
    <definedName name="_6C_1" localSheetId="11">[1]연돌일위집계!#REF!</definedName>
    <definedName name="_6C_1" localSheetId="12">[1]연돌일위집계!#REF!</definedName>
    <definedName name="_6C_1" localSheetId="4">[1]연돌일위집계!#REF!</definedName>
    <definedName name="_6C_1">[1]연돌일위집계!#REF!</definedName>
    <definedName name="_6C_10" localSheetId="8">[2]연돌일위집계!#REF!</definedName>
    <definedName name="_6C_10" localSheetId="11">[2]연돌일위집계!#REF!</definedName>
    <definedName name="_6C_10" localSheetId="12">[2]연돌일위집계!#REF!</definedName>
    <definedName name="_6C_10" localSheetId="4">[2]연돌일위집계!#REF!</definedName>
    <definedName name="_6C_10">[2]연돌일위집계!#REF!</definedName>
    <definedName name="_6C_11" localSheetId="8">[2]연돌일위집계!#REF!</definedName>
    <definedName name="_6C_11" localSheetId="11">[2]연돌일위집계!#REF!</definedName>
    <definedName name="_6C_11" localSheetId="12">[2]연돌일위집계!#REF!</definedName>
    <definedName name="_6C_11" localSheetId="4">[2]연돌일위집계!#REF!</definedName>
    <definedName name="_6C_11">[2]연돌일위집계!#REF!</definedName>
    <definedName name="_6C_12" localSheetId="8">[1]연돌일위집계!#REF!</definedName>
    <definedName name="_6C_12" localSheetId="11">[1]연돌일위집계!#REF!</definedName>
    <definedName name="_6C_12" localSheetId="12">[1]연돌일위집계!#REF!</definedName>
    <definedName name="_6C_12" localSheetId="4">[1]연돌일위집계!#REF!</definedName>
    <definedName name="_6C_12">[1]연돌일위집계!#REF!</definedName>
    <definedName name="_6C_13" localSheetId="8">[2]연돌일위집계!#REF!</definedName>
    <definedName name="_6C_13" localSheetId="11">[2]연돌일위집계!#REF!</definedName>
    <definedName name="_6C_13" localSheetId="12">[2]연돌일위집계!#REF!</definedName>
    <definedName name="_6C_13" localSheetId="4">[2]연돌일위집계!#REF!</definedName>
    <definedName name="_6C_13">[2]연돌일위집계!#REF!</definedName>
    <definedName name="_6C_14" localSheetId="8">[2]연돌일위집계!#REF!</definedName>
    <definedName name="_6C_14" localSheetId="11">[2]연돌일위집계!#REF!</definedName>
    <definedName name="_6C_14" localSheetId="12">[2]연돌일위집계!#REF!</definedName>
    <definedName name="_6C_14" localSheetId="4">[2]연돌일위집계!#REF!</definedName>
    <definedName name="_6C_14">[2]연돌일위집계!#REF!</definedName>
    <definedName name="_6C_15" localSheetId="8">[1]연돌일위집계!#REF!</definedName>
    <definedName name="_6C_15" localSheetId="11">[1]연돌일위집계!#REF!</definedName>
    <definedName name="_6C_15" localSheetId="12">[1]연돌일위집계!#REF!</definedName>
    <definedName name="_6C_15" localSheetId="4">[1]연돌일위집계!#REF!</definedName>
    <definedName name="_6C_15">[1]연돌일위집계!#REF!</definedName>
    <definedName name="_6C_16" localSheetId="8">[2]연돌일위집계!#REF!</definedName>
    <definedName name="_6C_16" localSheetId="11">[2]연돌일위집계!#REF!</definedName>
    <definedName name="_6C_16" localSheetId="12">[2]연돌일위집계!#REF!</definedName>
    <definedName name="_6C_16" localSheetId="4">[2]연돌일위집계!#REF!</definedName>
    <definedName name="_6C_16">[2]연돌일위집계!#REF!</definedName>
    <definedName name="_6C_17" localSheetId="8">[2]연돌일위집계!#REF!</definedName>
    <definedName name="_6C_17" localSheetId="11">[2]연돌일위집계!#REF!</definedName>
    <definedName name="_6C_17" localSheetId="12">[2]연돌일위집계!#REF!</definedName>
    <definedName name="_6C_17" localSheetId="4">[2]연돌일위집계!#REF!</definedName>
    <definedName name="_6C_17">[2]연돌일위집계!#REF!</definedName>
    <definedName name="_6C_18" localSheetId="8">[1]연돌일위집계!#REF!</definedName>
    <definedName name="_6C_18" localSheetId="11">[1]연돌일위집계!#REF!</definedName>
    <definedName name="_6C_18" localSheetId="12">[1]연돌일위집계!#REF!</definedName>
    <definedName name="_6C_18" localSheetId="4">[1]연돌일위집계!#REF!</definedName>
    <definedName name="_6C_18">[1]연돌일위집계!#REF!</definedName>
    <definedName name="_6C_19" localSheetId="8">[2]연돌일위집계!#REF!</definedName>
    <definedName name="_6C_19" localSheetId="11">[2]연돌일위집계!#REF!</definedName>
    <definedName name="_6C_19" localSheetId="12">[2]연돌일위집계!#REF!</definedName>
    <definedName name="_6C_19" localSheetId="4">[2]연돌일위집계!#REF!</definedName>
    <definedName name="_6C_19">[2]연돌일위집계!#REF!</definedName>
    <definedName name="_6C_2" localSheetId="8">[2]연돌일위집계!#REF!</definedName>
    <definedName name="_6C_2" localSheetId="11">[2]연돌일위집계!#REF!</definedName>
    <definedName name="_6C_2" localSheetId="12">[2]연돌일위집계!#REF!</definedName>
    <definedName name="_6C_2" localSheetId="4">[2]연돌일위집계!#REF!</definedName>
    <definedName name="_6C_2">[2]연돌일위집계!#REF!</definedName>
    <definedName name="_6C_20" localSheetId="8">[1]연돌일위집계!#REF!</definedName>
    <definedName name="_6C_20" localSheetId="11">[1]연돌일위집계!#REF!</definedName>
    <definedName name="_6C_20" localSheetId="12">[1]연돌일위집계!#REF!</definedName>
    <definedName name="_6C_20" localSheetId="4">[1]연돌일위집계!#REF!</definedName>
    <definedName name="_6C_20">[1]연돌일위집계!#REF!</definedName>
    <definedName name="_6C_21" localSheetId="8">[2]연돌일위집계!#REF!</definedName>
    <definedName name="_6C_21" localSheetId="11">[2]연돌일위집계!#REF!</definedName>
    <definedName name="_6C_21" localSheetId="12">[2]연돌일위집계!#REF!</definedName>
    <definedName name="_6C_21" localSheetId="4">[2]연돌일위집계!#REF!</definedName>
    <definedName name="_6C_21">[2]연돌일위집계!#REF!</definedName>
    <definedName name="_6C_22" localSheetId="8">[2]연돌일위집계!#REF!</definedName>
    <definedName name="_6C_22" localSheetId="11">[2]연돌일위집계!#REF!</definedName>
    <definedName name="_6C_22" localSheetId="12">[2]연돌일위집계!#REF!</definedName>
    <definedName name="_6C_22" localSheetId="4">[2]연돌일위집계!#REF!</definedName>
    <definedName name="_6C_22">[2]연돌일위집계!#REF!</definedName>
    <definedName name="_6C_23" localSheetId="8">[1]연돌일위집계!#REF!</definedName>
    <definedName name="_6C_23" localSheetId="11">[1]연돌일위집계!#REF!</definedName>
    <definedName name="_6C_23" localSheetId="12">[1]연돌일위집계!#REF!</definedName>
    <definedName name="_6C_23" localSheetId="4">[1]연돌일위집계!#REF!</definedName>
    <definedName name="_6C_23">[1]연돌일위집계!#REF!</definedName>
    <definedName name="_6C_24" localSheetId="8">[2]연돌일위집계!#REF!</definedName>
    <definedName name="_6C_24" localSheetId="11">[2]연돌일위집계!#REF!</definedName>
    <definedName name="_6C_24" localSheetId="12">[2]연돌일위집계!#REF!</definedName>
    <definedName name="_6C_24" localSheetId="4">[2]연돌일위집계!#REF!</definedName>
    <definedName name="_6C_24">[2]연돌일위집계!#REF!</definedName>
    <definedName name="_6C_25" localSheetId="8">[2]연돌일위집계!#REF!</definedName>
    <definedName name="_6C_25" localSheetId="11">[2]연돌일위집계!#REF!</definedName>
    <definedName name="_6C_25" localSheetId="12">[2]연돌일위집계!#REF!</definedName>
    <definedName name="_6C_25" localSheetId="4">[2]연돌일위집계!#REF!</definedName>
    <definedName name="_6C_25">[2]연돌일위집계!#REF!</definedName>
    <definedName name="_6C_26" localSheetId="8">[1]연돌일위집계!#REF!</definedName>
    <definedName name="_6C_26" localSheetId="11">[1]연돌일위집계!#REF!</definedName>
    <definedName name="_6C_26" localSheetId="12">[1]연돌일위집계!#REF!</definedName>
    <definedName name="_6C_26" localSheetId="4">[1]연돌일위집계!#REF!</definedName>
    <definedName name="_6C_26">[1]연돌일위집계!#REF!</definedName>
    <definedName name="_6C_27" localSheetId="8">[2]연돌일위집계!#REF!</definedName>
    <definedName name="_6C_27" localSheetId="11">[2]연돌일위집계!#REF!</definedName>
    <definedName name="_6C_27" localSheetId="12">[2]연돌일위집계!#REF!</definedName>
    <definedName name="_6C_27" localSheetId="4">[2]연돌일위집계!#REF!</definedName>
    <definedName name="_6C_27">[2]연돌일위집계!#REF!</definedName>
    <definedName name="_6C_28" localSheetId="8">[2]연돌일위집계!#REF!</definedName>
    <definedName name="_6C_28" localSheetId="11">[2]연돌일위집계!#REF!</definedName>
    <definedName name="_6C_28" localSheetId="12">[2]연돌일위집계!#REF!</definedName>
    <definedName name="_6C_28" localSheetId="4">[2]연돌일위집계!#REF!</definedName>
    <definedName name="_6C_28">[2]연돌일위집계!#REF!</definedName>
    <definedName name="_6C_29" localSheetId="8">[2]연돌일위집계!#REF!</definedName>
    <definedName name="_6C_29" localSheetId="11">[2]연돌일위집계!#REF!</definedName>
    <definedName name="_6C_29" localSheetId="12">[2]연돌일위집계!#REF!</definedName>
    <definedName name="_6C_29" localSheetId="4">[2]연돌일위집계!#REF!</definedName>
    <definedName name="_6C_29">[2]연돌일위집계!#REF!</definedName>
    <definedName name="_6C_3" localSheetId="8">[1]연돌일위집계!#REF!</definedName>
    <definedName name="_6C_3" localSheetId="11">[1]연돌일위집계!#REF!</definedName>
    <definedName name="_6C_3" localSheetId="12">[1]연돌일위집계!#REF!</definedName>
    <definedName name="_6C_3" localSheetId="4">[1]연돌일위집계!#REF!</definedName>
    <definedName name="_6C_3">[1]연돌일위집계!#REF!</definedName>
    <definedName name="_6C_30" localSheetId="8">[2]연돌일위집계!#REF!</definedName>
    <definedName name="_6C_30" localSheetId="11">[2]연돌일위집계!#REF!</definedName>
    <definedName name="_6C_30" localSheetId="12">[2]연돌일위집계!#REF!</definedName>
    <definedName name="_6C_30" localSheetId="4">[2]연돌일위집계!#REF!</definedName>
    <definedName name="_6C_30">[2]연돌일위집계!#REF!</definedName>
    <definedName name="_6C_4" localSheetId="8">[2]연돌일위집계!#REF!</definedName>
    <definedName name="_6C_4" localSheetId="11">[2]연돌일위집계!#REF!</definedName>
    <definedName name="_6C_4" localSheetId="12">[2]연돌일위집계!#REF!</definedName>
    <definedName name="_6C_4" localSheetId="4">[2]연돌일위집계!#REF!</definedName>
    <definedName name="_6C_4">[2]연돌일위집계!#REF!</definedName>
    <definedName name="_6C_5" localSheetId="8">[2]연돌일위집계!#REF!</definedName>
    <definedName name="_6C_5" localSheetId="11">[2]연돌일위집계!#REF!</definedName>
    <definedName name="_6C_5" localSheetId="12">[2]연돌일위집계!#REF!</definedName>
    <definedName name="_6C_5" localSheetId="4">[2]연돌일위집계!#REF!</definedName>
    <definedName name="_6C_5">[2]연돌일위집계!#REF!</definedName>
    <definedName name="_6C_6" localSheetId="8">[1]연돌일위집계!#REF!</definedName>
    <definedName name="_6C_6" localSheetId="11">[1]연돌일위집계!#REF!</definedName>
    <definedName name="_6C_6" localSheetId="12">[1]연돌일위집계!#REF!</definedName>
    <definedName name="_6C_6" localSheetId="4">[1]연돌일위집계!#REF!</definedName>
    <definedName name="_6C_6">[1]연돌일위집계!#REF!</definedName>
    <definedName name="_6C_7" localSheetId="8">[2]연돌일위집계!#REF!</definedName>
    <definedName name="_6C_7" localSheetId="11">[2]연돌일위집계!#REF!</definedName>
    <definedName name="_6C_7" localSheetId="12">[2]연돌일위집계!#REF!</definedName>
    <definedName name="_6C_7" localSheetId="4">[2]연돌일위집계!#REF!</definedName>
    <definedName name="_6C_7">[2]연돌일위집계!#REF!</definedName>
    <definedName name="_6C_8" localSheetId="8">[2]연돌일위집계!#REF!</definedName>
    <definedName name="_6C_8" localSheetId="11">[2]연돌일위집계!#REF!</definedName>
    <definedName name="_6C_8" localSheetId="12">[2]연돌일위집계!#REF!</definedName>
    <definedName name="_6C_8" localSheetId="4">[2]연돌일위집계!#REF!</definedName>
    <definedName name="_6C_8">[2]연돌일위집계!#REF!</definedName>
    <definedName name="_6C_9" localSheetId="8">[1]연돌일위집계!#REF!</definedName>
    <definedName name="_6C_9" localSheetId="11">[1]연돌일위집계!#REF!</definedName>
    <definedName name="_6C_9" localSheetId="12">[1]연돌일위집계!#REF!</definedName>
    <definedName name="_6C_9" localSheetId="4">[1]연돌일위집계!#REF!</definedName>
    <definedName name="_6C_9">[1]연돌일위집계!#REF!</definedName>
    <definedName name="_7A_1" localSheetId="8">[2]연돌일위집계!#REF!</definedName>
    <definedName name="_7A_1" localSheetId="11">[2]연돌일위집계!#REF!</definedName>
    <definedName name="_7A_1" localSheetId="12">[2]연돌일위집계!#REF!</definedName>
    <definedName name="_7A_1" localSheetId="4">[2]연돌일위집계!#REF!</definedName>
    <definedName name="_7A_1">[2]연돌일위집계!#REF!</definedName>
    <definedName name="_7A_10" localSheetId="8">[2]연돌일위집계!#REF!</definedName>
    <definedName name="_7A_10" localSheetId="11">[2]연돌일위집계!#REF!</definedName>
    <definedName name="_7A_10" localSheetId="12">[2]연돌일위집계!#REF!</definedName>
    <definedName name="_7A_10" localSheetId="4">[2]연돌일위집계!#REF!</definedName>
    <definedName name="_7A_10">[2]연돌일위집계!#REF!</definedName>
    <definedName name="_7A_11" localSheetId="8">[2]연돌일위집계!#REF!</definedName>
    <definedName name="_7A_11" localSheetId="11">[2]연돌일위집계!#REF!</definedName>
    <definedName name="_7A_11" localSheetId="12">[2]연돌일위집계!#REF!</definedName>
    <definedName name="_7A_11" localSheetId="4">[2]연돌일위집계!#REF!</definedName>
    <definedName name="_7A_11">[2]연돌일위집계!#REF!</definedName>
    <definedName name="_7A_12" localSheetId="8">[1]연돌일위집계!#REF!</definedName>
    <definedName name="_7A_12" localSheetId="11">[1]연돌일위집계!#REF!</definedName>
    <definedName name="_7A_12" localSheetId="12">[1]연돌일위집계!#REF!</definedName>
    <definedName name="_7A_12" localSheetId="4">[1]연돌일위집계!#REF!</definedName>
    <definedName name="_7A_12">[1]연돌일위집계!#REF!</definedName>
    <definedName name="_7A_13" localSheetId="8">[2]연돌일위집계!#REF!</definedName>
    <definedName name="_7A_13" localSheetId="11">[2]연돌일위집계!#REF!</definedName>
    <definedName name="_7A_13" localSheetId="12">[2]연돌일위집계!#REF!</definedName>
    <definedName name="_7A_13" localSheetId="4">[2]연돌일위집계!#REF!</definedName>
    <definedName name="_7A_13">[2]연돌일위집계!#REF!</definedName>
    <definedName name="_7A_14" localSheetId="8">[2]연돌일위집계!#REF!</definedName>
    <definedName name="_7A_14" localSheetId="11">[2]연돌일위집계!#REF!</definedName>
    <definedName name="_7A_14" localSheetId="12">[2]연돌일위집계!#REF!</definedName>
    <definedName name="_7A_14" localSheetId="4">[2]연돌일위집계!#REF!</definedName>
    <definedName name="_7A_14">[2]연돌일위집계!#REF!</definedName>
    <definedName name="_7A_15" localSheetId="8">[2]연돌일위집계!#REF!</definedName>
    <definedName name="_7A_15" localSheetId="11">[2]연돌일위집계!#REF!</definedName>
    <definedName name="_7A_15" localSheetId="12">[2]연돌일위집계!#REF!</definedName>
    <definedName name="_7A_15" localSheetId="4">[2]연돌일위집계!#REF!</definedName>
    <definedName name="_7A_15">[2]연돌일위집계!#REF!</definedName>
    <definedName name="_7A_16" localSheetId="8">[1]연돌일위집계!#REF!</definedName>
    <definedName name="_7A_16" localSheetId="11">[1]연돌일위집계!#REF!</definedName>
    <definedName name="_7A_16" localSheetId="12">[1]연돌일위집계!#REF!</definedName>
    <definedName name="_7A_16" localSheetId="4">[1]연돌일위집계!#REF!</definedName>
    <definedName name="_7A_16">[1]연돌일위집계!#REF!</definedName>
    <definedName name="_7A_17" localSheetId="8">[2]연돌일위집계!#REF!</definedName>
    <definedName name="_7A_17" localSheetId="11">[2]연돌일위집계!#REF!</definedName>
    <definedName name="_7A_17" localSheetId="12">[2]연돌일위집계!#REF!</definedName>
    <definedName name="_7A_17" localSheetId="4">[2]연돌일위집계!#REF!</definedName>
    <definedName name="_7A_17">[2]연돌일위집계!#REF!</definedName>
    <definedName name="_7A_18" localSheetId="8">[2]연돌일위집계!#REF!</definedName>
    <definedName name="_7A_18" localSheetId="11">[2]연돌일위집계!#REF!</definedName>
    <definedName name="_7A_18" localSheetId="12">[2]연돌일위집계!#REF!</definedName>
    <definedName name="_7A_18" localSheetId="4">[2]연돌일위집계!#REF!</definedName>
    <definedName name="_7A_18">[2]연돌일위집계!#REF!</definedName>
    <definedName name="_7A_19" localSheetId="8">[2]연돌일위집계!#REF!</definedName>
    <definedName name="_7A_19" localSheetId="11">[2]연돌일위집계!#REF!</definedName>
    <definedName name="_7A_19" localSheetId="12">[2]연돌일위집계!#REF!</definedName>
    <definedName name="_7A_19" localSheetId="4">[2]연돌일위집계!#REF!</definedName>
    <definedName name="_7A_19">[2]연돌일위집계!#REF!</definedName>
    <definedName name="_7A_2" localSheetId="8">[1]연돌일위집계!#REF!</definedName>
    <definedName name="_7A_2" localSheetId="11">[1]연돌일위집계!#REF!</definedName>
    <definedName name="_7A_2" localSheetId="12">[1]연돌일위집계!#REF!</definedName>
    <definedName name="_7A_2" localSheetId="4">[1]연돌일위집계!#REF!</definedName>
    <definedName name="_7A_2">[1]연돌일위집계!#REF!</definedName>
    <definedName name="_7A_20" localSheetId="8">[2]연돌일위집계!#REF!</definedName>
    <definedName name="_7A_20" localSheetId="11">[2]연돌일위집계!#REF!</definedName>
    <definedName name="_7A_20" localSheetId="12">[2]연돌일위집계!#REF!</definedName>
    <definedName name="_7A_20" localSheetId="4">[2]연돌일위집계!#REF!</definedName>
    <definedName name="_7A_20">[2]연돌일위집계!#REF!</definedName>
    <definedName name="_7A_21" localSheetId="8">[2]연돌일위집계!#REF!</definedName>
    <definedName name="_7A_21" localSheetId="11">[2]연돌일위집계!#REF!</definedName>
    <definedName name="_7A_21" localSheetId="12">[2]연돌일위집계!#REF!</definedName>
    <definedName name="_7A_21" localSheetId="4">[2]연돌일위집계!#REF!</definedName>
    <definedName name="_7A_21">[2]연돌일위집계!#REF!</definedName>
    <definedName name="_7A_22" localSheetId="8">[1]연돌일위집계!#REF!</definedName>
    <definedName name="_7A_22" localSheetId="11">[1]연돌일위집계!#REF!</definedName>
    <definedName name="_7A_22" localSheetId="12">[1]연돌일위집계!#REF!</definedName>
    <definedName name="_7A_22" localSheetId="4">[1]연돌일위집계!#REF!</definedName>
    <definedName name="_7A_22">[1]연돌일위집계!#REF!</definedName>
    <definedName name="_7A_23" localSheetId="8">[2]연돌일위집계!#REF!</definedName>
    <definedName name="_7A_23" localSheetId="11">[2]연돌일위집계!#REF!</definedName>
    <definedName name="_7A_23" localSheetId="12">[2]연돌일위집계!#REF!</definedName>
    <definedName name="_7A_23" localSheetId="4">[2]연돌일위집계!#REF!</definedName>
    <definedName name="_7A_23">[2]연돌일위집계!#REF!</definedName>
    <definedName name="_7A_24" localSheetId="8">[2]연돌일위집계!#REF!</definedName>
    <definedName name="_7A_24" localSheetId="11">[2]연돌일위집계!#REF!</definedName>
    <definedName name="_7A_24" localSheetId="12">[2]연돌일위집계!#REF!</definedName>
    <definedName name="_7A_24" localSheetId="4">[2]연돌일위집계!#REF!</definedName>
    <definedName name="_7A_24">[2]연돌일위집계!#REF!</definedName>
    <definedName name="_7A_25" localSheetId="8">[1]연돌일위집계!#REF!</definedName>
    <definedName name="_7A_25" localSheetId="11">[1]연돌일위집계!#REF!</definedName>
    <definedName name="_7A_25" localSheetId="12">[1]연돌일위집계!#REF!</definedName>
    <definedName name="_7A_25" localSheetId="4">[1]연돌일위집계!#REF!</definedName>
    <definedName name="_7A_25">[1]연돌일위집계!#REF!</definedName>
    <definedName name="_7A_26" localSheetId="8">[2]연돌일위집계!#REF!</definedName>
    <definedName name="_7A_26" localSheetId="11">[2]연돌일위집계!#REF!</definedName>
    <definedName name="_7A_26" localSheetId="12">[2]연돌일위집계!#REF!</definedName>
    <definedName name="_7A_26" localSheetId="4">[2]연돌일위집계!#REF!</definedName>
    <definedName name="_7A_26">[2]연돌일위집계!#REF!</definedName>
    <definedName name="_7A_27" localSheetId="8">[2]연돌일위집계!#REF!</definedName>
    <definedName name="_7A_27" localSheetId="11">[2]연돌일위집계!#REF!</definedName>
    <definedName name="_7A_27" localSheetId="12">[2]연돌일위집계!#REF!</definedName>
    <definedName name="_7A_27" localSheetId="4">[2]연돌일위집계!#REF!</definedName>
    <definedName name="_7A_27">[2]연돌일위집계!#REF!</definedName>
    <definedName name="_7A_28" localSheetId="8">[1]연돌일위집계!#REF!</definedName>
    <definedName name="_7A_28" localSheetId="11">[1]연돌일위집계!#REF!</definedName>
    <definedName name="_7A_28" localSheetId="12">[1]연돌일위집계!#REF!</definedName>
    <definedName name="_7A_28" localSheetId="4">[1]연돌일위집계!#REF!</definedName>
    <definedName name="_7A_28">[1]연돌일위집계!#REF!</definedName>
    <definedName name="_7A_29" localSheetId="8">[2]연돌일위집계!#REF!</definedName>
    <definedName name="_7A_29" localSheetId="11">[2]연돌일위집계!#REF!</definedName>
    <definedName name="_7A_29" localSheetId="12">[2]연돌일위집계!#REF!</definedName>
    <definedName name="_7A_29" localSheetId="4">[2]연돌일위집계!#REF!</definedName>
    <definedName name="_7A_29">[2]연돌일위집계!#REF!</definedName>
    <definedName name="_7A_3" localSheetId="8">[2]연돌일위집계!#REF!</definedName>
    <definedName name="_7A_3" localSheetId="11">[2]연돌일위집계!#REF!</definedName>
    <definedName name="_7A_3" localSheetId="12">[2]연돌일위집계!#REF!</definedName>
    <definedName name="_7A_3" localSheetId="4">[2]연돌일위집계!#REF!</definedName>
    <definedName name="_7A_3">[2]연돌일위집계!#REF!</definedName>
    <definedName name="_7A_30" localSheetId="8">[1]연돌일위집계!#REF!</definedName>
    <definedName name="_7A_30" localSheetId="11">[1]연돌일위집계!#REF!</definedName>
    <definedName name="_7A_30" localSheetId="12">[1]연돌일위집계!#REF!</definedName>
    <definedName name="_7A_30" localSheetId="4">[1]연돌일위집계!#REF!</definedName>
    <definedName name="_7A_30">[1]연돌일위집계!#REF!</definedName>
    <definedName name="_7A_4" localSheetId="8">[2]연돌일위집계!#REF!</definedName>
    <definedName name="_7A_4" localSheetId="11">[2]연돌일위집계!#REF!</definedName>
    <definedName name="_7A_4" localSheetId="12">[2]연돌일위집계!#REF!</definedName>
    <definedName name="_7A_4" localSheetId="4">[2]연돌일위집계!#REF!</definedName>
    <definedName name="_7A_4">[2]연돌일위집계!#REF!</definedName>
    <definedName name="_7A_5" localSheetId="8">[2]연돌일위집계!#REF!</definedName>
    <definedName name="_7A_5" localSheetId="11">[2]연돌일위집계!#REF!</definedName>
    <definedName name="_7A_5" localSheetId="12">[2]연돌일위집계!#REF!</definedName>
    <definedName name="_7A_5" localSheetId="4">[2]연돌일위집계!#REF!</definedName>
    <definedName name="_7A_5">[2]연돌일위집계!#REF!</definedName>
    <definedName name="_7A_6" localSheetId="8">[1]연돌일위집계!#REF!</definedName>
    <definedName name="_7A_6" localSheetId="11">[1]연돌일위집계!#REF!</definedName>
    <definedName name="_7A_6" localSheetId="12">[1]연돌일위집계!#REF!</definedName>
    <definedName name="_7A_6" localSheetId="4">[1]연돌일위집계!#REF!</definedName>
    <definedName name="_7A_6">[1]연돌일위집계!#REF!</definedName>
    <definedName name="_7A_7" localSheetId="8">[2]연돌일위집계!#REF!</definedName>
    <definedName name="_7A_7" localSheetId="11">[2]연돌일위집계!#REF!</definedName>
    <definedName name="_7A_7" localSheetId="12">[2]연돌일위집계!#REF!</definedName>
    <definedName name="_7A_7" localSheetId="4">[2]연돌일위집계!#REF!</definedName>
    <definedName name="_7A_7">[2]연돌일위집계!#REF!</definedName>
    <definedName name="_7A_8" localSheetId="8">[2]연돌일위집계!#REF!</definedName>
    <definedName name="_7A_8" localSheetId="11">[2]연돌일위집계!#REF!</definedName>
    <definedName name="_7A_8" localSheetId="12">[2]연돌일위집계!#REF!</definedName>
    <definedName name="_7A_8" localSheetId="4">[2]연돌일위집계!#REF!</definedName>
    <definedName name="_7A_8">[2]연돌일위집계!#REF!</definedName>
    <definedName name="_7A_9" localSheetId="8">[1]연돌일위집계!#REF!</definedName>
    <definedName name="_7A_9" localSheetId="11">[1]연돌일위집계!#REF!</definedName>
    <definedName name="_7A_9" localSheetId="12">[1]연돌일위집계!#REF!</definedName>
    <definedName name="_7A_9" localSheetId="4">[1]연돌일위집계!#REF!</definedName>
    <definedName name="_7A_9">[1]연돌일위집계!#REF!</definedName>
    <definedName name="_7B_1" localSheetId="8">[2]연돌일위집계!#REF!</definedName>
    <definedName name="_7B_1" localSheetId="11">[2]연돌일위집계!#REF!</definedName>
    <definedName name="_7B_1" localSheetId="12">[2]연돌일위집계!#REF!</definedName>
    <definedName name="_7B_1" localSheetId="4">[2]연돌일위집계!#REF!</definedName>
    <definedName name="_7B_1">[2]연돌일위집계!#REF!</definedName>
    <definedName name="_7B_10" localSheetId="8">[2]연돌일위집계!#REF!</definedName>
    <definedName name="_7B_10" localSheetId="11">[2]연돌일위집계!#REF!</definedName>
    <definedName name="_7B_10" localSheetId="12">[2]연돌일위집계!#REF!</definedName>
    <definedName name="_7B_10" localSheetId="4">[2]연돌일위집계!#REF!</definedName>
    <definedName name="_7B_10">[2]연돌일위집계!#REF!</definedName>
    <definedName name="_7B_11" localSheetId="8">[2]연돌일위집계!#REF!</definedName>
    <definedName name="_7B_11" localSheetId="11">[2]연돌일위집계!#REF!</definedName>
    <definedName name="_7B_11" localSheetId="12">[2]연돌일위집계!#REF!</definedName>
    <definedName name="_7B_11" localSheetId="4">[2]연돌일위집계!#REF!</definedName>
    <definedName name="_7B_11">[2]연돌일위집계!#REF!</definedName>
    <definedName name="_7B_12" localSheetId="8">[1]연돌일위집계!#REF!</definedName>
    <definedName name="_7B_12" localSheetId="11">[1]연돌일위집계!#REF!</definedName>
    <definedName name="_7B_12" localSheetId="12">[1]연돌일위집계!#REF!</definedName>
    <definedName name="_7B_12" localSheetId="4">[1]연돌일위집계!#REF!</definedName>
    <definedName name="_7B_12">[1]연돌일위집계!#REF!</definedName>
    <definedName name="_7B_13" localSheetId="8">[2]연돌일위집계!#REF!</definedName>
    <definedName name="_7B_13" localSheetId="11">[2]연돌일위집계!#REF!</definedName>
    <definedName name="_7B_13" localSheetId="12">[2]연돌일위집계!#REF!</definedName>
    <definedName name="_7B_13" localSheetId="4">[2]연돌일위집계!#REF!</definedName>
    <definedName name="_7B_13">[2]연돌일위집계!#REF!</definedName>
    <definedName name="_7B_14" localSheetId="8">[2]연돌일위집계!#REF!</definedName>
    <definedName name="_7B_14" localSheetId="11">[2]연돌일위집계!#REF!</definedName>
    <definedName name="_7B_14" localSheetId="12">[2]연돌일위집계!#REF!</definedName>
    <definedName name="_7B_14" localSheetId="4">[2]연돌일위집계!#REF!</definedName>
    <definedName name="_7B_14">[2]연돌일위집계!#REF!</definedName>
    <definedName name="_7B_15" localSheetId="8">[2]연돌일위집계!#REF!</definedName>
    <definedName name="_7B_15" localSheetId="11">[2]연돌일위집계!#REF!</definedName>
    <definedName name="_7B_15" localSheetId="12">[2]연돌일위집계!#REF!</definedName>
    <definedName name="_7B_15" localSheetId="4">[2]연돌일위집계!#REF!</definedName>
    <definedName name="_7B_15">[2]연돌일위집계!#REF!</definedName>
    <definedName name="_7B_16" localSheetId="8">[2]연돌일위집계!#REF!</definedName>
    <definedName name="_7B_16" localSheetId="11">[2]연돌일위집계!#REF!</definedName>
    <definedName name="_7B_16" localSheetId="12">[2]연돌일위집계!#REF!</definedName>
    <definedName name="_7B_16" localSheetId="4">[2]연돌일위집계!#REF!</definedName>
    <definedName name="_7B_16">[2]연돌일위집계!#REF!</definedName>
    <definedName name="_7B_17" localSheetId="8">[1]연돌일위집계!#REF!</definedName>
    <definedName name="_7B_17" localSheetId="11">[1]연돌일위집계!#REF!</definedName>
    <definedName name="_7B_17" localSheetId="12">[1]연돌일위집계!#REF!</definedName>
    <definedName name="_7B_17" localSheetId="4">[1]연돌일위집계!#REF!</definedName>
    <definedName name="_7B_17">[1]연돌일위집계!#REF!</definedName>
    <definedName name="_7B_18" localSheetId="8">[1]연돌일위집계!#REF!</definedName>
    <definedName name="_7B_18" localSheetId="11">[1]연돌일위집계!#REF!</definedName>
    <definedName name="_7B_18" localSheetId="12">[1]연돌일위집계!#REF!</definedName>
    <definedName name="_7B_18" localSheetId="4">[1]연돌일위집계!#REF!</definedName>
    <definedName name="_7B_18">[1]연돌일위집계!#REF!</definedName>
    <definedName name="_7B_19" localSheetId="8">[2]연돌일위집계!#REF!</definedName>
    <definedName name="_7B_19" localSheetId="11">[2]연돌일위집계!#REF!</definedName>
    <definedName name="_7B_19" localSheetId="12">[2]연돌일위집계!#REF!</definedName>
    <definedName name="_7B_19" localSheetId="4">[2]연돌일위집계!#REF!</definedName>
    <definedName name="_7B_19">[2]연돌일위집계!#REF!</definedName>
    <definedName name="_7B_2" localSheetId="8">[2]연돌일위집계!#REF!</definedName>
    <definedName name="_7B_2" localSheetId="11">[2]연돌일위집계!#REF!</definedName>
    <definedName name="_7B_2" localSheetId="12">[2]연돌일위집계!#REF!</definedName>
    <definedName name="_7B_2" localSheetId="4">[2]연돌일위집계!#REF!</definedName>
    <definedName name="_7B_2">[2]연돌일위집계!#REF!</definedName>
    <definedName name="_7B_20" localSheetId="8">[1]연돌일위집계!#REF!</definedName>
    <definedName name="_7B_20" localSheetId="11">[1]연돌일위집계!#REF!</definedName>
    <definedName name="_7B_20" localSheetId="12">[1]연돌일위집계!#REF!</definedName>
    <definedName name="_7B_20" localSheetId="4">[1]연돌일위집계!#REF!</definedName>
    <definedName name="_7B_20">[1]연돌일위집계!#REF!</definedName>
    <definedName name="_7B_21" localSheetId="8">[2]연돌일위집계!#REF!</definedName>
    <definedName name="_7B_21" localSheetId="11">[2]연돌일위집계!#REF!</definedName>
    <definedName name="_7B_21" localSheetId="12">[2]연돌일위집계!#REF!</definedName>
    <definedName name="_7B_21" localSheetId="4">[2]연돌일위집계!#REF!</definedName>
    <definedName name="_7B_21">[2]연돌일위집계!#REF!</definedName>
    <definedName name="_7B_22" localSheetId="8">[2]연돌일위집계!#REF!</definedName>
    <definedName name="_7B_22" localSheetId="11">[2]연돌일위집계!#REF!</definedName>
    <definedName name="_7B_22" localSheetId="12">[2]연돌일위집계!#REF!</definedName>
    <definedName name="_7B_22" localSheetId="4">[2]연돌일위집계!#REF!</definedName>
    <definedName name="_7B_22">[2]연돌일위집계!#REF!</definedName>
    <definedName name="_7B_23" localSheetId="8">[1]연돌일위집계!#REF!</definedName>
    <definedName name="_7B_23" localSheetId="11">[1]연돌일위집계!#REF!</definedName>
    <definedName name="_7B_23" localSheetId="12">[1]연돌일위집계!#REF!</definedName>
    <definedName name="_7B_23" localSheetId="4">[1]연돌일위집계!#REF!</definedName>
    <definedName name="_7B_23">[1]연돌일위집계!#REF!</definedName>
    <definedName name="_7B_24" localSheetId="8">[2]연돌일위집계!#REF!</definedName>
    <definedName name="_7B_24" localSheetId="11">[2]연돌일위집계!#REF!</definedName>
    <definedName name="_7B_24" localSheetId="12">[2]연돌일위집계!#REF!</definedName>
    <definedName name="_7B_24" localSheetId="4">[2]연돌일위집계!#REF!</definedName>
    <definedName name="_7B_24">[2]연돌일위집계!#REF!</definedName>
    <definedName name="_7B_25" localSheetId="8">[2]연돌일위집계!#REF!</definedName>
    <definedName name="_7B_25" localSheetId="11">[2]연돌일위집계!#REF!</definedName>
    <definedName name="_7B_25" localSheetId="12">[2]연돌일위집계!#REF!</definedName>
    <definedName name="_7B_25" localSheetId="4">[2]연돌일위집계!#REF!</definedName>
    <definedName name="_7B_25">[2]연돌일위집계!#REF!</definedName>
    <definedName name="_7B_26" localSheetId="8">[1]연돌일위집계!#REF!</definedName>
    <definedName name="_7B_26" localSheetId="11">[1]연돌일위집계!#REF!</definedName>
    <definedName name="_7B_26" localSheetId="12">[1]연돌일위집계!#REF!</definedName>
    <definedName name="_7B_26" localSheetId="4">[1]연돌일위집계!#REF!</definedName>
    <definedName name="_7B_26">[1]연돌일위집계!#REF!</definedName>
    <definedName name="_7B_27" localSheetId="8">[2]연돌일위집계!#REF!</definedName>
    <definedName name="_7B_27" localSheetId="11">[2]연돌일위집계!#REF!</definedName>
    <definedName name="_7B_27" localSheetId="12">[2]연돌일위집계!#REF!</definedName>
    <definedName name="_7B_27" localSheetId="4">[2]연돌일위집계!#REF!</definedName>
    <definedName name="_7B_27">[2]연돌일위집계!#REF!</definedName>
    <definedName name="_7B_28" localSheetId="8">[2]연돌일위집계!#REF!</definedName>
    <definedName name="_7B_28" localSheetId="11">[2]연돌일위집계!#REF!</definedName>
    <definedName name="_7B_28" localSheetId="12">[2]연돌일위집계!#REF!</definedName>
    <definedName name="_7B_28" localSheetId="4">[2]연돌일위집계!#REF!</definedName>
    <definedName name="_7B_28">[2]연돌일위집계!#REF!</definedName>
    <definedName name="_7B_29" localSheetId="8">[1]연돌일위집계!#REF!</definedName>
    <definedName name="_7B_29" localSheetId="11">[1]연돌일위집계!#REF!</definedName>
    <definedName name="_7B_29" localSheetId="12">[1]연돌일위집계!#REF!</definedName>
    <definedName name="_7B_29" localSheetId="4">[1]연돌일위집계!#REF!</definedName>
    <definedName name="_7B_29">[1]연돌일위집계!#REF!</definedName>
    <definedName name="_7B_3" localSheetId="8">[2]연돌일위집계!#REF!</definedName>
    <definedName name="_7B_3" localSheetId="11">[2]연돌일위집계!#REF!</definedName>
    <definedName name="_7B_3" localSheetId="12">[2]연돌일위집계!#REF!</definedName>
    <definedName name="_7B_3" localSheetId="4">[2]연돌일위집계!#REF!</definedName>
    <definedName name="_7B_3">[2]연돌일위집계!#REF!</definedName>
    <definedName name="_7B_30" localSheetId="8">[2]연돌일위집계!#REF!</definedName>
    <definedName name="_7B_30" localSheetId="11">[2]연돌일위집계!#REF!</definedName>
    <definedName name="_7B_30" localSheetId="12">[2]연돌일위집계!#REF!</definedName>
    <definedName name="_7B_30" localSheetId="4">[2]연돌일위집계!#REF!</definedName>
    <definedName name="_7B_30">[2]연돌일위집계!#REF!</definedName>
    <definedName name="_7B_4" localSheetId="8">[1]연돌일위집계!#REF!</definedName>
    <definedName name="_7B_4" localSheetId="11">[1]연돌일위집계!#REF!</definedName>
    <definedName name="_7B_4" localSheetId="12">[1]연돌일위집계!#REF!</definedName>
    <definedName name="_7B_4" localSheetId="4">[1]연돌일위집계!#REF!</definedName>
    <definedName name="_7B_4">[1]연돌일위집계!#REF!</definedName>
    <definedName name="_7B_5" localSheetId="8">[2]연돌일위집계!#REF!</definedName>
    <definedName name="_7B_5" localSheetId="11">[2]연돌일위집계!#REF!</definedName>
    <definedName name="_7B_5" localSheetId="12">[2]연돌일위집계!#REF!</definedName>
    <definedName name="_7B_5" localSheetId="4">[2]연돌일위집계!#REF!</definedName>
    <definedName name="_7B_5">[2]연돌일위집계!#REF!</definedName>
    <definedName name="_7B_6" localSheetId="8">[1]연돌일위집계!#REF!</definedName>
    <definedName name="_7B_6" localSheetId="11">[1]연돌일위집계!#REF!</definedName>
    <definedName name="_7B_6" localSheetId="12">[1]연돌일위집계!#REF!</definedName>
    <definedName name="_7B_6" localSheetId="4">[1]연돌일위집계!#REF!</definedName>
    <definedName name="_7B_6">[1]연돌일위집계!#REF!</definedName>
    <definedName name="_7B_7" localSheetId="8">[2]연돌일위집계!#REF!</definedName>
    <definedName name="_7B_7" localSheetId="11">[2]연돌일위집계!#REF!</definedName>
    <definedName name="_7B_7" localSheetId="12">[2]연돌일위집계!#REF!</definedName>
    <definedName name="_7B_7" localSheetId="4">[2]연돌일위집계!#REF!</definedName>
    <definedName name="_7B_7">[2]연돌일위집계!#REF!</definedName>
    <definedName name="_7B_8" localSheetId="8">[2]연돌일위집계!#REF!</definedName>
    <definedName name="_7B_8" localSheetId="11">[2]연돌일위집계!#REF!</definedName>
    <definedName name="_7B_8" localSheetId="12">[2]연돌일위집계!#REF!</definedName>
    <definedName name="_7B_8" localSheetId="4">[2]연돌일위집계!#REF!</definedName>
    <definedName name="_7B_8">[2]연돌일위집계!#REF!</definedName>
    <definedName name="_7B_9" localSheetId="8">[1]연돌일위집계!#REF!</definedName>
    <definedName name="_7B_9" localSheetId="11">[1]연돌일위집계!#REF!</definedName>
    <definedName name="_7B_9" localSheetId="12">[1]연돌일위집계!#REF!</definedName>
    <definedName name="_7B_9" localSheetId="4">[1]연돌일위집계!#REF!</definedName>
    <definedName name="_7B_9">[1]연돌일위집계!#REF!</definedName>
    <definedName name="_7C_1" localSheetId="8">[2]연돌일위집계!#REF!</definedName>
    <definedName name="_7C_1" localSheetId="11">[2]연돌일위집계!#REF!</definedName>
    <definedName name="_7C_1" localSheetId="12">[2]연돌일위집계!#REF!</definedName>
    <definedName name="_7C_1" localSheetId="4">[2]연돌일위집계!#REF!</definedName>
    <definedName name="_7C_1">[2]연돌일위집계!#REF!</definedName>
    <definedName name="_7C_10" localSheetId="8">[2]연돌일위집계!#REF!</definedName>
    <definedName name="_7C_10" localSheetId="11">[2]연돌일위집계!#REF!</definedName>
    <definedName name="_7C_10" localSheetId="12">[2]연돌일위집계!#REF!</definedName>
    <definedName name="_7C_10" localSheetId="4">[2]연돌일위집계!#REF!</definedName>
    <definedName name="_7C_10">[2]연돌일위집계!#REF!</definedName>
    <definedName name="_7C_11" localSheetId="8">[1]연돌일위집계!#REF!</definedName>
    <definedName name="_7C_11" localSheetId="11">[1]연돌일위집계!#REF!</definedName>
    <definedName name="_7C_11" localSheetId="12">[1]연돌일위집계!#REF!</definedName>
    <definedName name="_7C_11" localSheetId="4">[1]연돌일위집계!#REF!</definedName>
    <definedName name="_7C_11">[1]연돌일위집계!#REF!</definedName>
    <definedName name="_7C_12" localSheetId="8">[2]연돌일위집계!#REF!</definedName>
    <definedName name="_7C_12" localSheetId="11">[2]연돌일위집계!#REF!</definedName>
    <definedName name="_7C_12" localSheetId="12">[2]연돌일위집계!#REF!</definedName>
    <definedName name="_7C_12" localSheetId="4">[2]연돌일위집계!#REF!</definedName>
    <definedName name="_7C_12">[2]연돌일위집계!#REF!</definedName>
    <definedName name="_7C_13" localSheetId="8">[1]연돌일위집계!#REF!</definedName>
    <definedName name="_7C_13" localSheetId="11">[1]연돌일위집계!#REF!</definedName>
    <definedName name="_7C_13" localSheetId="12">[1]연돌일위집계!#REF!</definedName>
    <definedName name="_7C_13" localSheetId="4">[1]연돌일위집계!#REF!</definedName>
    <definedName name="_7C_13">[1]연돌일위집계!#REF!</definedName>
    <definedName name="_7C_14" localSheetId="8">[2]연돌일위집계!#REF!</definedName>
    <definedName name="_7C_14" localSheetId="11">[2]연돌일위집계!#REF!</definedName>
    <definedName name="_7C_14" localSheetId="12">[2]연돌일위집계!#REF!</definedName>
    <definedName name="_7C_14" localSheetId="4">[2]연돌일위집계!#REF!</definedName>
    <definedName name="_7C_14">[2]연돌일위집계!#REF!</definedName>
    <definedName name="_7C_15" localSheetId="8">[1]연돌일위집계!#REF!</definedName>
    <definedName name="_7C_15" localSheetId="11">[1]연돌일위집계!#REF!</definedName>
    <definedName name="_7C_15" localSheetId="12">[1]연돌일위집계!#REF!</definedName>
    <definedName name="_7C_15" localSheetId="4">[1]연돌일위집계!#REF!</definedName>
    <definedName name="_7C_15">[1]연돌일위집계!#REF!</definedName>
    <definedName name="_7C_16" localSheetId="8">[2]연돌일위집계!#REF!</definedName>
    <definedName name="_7C_16" localSheetId="11">[2]연돌일위집계!#REF!</definedName>
    <definedName name="_7C_16" localSheetId="12">[2]연돌일위집계!#REF!</definedName>
    <definedName name="_7C_16" localSheetId="4">[2]연돌일위집계!#REF!</definedName>
    <definedName name="_7C_16">[2]연돌일위집계!#REF!</definedName>
    <definedName name="_7C_17" localSheetId="8">[1]연돌일위집계!#REF!</definedName>
    <definedName name="_7C_17" localSheetId="11">[1]연돌일위집계!#REF!</definedName>
    <definedName name="_7C_17" localSheetId="12">[1]연돌일위집계!#REF!</definedName>
    <definedName name="_7C_17" localSheetId="4">[1]연돌일위집계!#REF!</definedName>
    <definedName name="_7C_17">[1]연돌일위집계!#REF!</definedName>
    <definedName name="_7C_18" localSheetId="8">[2]연돌일위집계!#REF!</definedName>
    <definedName name="_7C_18" localSheetId="11">[2]연돌일위집계!#REF!</definedName>
    <definedName name="_7C_18" localSheetId="12">[2]연돌일위집계!#REF!</definedName>
    <definedName name="_7C_18" localSheetId="4">[2]연돌일위집계!#REF!</definedName>
    <definedName name="_7C_18">[2]연돌일위집계!#REF!</definedName>
    <definedName name="_7C_19" localSheetId="8">[1]연돌일위집계!#REF!</definedName>
    <definedName name="_7C_19" localSheetId="11">[1]연돌일위집계!#REF!</definedName>
    <definedName name="_7C_19" localSheetId="12">[1]연돌일위집계!#REF!</definedName>
    <definedName name="_7C_19" localSheetId="4">[1]연돌일위집계!#REF!</definedName>
    <definedName name="_7C_19">[1]연돌일위집계!#REF!</definedName>
    <definedName name="_7C_2" localSheetId="8">[1]연돌일위집계!#REF!</definedName>
    <definedName name="_7C_2" localSheetId="11">[1]연돌일위집계!#REF!</definedName>
    <definedName name="_7C_2" localSheetId="12">[1]연돌일위집계!#REF!</definedName>
    <definedName name="_7C_2" localSheetId="4">[1]연돌일위집계!#REF!</definedName>
    <definedName name="_7C_2">[1]연돌일위집계!#REF!</definedName>
    <definedName name="_7C_20" localSheetId="8">[1]연돌일위집계!#REF!</definedName>
    <definedName name="_7C_20" localSheetId="11">[1]연돌일위집계!#REF!</definedName>
    <definedName name="_7C_20" localSheetId="12">[1]연돌일위집계!#REF!</definedName>
    <definedName name="_7C_20" localSheetId="4">[1]연돌일위집계!#REF!</definedName>
    <definedName name="_7C_20">[1]연돌일위집계!#REF!</definedName>
    <definedName name="_7C_21" localSheetId="8">[1]연돌일위집계!#REF!</definedName>
    <definedName name="_7C_21" localSheetId="11">[1]연돌일위집계!#REF!</definedName>
    <definedName name="_7C_21" localSheetId="12">[1]연돌일위집계!#REF!</definedName>
    <definedName name="_7C_21" localSheetId="4">[1]연돌일위집계!#REF!</definedName>
    <definedName name="_7C_21">[1]연돌일위집계!#REF!</definedName>
    <definedName name="_7C_22" localSheetId="8">[1]연돌일위집계!#REF!</definedName>
    <definedName name="_7C_22" localSheetId="11">[1]연돌일위집계!#REF!</definedName>
    <definedName name="_7C_22" localSheetId="12">[1]연돌일위집계!#REF!</definedName>
    <definedName name="_7C_22" localSheetId="4">[1]연돌일위집계!#REF!</definedName>
    <definedName name="_7C_22">[1]연돌일위집계!#REF!</definedName>
    <definedName name="_7C_23" localSheetId="8">[1]연돌일위집계!#REF!</definedName>
    <definedName name="_7C_23" localSheetId="11">[1]연돌일위집계!#REF!</definedName>
    <definedName name="_7C_23" localSheetId="12">[1]연돌일위집계!#REF!</definedName>
    <definedName name="_7C_23" localSheetId="4">[1]연돌일위집계!#REF!</definedName>
    <definedName name="_7C_23">[1]연돌일위집계!#REF!</definedName>
    <definedName name="_7C_24" localSheetId="8">[1]연돌일위집계!#REF!</definedName>
    <definedName name="_7C_24" localSheetId="11">[1]연돌일위집계!#REF!</definedName>
    <definedName name="_7C_24" localSheetId="12">[1]연돌일위집계!#REF!</definedName>
    <definedName name="_7C_24" localSheetId="4">[1]연돌일위집계!#REF!</definedName>
    <definedName name="_7C_24">[1]연돌일위집계!#REF!</definedName>
    <definedName name="_7C_25" localSheetId="8">[1]연돌일위집계!#REF!</definedName>
    <definedName name="_7C_25" localSheetId="11">[1]연돌일위집계!#REF!</definedName>
    <definedName name="_7C_25" localSheetId="12">[1]연돌일위집계!#REF!</definedName>
    <definedName name="_7C_25" localSheetId="4">[1]연돌일위집계!#REF!</definedName>
    <definedName name="_7C_25">[1]연돌일위집계!#REF!</definedName>
    <definedName name="_7C_26" localSheetId="8">[1]연돌일위집계!#REF!</definedName>
    <definedName name="_7C_26" localSheetId="11">[1]연돌일위집계!#REF!</definedName>
    <definedName name="_7C_26" localSheetId="12">[1]연돌일위집계!#REF!</definedName>
    <definedName name="_7C_26" localSheetId="4">[1]연돌일위집계!#REF!</definedName>
    <definedName name="_7C_26">[1]연돌일위집계!#REF!</definedName>
    <definedName name="_7C_27" localSheetId="8">[1]연돌일위집계!#REF!</definedName>
    <definedName name="_7C_27" localSheetId="11">[1]연돌일위집계!#REF!</definedName>
    <definedName name="_7C_27" localSheetId="12">[1]연돌일위집계!#REF!</definedName>
    <definedName name="_7C_27" localSheetId="4">[1]연돌일위집계!#REF!</definedName>
    <definedName name="_7C_27">[1]연돌일위집계!#REF!</definedName>
    <definedName name="_7C_28" localSheetId="8">[1]연돌일위집계!#REF!</definedName>
    <definedName name="_7C_28" localSheetId="11">[1]연돌일위집계!#REF!</definedName>
    <definedName name="_7C_28" localSheetId="12">[1]연돌일위집계!#REF!</definedName>
    <definedName name="_7C_28" localSheetId="4">[1]연돌일위집계!#REF!</definedName>
    <definedName name="_7C_28">[1]연돌일위집계!#REF!</definedName>
    <definedName name="_7C_29" localSheetId="8">[1]연돌일위집계!#REF!</definedName>
    <definedName name="_7C_29" localSheetId="11">[1]연돌일위집계!#REF!</definedName>
    <definedName name="_7C_29" localSheetId="12">[1]연돌일위집계!#REF!</definedName>
    <definedName name="_7C_29" localSheetId="4">[1]연돌일위집계!#REF!</definedName>
    <definedName name="_7C_29">[1]연돌일위집계!#REF!</definedName>
    <definedName name="_7C_3" localSheetId="8">[1]연돌일위집계!#REF!</definedName>
    <definedName name="_7C_3" localSheetId="11">[1]연돌일위집계!#REF!</definedName>
    <definedName name="_7C_3" localSheetId="12">[1]연돌일위집계!#REF!</definedName>
    <definedName name="_7C_3" localSheetId="4">[1]연돌일위집계!#REF!</definedName>
    <definedName name="_7C_3">[1]연돌일위집계!#REF!</definedName>
    <definedName name="_7C_30" localSheetId="8">[1]연돌일위집계!#REF!</definedName>
    <definedName name="_7C_30" localSheetId="11">[1]연돌일위집계!#REF!</definedName>
    <definedName name="_7C_30" localSheetId="12">[1]연돌일위집계!#REF!</definedName>
    <definedName name="_7C_30" localSheetId="4">[1]연돌일위집계!#REF!</definedName>
    <definedName name="_7C_30">[1]연돌일위집계!#REF!</definedName>
    <definedName name="_7C_4" localSheetId="8">[1]연돌일위집계!#REF!</definedName>
    <definedName name="_7C_4" localSheetId="11">[1]연돌일위집계!#REF!</definedName>
    <definedName name="_7C_4" localSheetId="12">[1]연돌일위집계!#REF!</definedName>
    <definedName name="_7C_4" localSheetId="4">[1]연돌일위집계!#REF!</definedName>
    <definedName name="_7C_4">[1]연돌일위집계!#REF!</definedName>
    <definedName name="_7C_5" localSheetId="8">[1]연돌일위집계!#REF!</definedName>
    <definedName name="_7C_5" localSheetId="11">[1]연돌일위집계!#REF!</definedName>
    <definedName name="_7C_5" localSheetId="12">[1]연돌일위집계!#REF!</definedName>
    <definedName name="_7C_5" localSheetId="4">[1]연돌일위집계!#REF!</definedName>
    <definedName name="_7C_5">[1]연돌일위집계!#REF!</definedName>
    <definedName name="_7C_6" localSheetId="8">[1]연돌일위집계!#REF!</definedName>
    <definedName name="_7C_6" localSheetId="11">[1]연돌일위집계!#REF!</definedName>
    <definedName name="_7C_6" localSheetId="12">[1]연돌일위집계!#REF!</definedName>
    <definedName name="_7C_6" localSheetId="4">[1]연돌일위집계!#REF!</definedName>
    <definedName name="_7C_6">[1]연돌일위집계!#REF!</definedName>
    <definedName name="_7C_7" localSheetId="8">[1]연돌일위집계!#REF!</definedName>
    <definedName name="_7C_7" localSheetId="11">[1]연돌일위집계!#REF!</definedName>
    <definedName name="_7C_7" localSheetId="12">[1]연돌일위집계!#REF!</definedName>
    <definedName name="_7C_7" localSheetId="4">[1]연돌일위집계!#REF!</definedName>
    <definedName name="_7C_7">[1]연돌일위집계!#REF!</definedName>
    <definedName name="_7C_8" localSheetId="8">[1]연돌일위집계!#REF!</definedName>
    <definedName name="_7C_8" localSheetId="11">[1]연돌일위집계!#REF!</definedName>
    <definedName name="_7C_8" localSheetId="12">[1]연돌일위집계!#REF!</definedName>
    <definedName name="_7C_8" localSheetId="4">[1]연돌일위집계!#REF!</definedName>
    <definedName name="_7C_8">[1]연돌일위집계!#REF!</definedName>
    <definedName name="_7C_9" localSheetId="8">[1]연돌일위집계!#REF!</definedName>
    <definedName name="_7C_9" localSheetId="11">[1]연돌일위집계!#REF!</definedName>
    <definedName name="_7C_9" localSheetId="12">[1]연돌일위집계!#REF!</definedName>
    <definedName name="_7C_9" localSheetId="4">[1]연돌일위집계!#REF!</definedName>
    <definedName name="_7C_9">[1]연돌일위집계!#REF!</definedName>
    <definedName name="_8_3__Crite" localSheetId="12">#REF!</definedName>
    <definedName name="_8A_1" localSheetId="8">[1]연돌일위집계!#REF!</definedName>
    <definedName name="_8A_1" localSheetId="11">[1]연돌일위집계!#REF!</definedName>
    <definedName name="_8A_1" localSheetId="12">[1]연돌일위집계!#REF!</definedName>
    <definedName name="_8A_1" localSheetId="4">[1]연돌일위집계!#REF!</definedName>
    <definedName name="_8A_1">[1]연돌일위집계!#REF!</definedName>
    <definedName name="_8A_10" localSheetId="8">[1]연돌일위집계!#REF!</definedName>
    <definedName name="_8A_10" localSheetId="11">[1]연돌일위집계!#REF!</definedName>
    <definedName name="_8A_10" localSheetId="12">[1]연돌일위집계!#REF!</definedName>
    <definedName name="_8A_10" localSheetId="4">[1]연돌일위집계!#REF!</definedName>
    <definedName name="_8A_10">[1]연돌일위집계!#REF!</definedName>
    <definedName name="_8A_11" localSheetId="8">[1]연돌일위집계!#REF!</definedName>
    <definedName name="_8A_11" localSheetId="11">[1]연돌일위집계!#REF!</definedName>
    <definedName name="_8A_11" localSheetId="12">[1]연돌일위집계!#REF!</definedName>
    <definedName name="_8A_11" localSheetId="4">[1]연돌일위집계!#REF!</definedName>
    <definedName name="_8A_11">[1]연돌일위집계!#REF!</definedName>
    <definedName name="_8A_12" localSheetId="8">[1]연돌일위집계!#REF!</definedName>
    <definedName name="_8A_12" localSheetId="11">[1]연돌일위집계!#REF!</definedName>
    <definedName name="_8A_12" localSheetId="12">[1]연돌일위집계!#REF!</definedName>
    <definedName name="_8A_12" localSheetId="4">[1]연돌일위집계!#REF!</definedName>
    <definedName name="_8A_12">[1]연돌일위집계!#REF!</definedName>
    <definedName name="_8A_13" localSheetId="8">[1]연돌일위집계!#REF!</definedName>
    <definedName name="_8A_13" localSheetId="11">[1]연돌일위집계!#REF!</definedName>
    <definedName name="_8A_13" localSheetId="12">[1]연돌일위집계!#REF!</definedName>
    <definedName name="_8A_13" localSheetId="4">[1]연돌일위집계!#REF!</definedName>
    <definedName name="_8A_13">[1]연돌일위집계!#REF!</definedName>
    <definedName name="_8A_14" localSheetId="8">[1]연돌일위집계!#REF!</definedName>
    <definedName name="_8A_14" localSheetId="11">[1]연돌일위집계!#REF!</definedName>
    <definedName name="_8A_14" localSheetId="12">[1]연돌일위집계!#REF!</definedName>
    <definedName name="_8A_14" localSheetId="4">[1]연돌일위집계!#REF!</definedName>
    <definedName name="_8A_14">[1]연돌일위집계!#REF!</definedName>
    <definedName name="_8A_15" localSheetId="8">[1]연돌일위집계!#REF!</definedName>
    <definedName name="_8A_15" localSheetId="11">[1]연돌일위집계!#REF!</definedName>
    <definedName name="_8A_15" localSheetId="12">[1]연돌일위집계!#REF!</definedName>
    <definedName name="_8A_15" localSheetId="4">[1]연돌일위집계!#REF!</definedName>
    <definedName name="_8A_15">[1]연돌일위집계!#REF!</definedName>
    <definedName name="_8A_16" localSheetId="8">[2]연돌일위집계!#REF!</definedName>
    <definedName name="_8A_16" localSheetId="11">[2]연돌일위집계!#REF!</definedName>
    <definedName name="_8A_16" localSheetId="12">[2]연돌일위집계!#REF!</definedName>
    <definedName name="_8A_16" localSheetId="4">[2]연돌일위집계!#REF!</definedName>
    <definedName name="_8A_16">[2]연돌일위집계!#REF!</definedName>
    <definedName name="_8A_17" localSheetId="8">[2]연돌일위집계!#REF!</definedName>
    <definedName name="_8A_17" localSheetId="11">[2]연돌일위집계!#REF!</definedName>
    <definedName name="_8A_17" localSheetId="12">[2]연돌일위집계!#REF!</definedName>
    <definedName name="_8A_17" localSheetId="4">[2]연돌일위집계!#REF!</definedName>
    <definedName name="_8A_17">[2]연돌일위집계!#REF!</definedName>
    <definedName name="_8A_18" localSheetId="8">[1]연돌일위집계!#REF!</definedName>
    <definedName name="_8A_18" localSheetId="11">[1]연돌일위집계!#REF!</definedName>
    <definedName name="_8A_18" localSheetId="12">[1]연돌일위집계!#REF!</definedName>
    <definedName name="_8A_18" localSheetId="4">[1]연돌일위집계!#REF!</definedName>
    <definedName name="_8A_18">[1]연돌일위집계!#REF!</definedName>
    <definedName name="_8A_19" localSheetId="8">[1]연돌일위집계!#REF!</definedName>
    <definedName name="_8A_19" localSheetId="11">[1]연돌일위집계!#REF!</definedName>
    <definedName name="_8A_19" localSheetId="12">[1]연돌일위집계!#REF!</definedName>
    <definedName name="_8A_19" localSheetId="4">[1]연돌일위집계!#REF!</definedName>
    <definedName name="_8A_19">[1]연돌일위집계!#REF!</definedName>
    <definedName name="_8A_2" localSheetId="8">[2]연돌일위집계!#REF!</definedName>
    <definedName name="_8A_2" localSheetId="11">[2]연돌일위집계!#REF!</definedName>
    <definedName name="_8A_2" localSheetId="12">[2]연돌일위집계!#REF!</definedName>
    <definedName name="_8A_2" localSheetId="4">[2]연돌일위집계!#REF!</definedName>
    <definedName name="_8A_2">[2]연돌일위집계!#REF!</definedName>
    <definedName name="_8A_20" localSheetId="8">[2]연돌일위집계!#REF!</definedName>
    <definedName name="_8A_20" localSheetId="11">[2]연돌일위집계!#REF!</definedName>
    <definedName name="_8A_20" localSheetId="12">[2]연돌일위집계!#REF!</definedName>
    <definedName name="_8A_20" localSheetId="4">[2]연돌일위집계!#REF!</definedName>
    <definedName name="_8A_20">[2]연돌일위집계!#REF!</definedName>
    <definedName name="_8A_21" localSheetId="8">[2]연돌일위집계!#REF!</definedName>
    <definedName name="_8A_21" localSheetId="11">[2]연돌일위집계!#REF!</definedName>
    <definedName name="_8A_21" localSheetId="12">[2]연돌일위집계!#REF!</definedName>
    <definedName name="_8A_21" localSheetId="4">[2]연돌일위집계!#REF!</definedName>
    <definedName name="_8A_21">[2]연돌일위집계!#REF!</definedName>
    <definedName name="_8A_22" localSheetId="8">[1]연돌일위집계!#REF!</definedName>
    <definedName name="_8A_22" localSheetId="11">[1]연돌일위집계!#REF!</definedName>
    <definedName name="_8A_22" localSheetId="12">[1]연돌일위집계!#REF!</definedName>
    <definedName name="_8A_22" localSheetId="4">[1]연돌일위집계!#REF!</definedName>
    <definedName name="_8A_22">[1]연돌일위집계!#REF!</definedName>
    <definedName name="_8A_23" localSheetId="8">[1]연돌일위집계!#REF!</definedName>
    <definedName name="_8A_23" localSheetId="11">[1]연돌일위집계!#REF!</definedName>
    <definedName name="_8A_23" localSheetId="12">[1]연돌일위집계!#REF!</definedName>
    <definedName name="_8A_23" localSheetId="4">[1]연돌일위집계!#REF!</definedName>
    <definedName name="_8A_23">[1]연돌일위집계!#REF!</definedName>
    <definedName name="_8A_24" localSheetId="8">[1]연돌일위집계!#REF!</definedName>
    <definedName name="_8A_24" localSheetId="11">[1]연돌일위집계!#REF!</definedName>
    <definedName name="_8A_24" localSheetId="12">[1]연돌일위집계!#REF!</definedName>
    <definedName name="_8A_24" localSheetId="4">[1]연돌일위집계!#REF!</definedName>
    <definedName name="_8A_24">[1]연돌일위집계!#REF!</definedName>
    <definedName name="_8A_25" localSheetId="8">[1]연돌일위집계!#REF!</definedName>
    <definedName name="_8A_25" localSheetId="11">[1]연돌일위집계!#REF!</definedName>
    <definedName name="_8A_25" localSheetId="12">[1]연돌일위집계!#REF!</definedName>
    <definedName name="_8A_25" localSheetId="4">[1]연돌일위집계!#REF!</definedName>
    <definedName name="_8A_25">[1]연돌일위집계!#REF!</definedName>
    <definedName name="_8A_26" localSheetId="8">[1]연돌일위집계!#REF!</definedName>
    <definedName name="_8A_26" localSheetId="11">[1]연돌일위집계!#REF!</definedName>
    <definedName name="_8A_26" localSheetId="12">[1]연돌일위집계!#REF!</definedName>
    <definedName name="_8A_26" localSheetId="4">[1]연돌일위집계!#REF!</definedName>
    <definedName name="_8A_26">[1]연돌일위집계!#REF!</definedName>
    <definedName name="_8A_27" localSheetId="8">[1]연돌일위집계!#REF!</definedName>
    <definedName name="_8A_27" localSheetId="11">[1]연돌일위집계!#REF!</definedName>
    <definedName name="_8A_27" localSheetId="12">[1]연돌일위집계!#REF!</definedName>
    <definedName name="_8A_27" localSheetId="4">[1]연돌일위집계!#REF!</definedName>
    <definedName name="_8A_27">[1]연돌일위집계!#REF!</definedName>
    <definedName name="_8A_28" localSheetId="8">[1]연돌일위집계!#REF!</definedName>
    <definedName name="_8A_28" localSheetId="11">[1]연돌일위집계!#REF!</definedName>
    <definedName name="_8A_28" localSheetId="12">[1]연돌일위집계!#REF!</definedName>
    <definedName name="_8A_28" localSheetId="4">[1]연돌일위집계!#REF!</definedName>
    <definedName name="_8A_28">[1]연돌일위집계!#REF!</definedName>
    <definedName name="_8A_29" localSheetId="8">[1]연돌일위집계!#REF!</definedName>
    <definedName name="_8A_29" localSheetId="11">[1]연돌일위집계!#REF!</definedName>
    <definedName name="_8A_29" localSheetId="12">[1]연돌일위집계!#REF!</definedName>
    <definedName name="_8A_29" localSheetId="4">[1]연돌일위집계!#REF!</definedName>
    <definedName name="_8A_29">[1]연돌일위집계!#REF!</definedName>
    <definedName name="_8A_3" localSheetId="8">[1]연돌일위집계!#REF!</definedName>
    <definedName name="_8A_3" localSheetId="11">[1]연돌일위집계!#REF!</definedName>
    <definedName name="_8A_3" localSheetId="12">[1]연돌일위집계!#REF!</definedName>
    <definedName name="_8A_3" localSheetId="4">[1]연돌일위집계!#REF!</definedName>
    <definedName name="_8A_3">[1]연돌일위집계!#REF!</definedName>
    <definedName name="_8A_30" localSheetId="8">[1]연돌일위집계!#REF!</definedName>
    <definedName name="_8A_30" localSheetId="11">[1]연돌일위집계!#REF!</definedName>
    <definedName name="_8A_30" localSheetId="12">[1]연돌일위집계!#REF!</definedName>
    <definedName name="_8A_30" localSheetId="4">[1]연돌일위집계!#REF!</definedName>
    <definedName name="_8A_30">[1]연돌일위집계!#REF!</definedName>
    <definedName name="_8A_4" localSheetId="8">[1]연돌일위집계!#REF!</definedName>
    <definedName name="_8A_4" localSheetId="11">[1]연돌일위집계!#REF!</definedName>
    <definedName name="_8A_4" localSheetId="12">[1]연돌일위집계!#REF!</definedName>
    <definedName name="_8A_4" localSheetId="4">[1]연돌일위집계!#REF!</definedName>
    <definedName name="_8A_4">[1]연돌일위집계!#REF!</definedName>
    <definedName name="_8A_5" localSheetId="8">[1]연돌일위집계!#REF!</definedName>
    <definedName name="_8A_5" localSheetId="11">[1]연돌일위집계!#REF!</definedName>
    <definedName name="_8A_5" localSheetId="12">[1]연돌일위집계!#REF!</definedName>
    <definedName name="_8A_5" localSheetId="4">[1]연돌일위집계!#REF!</definedName>
    <definedName name="_8A_5">[1]연돌일위집계!#REF!</definedName>
    <definedName name="_8A_6" localSheetId="8">[1]연돌일위집계!#REF!</definedName>
    <definedName name="_8A_6" localSheetId="11">[1]연돌일위집계!#REF!</definedName>
    <definedName name="_8A_6" localSheetId="12">[1]연돌일위집계!#REF!</definedName>
    <definedName name="_8A_6" localSheetId="4">[1]연돌일위집계!#REF!</definedName>
    <definedName name="_8A_6">[1]연돌일위집계!#REF!</definedName>
    <definedName name="_8A_7" localSheetId="8">[1]연돌일위집계!#REF!</definedName>
    <definedName name="_8A_7" localSheetId="11">[1]연돌일위집계!#REF!</definedName>
    <definedName name="_8A_7" localSheetId="12">[1]연돌일위집계!#REF!</definedName>
    <definedName name="_8A_7" localSheetId="4">[1]연돌일위집계!#REF!</definedName>
    <definedName name="_8A_7">[1]연돌일위집계!#REF!</definedName>
    <definedName name="_8A_8" localSheetId="8">[1]연돌일위집계!#REF!</definedName>
    <definedName name="_8A_8" localSheetId="11">[1]연돌일위집계!#REF!</definedName>
    <definedName name="_8A_8" localSheetId="12">[1]연돌일위집계!#REF!</definedName>
    <definedName name="_8A_8" localSheetId="4">[1]연돌일위집계!#REF!</definedName>
    <definedName name="_8A_8">[1]연돌일위집계!#REF!</definedName>
    <definedName name="_8A_9" localSheetId="8">[1]연돌일위집계!#REF!</definedName>
    <definedName name="_8A_9" localSheetId="11">[1]연돌일위집계!#REF!</definedName>
    <definedName name="_8A_9" localSheetId="12">[1]연돌일위집계!#REF!</definedName>
    <definedName name="_8A_9" localSheetId="4">[1]연돌일위집계!#REF!</definedName>
    <definedName name="_8A_9">[1]연돌일위집계!#REF!</definedName>
    <definedName name="_8B_1" localSheetId="8">[1]연돌일위집계!#REF!</definedName>
    <definedName name="_8B_1" localSheetId="11">[1]연돌일위집계!#REF!</definedName>
    <definedName name="_8B_1" localSheetId="12">[1]연돌일위집계!#REF!</definedName>
    <definedName name="_8B_1" localSheetId="4">[1]연돌일위집계!#REF!</definedName>
    <definedName name="_8B_1">[1]연돌일위집계!#REF!</definedName>
    <definedName name="_8B_10" localSheetId="8">[1]연돌일위집계!#REF!</definedName>
    <definedName name="_8B_10" localSheetId="11">[1]연돌일위집계!#REF!</definedName>
    <definedName name="_8B_10" localSheetId="12">[1]연돌일위집계!#REF!</definedName>
    <definedName name="_8B_10" localSheetId="4">[1]연돌일위집계!#REF!</definedName>
    <definedName name="_8B_10">[1]연돌일위집계!#REF!</definedName>
    <definedName name="_8B_11" localSheetId="8">[1]연돌일위집계!#REF!</definedName>
    <definedName name="_8B_11" localSheetId="11">[1]연돌일위집계!#REF!</definedName>
    <definedName name="_8B_11" localSheetId="12">[1]연돌일위집계!#REF!</definedName>
    <definedName name="_8B_11" localSheetId="4">[1]연돌일위집계!#REF!</definedName>
    <definedName name="_8B_11">[1]연돌일위집계!#REF!</definedName>
    <definedName name="_8B_12" localSheetId="8">[1]연돌일위집계!#REF!</definedName>
    <definedName name="_8B_12" localSheetId="11">[1]연돌일위집계!#REF!</definedName>
    <definedName name="_8B_12" localSheetId="12">[1]연돌일위집계!#REF!</definedName>
    <definedName name="_8B_12" localSheetId="4">[1]연돌일위집계!#REF!</definedName>
    <definedName name="_8B_12">[1]연돌일위집계!#REF!</definedName>
    <definedName name="_8B_13" localSheetId="8">[1]연돌일위집계!#REF!</definedName>
    <definedName name="_8B_13" localSheetId="11">[1]연돌일위집계!#REF!</definedName>
    <definedName name="_8B_13" localSheetId="12">[1]연돌일위집계!#REF!</definedName>
    <definedName name="_8B_13" localSheetId="4">[1]연돌일위집계!#REF!</definedName>
    <definedName name="_8B_13">[1]연돌일위집계!#REF!</definedName>
    <definedName name="_8B_14" localSheetId="8">[1]연돌일위집계!#REF!</definedName>
    <definedName name="_8B_14" localSheetId="11">[1]연돌일위집계!#REF!</definedName>
    <definedName name="_8B_14" localSheetId="12">[1]연돌일위집계!#REF!</definedName>
    <definedName name="_8B_14" localSheetId="4">[1]연돌일위집계!#REF!</definedName>
    <definedName name="_8B_14">[1]연돌일위집계!#REF!</definedName>
    <definedName name="_8B_15" localSheetId="8">[1]연돌일위집계!#REF!</definedName>
    <definedName name="_8B_15" localSheetId="11">[1]연돌일위집계!#REF!</definedName>
    <definedName name="_8B_15" localSheetId="12">[1]연돌일위집계!#REF!</definedName>
    <definedName name="_8B_15" localSheetId="4">[1]연돌일위집계!#REF!</definedName>
    <definedName name="_8B_15">[1]연돌일위집계!#REF!</definedName>
    <definedName name="_8B_16" localSheetId="8">[1]연돌일위집계!#REF!</definedName>
    <definedName name="_8B_16" localSheetId="11">[1]연돌일위집계!#REF!</definedName>
    <definedName name="_8B_16" localSheetId="12">[1]연돌일위집계!#REF!</definedName>
    <definedName name="_8B_16" localSheetId="4">[1]연돌일위집계!#REF!</definedName>
    <definedName name="_8B_16">[1]연돌일위집계!#REF!</definedName>
    <definedName name="_8B_17" localSheetId="8">[1]연돌일위집계!#REF!</definedName>
    <definedName name="_8B_17" localSheetId="11">[1]연돌일위집계!#REF!</definedName>
    <definedName name="_8B_17" localSheetId="12">[1]연돌일위집계!#REF!</definedName>
    <definedName name="_8B_17" localSheetId="4">[1]연돌일위집계!#REF!</definedName>
    <definedName name="_8B_17">[1]연돌일위집계!#REF!</definedName>
    <definedName name="_8B_18" localSheetId="8">[2]연돌일위집계!#REF!</definedName>
    <definedName name="_8B_18" localSheetId="11">[2]연돌일위집계!#REF!</definedName>
    <definedName name="_8B_18" localSheetId="12">[2]연돌일위집계!#REF!</definedName>
    <definedName name="_8B_18" localSheetId="4">[2]연돌일위집계!#REF!</definedName>
    <definedName name="_8B_18">[2]연돌일위집계!#REF!</definedName>
    <definedName name="_8B_19" localSheetId="8">[2]연돌일위집계!#REF!</definedName>
    <definedName name="_8B_19" localSheetId="11">[2]연돌일위집계!#REF!</definedName>
    <definedName name="_8B_19" localSheetId="12">[2]연돌일위집계!#REF!</definedName>
    <definedName name="_8B_19" localSheetId="4">[2]연돌일위집계!#REF!</definedName>
    <definedName name="_8B_19">[2]연돌일위집계!#REF!</definedName>
    <definedName name="_8B_2" localSheetId="8">[1]연돌일위집계!#REF!</definedName>
    <definedName name="_8B_2" localSheetId="11">[1]연돌일위집계!#REF!</definedName>
    <definedName name="_8B_2" localSheetId="12">[1]연돌일위집계!#REF!</definedName>
    <definedName name="_8B_2" localSheetId="4">[1]연돌일위집계!#REF!</definedName>
    <definedName name="_8B_2">[1]연돌일위집계!#REF!</definedName>
    <definedName name="_8B_20" localSheetId="8">[2]연돌일위집계!#REF!</definedName>
    <definedName name="_8B_20" localSheetId="11">[2]연돌일위집계!#REF!</definedName>
    <definedName name="_8B_20" localSheetId="12">[2]연돌일위집계!#REF!</definedName>
    <definedName name="_8B_20" localSheetId="4">[2]연돌일위집계!#REF!</definedName>
    <definedName name="_8B_20">[2]연돌일위집계!#REF!</definedName>
    <definedName name="_8B_21" localSheetId="8">[2]연돌일위집계!#REF!</definedName>
    <definedName name="_8B_21" localSheetId="11">[2]연돌일위집계!#REF!</definedName>
    <definedName name="_8B_21" localSheetId="12">[2]연돌일위집계!#REF!</definedName>
    <definedName name="_8B_21" localSheetId="4">[2]연돌일위집계!#REF!</definedName>
    <definedName name="_8B_21">[2]연돌일위집계!#REF!</definedName>
    <definedName name="_8B_22" localSheetId="8">[1]연돌일위집계!#REF!</definedName>
    <definedName name="_8B_22" localSheetId="11">[1]연돌일위집계!#REF!</definedName>
    <definedName name="_8B_22" localSheetId="12">[1]연돌일위집계!#REF!</definedName>
    <definedName name="_8B_22" localSheetId="4">[1]연돌일위집계!#REF!</definedName>
    <definedName name="_8B_22">[1]연돌일위집계!#REF!</definedName>
    <definedName name="_8B_23" localSheetId="8">[2]연돌일위집계!#REF!</definedName>
    <definedName name="_8B_23" localSheetId="11">[2]연돌일위집계!#REF!</definedName>
    <definedName name="_8B_23" localSheetId="12">[2]연돌일위집계!#REF!</definedName>
    <definedName name="_8B_23" localSheetId="4">[2]연돌일위집계!#REF!</definedName>
    <definedName name="_8B_23">[2]연돌일위집계!#REF!</definedName>
    <definedName name="_8B_24" localSheetId="8">[2]연돌일위집계!#REF!</definedName>
    <definedName name="_8B_24" localSheetId="11">[2]연돌일위집계!#REF!</definedName>
    <definedName name="_8B_24" localSheetId="12">[2]연돌일위집계!#REF!</definedName>
    <definedName name="_8B_24" localSheetId="4">[2]연돌일위집계!#REF!</definedName>
    <definedName name="_8B_24">[2]연돌일위집계!#REF!</definedName>
    <definedName name="_8B_25" localSheetId="8">[1]연돌일위집계!#REF!</definedName>
    <definedName name="_8B_25" localSheetId="11">[1]연돌일위집계!#REF!</definedName>
    <definedName name="_8B_25" localSheetId="12">[1]연돌일위집계!#REF!</definedName>
    <definedName name="_8B_25" localSheetId="4">[1]연돌일위집계!#REF!</definedName>
    <definedName name="_8B_25">[1]연돌일위집계!#REF!</definedName>
    <definedName name="_8B_26" localSheetId="8">[2]연돌일위집계!#REF!</definedName>
    <definedName name="_8B_26" localSheetId="11">[2]연돌일위집계!#REF!</definedName>
    <definedName name="_8B_26" localSheetId="12">[2]연돌일위집계!#REF!</definedName>
    <definedName name="_8B_26" localSheetId="4">[2]연돌일위집계!#REF!</definedName>
    <definedName name="_8B_26">[2]연돌일위집계!#REF!</definedName>
    <definedName name="_8B_27" localSheetId="8">[2]연돌일위집계!#REF!</definedName>
    <definedName name="_8B_27" localSheetId="11">[2]연돌일위집계!#REF!</definedName>
    <definedName name="_8B_27" localSheetId="12">[2]연돌일위집계!#REF!</definedName>
    <definedName name="_8B_27" localSheetId="4">[2]연돌일위집계!#REF!</definedName>
    <definedName name="_8B_27">[2]연돌일위집계!#REF!</definedName>
    <definedName name="_8B_28" localSheetId="8">[1]연돌일위집계!#REF!</definedName>
    <definedName name="_8B_28" localSheetId="11">[1]연돌일위집계!#REF!</definedName>
    <definedName name="_8B_28" localSheetId="12">[1]연돌일위집계!#REF!</definedName>
    <definedName name="_8B_28" localSheetId="4">[1]연돌일위집계!#REF!</definedName>
    <definedName name="_8B_28">[1]연돌일위집계!#REF!</definedName>
    <definedName name="_8B_29" localSheetId="8">[2]연돌일위집계!#REF!</definedName>
    <definedName name="_8B_29" localSheetId="11">[2]연돌일위집계!#REF!</definedName>
    <definedName name="_8B_29" localSheetId="12">[2]연돌일위집계!#REF!</definedName>
    <definedName name="_8B_29" localSheetId="4">[2]연돌일위집계!#REF!</definedName>
    <definedName name="_8B_29">[2]연돌일위집계!#REF!</definedName>
    <definedName name="_8B_3" localSheetId="8">[2]연돌일위집계!#REF!</definedName>
    <definedName name="_8B_3" localSheetId="11">[2]연돌일위집계!#REF!</definedName>
    <definedName name="_8B_3" localSheetId="12">[2]연돌일위집계!#REF!</definedName>
    <definedName name="_8B_3" localSheetId="4">[2]연돌일위집계!#REF!</definedName>
    <definedName name="_8B_3">[2]연돌일위집계!#REF!</definedName>
    <definedName name="_8B_30" localSheetId="8">[1]연돌일위집계!#REF!</definedName>
    <definedName name="_8B_30" localSheetId="11">[1]연돌일위집계!#REF!</definedName>
    <definedName name="_8B_30" localSheetId="12">[1]연돌일위집계!#REF!</definedName>
    <definedName name="_8B_30" localSheetId="4">[1]연돌일위집계!#REF!</definedName>
    <definedName name="_8B_30">[1]연돌일위집계!#REF!</definedName>
    <definedName name="_8B_4" localSheetId="8">[2]연돌일위집계!#REF!</definedName>
    <definedName name="_8B_4" localSheetId="11">[2]연돌일위집계!#REF!</definedName>
    <definedName name="_8B_4" localSheetId="12">[2]연돌일위집계!#REF!</definedName>
    <definedName name="_8B_4" localSheetId="4">[2]연돌일위집계!#REF!</definedName>
    <definedName name="_8B_4">[2]연돌일위집계!#REF!</definedName>
    <definedName name="_8B_5" localSheetId="8">[2]연돌일위집계!#REF!</definedName>
    <definedName name="_8B_5" localSheetId="11">[2]연돌일위집계!#REF!</definedName>
    <definedName name="_8B_5" localSheetId="12">[2]연돌일위집계!#REF!</definedName>
    <definedName name="_8B_5" localSheetId="4">[2]연돌일위집계!#REF!</definedName>
    <definedName name="_8B_5">[2]연돌일위집계!#REF!</definedName>
    <definedName name="_8B_6" localSheetId="8">[1]연돌일위집계!#REF!</definedName>
    <definedName name="_8B_6" localSheetId="11">[1]연돌일위집계!#REF!</definedName>
    <definedName name="_8B_6" localSheetId="12">[1]연돌일위집계!#REF!</definedName>
    <definedName name="_8B_6" localSheetId="4">[1]연돌일위집계!#REF!</definedName>
    <definedName name="_8B_6">[1]연돌일위집계!#REF!</definedName>
    <definedName name="_8B_7" localSheetId="8">[2]연돌일위집계!#REF!</definedName>
    <definedName name="_8B_7" localSheetId="11">[2]연돌일위집계!#REF!</definedName>
    <definedName name="_8B_7" localSheetId="12">[2]연돌일위집계!#REF!</definedName>
    <definedName name="_8B_7" localSheetId="4">[2]연돌일위집계!#REF!</definedName>
    <definedName name="_8B_7">[2]연돌일위집계!#REF!</definedName>
    <definedName name="_8B_8" localSheetId="8">[2]연돌일위집계!#REF!</definedName>
    <definedName name="_8B_8" localSheetId="11">[2]연돌일위집계!#REF!</definedName>
    <definedName name="_8B_8" localSheetId="12">[2]연돌일위집계!#REF!</definedName>
    <definedName name="_8B_8" localSheetId="4">[2]연돌일위집계!#REF!</definedName>
    <definedName name="_8B_8">[2]연돌일위집계!#REF!</definedName>
    <definedName name="_8B_9" localSheetId="8">[2]연돌일위집계!#REF!</definedName>
    <definedName name="_8B_9" localSheetId="11">[2]연돌일위집계!#REF!</definedName>
    <definedName name="_8B_9" localSheetId="12">[2]연돌일위집계!#REF!</definedName>
    <definedName name="_8B_9" localSheetId="4">[2]연돌일위집계!#REF!</definedName>
    <definedName name="_8B_9">[2]연돌일위집계!#REF!</definedName>
    <definedName name="_8C_1" localSheetId="8">[1]연돌일위집계!#REF!</definedName>
    <definedName name="_8C_1" localSheetId="11">[1]연돌일위집계!#REF!</definedName>
    <definedName name="_8C_1" localSheetId="12">[1]연돌일위집계!#REF!</definedName>
    <definedName name="_8C_1" localSheetId="4">[1]연돌일위집계!#REF!</definedName>
    <definedName name="_8C_1">[1]연돌일위집계!#REF!</definedName>
    <definedName name="_8C_10" localSheetId="8">[2]연돌일위집계!#REF!</definedName>
    <definedName name="_8C_10" localSheetId="11">[2]연돌일위집계!#REF!</definedName>
    <definedName name="_8C_10" localSheetId="12">[2]연돌일위집계!#REF!</definedName>
    <definedName name="_8C_10" localSheetId="4">[2]연돌일위집계!#REF!</definedName>
    <definedName name="_8C_10">[2]연돌일위집계!#REF!</definedName>
    <definedName name="_8C_11" localSheetId="8">[2]연돌일위집계!#REF!</definedName>
    <definedName name="_8C_11" localSheetId="11">[2]연돌일위집계!#REF!</definedName>
    <definedName name="_8C_11" localSheetId="12">[2]연돌일위집계!#REF!</definedName>
    <definedName name="_8C_11" localSheetId="4">[2]연돌일위집계!#REF!</definedName>
    <definedName name="_8C_11">[2]연돌일위집계!#REF!</definedName>
    <definedName name="_8C_12" localSheetId="8">[1]연돌일위집계!#REF!</definedName>
    <definedName name="_8C_12" localSheetId="11">[1]연돌일위집계!#REF!</definedName>
    <definedName name="_8C_12" localSheetId="12">[1]연돌일위집계!#REF!</definedName>
    <definedName name="_8C_12" localSheetId="4">[1]연돌일위집계!#REF!</definedName>
    <definedName name="_8C_12">[1]연돌일위집계!#REF!</definedName>
    <definedName name="_8C_13" localSheetId="8">[2]연돌일위집계!#REF!</definedName>
    <definedName name="_8C_13" localSheetId="11">[2]연돌일위집계!#REF!</definedName>
    <definedName name="_8C_13" localSheetId="12">[2]연돌일위집계!#REF!</definedName>
    <definedName name="_8C_13" localSheetId="4">[2]연돌일위집계!#REF!</definedName>
    <definedName name="_8C_13">[2]연돌일위집계!#REF!</definedName>
    <definedName name="_8C_14" localSheetId="8">[2]연돌일위집계!#REF!</definedName>
    <definedName name="_8C_14" localSheetId="11">[2]연돌일위집계!#REF!</definedName>
    <definedName name="_8C_14" localSheetId="12">[2]연돌일위집계!#REF!</definedName>
    <definedName name="_8C_14" localSheetId="4">[2]연돌일위집계!#REF!</definedName>
    <definedName name="_8C_14">[2]연돌일위집계!#REF!</definedName>
    <definedName name="_8C_15" localSheetId="8">[1]연돌일위집계!#REF!</definedName>
    <definedName name="_8C_15" localSheetId="11">[1]연돌일위집계!#REF!</definedName>
    <definedName name="_8C_15" localSheetId="12">[1]연돌일위집계!#REF!</definedName>
    <definedName name="_8C_15" localSheetId="4">[1]연돌일위집계!#REF!</definedName>
    <definedName name="_8C_15">[1]연돌일위집계!#REF!</definedName>
    <definedName name="_8C_16" localSheetId="8">[2]연돌일위집계!#REF!</definedName>
    <definedName name="_8C_16" localSheetId="11">[2]연돌일위집계!#REF!</definedName>
    <definedName name="_8C_16" localSheetId="12">[2]연돌일위집계!#REF!</definedName>
    <definedName name="_8C_16" localSheetId="4">[2]연돌일위집계!#REF!</definedName>
    <definedName name="_8C_16">[2]연돌일위집계!#REF!</definedName>
    <definedName name="_8C_17" localSheetId="8">[2]연돌일위집계!#REF!</definedName>
    <definedName name="_8C_17" localSheetId="11">[2]연돌일위집계!#REF!</definedName>
    <definedName name="_8C_17" localSheetId="12">[2]연돌일위집계!#REF!</definedName>
    <definedName name="_8C_17" localSheetId="4">[2]연돌일위집계!#REF!</definedName>
    <definedName name="_8C_17">[2]연돌일위집계!#REF!</definedName>
    <definedName name="_8C_18" localSheetId="8">[2]연돌일위집계!#REF!</definedName>
    <definedName name="_8C_18" localSheetId="11">[2]연돌일위집계!#REF!</definedName>
    <definedName name="_8C_18" localSheetId="12">[2]연돌일위집계!#REF!</definedName>
    <definedName name="_8C_18" localSheetId="4">[2]연돌일위집계!#REF!</definedName>
    <definedName name="_8C_18">[2]연돌일위집계!#REF!</definedName>
    <definedName name="_8C_19" localSheetId="8">[1]연돌일위집계!#REF!</definedName>
    <definedName name="_8C_19" localSheetId="11">[1]연돌일위집계!#REF!</definedName>
    <definedName name="_8C_19" localSheetId="12">[1]연돌일위집계!#REF!</definedName>
    <definedName name="_8C_19" localSheetId="4">[1]연돌일위집계!#REF!</definedName>
    <definedName name="_8C_19">[1]연돌일위집계!#REF!</definedName>
    <definedName name="_8C_2" localSheetId="8">[2]연돌일위집계!#REF!</definedName>
    <definedName name="_8C_2" localSheetId="11">[2]연돌일위집계!#REF!</definedName>
    <definedName name="_8C_2" localSheetId="12">[2]연돌일위집계!#REF!</definedName>
    <definedName name="_8C_2" localSheetId="4">[2]연돌일위집계!#REF!</definedName>
    <definedName name="_8C_2">[2]연돌일위집계!#REF!</definedName>
    <definedName name="_8C_20" localSheetId="8">[2]연돌일위집계!#REF!</definedName>
    <definedName name="_8C_20" localSheetId="11">[2]연돌일위집계!#REF!</definedName>
    <definedName name="_8C_20" localSheetId="12">[2]연돌일위집계!#REF!</definedName>
    <definedName name="_8C_20" localSheetId="4">[2]연돌일위집계!#REF!</definedName>
    <definedName name="_8C_20">[2]연돌일위집계!#REF!</definedName>
    <definedName name="_8C_21" localSheetId="8">[2]연돌일위집계!#REF!</definedName>
    <definedName name="_8C_21" localSheetId="11">[2]연돌일위집계!#REF!</definedName>
    <definedName name="_8C_21" localSheetId="12">[2]연돌일위집계!#REF!</definedName>
    <definedName name="_8C_21" localSheetId="4">[2]연돌일위집계!#REF!</definedName>
    <definedName name="_8C_21">[2]연돌일위집계!#REF!</definedName>
    <definedName name="_8C_22" localSheetId="8">[1]연돌일위집계!#REF!</definedName>
    <definedName name="_8C_22" localSheetId="11">[1]연돌일위집계!#REF!</definedName>
    <definedName name="_8C_22" localSheetId="12">[1]연돌일위집계!#REF!</definedName>
    <definedName name="_8C_22" localSheetId="4">[1]연돌일위집계!#REF!</definedName>
    <definedName name="_8C_22">[1]연돌일위집계!#REF!</definedName>
    <definedName name="_8C_23" localSheetId="8">[2]연돌일위집계!#REF!</definedName>
    <definedName name="_8C_23" localSheetId="11">[2]연돌일위집계!#REF!</definedName>
    <definedName name="_8C_23" localSheetId="12">[2]연돌일위집계!#REF!</definedName>
    <definedName name="_8C_23" localSheetId="4">[2]연돌일위집계!#REF!</definedName>
    <definedName name="_8C_23">[2]연돌일위집계!#REF!</definedName>
    <definedName name="_8C_24" localSheetId="8">[1]연돌일위집계!#REF!</definedName>
    <definedName name="_8C_24" localSheetId="11">[1]연돌일위집계!#REF!</definedName>
    <definedName name="_8C_24" localSheetId="12">[1]연돌일위집계!#REF!</definedName>
    <definedName name="_8C_24" localSheetId="4">[1]연돌일위집계!#REF!</definedName>
    <definedName name="_8C_24">[1]연돌일위집계!#REF!</definedName>
    <definedName name="_8C_25" localSheetId="8">[2]연돌일위집계!#REF!</definedName>
    <definedName name="_8C_25" localSheetId="11">[2]연돌일위집계!#REF!</definedName>
    <definedName name="_8C_25" localSheetId="12">[2]연돌일위집계!#REF!</definedName>
    <definedName name="_8C_25" localSheetId="4">[2]연돌일위집계!#REF!</definedName>
    <definedName name="_8C_25">[2]연돌일위집계!#REF!</definedName>
    <definedName name="_8C_26" localSheetId="8">[2]연돌일위집계!#REF!</definedName>
    <definedName name="_8C_26" localSheetId="11">[2]연돌일위집계!#REF!</definedName>
    <definedName name="_8C_26" localSheetId="12">[2]연돌일위집계!#REF!</definedName>
    <definedName name="_8C_26" localSheetId="4">[2]연돌일위집계!#REF!</definedName>
    <definedName name="_8C_26">[2]연돌일위집계!#REF!</definedName>
    <definedName name="_8C_27" localSheetId="8">[1]연돌일위집계!#REF!</definedName>
    <definedName name="_8C_27" localSheetId="11">[1]연돌일위집계!#REF!</definedName>
    <definedName name="_8C_27" localSheetId="12">[1]연돌일위집계!#REF!</definedName>
    <definedName name="_8C_27" localSheetId="4">[1]연돌일위집계!#REF!</definedName>
    <definedName name="_8C_27">[1]연돌일위집계!#REF!</definedName>
    <definedName name="_8C_28" localSheetId="8">[2]연돌일위집계!#REF!</definedName>
    <definedName name="_8C_28" localSheetId="11">[2]연돌일위집계!#REF!</definedName>
    <definedName name="_8C_28" localSheetId="12">[2]연돌일위집계!#REF!</definedName>
    <definedName name="_8C_28" localSheetId="4">[2]연돌일위집계!#REF!</definedName>
    <definedName name="_8C_28">[2]연돌일위집계!#REF!</definedName>
    <definedName name="_8C_29" localSheetId="8">[2]연돌일위집계!#REF!</definedName>
    <definedName name="_8C_29" localSheetId="11">[2]연돌일위집계!#REF!</definedName>
    <definedName name="_8C_29" localSheetId="12">[2]연돌일위집계!#REF!</definedName>
    <definedName name="_8C_29" localSheetId="4">[2]연돌일위집계!#REF!</definedName>
    <definedName name="_8C_29">[2]연돌일위집계!#REF!</definedName>
    <definedName name="_8C_3" localSheetId="8">[1]연돌일위집계!#REF!</definedName>
    <definedName name="_8C_3" localSheetId="11">[1]연돌일위집계!#REF!</definedName>
    <definedName name="_8C_3" localSheetId="12">[1]연돌일위집계!#REF!</definedName>
    <definedName name="_8C_3" localSheetId="4">[1]연돌일위집계!#REF!</definedName>
    <definedName name="_8C_3">[1]연돌일위집계!#REF!</definedName>
    <definedName name="_8C_30" localSheetId="8">[2]연돌일위집계!#REF!</definedName>
    <definedName name="_8C_30" localSheetId="11">[2]연돌일위집계!#REF!</definedName>
    <definedName name="_8C_30" localSheetId="12">[2]연돌일위집계!#REF!</definedName>
    <definedName name="_8C_30" localSheetId="4">[2]연돌일위집계!#REF!</definedName>
    <definedName name="_8C_30">[2]연돌일위집계!#REF!</definedName>
    <definedName name="_8C_4" localSheetId="8">[2]연돌일위집계!#REF!</definedName>
    <definedName name="_8C_4" localSheetId="11">[2]연돌일위집계!#REF!</definedName>
    <definedName name="_8C_4" localSheetId="12">[2]연돌일위집계!#REF!</definedName>
    <definedName name="_8C_4" localSheetId="4">[2]연돌일위집계!#REF!</definedName>
    <definedName name="_8C_4">[2]연돌일위집계!#REF!</definedName>
    <definedName name="_8C_5" localSheetId="8">[1]연돌일위집계!#REF!</definedName>
    <definedName name="_8C_5" localSheetId="11">[1]연돌일위집계!#REF!</definedName>
    <definedName name="_8C_5" localSheetId="12">[1]연돌일위집계!#REF!</definedName>
    <definedName name="_8C_5" localSheetId="4">[1]연돌일위집계!#REF!</definedName>
    <definedName name="_8C_5">[1]연돌일위집계!#REF!</definedName>
    <definedName name="_8C_6" localSheetId="8">[2]연돌일위집계!#REF!</definedName>
    <definedName name="_8C_6" localSheetId="11">[2]연돌일위집계!#REF!</definedName>
    <definedName name="_8C_6" localSheetId="12">[2]연돌일위집계!#REF!</definedName>
    <definedName name="_8C_6" localSheetId="4">[2]연돌일위집계!#REF!</definedName>
    <definedName name="_8C_6">[2]연돌일위집계!#REF!</definedName>
    <definedName name="_8C_7" localSheetId="8">[2]연돌일위집계!#REF!</definedName>
    <definedName name="_8C_7" localSheetId="11">[2]연돌일위집계!#REF!</definedName>
    <definedName name="_8C_7" localSheetId="12">[2]연돌일위집계!#REF!</definedName>
    <definedName name="_8C_7" localSheetId="4">[2]연돌일위집계!#REF!</definedName>
    <definedName name="_8C_7">[2]연돌일위집계!#REF!</definedName>
    <definedName name="_8C_8" localSheetId="8">[1]연돌일위집계!#REF!</definedName>
    <definedName name="_8C_8" localSheetId="11">[1]연돌일위집계!#REF!</definedName>
    <definedName name="_8C_8" localSheetId="12">[1]연돌일위집계!#REF!</definedName>
    <definedName name="_8C_8" localSheetId="4">[1]연돌일위집계!#REF!</definedName>
    <definedName name="_8C_8">[1]연돌일위집계!#REF!</definedName>
    <definedName name="_8C_9" localSheetId="8">[2]연돌일위집계!#REF!</definedName>
    <definedName name="_8C_9" localSheetId="11">[2]연돌일위집계!#REF!</definedName>
    <definedName name="_8C_9" localSheetId="12">[2]연돌일위집계!#REF!</definedName>
    <definedName name="_8C_9" localSheetId="4">[2]연돌일위집계!#REF!</definedName>
    <definedName name="_8C_9">[2]연돌일위집계!#REF!</definedName>
    <definedName name="_9A_1" localSheetId="8">[2]연돌일위집계!#REF!</definedName>
    <definedName name="_9A_1" localSheetId="11">[2]연돌일위집계!#REF!</definedName>
    <definedName name="_9A_1" localSheetId="12">[2]연돌일위집계!#REF!</definedName>
    <definedName name="_9A_1" localSheetId="4">[2]연돌일위집계!#REF!</definedName>
    <definedName name="_9A_1">[2]연돌일위집계!#REF!</definedName>
    <definedName name="_9A_10" localSheetId="8">[1]연돌일위집계!#REF!</definedName>
    <definedName name="_9A_10" localSheetId="11">[1]연돌일위집계!#REF!</definedName>
    <definedName name="_9A_10" localSheetId="12">[1]연돌일위집계!#REF!</definedName>
    <definedName name="_9A_10" localSheetId="4">[1]연돌일위집계!#REF!</definedName>
    <definedName name="_9A_10">[1]연돌일위집계!#REF!</definedName>
    <definedName name="_9A_11" localSheetId="8">[2]연돌일위집계!#REF!</definedName>
    <definedName name="_9A_11" localSheetId="11">[2]연돌일위집계!#REF!</definedName>
    <definedName name="_9A_11" localSheetId="12">[2]연돌일위집계!#REF!</definedName>
    <definedName name="_9A_11" localSheetId="4">[2]연돌일위집계!#REF!</definedName>
    <definedName name="_9A_11">[2]연돌일위집계!#REF!</definedName>
    <definedName name="_9A_12" localSheetId="8">[2]연돌일위집계!#REF!</definedName>
    <definedName name="_9A_12" localSheetId="11">[2]연돌일위집계!#REF!</definedName>
    <definedName name="_9A_12" localSheetId="12">[2]연돌일위집계!#REF!</definedName>
    <definedName name="_9A_12" localSheetId="4">[2]연돌일위집계!#REF!</definedName>
    <definedName name="_9A_12">[2]연돌일위집계!#REF!</definedName>
    <definedName name="_9A_13" localSheetId="8">[1]연돌일위집계!#REF!</definedName>
    <definedName name="_9A_13" localSheetId="11">[1]연돌일위집계!#REF!</definedName>
    <definedName name="_9A_13" localSheetId="12">[1]연돌일위집계!#REF!</definedName>
    <definedName name="_9A_13" localSheetId="4">[1]연돌일위집계!#REF!</definedName>
    <definedName name="_9A_13">[1]연돌일위집계!#REF!</definedName>
    <definedName name="_9A_14" localSheetId="8">[2]연돌일위집계!#REF!</definedName>
    <definedName name="_9A_14" localSheetId="11">[2]연돌일위집계!#REF!</definedName>
    <definedName name="_9A_14" localSheetId="12">[2]연돌일위집계!#REF!</definedName>
    <definedName name="_9A_14" localSheetId="4">[2]연돌일위집계!#REF!</definedName>
    <definedName name="_9A_14">[2]연돌일위집계!#REF!</definedName>
    <definedName name="_9A_15" localSheetId="8">[1]연돌일위집계!#REF!</definedName>
    <definedName name="_9A_15" localSheetId="11">[1]연돌일위집계!#REF!</definedName>
    <definedName name="_9A_15" localSheetId="12">[1]연돌일위집계!#REF!</definedName>
    <definedName name="_9A_15" localSheetId="4">[1]연돌일위집계!#REF!</definedName>
    <definedName name="_9A_15">[1]연돌일위집계!#REF!</definedName>
    <definedName name="_9A_16" localSheetId="8">[2]연돌일위집계!#REF!</definedName>
    <definedName name="_9A_16" localSheetId="11">[2]연돌일위집계!#REF!</definedName>
    <definedName name="_9A_16" localSheetId="12">[2]연돌일위집계!#REF!</definedName>
    <definedName name="_9A_16" localSheetId="4">[2]연돌일위집계!#REF!</definedName>
    <definedName name="_9A_16">[2]연돌일위집계!#REF!</definedName>
    <definedName name="_9A_17" localSheetId="8">[1]연돌일위집계!#REF!</definedName>
    <definedName name="_9A_17" localSheetId="11">[1]연돌일위집계!#REF!</definedName>
    <definedName name="_9A_17" localSheetId="12">[1]연돌일위집계!#REF!</definedName>
    <definedName name="_9A_17" localSheetId="4">[1]연돌일위집계!#REF!</definedName>
    <definedName name="_9A_17">[1]연돌일위집계!#REF!</definedName>
    <definedName name="_9A_18" localSheetId="8">[2]연돌일위집계!#REF!</definedName>
    <definedName name="_9A_18" localSheetId="11">[2]연돌일위집계!#REF!</definedName>
    <definedName name="_9A_18" localSheetId="12">[2]연돌일위집계!#REF!</definedName>
    <definedName name="_9A_18" localSheetId="4">[2]연돌일위집계!#REF!</definedName>
    <definedName name="_9A_18">[2]연돌일위집계!#REF!</definedName>
    <definedName name="_9A_19" localSheetId="8">[1]연돌일위집계!#REF!</definedName>
    <definedName name="_9A_19" localSheetId="11">[1]연돌일위집계!#REF!</definedName>
    <definedName name="_9A_19" localSheetId="12">[1]연돌일위집계!#REF!</definedName>
    <definedName name="_9A_19" localSheetId="4">[1]연돌일위집계!#REF!</definedName>
    <definedName name="_9A_19">[1]연돌일위집계!#REF!</definedName>
    <definedName name="_9A_2" localSheetId="8">[2]연돌일위집계!#REF!</definedName>
    <definedName name="_9A_2" localSheetId="11">[2]연돌일위집계!#REF!</definedName>
    <definedName name="_9A_2" localSheetId="12">[2]연돌일위집계!#REF!</definedName>
    <definedName name="_9A_2" localSheetId="4">[2]연돌일위집계!#REF!</definedName>
    <definedName name="_9A_2">[2]연돌일위집계!#REF!</definedName>
    <definedName name="_9A_20" localSheetId="8">[2]연돌일위집계!#REF!</definedName>
    <definedName name="_9A_20" localSheetId="11">[2]연돌일위집계!#REF!</definedName>
    <definedName name="_9A_20" localSheetId="12">[2]연돌일위집계!#REF!</definedName>
    <definedName name="_9A_20" localSheetId="4">[2]연돌일위집계!#REF!</definedName>
    <definedName name="_9A_20">[2]연돌일위집계!#REF!</definedName>
    <definedName name="_9A_21" localSheetId="8">[1]연돌일위집계!#REF!</definedName>
    <definedName name="_9A_21" localSheetId="11">[1]연돌일위집계!#REF!</definedName>
    <definedName name="_9A_21" localSheetId="12">[1]연돌일위집계!#REF!</definedName>
    <definedName name="_9A_21" localSheetId="4">[1]연돌일위집계!#REF!</definedName>
    <definedName name="_9A_21">[1]연돌일위집계!#REF!</definedName>
    <definedName name="_9A_22" localSheetId="8">[2]연돌일위집계!#REF!</definedName>
    <definedName name="_9A_22" localSheetId="11">[2]연돌일위집계!#REF!</definedName>
    <definedName name="_9A_22" localSheetId="12">[2]연돌일위집계!#REF!</definedName>
    <definedName name="_9A_22" localSheetId="4">[2]연돌일위집계!#REF!</definedName>
    <definedName name="_9A_22">[2]연돌일위집계!#REF!</definedName>
    <definedName name="_9A_23" localSheetId="8">[2]연돌일위집계!#REF!</definedName>
    <definedName name="_9A_23" localSheetId="11">[2]연돌일위집계!#REF!</definedName>
    <definedName name="_9A_23" localSheetId="12">[2]연돌일위집계!#REF!</definedName>
    <definedName name="_9A_23" localSheetId="4">[2]연돌일위집계!#REF!</definedName>
    <definedName name="_9A_23">[2]연돌일위집계!#REF!</definedName>
    <definedName name="_9A_24" localSheetId="8">[1]연돌일위집계!#REF!</definedName>
    <definedName name="_9A_24" localSheetId="11">[1]연돌일위집계!#REF!</definedName>
    <definedName name="_9A_24" localSheetId="12">[1]연돌일위집계!#REF!</definedName>
    <definedName name="_9A_24" localSheetId="4">[1]연돌일위집계!#REF!</definedName>
    <definedName name="_9A_24">[1]연돌일위집계!#REF!</definedName>
    <definedName name="_9A_25" localSheetId="8">[2]연돌일위집계!#REF!</definedName>
    <definedName name="_9A_25" localSheetId="11">[2]연돌일위집계!#REF!</definedName>
    <definedName name="_9A_25" localSheetId="12">[2]연돌일위집계!#REF!</definedName>
    <definedName name="_9A_25" localSheetId="4">[2]연돌일위집계!#REF!</definedName>
    <definedName name="_9A_25">[2]연돌일위집계!#REF!</definedName>
    <definedName name="_9A_26" localSheetId="8">[2]연돌일위집계!#REF!</definedName>
    <definedName name="_9A_26" localSheetId="11">[2]연돌일위집계!#REF!</definedName>
    <definedName name="_9A_26" localSheetId="12">[2]연돌일위집계!#REF!</definedName>
    <definedName name="_9A_26" localSheetId="4">[2]연돌일위집계!#REF!</definedName>
    <definedName name="_9A_26">[2]연돌일위집계!#REF!</definedName>
    <definedName name="_9A_27" localSheetId="8">[1]연돌일위집계!#REF!</definedName>
    <definedName name="_9A_27" localSheetId="11">[1]연돌일위집계!#REF!</definedName>
    <definedName name="_9A_27" localSheetId="12">[1]연돌일위집계!#REF!</definedName>
    <definedName name="_9A_27" localSheetId="4">[1]연돌일위집계!#REF!</definedName>
    <definedName name="_9A_27">[1]연돌일위집계!#REF!</definedName>
    <definedName name="_9A_28" localSheetId="8">[2]연돌일위집계!#REF!</definedName>
    <definedName name="_9A_28" localSheetId="11">[2]연돌일위집계!#REF!</definedName>
    <definedName name="_9A_28" localSheetId="12">[2]연돌일위집계!#REF!</definedName>
    <definedName name="_9A_28" localSheetId="4">[2]연돌일위집계!#REF!</definedName>
    <definedName name="_9A_28">[2]연돌일위집계!#REF!</definedName>
    <definedName name="_9A_29" localSheetId="8">[2]연돌일위집계!#REF!</definedName>
    <definedName name="_9A_29" localSheetId="11">[2]연돌일위집계!#REF!</definedName>
    <definedName name="_9A_29" localSheetId="12">[2]연돌일위집계!#REF!</definedName>
    <definedName name="_9A_29" localSheetId="4">[2]연돌일위집계!#REF!</definedName>
    <definedName name="_9A_29">[2]연돌일위집계!#REF!</definedName>
    <definedName name="_9A_3" localSheetId="8">[1]연돌일위집계!#REF!</definedName>
    <definedName name="_9A_3" localSheetId="11">[1]연돌일위집계!#REF!</definedName>
    <definedName name="_9A_3" localSheetId="12">[1]연돌일위집계!#REF!</definedName>
    <definedName name="_9A_3" localSheetId="4">[1]연돌일위집계!#REF!</definedName>
    <definedName name="_9A_3">[1]연돌일위집계!#REF!</definedName>
    <definedName name="_9A_30" localSheetId="8">[2]연돌일위집계!#REF!</definedName>
    <definedName name="_9A_30" localSheetId="11">[2]연돌일위집계!#REF!</definedName>
    <definedName name="_9A_30" localSheetId="12">[2]연돌일위집계!#REF!</definedName>
    <definedName name="_9A_30" localSheetId="4">[2]연돌일위집계!#REF!</definedName>
    <definedName name="_9A_30">[2]연돌일위집계!#REF!</definedName>
    <definedName name="_9A_4" localSheetId="8">[2]연돌일위집계!#REF!</definedName>
    <definedName name="_9A_4" localSheetId="11">[2]연돌일위집계!#REF!</definedName>
    <definedName name="_9A_4" localSheetId="12">[2]연돌일위집계!#REF!</definedName>
    <definedName name="_9A_4" localSheetId="4">[2]연돌일위집계!#REF!</definedName>
    <definedName name="_9A_4">[2]연돌일위집계!#REF!</definedName>
    <definedName name="_9A_5" localSheetId="8">[1]연돌일위집계!#REF!</definedName>
    <definedName name="_9A_5" localSheetId="11">[1]연돌일위집계!#REF!</definedName>
    <definedName name="_9A_5" localSheetId="12">[1]연돌일위집계!#REF!</definedName>
    <definedName name="_9A_5" localSheetId="4">[1]연돌일위집계!#REF!</definedName>
    <definedName name="_9A_5">[1]연돌일위집계!#REF!</definedName>
    <definedName name="_9A_6" localSheetId="8">[2]연돌일위집계!#REF!</definedName>
    <definedName name="_9A_6" localSheetId="11">[2]연돌일위집계!#REF!</definedName>
    <definedName name="_9A_6" localSheetId="12">[2]연돌일위집계!#REF!</definedName>
    <definedName name="_9A_6" localSheetId="4">[2]연돌일위집계!#REF!</definedName>
    <definedName name="_9A_6">[2]연돌일위집계!#REF!</definedName>
    <definedName name="_9A_7" localSheetId="8">[1]연돌일위집계!#REF!</definedName>
    <definedName name="_9A_7" localSheetId="11">[1]연돌일위집계!#REF!</definedName>
    <definedName name="_9A_7" localSheetId="12">[1]연돌일위집계!#REF!</definedName>
    <definedName name="_9A_7" localSheetId="4">[1]연돌일위집계!#REF!</definedName>
    <definedName name="_9A_7">[1]연돌일위집계!#REF!</definedName>
    <definedName name="_9A_8" localSheetId="8">[2]연돌일위집계!#REF!</definedName>
    <definedName name="_9A_8" localSheetId="11">[2]연돌일위집계!#REF!</definedName>
    <definedName name="_9A_8" localSheetId="12">[2]연돌일위집계!#REF!</definedName>
    <definedName name="_9A_8" localSheetId="4">[2]연돌일위집계!#REF!</definedName>
    <definedName name="_9A_8">[2]연돌일위집계!#REF!</definedName>
    <definedName name="_9A_9" localSheetId="8">[1]연돌일위집계!#REF!</definedName>
    <definedName name="_9A_9" localSheetId="11">[1]연돌일위집계!#REF!</definedName>
    <definedName name="_9A_9" localSheetId="12">[1]연돌일위집계!#REF!</definedName>
    <definedName name="_9A_9" localSheetId="4">[1]연돌일위집계!#REF!</definedName>
    <definedName name="_9A_9">[1]연돌일위집계!#REF!</definedName>
    <definedName name="_9B_1" localSheetId="8">[2]연돌일위집계!#REF!</definedName>
    <definedName name="_9B_1" localSheetId="11">[2]연돌일위집계!#REF!</definedName>
    <definedName name="_9B_1" localSheetId="12">[2]연돌일위집계!#REF!</definedName>
    <definedName name="_9B_1" localSheetId="4">[2]연돌일위집계!#REF!</definedName>
    <definedName name="_9B_1">[2]연돌일위집계!#REF!</definedName>
    <definedName name="_9B_10" localSheetId="8">[2]연돌일위집계!#REF!</definedName>
    <definedName name="_9B_10" localSheetId="11">[2]연돌일위집계!#REF!</definedName>
    <definedName name="_9B_10" localSheetId="12">[2]연돌일위집계!#REF!</definedName>
    <definedName name="_9B_10" localSheetId="4">[2]연돌일위집계!#REF!</definedName>
    <definedName name="_9B_10">[2]연돌일위집계!#REF!</definedName>
    <definedName name="_9B_11" localSheetId="8">[1]연돌일위집계!#REF!</definedName>
    <definedName name="_9B_11" localSheetId="11">[1]연돌일위집계!#REF!</definedName>
    <definedName name="_9B_11" localSheetId="12">[1]연돌일위집계!#REF!</definedName>
    <definedName name="_9B_11" localSheetId="4">[1]연돌일위집계!#REF!</definedName>
    <definedName name="_9B_11">[1]연돌일위집계!#REF!</definedName>
    <definedName name="_9B_12" localSheetId="8">[2]연돌일위집계!#REF!</definedName>
    <definedName name="_9B_12" localSheetId="11">[2]연돌일위집계!#REF!</definedName>
    <definedName name="_9B_12" localSheetId="12">[2]연돌일위집계!#REF!</definedName>
    <definedName name="_9B_12" localSheetId="4">[2]연돌일위집계!#REF!</definedName>
    <definedName name="_9B_12">[2]연돌일위집계!#REF!</definedName>
    <definedName name="_9B_13" localSheetId="8">[2]연돌일위집계!#REF!</definedName>
    <definedName name="_9B_13" localSheetId="11">[2]연돌일위집계!#REF!</definedName>
    <definedName name="_9B_13" localSheetId="12">[2]연돌일위집계!#REF!</definedName>
    <definedName name="_9B_13" localSheetId="4">[2]연돌일위집계!#REF!</definedName>
    <definedName name="_9B_13">[2]연돌일위집계!#REF!</definedName>
    <definedName name="_9B_14" localSheetId="8">[1]연돌일위집계!#REF!</definedName>
    <definedName name="_9B_14" localSheetId="11">[1]연돌일위집계!#REF!</definedName>
    <definedName name="_9B_14" localSheetId="12">[1]연돌일위집계!#REF!</definedName>
    <definedName name="_9B_14" localSheetId="4">[1]연돌일위집계!#REF!</definedName>
    <definedName name="_9B_14">[1]연돌일위집계!#REF!</definedName>
    <definedName name="_9B_15" localSheetId="8">[2]연돌일위집계!#REF!</definedName>
    <definedName name="_9B_15" localSheetId="11">[2]연돌일위집계!#REF!</definedName>
    <definedName name="_9B_15" localSheetId="12">[2]연돌일위집계!#REF!</definedName>
    <definedName name="_9B_15" localSheetId="4">[2]연돌일위집계!#REF!</definedName>
    <definedName name="_9B_15">[2]연돌일위집계!#REF!</definedName>
    <definedName name="_9B_16" localSheetId="8">[2]연돌일위집계!#REF!</definedName>
    <definedName name="_9B_16" localSheetId="11">[2]연돌일위집계!#REF!</definedName>
    <definedName name="_9B_16" localSheetId="12">[2]연돌일위집계!#REF!</definedName>
    <definedName name="_9B_16" localSheetId="4">[2]연돌일위집계!#REF!</definedName>
    <definedName name="_9B_16">[2]연돌일위집계!#REF!</definedName>
    <definedName name="_9B_17" localSheetId="8">[1]연돌일위집계!#REF!</definedName>
    <definedName name="_9B_17" localSheetId="11">[1]연돌일위집계!#REF!</definedName>
    <definedName name="_9B_17" localSheetId="12">[1]연돌일위집계!#REF!</definedName>
    <definedName name="_9B_17" localSheetId="4">[1]연돌일위집계!#REF!</definedName>
    <definedName name="_9B_17">[1]연돌일위집계!#REF!</definedName>
    <definedName name="_9B_18" localSheetId="8">[2]연돌일위집계!#REF!</definedName>
    <definedName name="_9B_18" localSheetId="11">[2]연돌일위집계!#REF!</definedName>
    <definedName name="_9B_18" localSheetId="12">[2]연돌일위집계!#REF!</definedName>
    <definedName name="_9B_18" localSheetId="4">[2]연돌일위집계!#REF!</definedName>
    <definedName name="_9B_18">[2]연돌일위집계!#REF!</definedName>
    <definedName name="_9B_19" localSheetId="8">[2]연돌일위집계!#REF!</definedName>
    <definedName name="_9B_19" localSheetId="11">[2]연돌일위집계!#REF!</definedName>
    <definedName name="_9B_19" localSheetId="12">[2]연돌일위집계!#REF!</definedName>
    <definedName name="_9B_19" localSheetId="4">[2]연돌일위집계!#REF!</definedName>
    <definedName name="_9B_19">[2]연돌일위집계!#REF!</definedName>
    <definedName name="_9B_2" localSheetId="8">[1]연돌일위집계!#REF!</definedName>
    <definedName name="_9B_2" localSheetId="11">[1]연돌일위집계!#REF!</definedName>
    <definedName name="_9B_2" localSheetId="12">[1]연돌일위집계!#REF!</definedName>
    <definedName name="_9B_2" localSheetId="4">[1]연돌일위집계!#REF!</definedName>
    <definedName name="_9B_2">[1]연돌일위집계!#REF!</definedName>
    <definedName name="_9B_20" localSheetId="8">[2]연돌일위집계!#REF!</definedName>
    <definedName name="_9B_20" localSheetId="11">[2]연돌일위집계!#REF!</definedName>
    <definedName name="_9B_20" localSheetId="12">[2]연돌일위집계!#REF!</definedName>
    <definedName name="_9B_20" localSheetId="4">[2]연돌일위집계!#REF!</definedName>
    <definedName name="_9B_20">[2]연돌일위집계!#REF!</definedName>
    <definedName name="_9B_21" localSheetId="8">[2]연돌일위집계!#REF!</definedName>
    <definedName name="_9B_21" localSheetId="11">[2]연돌일위집계!#REF!</definedName>
    <definedName name="_9B_21" localSheetId="12">[2]연돌일위집계!#REF!</definedName>
    <definedName name="_9B_21" localSheetId="4">[2]연돌일위집계!#REF!</definedName>
    <definedName name="_9B_21">[2]연돌일위집계!#REF!</definedName>
    <definedName name="_9B_22" localSheetId="8">[1]연돌일위집계!#REF!</definedName>
    <definedName name="_9B_22" localSheetId="11">[1]연돌일위집계!#REF!</definedName>
    <definedName name="_9B_22" localSheetId="12">[1]연돌일위집계!#REF!</definedName>
    <definedName name="_9B_22" localSheetId="4">[1]연돌일위집계!#REF!</definedName>
    <definedName name="_9B_22">[1]연돌일위집계!#REF!</definedName>
    <definedName name="_9B_23" localSheetId="8">[2]연돌일위집계!#REF!</definedName>
    <definedName name="_9B_23" localSheetId="11">[2]연돌일위집계!#REF!</definedName>
    <definedName name="_9B_23" localSheetId="12">[2]연돌일위집계!#REF!</definedName>
    <definedName name="_9B_23" localSheetId="4">[2]연돌일위집계!#REF!</definedName>
    <definedName name="_9B_23">[2]연돌일위집계!#REF!</definedName>
    <definedName name="_9B_24" localSheetId="8">[2]연돌일위집계!#REF!</definedName>
    <definedName name="_9B_24" localSheetId="11">[2]연돌일위집계!#REF!</definedName>
    <definedName name="_9B_24" localSheetId="12">[2]연돌일위집계!#REF!</definedName>
    <definedName name="_9B_24" localSheetId="4">[2]연돌일위집계!#REF!</definedName>
    <definedName name="_9B_24">[2]연돌일위집계!#REF!</definedName>
    <definedName name="_9B_25" localSheetId="8">[2]연돌일위집계!#REF!</definedName>
    <definedName name="_9B_25" localSheetId="11">[2]연돌일위집계!#REF!</definedName>
    <definedName name="_9B_25" localSheetId="12">[2]연돌일위집계!#REF!</definedName>
    <definedName name="_9B_25" localSheetId="4">[2]연돌일위집계!#REF!</definedName>
    <definedName name="_9B_25">[2]연돌일위집계!#REF!</definedName>
    <definedName name="_9B_26" localSheetId="8">[1]연돌일위집계!#REF!</definedName>
    <definedName name="_9B_26" localSheetId="11">[1]연돌일위집계!#REF!</definedName>
    <definedName name="_9B_26" localSheetId="12">[1]연돌일위집계!#REF!</definedName>
    <definedName name="_9B_26" localSheetId="4">[1]연돌일위집계!#REF!</definedName>
    <definedName name="_9B_26">[1]연돌일위집계!#REF!</definedName>
    <definedName name="_9B_27" localSheetId="8">[2]연돌일위집계!#REF!</definedName>
    <definedName name="_9B_27" localSheetId="11">[2]연돌일위집계!#REF!</definedName>
    <definedName name="_9B_27" localSheetId="12">[2]연돌일위집계!#REF!</definedName>
    <definedName name="_9B_27" localSheetId="4">[2]연돌일위집계!#REF!</definedName>
    <definedName name="_9B_27">[2]연돌일위집계!#REF!</definedName>
    <definedName name="_9B_28" localSheetId="8">[2]연돌일위집계!#REF!</definedName>
    <definedName name="_9B_28" localSheetId="11">[2]연돌일위집계!#REF!</definedName>
    <definedName name="_9B_28" localSheetId="12">[2]연돌일위집계!#REF!</definedName>
    <definedName name="_9B_28" localSheetId="4">[2]연돌일위집계!#REF!</definedName>
    <definedName name="_9B_28">[2]연돌일위집계!#REF!</definedName>
    <definedName name="_9B_29" localSheetId="8">[1]연돌일위집계!#REF!</definedName>
    <definedName name="_9B_29" localSheetId="11">[1]연돌일위집계!#REF!</definedName>
    <definedName name="_9B_29" localSheetId="12">[1]연돌일위집계!#REF!</definedName>
    <definedName name="_9B_29" localSheetId="4">[1]연돌일위집계!#REF!</definedName>
    <definedName name="_9B_29">[1]연돌일위집계!#REF!</definedName>
    <definedName name="_9B_3" localSheetId="8">[1]연돌일위집계!#REF!</definedName>
    <definedName name="_9B_3" localSheetId="11">[1]연돌일위집계!#REF!</definedName>
    <definedName name="_9B_3" localSheetId="12">[1]연돌일위집계!#REF!</definedName>
    <definedName name="_9B_3" localSheetId="4">[1]연돌일위집계!#REF!</definedName>
    <definedName name="_9B_3">[1]연돌일위집계!#REF!</definedName>
    <definedName name="_9B_30" localSheetId="8">[1]연돌일위집계!#REF!</definedName>
    <definedName name="_9B_30" localSheetId="11">[1]연돌일위집계!#REF!</definedName>
    <definedName name="_9B_30" localSheetId="12">[1]연돌일위집계!#REF!</definedName>
    <definedName name="_9B_30" localSheetId="4">[1]연돌일위집계!#REF!</definedName>
    <definedName name="_9B_30">[1]연돌일위집계!#REF!</definedName>
    <definedName name="_9B_4" localSheetId="8">[1]연돌일위집계!#REF!</definedName>
    <definedName name="_9B_4" localSheetId="11">[1]연돌일위집계!#REF!</definedName>
    <definedName name="_9B_4" localSheetId="12">[1]연돌일위집계!#REF!</definedName>
    <definedName name="_9B_4" localSheetId="4">[1]연돌일위집계!#REF!</definedName>
    <definedName name="_9B_4">[1]연돌일위집계!#REF!</definedName>
    <definedName name="_9B_5" localSheetId="8">[1]연돌일위집계!#REF!</definedName>
    <definedName name="_9B_5" localSheetId="11">[1]연돌일위집계!#REF!</definedName>
    <definedName name="_9B_5" localSheetId="12">[1]연돌일위집계!#REF!</definedName>
    <definedName name="_9B_5" localSheetId="4">[1]연돌일위집계!#REF!</definedName>
    <definedName name="_9B_5">[1]연돌일위집계!#REF!</definedName>
    <definedName name="_9B_6" localSheetId="8">[1]연돌일위집계!#REF!</definedName>
    <definedName name="_9B_6" localSheetId="11">[1]연돌일위집계!#REF!</definedName>
    <definedName name="_9B_6" localSheetId="12">[1]연돌일위집계!#REF!</definedName>
    <definedName name="_9B_6" localSheetId="4">[1]연돌일위집계!#REF!</definedName>
    <definedName name="_9B_6">[1]연돌일위집계!#REF!</definedName>
    <definedName name="_9B_7" localSheetId="8">[1]연돌일위집계!#REF!</definedName>
    <definedName name="_9B_7" localSheetId="11">[1]연돌일위집계!#REF!</definedName>
    <definedName name="_9B_7" localSheetId="12">[1]연돌일위집계!#REF!</definedName>
    <definedName name="_9B_7" localSheetId="4">[1]연돌일위집계!#REF!</definedName>
    <definedName name="_9B_7">[1]연돌일위집계!#REF!</definedName>
    <definedName name="_9B_8" localSheetId="8">[1]연돌일위집계!#REF!</definedName>
    <definedName name="_9B_8" localSheetId="11">[1]연돌일위집계!#REF!</definedName>
    <definedName name="_9B_8" localSheetId="12">[1]연돌일위집계!#REF!</definedName>
    <definedName name="_9B_8" localSheetId="4">[1]연돌일위집계!#REF!</definedName>
    <definedName name="_9B_8">[1]연돌일위집계!#REF!</definedName>
    <definedName name="_9B_9" localSheetId="8">[1]연돌일위집계!#REF!</definedName>
    <definedName name="_9B_9" localSheetId="11">[1]연돌일위집계!#REF!</definedName>
    <definedName name="_9B_9" localSheetId="12">[1]연돌일위집계!#REF!</definedName>
    <definedName name="_9B_9" localSheetId="4">[1]연돌일위집계!#REF!</definedName>
    <definedName name="_9B_9">[1]연돌일위집계!#REF!</definedName>
    <definedName name="_9C_1" localSheetId="8">[1]연돌일위집계!#REF!</definedName>
    <definedName name="_9C_1" localSheetId="11">[1]연돌일위집계!#REF!</definedName>
    <definedName name="_9C_1" localSheetId="12">[1]연돌일위집계!#REF!</definedName>
    <definedName name="_9C_1" localSheetId="4">[1]연돌일위집계!#REF!</definedName>
    <definedName name="_9C_1">[1]연돌일위집계!#REF!</definedName>
    <definedName name="_9C_10" localSheetId="8">[1]연돌일위집계!#REF!</definedName>
    <definedName name="_9C_10" localSheetId="11">[1]연돌일위집계!#REF!</definedName>
    <definedName name="_9C_10" localSheetId="12">[1]연돌일위집계!#REF!</definedName>
    <definedName name="_9C_10" localSheetId="4">[1]연돌일위집계!#REF!</definedName>
    <definedName name="_9C_10">[1]연돌일위집계!#REF!</definedName>
    <definedName name="_9C_11" localSheetId="8">[1]연돌일위집계!#REF!</definedName>
    <definedName name="_9C_11" localSheetId="11">[1]연돌일위집계!#REF!</definedName>
    <definedName name="_9C_11" localSheetId="12">[1]연돌일위집계!#REF!</definedName>
    <definedName name="_9C_11" localSheetId="4">[1]연돌일위집계!#REF!</definedName>
    <definedName name="_9C_11">[1]연돌일위집계!#REF!</definedName>
    <definedName name="_9C_12" localSheetId="8">[1]연돌일위집계!#REF!</definedName>
    <definedName name="_9C_12" localSheetId="11">[1]연돌일위집계!#REF!</definedName>
    <definedName name="_9C_12" localSheetId="12">[1]연돌일위집계!#REF!</definedName>
    <definedName name="_9C_12" localSheetId="4">[1]연돌일위집계!#REF!</definedName>
    <definedName name="_9C_12">[1]연돌일위집계!#REF!</definedName>
    <definedName name="_9C_13" localSheetId="8">[1]연돌일위집계!#REF!</definedName>
    <definedName name="_9C_13" localSheetId="11">[1]연돌일위집계!#REF!</definedName>
    <definedName name="_9C_13" localSheetId="12">[1]연돌일위집계!#REF!</definedName>
    <definedName name="_9C_13" localSheetId="4">[1]연돌일위집계!#REF!</definedName>
    <definedName name="_9C_13">[1]연돌일위집계!#REF!</definedName>
    <definedName name="_9C_14" localSheetId="8">[1]연돌일위집계!#REF!</definedName>
    <definedName name="_9C_14" localSheetId="11">[1]연돌일위집계!#REF!</definedName>
    <definedName name="_9C_14" localSheetId="12">[1]연돌일위집계!#REF!</definedName>
    <definedName name="_9C_14" localSheetId="4">[1]연돌일위집계!#REF!</definedName>
    <definedName name="_9C_14">[1]연돌일위집계!#REF!</definedName>
    <definedName name="_9C_15" localSheetId="8">[1]연돌일위집계!#REF!</definedName>
    <definedName name="_9C_15" localSheetId="11">[1]연돌일위집계!#REF!</definedName>
    <definedName name="_9C_15" localSheetId="12">[1]연돌일위집계!#REF!</definedName>
    <definedName name="_9C_15" localSheetId="4">[1]연돌일위집계!#REF!</definedName>
    <definedName name="_9C_15">[1]연돌일위집계!#REF!</definedName>
    <definedName name="_9C_16" localSheetId="8">[1]연돌일위집계!#REF!</definedName>
    <definedName name="_9C_16" localSheetId="11">[1]연돌일위집계!#REF!</definedName>
    <definedName name="_9C_16" localSheetId="12">[1]연돌일위집계!#REF!</definedName>
    <definedName name="_9C_16" localSheetId="4">[1]연돌일위집계!#REF!</definedName>
    <definedName name="_9C_16">[1]연돌일위집계!#REF!</definedName>
    <definedName name="_9C_17" localSheetId="8">[1]연돌일위집계!#REF!</definedName>
    <definedName name="_9C_17" localSheetId="11">[1]연돌일위집계!#REF!</definedName>
    <definedName name="_9C_17" localSheetId="12">[1]연돌일위집계!#REF!</definedName>
    <definedName name="_9C_17" localSheetId="4">[1]연돌일위집계!#REF!</definedName>
    <definedName name="_9C_17">[1]연돌일위집계!#REF!</definedName>
    <definedName name="_9C_18" localSheetId="8">[1]연돌일위집계!#REF!</definedName>
    <definedName name="_9C_18" localSheetId="11">[1]연돌일위집계!#REF!</definedName>
    <definedName name="_9C_18" localSheetId="12">[1]연돌일위집계!#REF!</definedName>
    <definedName name="_9C_18" localSheetId="4">[1]연돌일위집계!#REF!</definedName>
    <definedName name="_9C_18">[1]연돌일위집계!#REF!</definedName>
    <definedName name="_9C_19" localSheetId="8">[1]연돌일위집계!#REF!</definedName>
    <definedName name="_9C_19" localSheetId="11">[1]연돌일위집계!#REF!</definedName>
    <definedName name="_9C_19" localSheetId="12">[1]연돌일위집계!#REF!</definedName>
    <definedName name="_9C_19" localSheetId="4">[1]연돌일위집계!#REF!</definedName>
    <definedName name="_9C_19">[1]연돌일위집계!#REF!</definedName>
    <definedName name="_9C_2" localSheetId="8">[1]연돌일위집계!#REF!</definedName>
    <definedName name="_9C_2" localSheetId="11">[1]연돌일위집계!#REF!</definedName>
    <definedName name="_9C_2" localSheetId="12">[1]연돌일위집계!#REF!</definedName>
    <definedName name="_9C_2" localSheetId="4">[1]연돌일위집계!#REF!</definedName>
    <definedName name="_9C_2">[1]연돌일위집계!#REF!</definedName>
    <definedName name="_9C_20" localSheetId="8">[1]연돌일위집계!#REF!</definedName>
    <definedName name="_9C_20" localSheetId="11">[1]연돌일위집계!#REF!</definedName>
    <definedName name="_9C_20" localSheetId="12">[1]연돌일위집계!#REF!</definedName>
    <definedName name="_9C_20" localSheetId="4">[1]연돌일위집계!#REF!</definedName>
    <definedName name="_9C_20">[1]연돌일위집계!#REF!</definedName>
    <definedName name="_9C_21" localSheetId="8">[1]연돌일위집계!#REF!</definedName>
    <definedName name="_9C_21" localSheetId="11">[1]연돌일위집계!#REF!</definedName>
    <definedName name="_9C_21" localSheetId="12">[1]연돌일위집계!#REF!</definedName>
    <definedName name="_9C_21" localSheetId="4">[1]연돌일위집계!#REF!</definedName>
    <definedName name="_9C_21">[1]연돌일위집계!#REF!</definedName>
    <definedName name="_9C_22" localSheetId="8">[1]연돌일위집계!#REF!</definedName>
    <definedName name="_9C_22" localSheetId="11">[1]연돌일위집계!#REF!</definedName>
    <definedName name="_9C_22" localSheetId="12">[1]연돌일위집계!#REF!</definedName>
    <definedName name="_9C_22" localSheetId="4">[1]연돌일위집계!#REF!</definedName>
    <definedName name="_9C_22">[1]연돌일위집계!#REF!</definedName>
    <definedName name="_9C_23" localSheetId="8">[1]연돌일위집계!#REF!</definedName>
    <definedName name="_9C_23" localSheetId="11">[1]연돌일위집계!#REF!</definedName>
    <definedName name="_9C_23" localSheetId="12">[1]연돌일위집계!#REF!</definedName>
    <definedName name="_9C_23" localSheetId="4">[1]연돌일위집계!#REF!</definedName>
    <definedName name="_9C_23">[1]연돌일위집계!#REF!</definedName>
    <definedName name="_9C_24" localSheetId="8">[1]연돌일위집계!#REF!</definedName>
    <definedName name="_9C_24" localSheetId="11">[1]연돌일위집계!#REF!</definedName>
    <definedName name="_9C_24" localSheetId="12">[1]연돌일위집계!#REF!</definedName>
    <definedName name="_9C_24" localSheetId="4">[1]연돌일위집계!#REF!</definedName>
    <definedName name="_9C_24">[1]연돌일위집계!#REF!</definedName>
    <definedName name="_9C_25" localSheetId="8">[1]연돌일위집계!#REF!</definedName>
    <definedName name="_9C_25" localSheetId="11">[1]연돌일위집계!#REF!</definedName>
    <definedName name="_9C_25" localSheetId="12">[1]연돌일위집계!#REF!</definedName>
    <definedName name="_9C_25" localSheetId="4">[1]연돌일위집계!#REF!</definedName>
    <definedName name="_9C_25">[1]연돌일위집계!#REF!</definedName>
    <definedName name="_9C_26" localSheetId="8">[1]연돌일위집계!#REF!</definedName>
    <definedName name="_9C_26" localSheetId="11">[1]연돌일위집계!#REF!</definedName>
    <definedName name="_9C_26" localSheetId="12">[1]연돌일위집계!#REF!</definedName>
    <definedName name="_9C_26" localSheetId="4">[1]연돌일위집계!#REF!</definedName>
    <definedName name="_9C_26">[1]연돌일위집계!#REF!</definedName>
    <definedName name="_9C_27" localSheetId="8">[1]연돌일위집계!#REF!</definedName>
    <definedName name="_9C_27" localSheetId="11">[1]연돌일위집계!#REF!</definedName>
    <definedName name="_9C_27" localSheetId="12">[1]연돌일위집계!#REF!</definedName>
    <definedName name="_9C_27" localSheetId="4">[1]연돌일위집계!#REF!</definedName>
    <definedName name="_9C_27">[1]연돌일위집계!#REF!</definedName>
    <definedName name="_9C_28" localSheetId="8">[1]연돌일위집계!#REF!</definedName>
    <definedName name="_9C_28" localSheetId="11">[1]연돌일위집계!#REF!</definedName>
    <definedName name="_9C_28" localSheetId="12">[1]연돌일위집계!#REF!</definedName>
    <definedName name="_9C_28" localSheetId="4">[1]연돌일위집계!#REF!</definedName>
    <definedName name="_9C_28">[1]연돌일위집계!#REF!</definedName>
    <definedName name="_9C_29" localSheetId="8">[1]연돌일위집계!#REF!</definedName>
    <definedName name="_9C_29" localSheetId="11">[1]연돌일위집계!#REF!</definedName>
    <definedName name="_9C_29" localSheetId="12">[1]연돌일위집계!#REF!</definedName>
    <definedName name="_9C_29" localSheetId="4">[1]연돌일위집계!#REF!</definedName>
    <definedName name="_9C_29">[1]연돌일위집계!#REF!</definedName>
    <definedName name="_9C_3" localSheetId="8">[1]연돌일위집계!#REF!</definedName>
    <definedName name="_9C_3" localSheetId="11">[1]연돌일위집계!#REF!</definedName>
    <definedName name="_9C_3" localSheetId="12">[1]연돌일위집계!#REF!</definedName>
    <definedName name="_9C_3" localSheetId="4">[1]연돌일위집계!#REF!</definedName>
    <definedName name="_9C_3">[1]연돌일위집계!#REF!</definedName>
    <definedName name="_9C_30" localSheetId="8">[1]연돌일위집계!#REF!</definedName>
    <definedName name="_9C_30" localSheetId="11">[1]연돌일위집계!#REF!</definedName>
    <definedName name="_9C_30" localSheetId="12">[1]연돌일위집계!#REF!</definedName>
    <definedName name="_9C_30" localSheetId="4">[1]연돌일위집계!#REF!</definedName>
    <definedName name="_9C_30">[1]연돌일위집계!#REF!</definedName>
    <definedName name="_9C_4" localSheetId="8">[1]연돌일위집계!#REF!</definedName>
    <definedName name="_9C_4" localSheetId="11">[1]연돌일위집계!#REF!</definedName>
    <definedName name="_9C_4" localSheetId="12">[1]연돌일위집계!#REF!</definedName>
    <definedName name="_9C_4" localSheetId="4">[1]연돌일위집계!#REF!</definedName>
    <definedName name="_9C_4">[1]연돌일위집계!#REF!</definedName>
    <definedName name="_9C_5" localSheetId="8">[1]연돌일위집계!#REF!</definedName>
    <definedName name="_9C_5" localSheetId="11">[1]연돌일위집계!#REF!</definedName>
    <definedName name="_9C_5" localSheetId="12">[1]연돌일위집계!#REF!</definedName>
    <definedName name="_9C_5" localSheetId="4">[1]연돌일위집계!#REF!</definedName>
    <definedName name="_9C_5">[1]연돌일위집계!#REF!</definedName>
    <definedName name="_9C_6" localSheetId="8">[1]연돌일위집계!#REF!</definedName>
    <definedName name="_9C_6" localSheetId="11">[1]연돌일위집계!#REF!</definedName>
    <definedName name="_9C_6" localSheetId="12">[1]연돌일위집계!#REF!</definedName>
    <definedName name="_9C_6" localSheetId="4">[1]연돌일위집계!#REF!</definedName>
    <definedName name="_9C_6">[1]연돌일위집계!#REF!</definedName>
    <definedName name="_9C_7" localSheetId="8">[1]연돌일위집계!#REF!</definedName>
    <definedName name="_9C_7" localSheetId="11">[1]연돌일위집계!#REF!</definedName>
    <definedName name="_9C_7" localSheetId="12">[1]연돌일위집계!#REF!</definedName>
    <definedName name="_9C_7" localSheetId="4">[1]연돌일위집계!#REF!</definedName>
    <definedName name="_9C_7">[1]연돌일위집계!#REF!</definedName>
    <definedName name="_9C_8" localSheetId="8">[1]연돌일위집계!#REF!</definedName>
    <definedName name="_9C_8" localSheetId="11">[1]연돌일위집계!#REF!</definedName>
    <definedName name="_9C_8" localSheetId="12">[1]연돌일위집계!#REF!</definedName>
    <definedName name="_9C_8" localSheetId="4">[1]연돌일위집계!#REF!</definedName>
    <definedName name="_9C_8">[1]연돌일위집계!#REF!</definedName>
    <definedName name="_9C_9" localSheetId="8">[1]연돌일위집계!#REF!</definedName>
    <definedName name="_9C_9" localSheetId="11">[1]연돌일위집계!#REF!</definedName>
    <definedName name="_9C_9" localSheetId="12">[1]연돌일위집계!#REF!</definedName>
    <definedName name="_9C_9" localSheetId="4">[1]연돌일위집계!#REF!</definedName>
    <definedName name="_9C_9">[1]연돌일위집계!#REF!</definedName>
    <definedName name="_a1">#REF!</definedName>
    <definedName name="_A20000" localSheetId="8">#REF!</definedName>
    <definedName name="_A20000" localSheetId="11">#REF!</definedName>
    <definedName name="_A20000" localSheetId="12">#REF!</definedName>
    <definedName name="_A20000" localSheetId="4">#REF!</definedName>
    <definedName name="_A20000">#REF!</definedName>
    <definedName name="_Fill" hidden="1">#REF!</definedName>
    <definedName name="_xlnm._FilterDatabase" localSheetId="10" hidden="1">'5-1. 재료비산출내역'!$A$7:$BE$29</definedName>
    <definedName name="_xlnm._FilterDatabase" localSheetId="11" hidden="1">'5-2. 회선비산출내역'!$A$7:$BE$29</definedName>
    <definedName name="_xlnm._FilterDatabase" localSheetId="12" hidden="1">'5-3. 소모품비산출내역'!$A$7:$BE$29</definedName>
    <definedName name="_xlnm._FilterDatabase" localSheetId="4" hidden="1">'5-4. 수수료산출내역'!$A$7:$BE$20</definedName>
    <definedName name="_Key1" localSheetId="8" hidden="1">#REF!</definedName>
    <definedName name="_Key1" localSheetId="11" hidden="1">#REF!</definedName>
    <definedName name="_Key1" localSheetId="12" hidden="1">#REF!</definedName>
    <definedName name="_Key1" localSheetId="4" hidden="1">#REF!</definedName>
    <definedName name="_Key1" hidden="1">#REF!</definedName>
    <definedName name="_Key2" localSheetId="8" hidden="1">#REF!</definedName>
    <definedName name="_Key2" localSheetId="11" hidden="1">#REF!</definedName>
    <definedName name="_Key2" localSheetId="12" hidden="1">#REF!</definedName>
    <definedName name="_Key2" localSheetId="4" hidden="1">#REF!</definedName>
    <definedName name="_Key2" hidden="1">#REF!</definedName>
    <definedName name="_KLN1">#REF!</definedName>
    <definedName name="_MM562">#REF!</definedName>
    <definedName name="_NMB96">#REF!</definedName>
    <definedName name="_Order1" hidden="1">255</definedName>
    <definedName name="_Order2" hidden="1">255</definedName>
    <definedName name="_Parse_Out" localSheetId="1" hidden="1">#REF!</definedName>
    <definedName name="_Parse_Out" localSheetId="8" hidden="1">#REF!</definedName>
    <definedName name="_Parse_Out" localSheetId="11" hidden="1">#REF!</definedName>
    <definedName name="_Parse_Out" localSheetId="12" hidden="1">#REF!</definedName>
    <definedName name="_Parse_Out" localSheetId="4" hidden="1">#REF!</definedName>
    <definedName name="_Parse_Out" hidden="1">#REF!</definedName>
    <definedName name="_Regression_Int" hidden="1">1</definedName>
    <definedName name="_Sort" localSheetId="8" hidden="1">[3]기계내역서!#REF!</definedName>
    <definedName name="_Sort" localSheetId="11" hidden="1">[3]기계내역서!#REF!</definedName>
    <definedName name="_Sort" localSheetId="12" hidden="1">[3]기계내역서!#REF!</definedName>
    <definedName name="_Sort" localSheetId="4" hidden="1">[3]기계내역서!#REF!</definedName>
    <definedName name="_Sort" hidden="1">[3]기계내역서!#REF!</definedName>
    <definedName name="_THK1" localSheetId="8">IF([4]PIPE!#REF!+2*[4]PIPE!#REF!&gt;=750,"0.8t","0.6t")</definedName>
    <definedName name="_THK1" localSheetId="11">IF([4]PIPE!#REF!+2*[4]PIPE!#REF!&gt;=750,"0.8t","0.6t")</definedName>
    <definedName name="_THK1" localSheetId="12">IF([4]PIPE!#REF!+2*[4]PIPE!#REF!&gt;=750,"0.8t","0.6t")</definedName>
    <definedName name="_THK1" localSheetId="4">IF([4]PIPE!#REF!+2*[4]PIPE!#REF!&gt;=750,"0.8t","0.6t")</definedName>
    <definedName name="_THK1">IF([4]PIPE!#REF!+2*[4]PIPE!#REF!&gt;=750,"0.8t","0.6t")</definedName>
    <definedName name="\0" localSheetId="8">#REF!</definedName>
    <definedName name="\0" localSheetId="11">#REF!</definedName>
    <definedName name="\0" localSheetId="12">#REF!</definedName>
    <definedName name="\0" localSheetId="4">#REF!</definedName>
    <definedName name="\0">#REF!</definedName>
    <definedName name="\1" localSheetId="8">#REF!</definedName>
    <definedName name="\1" localSheetId="11">#REF!</definedName>
    <definedName name="\1" localSheetId="12">#REF!</definedName>
    <definedName name="\1" localSheetId="4">#REF!</definedName>
    <definedName name="\1">#REF!</definedName>
    <definedName name="\2" localSheetId="8">#REF!</definedName>
    <definedName name="\2" localSheetId="11">#REF!</definedName>
    <definedName name="\2" localSheetId="12">#REF!</definedName>
    <definedName name="\2" localSheetId="4">#REF!</definedName>
    <definedName name="\2">#REF!</definedName>
    <definedName name="\3" localSheetId="8">#REF!</definedName>
    <definedName name="\3" localSheetId="11">#REF!</definedName>
    <definedName name="\3" localSheetId="12">#REF!</definedName>
    <definedName name="\3" localSheetId="4">#REF!</definedName>
    <definedName name="\3">#REF!</definedName>
    <definedName name="\a" localSheetId="1">#REF!</definedName>
    <definedName name="\A" localSheetId="8">#REF!</definedName>
    <definedName name="\A" localSheetId="11">#REF!</definedName>
    <definedName name="\A" localSheetId="12">#REF!</definedName>
    <definedName name="\A" localSheetId="4">#REF!</definedName>
    <definedName name="\A">#REF!</definedName>
    <definedName name="\b" localSheetId="8">#REF!</definedName>
    <definedName name="\b" localSheetId="11">#REF!</definedName>
    <definedName name="\b" localSheetId="12">#REF!</definedName>
    <definedName name="\b" localSheetId="4">#REF!</definedName>
    <definedName name="\b">#REF!</definedName>
    <definedName name="\c" localSheetId="1">#REF!</definedName>
    <definedName name="\c" localSheetId="8">#REF!</definedName>
    <definedName name="\c" localSheetId="11">#REF!</definedName>
    <definedName name="\c" localSheetId="12">#REF!</definedName>
    <definedName name="\c" localSheetId="4">#REF!</definedName>
    <definedName name="\c">#REF!</definedName>
    <definedName name="\d" localSheetId="1">#N/A</definedName>
    <definedName name="\d" localSheetId="8">#REF!</definedName>
    <definedName name="\d" localSheetId="11">#REF!</definedName>
    <definedName name="\d" localSheetId="12">#REF!</definedName>
    <definedName name="\d" localSheetId="4">#REF!</definedName>
    <definedName name="\d">#REF!</definedName>
    <definedName name="\e" localSheetId="8">[5]샘플표지!#REF!</definedName>
    <definedName name="\e" localSheetId="11">[5]샘플표지!#REF!</definedName>
    <definedName name="\e" localSheetId="12">[5]샘플표지!#REF!</definedName>
    <definedName name="\e" localSheetId="4">[5]샘플표지!#REF!</definedName>
    <definedName name="\e">[5]샘플표지!#REF!</definedName>
    <definedName name="\l">#N/A</definedName>
    <definedName name="\LARGE" localSheetId="8">#REF!</definedName>
    <definedName name="\LARGE" localSheetId="11">#REF!</definedName>
    <definedName name="\LARGE" localSheetId="12">#REF!</definedName>
    <definedName name="\LARGE" localSheetId="4">#REF!</definedName>
    <definedName name="\LARGE">#REF!</definedName>
    <definedName name="\MIDDLE" localSheetId="8">#REF!</definedName>
    <definedName name="\MIDDLE" localSheetId="11">#REF!</definedName>
    <definedName name="\MIDDLE" localSheetId="12">#REF!</definedName>
    <definedName name="\MIDDLE" localSheetId="4">#REF!</definedName>
    <definedName name="\MIDDLE">#REF!</definedName>
    <definedName name="\p" localSheetId="8">#REF!</definedName>
    <definedName name="\p" localSheetId="11">#REF!</definedName>
    <definedName name="\p" localSheetId="12">#REF!</definedName>
    <definedName name="\p" localSheetId="4">#REF!</definedName>
    <definedName name="\p">#REF!</definedName>
    <definedName name="\q">#REF!</definedName>
    <definedName name="\r" localSheetId="8">#REF!</definedName>
    <definedName name="\r" localSheetId="11">#REF!</definedName>
    <definedName name="\r" localSheetId="12">#REF!</definedName>
    <definedName name="\r" localSheetId="4">#REF!</definedName>
    <definedName name="\r">#REF!</definedName>
    <definedName name="\SMALL" localSheetId="8">#REF!</definedName>
    <definedName name="\SMALL" localSheetId="11">#REF!</definedName>
    <definedName name="\SMALL" localSheetId="12">#REF!</definedName>
    <definedName name="\SMALL" localSheetId="4">#REF!</definedName>
    <definedName name="\SMALL">#REF!</definedName>
    <definedName name="\t">#N/A</definedName>
    <definedName name="\v" localSheetId="1">#REF!</definedName>
    <definedName name="\V" localSheetId="8">#REF!</definedName>
    <definedName name="\V" localSheetId="11">#REF!</definedName>
    <definedName name="\V" localSheetId="12">#REF!</definedName>
    <definedName name="\V" localSheetId="4">#REF!</definedName>
    <definedName name="\V">#REF!</definedName>
    <definedName name="\w" localSheetId="8">#REF!</definedName>
    <definedName name="\w" localSheetId="11">#REF!</definedName>
    <definedName name="\w" localSheetId="12">#REF!</definedName>
    <definedName name="\w" localSheetId="4">#REF!</definedName>
    <definedName name="\w">#REF!</definedName>
    <definedName name="\x" localSheetId="1">#REF!</definedName>
    <definedName name="\x" localSheetId="8">#REF!</definedName>
    <definedName name="\x" localSheetId="11">#REF!</definedName>
    <definedName name="\x" localSheetId="12">#REF!</definedName>
    <definedName name="\x" localSheetId="4">#REF!</definedName>
    <definedName name="\x">#REF!</definedName>
    <definedName name="\y" localSheetId="8">#REF!</definedName>
    <definedName name="\y" localSheetId="11">#REF!</definedName>
    <definedName name="\y" localSheetId="12">#REF!</definedName>
    <definedName name="\y" localSheetId="4">#REF!</definedName>
    <definedName name="\y">#REF!</definedName>
    <definedName name="\z" localSheetId="1">#N/A</definedName>
    <definedName name="\z" localSheetId="8">#REF!</definedName>
    <definedName name="\z" localSheetId="11">#REF!</definedName>
    <definedName name="\z" localSheetId="12">#REF!</definedName>
    <definedName name="\z" localSheetId="4">#REF!</definedName>
    <definedName name="\z">#REF!</definedName>
    <definedName name="A" localSheetId="1">#REF!</definedName>
    <definedName name="A">#REF!</definedName>
    <definedName name="aa" localSheetId="1">#REF!</definedName>
    <definedName name="AA" localSheetId="8">#REF!</definedName>
    <definedName name="AA" localSheetId="11">#REF!</definedName>
    <definedName name="AA" localSheetId="12">#REF!</definedName>
    <definedName name="AA" localSheetId="4">#REF!</definedName>
    <definedName name="AA">#REF!</definedName>
    <definedName name="aaa" localSheetId="1">#REF!</definedName>
    <definedName name="aaa" localSheetId="8">#REF!</definedName>
    <definedName name="aaa" localSheetId="11">#REF!</definedName>
    <definedName name="aaa" localSheetId="12">#REF!</definedName>
    <definedName name="aaa" localSheetId="4">#REF!</definedName>
    <definedName name="aaa">#REF!</definedName>
    <definedName name="ABC" localSheetId="1">#REF!</definedName>
    <definedName name="ABC" localSheetId="8">[6]CAT_5!#REF!</definedName>
    <definedName name="ABC" localSheetId="11">[6]CAT_5!#REF!</definedName>
    <definedName name="ABC" localSheetId="12">[6]CAT_5!#REF!</definedName>
    <definedName name="ABC" localSheetId="4">[6]CAT_5!#REF!</definedName>
    <definedName name="ABC">[6]CAT_5!#REF!</definedName>
    <definedName name="AccessDatabase" hidden="1">"C:\PEMEX_SALA\Verification Format_0905.mdb"</definedName>
    <definedName name="AG통합" localSheetId="8">#REF!</definedName>
    <definedName name="AG통합" localSheetId="11">#REF!</definedName>
    <definedName name="AG통합" localSheetId="12">#REF!</definedName>
    <definedName name="AG통합" localSheetId="4">#REF!</definedName>
    <definedName name="AG통합">#REF!</definedName>
    <definedName name="AIR_PIPE">#REF!</definedName>
    <definedName name="Amend_Total_Matl" localSheetId="8">[7]BQ!#REF!</definedName>
    <definedName name="Amend_Total_Matl" localSheetId="11">[7]BQ!#REF!</definedName>
    <definedName name="Amend_Total_Matl" localSheetId="12">[7]BQ!#REF!</definedName>
    <definedName name="Amend_Total_Matl" localSheetId="4">[7]BQ!#REF!</definedName>
    <definedName name="Amend_Total_Matl">[7]BQ!#REF!</definedName>
    <definedName name="Amend_Total_MD" localSheetId="8">[7]BQ!#REF!</definedName>
    <definedName name="Amend_Total_MD" localSheetId="11">[7]BQ!#REF!</definedName>
    <definedName name="Amend_Total_MD" localSheetId="12">[7]BQ!#REF!</definedName>
    <definedName name="Amend_Total_MD" localSheetId="4">[7]BQ!#REF!</definedName>
    <definedName name="Amend_Total_MD">[7]BQ!#REF!</definedName>
    <definedName name="AS" localSheetId="8">#REF!</definedName>
    <definedName name="AS" localSheetId="11">#REF!</definedName>
    <definedName name="AS" localSheetId="12">#REF!</definedName>
    <definedName name="AS" localSheetId="4">#REF!</definedName>
    <definedName name="AS">#REF!</definedName>
    <definedName name="AS1_">#REF!</definedName>
    <definedName name="b">#REF!</definedName>
    <definedName name="Base_Total_Matl" localSheetId="8">[7]BQ!#REF!</definedName>
    <definedName name="Base_Total_Matl" localSheetId="11">[7]BQ!#REF!</definedName>
    <definedName name="Base_Total_Matl" localSheetId="12">[7]BQ!#REF!</definedName>
    <definedName name="Base_Total_Matl" localSheetId="4">[7]BQ!#REF!</definedName>
    <definedName name="Base_Total_Matl">[7]BQ!#REF!</definedName>
    <definedName name="Base_Total_MD" localSheetId="8">[7]BQ!#REF!</definedName>
    <definedName name="Base_Total_MD" localSheetId="11">[7]BQ!#REF!</definedName>
    <definedName name="Base_Total_MD" localSheetId="12">[7]BQ!#REF!</definedName>
    <definedName name="Base_Total_MD" localSheetId="4">[7]BQ!#REF!</definedName>
    <definedName name="Base_Total_MD">[7]BQ!#REF!</definedName>
    <definedName name="BBB" localSheetId="8">[8]표지!#REF!</definedName>
    <definedName name="BBB" localSheetId="11">[8]표지!#REF!</definedName>
    <definedName name="BBB" localSheetId="12">[8]표지!#REF!</definedName>
    <definedName name="BBB" localSheetId="4">[8]표지!#REF!</definedName>
    <definedName name="BBB">[8]표지!#REF!</definedName>
    <definedName name="BBBBB">#REF!</definedName>
    <definedName name="BM_TOTAL" localSheetId="8">SUM([4]PIPE!#REF!+[4]PIPE!#REF!)</definedName>
    <definedName name="BM_TOTAL" localSheetId="11">SUM([4]PIPE!#REF!+[4]PIPE!#REF!)</definedName>
    <definedName name="BM_TOTAL" localSheetId="12">SUM([4]PIPE!#REF!+[4]PIPE!#REF!)</definedName>
    <definedName name="BM_TOTAL" localSheetId="4">SUM([4]PIPE!#REF!+[4]PIPE!#REF!)</definedName>
    <definedName name="BM_TOTAL">SUM([4]PIPE!#REF!+[4]PIPE!#REF!)</definedName>
    <definedName name="BM_TOTAL1" localSheetId="8">SUM([4]PIPE!#REF!+[4]PIPE!#REF!)</definedName>
    <definedName name="BM_TOTAL1" localSheetId="11">SUM([4]PIPE!#REF!+[4]PIPE!#REF!)</definedName>
    <definedName name="BM_TOTAL1" localSheetId="12">SUM([4]PIPE!#REF!+[4]PIPE!#REF!)</definedName>
    <definedName name="BM_TOTAL1" localSheetId="4">SUM([4]PIPE!#REF!+[4]PIPE!#REF!)</definedName>
    <definedName name="BM_TOTAL1">SUM([4]PIPE!#REF!+[4]PIPE!#REF!)</definedName>
    <definedName name="BM_TOTAL2" localSheetId="8">SUM([4]PIPE!#REF!+[4]PIPE!#REF!)</definedName>
    <definedName name="BM_TOTAL2" localSheetId="11">SUM([4]PIPE!#REF!+[4]PIPE!#REF!)</definedName>
    <definedName name="BM_TOTAL2" localSheetId="12">SUM([4]PIPE!#REF!+[4]PIPE!#REF!)</definedName>
    <definedName name="BM_TOTAL2" localSheetId="4">SUM([4]PIPE!#REF!+[4]PIPE!#REF!)</definedName>
    <definedName name="BM_TOTAL2">SUM([4]PIPE!#REF!+[4]PIPE!#REF!)</definedName>
    <definedName name="BM.1" localSheetId="8">#REF!</definedName>
    <definedName name="BM.1" localSheetId="11">#REF!</definedName>
    <definedName name="BM.1" localSheetId="12">#REF!</definedName>
    <definedName name="BM.1" localSheetId="4">#REF!</definedName>
    <definedName name="BM.1">#REF!</definedName>
    <definedName name="BM.AFC" localSheetId="8">#REF!</definedName>
    <definedName name="BM.AFC" localSheetId="11">#REF!</definedName>
    <definedName name="BM.AFC" localSheetId="12">#REF!</definedName>
    <definedName name="BM.AFC" localSheetId="4">#REF!</definedName>
    <definedName name="BM.AFC">#REF!</definedName>
    <definedName name="BREAKDOWN">'[9]Summary Sheets'!$A$2:$K$36</definedName>
    <definedName name="Button_1">"Verification_Format_0905_P3_List"</definedName>
    <definedName name="Button_2">"Verification_Format_0905_P3_List"</definedName>
    <definedName name="CABLE">#REF!</definedName>
    <definedName name="CC">#REF!</definedName>
    <definedName name="Cdnum">#REF!</definedName>
    <definedName name="Cname">#REF!</definedName>
    <definedName name="Cnum">#REF!</definedName>
    <definedName name="COA_10" localSheetId="8">#REF!</definedName>
    <definedName name="COA_10" localSheetId="11">#REF!</definedName>
    <definedName name="COA_10" localSheetId="12">#REF!</definedName>
    <definedName name="COA_10" localSheetId="4">#REF!</definedName>
    <definedName name="COA_10">#REF!</definedName>
    <definedName name="COA_11" localSheetId="8">#REF!</definedName>
    <definedName name="COA_11" localSheetId="11">#REF!</definedName>
    <definedName name="COA_11" localSheetId="12">#REF!</definedName>
    <definedName name="COA_11" localSheetId="4">#REF!</definedName>
    <definedName name="COA_11">#REF!</definedName>
    <definedName name="COA_12" localSheetId="8">#REF!</definedName>
    <definedName name="COA_12" localSheetId="11">#REF!</definedName>
    <definedName name="COA_12" localSheetId="12">#REF!</definedName>
    <definedName name="COA_12" localSheetId="4">#REF!</definedName>
    <definedName name="COA_12">#REF!</definedName>
    <definedName name="COA_13" localSheetId="8">#REF!</definedName>
    <definedName name="COA_13" localSheetId="11">#REF!</definedName>
    <definedName name="COA_13" localSheetId="12">#REF!</definedName>
    <definedName name="COA_13" localSheetId="4">#REF!</definedName>
    <definedName name="COA_13">#REF!</definedName>
    <definedName name="COA_14" localSheetId="8">#REF!</definedName>
    <definedName name="COA_14" localSheetId="11">#REF!</definedName>
    <definedName name="COA_14" localSheetId="12">#REF!</definedName>
    <definedName name="COA_14" localSheetId="4">#REF!</definedName>
    <definedName name="COA_14">#REF!</definedName>
    <definedName name="COA_15" localSheetId="8">#REF!</definedName>
    <definedName name="COA_15" localSheetId="11">#REF!</definedName>
    <definedName name="COA_15" localSheetId="12">#REF!</definedName>
    <definedName name="COA_15" localSheetId="4">#REF!</definedName>
    <definedName name="COA_15">#REF!</definedName>
    <definedName name="COA_16" localSheetId="8">#REF!</definedName>
    <definedName name="COA_16" localSheetId="11">#REF!</definedName>
    <definedName name="COA_16" localSheetId="12">#REF!</definedName>
    <definedName name="COA_16" localSheetId="4">#REF!</definedName>
    <definedName name="COA_16">#REF!</definedName>
    <definedName name="COA_17" localSheetId="8">#REF!</definedName>
    <definedName name="COA_17" localSheetId="11">#REF!</definedName>
    <definedName name="COA_17" localSheetId="12">#REF!</definedName>
    <definedName name="COA_17" localSheetId="4">#REF!</definedName>
    <definedName name="COA_17">#REF!</definedName>
    <definedName name="COA_18" localSheetId="8">#REF!</definedName>
    <definedName name="COA_18" localSheetId="11">#REF!</definedName>
    <definedName name="COA_18" localSheetId="12">#REF!</definedName>
    <definedName name="COA_18" localSheetId="4">#REF!</definedName>
    <definedName name="COA_18">#REF!</definedName>
    <definedName name="COA_19" localSheetId="8">#REF!</definedName>
    <definedName name="COA_19" localSheetId="11">#REF!</definedName>
    <definedName name="COA_19" localSheetId="12">#REF!</definedName>
    <definedName name="COA_19" localSheetId="4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DE">#REF!</definedName>
    <definedName name="CODE1">#REF!</definedName>
    <definedName name="CONFIT">[10]PBS!$A$2:$IV$7</definedName>
    <definedName name="CONSUM">#REF!</definedName>
    <definedName name="Contractor">#REF!</definedName>
    <definedName name="COVER" localSheetId="8">[11]표지!#REF!</definedName>
    <definedName name="COVER" localSheetId="11">[11]표지!#REF!</definedName>
    <definedName name="COVER" localSheetId="12">[11]표지!#REF!</definedName>
    <definedName name="COVER" localSheetId="4">[11]표지!#REF!</definedName>
    <definedName name="COVER">[11]표지!#REF!</definedName>
    <definedName name="COVER50" localSheetId="8">[6]CAT_5!#REF!</definedName>
    <definedName name="COVER50" localSheetId="11">[6]CAT_5!#REF!</definedName>
    <definedName name="COVER50" localSheetId="12">[6]CAT_5!#REF!</definedName>
    <definedName name="COVER50" localSheetId="4">[6]CAT_5!#REF!</definedName>
    <definedName name="COVER50">[6]CAT_5!#REF!</definedName>
    <definedName name="Currency">#REF!</definedName>
    <definedName name="CV_1" localSheetId="8">#REF!</definedName>
    <definedName name="CV_1" localSheetId="11">#REF!</definedName>
    <definedName name="CV_1" localSheetId="12">#REF!</definedName>
    <definedName name="CV_1" localSheetId="4">#REF!</definedName>
    <definedName name="CV_1">#REF!</definedName>
    <definedName name="CV_11" localSheetId="8">#REF!</definedName>
    <definedName name="CV_11" localSheetId="11">#REF!</definedName>
    <definedName name="CV_11" localSheetId="12">#REF!</definedName>
    <definedName name="CV_11" localSheetId="4">#REF!</definedName>
    <definedName name="CV_11">#REF!</definedName>
    <definedName name="CV_12" localSheetId="8">#REF!</definedName>
    <definedName name="CV_12" localSheetId="11">#REF!</definedName>
    <definedName name="CV_12" localSheetId="12">#REF!</definedName>
    <definedName name="CV_12" localSheetId="4">#REF!</definedName>
    <definedName name="CV_12">#REF!</definedName>
    <definedName name="CV_13" localSheetId="8">#REF!</definedName>
    <definedName name="CV_13" localSheetId="11">#REF!</definedName>
    <definedName name="CV_13" localSheetId="12">#REF!</definedName>
    <definedName name="CV_13" localSheetId="4">#REF!</definedName>
    <definedName name="CV_13">#REF!</definedName>
    <definedName name="CV_14" localSheetId="8">#REF!</definedName>
    <definedName name="CV_14" localSheetId="11">#REF!</definedName>
    <definedName name="CV_14" localSheetId="12">#REF!</definedName>
    <definedName name="CV_14" localSheetId="4">#REF!</definedName>
    <definedName name="CV_14">#REF!</definedName>
    <definedName name="CV_15" localSheetId="8">#REF!</definedName>
    <definedName name="CV_15" localSheetId="11">#REF!</definedName>
    <definedName name="CV_15" localSheetId="12">#REF!</definedName>
    <definedName name="CV_15" localSheetId="4">#REF!</definedName>
    <definedName name="CV_15">#REF!</definedName>
    <definedName name="CV_16" localSheetId="8">#REF!</definedName>
    <definedName name="CV_16" localSheetId="11">#REF!</definedName>
    <definedName name="CV_16" localSheetId="12">#REF!</definedName>
    <definedName name="CV_16" localSheetId="4">#REF!</definedName>
    <definedName name="CV_16">#REF!</definedName>
    <definedName name="CV_17" localSheetId="8">#REF!</definedName>
    <definedName name="CV_17" localSheetId="11">#REF!</definedName>
    <definedName name="CV_17" localSheetId="12">#REF!</definedName>
    <definedName name="CV_17" localSheetId="4">#REF!</definedName>
    <definedName name="CV_17">#REF!</definedName>
    <definedName name="CV_18">#REF!</definedName>
    <definedName name="CV_19" localSheetId="8">#REF!</definedName>
    <definedName name="CV_19" localSheetId="11">#REF!</definedName>
    <definedName name="CV_19" localSheetId="12">#REF!</definedName>
    <definedName name="CV_19" localSheetId="4">#REF!</definedName>
    <definedName name="CV_19">#REF!</definedName>
    <definedName name="CV_20" localSheetId="8">#REF!</definedName>
    <definedName name="CV_20" localSheetId="11">#REF!</definedName>
    <definedName name="CV_20" localSheetId="12">#REF!</definedName>
    <definedName name="CV_20" localSheetId="4">#REF!</definedName>
    <definedName name="CV_20">#REF!</definedName>
    <definedName name="CV_30" localSheetId="8">#REF!</definedName>
    <definedName name="CV_30" localSheetId="11">#REF!</definedName>
    <definedName name="CV_30" localSheetId="12">#REF!</definedName>
    <definedName name="CV_30" localSheetId="4">#REF!</definedName>
    <definedName name="CV_30">#REF!</definedName>
    <definedName name="CV_40" localSheetId="8">#REF!</definedName>
    <definedName name="CV_40" localSheetId="11">#REF!</definedName>
    <definedName name="CV_40" localSheetId="12">#REF!</definedName>
    <definedName name="CV_40" localSheetId="4">#REF!</definedName>
    <definedName name="CV_40">#REF!</definedName>
    <definedName name="CV_50" localSheetId="8">#REF!</definedName>
    <definedName name="CV_50" localSheetId="11">#REF!</definedName>
    <definedName name="CV_50" localSheetId="12">#REF!</definedName>
    <definedName name="CV_50" localSheetId="4">#REF!</definedName>
    <definedName name="CV_50">#REF!</definedName>
    <definedName name="CV_60" localSheetId="8">#REF!</definedName>
    <definedName name="CV_60" localSheetId="11">#REF!</definedName>
    <definedName name="CV_60" localSheetId="12">#REF!</definedName>
    <definedName name="CV_60" localSheetId="4">#REF!</definedName>
    <definedName name="CV_60">#REF!</definedName>
    <definedName name="CV_70" localSheetId="8">#REF!</definedName>
    <definedName name="CV_70" localSheetId="11">#REF!</definedName>
    <definedName name="CV_70" localSheetId="12">#REF!</definedName>
    <definedName name="CV_70" localSheetId="4">#REF!</definedName>
    <definedName name="CV_70">#REF!</definedName>
    <definedName name="CV_80" localSheetId="8">#REF!</definedName>
    <definedName name="CV_80" localSheetId="11">#REF!</definedName>
    <definedName name="CV_80" localSheetId="12">#REF!</definedName>
    <definedName name="CV_80" localSheetId="4">#REF!</definedName>
    <definedName name="CV_80">#REF!</definedName>
    <definedName name="CYCLE___LVL_1____1_HEXENE">'[9]Summary Sheets'!$L$382:$V$416</definedName>
    <definedName name="CYCLE___LVL_1____DOCK">'[9]Summary Sheets'!$L$762:$V$796</definedName>
    <definedName name="CYCLE___LVL_1____NFGP">'[12]ITB COST'!$L$398:$V$438</definedName>
    <definedName name="CYCLE___LVL_1____OFFSITES">'[9]Summary Sheets'!$L$572:$V$606</definedName>
    <definedName name="CYCLE___LVL_1____PIPELINE">'[12]ITB COST'!$L$574:$V$614</definedName>
    <definedName name="CYCLE___LVL_1____TANK">'[12]ITB COST'!$L$706:$V$746</definedName>
    <definedName name="CYCLE___LVL_1_DKADU">'[12]ITB COST'!$L$2:$V$42</definedName>
    <definedName name="CYCLE___LVL_1_ETHYLENE">'[9]Summary Sheets'!$L$2:$V$36</definedName>
    <definedName name="CYCLE___LVL_1_NGL4">'[12]ITB COST'!$L$178:$V$218</definedName>
    <definedName name="CYCLE___LVL_1_POLYETHYLENE">'[9]Summary Sheets'!$L$192:$V$226</definedName>
    <definedName name="CYCLE_LVL_1_PGM">'[12]ITB COST'!$L$881:$V$922</definedName>
    <definedName name="d">#REF!</definedName>
    <definedName name="DANGA">'[13]Y-WORK'!$D$19:$D$19,'[13]Y-WORK'!$F$19:$BD$19</definedName>
    <definedName name="Data">#REF!</definedName>
    <definedName name="DATA_">[14]WORK!$A$22:$BE$402</definedName>
    <definedName name="_xlnm.Database" localSheetId="1">#REF!</definedName>
    <definedName name="_xlnm.Database" localSheetId="7">#REF!</definedName>
    <definedName name="_xlnm.Database">#REF!</definedName>
    <definedName name="Database_MI">#REF!</definedName>
    <definedName name="DUCT_GONG">#REF!</definedName>
    <definedName name="EQPT_Rate">#REF!</definedName>
    <definedName name="FF">#REF!</definedName>
    <definedName name="FFF">#REF!</definedName>
    <definedName name="FG" localSheetId="1" hidden="1">#REF!</definedName>
    <definedName name="FG" localSheetId="8" hidden="1">#REF!</definedName>
    <definedName name="FG" localSheetId="11" hidden="1">#REF!</definedName>
    <definedName name="FG" localSheetId="12" hidden="1">#REF!</definedName>
    <definedName name="FG" localSheetId="4" hidden="1">#REF!</definedName>
    <definedName name="FG" hidden="1">#REF!</definedName>
    <definedName name="FRAR" localSheetId="8">#REF!</definedName>
    <definedName name="FRAR" localSheetId="11">#REF!</definedName>
    <definedName name="FRAR" localSheetId="12">#REF!</definedName>
    <definedName name="FRAR" localSheetId="4">#REF!</definedName>
    <definedName name="FRAR" localSheetId="15">#REF!</definedName>
    <definedName name="FRAR">#REF!</definedName>
    <definedName name="Ft_Matl" localSheetId="8">[15]Proposal!#REF!</definedName>
    <definedName name="Ft_Matl" localSheetId="11">[15]Proposal!#REF!</definedName>
    <definedName name="Ft_Matl" localSheetId="12">[15]Proposal!#REF!</definedName>
    <definedName name="Ft_Matl" localSheetId="4">[15]Proposal!#REF!</definedName>
    <definedName name="Ft_Matl">[15]Proposal!#REF!</definedName>
    <definedName name="Ft_Zone_A" localSheetId="8">[15]Proposal!#REF!</definedName>
    <definedName name="Ft_Zone_A" localSheetId="11">[15]Proposal!#REF!</definedName>
    <definedName name="Ft_Zone_A" localSheetId="12">[15]Proposal!#REF!</definedName>
    <definedName name="Ft_Zone_A" localSheetId="4">[15]Proposal!#REF!</definedName>
    <definedName name="Ft_Zone_A">[15]Proposal!#REF!</definedName>
    <definedName name="Ft_Zone_B" localSheetId="8">[15]Proposal!#REF!</definedName>
    <definedName name="Ft_Zone_B" localSheetId="11">[15]Proposal!#REF!</definedName>
    <definedName name="Ft_Zone_B" localSheetId="12">[15]Proposal!#REF!</definedName>
    <definedName name="Ft_Zone_B" localSheetId="4">[15]Proposal!#REF!</definedName>
    <definedName name="Ft_Zone_B">[15]Proposal!#REF!</definedName>
    <definedName name="Ft_Zone_C" localSheetId="8">[15]Proposal!#REF!</definedName>
    <definedName name="Ft_Zone_C" localSheetId="11">[15]Proposal!#REF!</definedName>
    <definedName name="Ft_Zone_C" localSheetId="12">[15]Proposal!#REF!</definedName>
    <definedName name="Ft_Zone_C" localSheetId="4">[15]Proposal!#REF!</definedName>
    <definedName name="Ft_Zone_C">[15]Proposal!#REF!</definedName>
    <definedName name="Ft_Zone_D" localSheetId="8">[15]Proposal!#REF!</definedName>
    <definedName name="Ft_Zone_D" localSheetId="11">[15]Proposal!#REF!</definedName>
    <definedName name="Ft_Zone_D" localSheetId="12">[15]Proposal!#REF!</definedName>
    <definedName name="Ft_Zone_D" localSheetId="4">[15]Proposal!#REF!</definedName>
    <definedName name="Ft_Zone_D">[15]Proposal!#REF!</definedName>
    <definedName name="Ft_Zone_E" localSheetId="8">[15]Proposal!#REF!</definedName>
    <definedName name="Ft_Zone_E" localSheetId="11">[15]Proposal!#REF!</definedName>
    <definedName name="Ft_Zone_E" localSheetId="12">[15]Proposal!#REF!</definedName>
    <definedName name="Ft_Zone_E" localSheetId="4">[15]Proposal!#REF!</definedName>
    <definedName name="Ft_Zone_E">[15]Proposal!#REF!</definedName>
    <definedName name="HOOKUP">#REF!</definedName>
    <definedName name="ID">'[13]Y-WORK'!$I$447:$I$722,'[13]Y-WORK'!$I$732:$I$755</definedName>
    <definedName name="Inc_Sup_Matl" localSheetId="8">[7]BQ!#REF!</definedName>
    <definedName name="Inc_Sup_Matl" localSheetId="11">[7]BQ!#REF!</definedName>
    <definedName name="Inc_Sup_Matl" localSheetId="12">[7]BQ!#REF!</definedName>
    <definedName name="Inc_Sup_Matl" localSheetId="4">[7]BQ!#REF!</definedName>
    <definedName name="Inc_Sup_Matl">[7]BQ!#REF!</definedName>
    <definedName name="Inc_Sup_MD" localSheetId="8">[7]BQ!#REF!</definedName>
    <definedName name="Inc_Sup_MD" localSheetId="11">[7]BQ!#REF!</definedName>
    <definedName name="Inc_Sup_MD" localSheetId="12">[7]BQ!#REF!</definedName>
    <definedName name="Inc_Sup_MD" localSheetId="4">[7]BQ!#REF!</definedName>
    <definedName name="Inc_Sup_MD">[7]BQ!#REF!</definedName>
    <definedName name="Inc_Sup_Total_Matl" localSheetId="8">[7]BQ!#REF!</definedName>
    <definedName name="Inc_Sup_Total_Matl" localSheetId="11">[7]BQ!#REF!</definedName>
    <definedName name="Inc_Sup_Total_Matl" localSheetId="12">[7]BQ!#REF!</definedName>
    <definedName name="Inc_Sup_Total_Matl" localSheetId="4">[7]BQ!#REF!</definedName>
    <definedName name="Inc_Sup_Total_Matl">[7]BQ!#REF!</definedName>
    <definedName name="Inc_Sup_Total_MD" localSheetId="8">[7]BQ!#REF!</definedName>
    <definedName name="Inc_Sup_Total_MD" localSheetId="11">[7]BQ!#REF!</definedName>
    <definedName name="Inc_Sup_Total_MD" localSheetId="12">[7]BQ!#REF!</definedName>
    <definedName name="Inc_Sup_Total_MD" localSheetId="4">[7]BQ!#REF!</definedName>
    <definedName name="Inc_Sup_Total_MD">[7]BQ!#REF!</definedName>
    <definedName name="INPUT">[16]WORK!$A$22:$BE$381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L_FLANGE">ROUND((([4]FLANGE!$E1+2*[4]FLANGE!$C1)*3.141*[4]FLANGE!$D1+2*3.141*([4]FLANGE!$E1+2*[4]FLANGE!$C1)^2/4)/1000000,3)</definedName>
    <definedName name="INSUL_VALVE">ROUND(2*([4]VALVE!$F1*([4]VALVE!$E1+2*[4]VALVE!$C1)+([4]VALVE!$D1*[4]VALVE!$F1)+([4]VALVE!$E1+2*[4]VALVE!$C1)*([4]VALVE!$D1+2*[4]VALVE!$C1))/1000000,3)</definedName>
    <definedName name="IssueDate">'[17]General Data'!$B$11</definedName>
    <definedName name="ITEM" localSheetId="8">[13]ITEM!#REF!</definedName>
    <definedName name="ITEM" localSheetId="11">[13]ITEM!#REF!</definedName>
    <definedName name="ITEM" localSheetId="12">[13]ITEM!#REF!</definedName>
    <definedName name="ITEM" localSheetId="4">[13]ITEM!#REF!</definedName>
    <definedName name="ITEM">[13]ITEM!#REF!</definedName>
    <definedName name="ITEM_">[14]WORK!$A$22:$IV$401</definedName>
    <definedName name="JB">#REF!</definedName>
    <definedName name="JUNC_BOX">#REF!</definedName>
    <definedName name="K" localSheetId="1" hidden="1">#REF!</definedName>
    <definedName name="K" localSheetId="8" hidden="1">#REF!</definedName>
    <definedName name="K" localSheetId="11" hidden="1">#REF!</definedName>
    <definedName name="K" localSheetId="12" hidden="1">#REF!</definedName>
    <definedName name="K" localSheetId="4" hidden="1">#REF!</definedName>
    <definedName name="K" hidden="1">#REF!</definedName>
    <definedName name="K2_" localSheetId="8">#REF!</definedName>
    <definedName name="K2_" localSheetId="11">#REF!</definedName>
    <definedName name="K2_" localSheetId="12">#REF!</definedName>
    <definedName name="K2_" localSheetId="4">#REF!</definedName>
    <definedName name="K2_">#REF!</definedName>
    <definedName name="k2__" localSheetId="8">#REF!</definedName>
    <definedName name="k2__" localSheetId="11">#REF!</definedName>
    <definedName name="k2__" localSheetId="12">#REF!</definedName>
    <definedName name="k2__" localSheetId="4">#REF!</definedName>
    <definedName name="k2__">#REF!</definedName>
    <definedName name="kln">#REF!</definedName>
    <definedName name="LA" localSheetId="8">#REF!</definedName>
    <definedName name="LA" localSheetId="11">#REF!</definedName>
    <definedName name="LA" localSheetId="12">#REF!</definedName>
    <definedName name="LA" localSheetId="4">#REF!</definedName>
    <definedName name="LA">#REF!</definedName>
    <definedName name="Labor_Rate">#REF!</definedName>
    <definedName name="Labor_Unit_Rate">#REF!</definedName>
    <definedName name="LAST" localSheetId="8">#REF!</definedName>
    <definedName name="LAST" localSheetId="11">#REF!</definedName>
    <definedName name="LAST" localSheetId="12">#REF!</definedName>
    <definedName name="LAST" localSheetId="4">#REF!</definedName>
    <definedName name="LAST">#REF!</definedName>
    <definedName name="LEVEL_2_1_HEXENE_PG_5">'[9]Summary Sheets'!$W$534:$AG$568</definedName>
    <definedName name="LEVEL_2_1_HEXENE_PG.1">'[9]Summary Sheets'!$W$382:$AG$416</definedName>
    <definedName name="LEVEL_2_1_HEXENE_PG.2">'[9]Summary Sheets'!$W$420:$AG$454</definedName>
    <definedName name="LEVEL_2_1_HEXENE_PG.3">'[9]Summary Sheets'!$W$458:$AG$492</definedName>
    <definedName name="LEVEL_2_1_HEXENE_PG.4">'[9]Summary Sheets'!$W$496:$AG$530</definedName>
    <definedName name="LEVEL_2_DKADU_PG.1">'[12]ITB COST'!$W$2:$AG$42</definedName>
    <definedName name="LEVEL_2_DKADU_PG.2">'[12]ITB COST'!$W$46:$AG$86</definedName>
    <definedName name="LEVEL_2_DKADU_PG.3">'[12]ITB COST'!$W$90:$AG$130</definedName>
    <definedName name="LEVEL_2_DKADU_PG.4">'[12]ITB COST'!$W$134:$AG$174</definedName>
    <definedName name="LEVEL_2_DOCK_PG_5">'[9]Summary Sheets'!$W$914:$AG$948</definedName>
    <definedName name="LEVEL_2_DOCK_PG.1">'[9]Summary Sheets'!$W$762:$AG$796</definedName>
    <definedName name="LEVEL_2_DOCK_PG.2">'[9]Summary Sheets'!$W$800:$AG$834</definedName>
    <definedName name="LEVEL_2_DOCK_PG.3">'[9]Summary Sheets'!$W$838:$AG$872</definedName>
    <definedName name="LEVEL_2_DOCK_PG.4">'[9]Summary Sheets'!$W$876:$AG$910</definedName>
    <definedName name="LEVEL_2_ETHYLENE_PG_5">'[9]Summary Sheets'!$W$154:$AG$188</definedName>
    <definedName name="LEVEL_2_ETHYLENE_PG.1">'[9]Summary Sheets'!$W$2:$AG$36</definedName>
    <definedName name="LEVEL_2_ETHYLENE_PG.2">'[9]Summary Sheets'!$W$40:$AG$74</definedName>
    <definedName name="LEVEL_2_ETHYLENE_PG.3">'[9]Summary Sheets'!$W$78:$AG$112</definedName>
    <definedName name="LEVEL_2_ETHYLENE_PG.4">'[9]Summary Sheets'!$W$116:$AG$150</definedName>
    <definedName name="LEVEL_2_NFGP_PG.1">'[12]ITB COST'!$W$398:$AG$438</definedName>
    <definedName name="LEVEL_2_NFGP_PG.2">'[12]ITB COST'!$W$442:$AG$482</definedName>
    <definedName name="LEVEL_2_NFGP_PG.3">'[12]ITB COST'!$W$486:$AG$526</definedName>
    <definedName name="LEVEL_2_NFGP_PG.4">'[12]ITB COST'!$W$530:$AG$570</definedName>
    <definedName name="LEVEL_2_NGL4_PG.1">'[12]ITB COST'!$W$178:$AG$218</definedName>
    <definedName name="LEVEL_2_NGL4_PG.2">'[12]ITB COST'!$W$222:$AG$262</definedName>
    <definedName name="LEVEL_2_NGL4_PG.3">'[12]ITB COST'!$W$266:$AG$306</definedName>
    <definedName name="LEVEL_2_NGL4_PG.4">'[12]ITB COST'!$W$310:$AG$350</definedName>
    <definedName name="LEVEL_2_OFFSITES_PG_5">'[9]Summary Sheets'!$W$724:$AG$758</definedName>
    <definedName name="LEVEL_2_OFFSITES_PG.1">'[9]Summary Sheets'!$W$572:$AG$606</definedName>
    <definedName name="LEVEL_2_OFFSITES_PG.2">'[9]Summary Sheets'!$W$610:$AG$644</definedName>
    <definedName name="LEVEL_2_OFFSITES_PG.3">'[9]Summary Sheets'!$W$648:$AG$682</definedName>
    <definedName name="LEVEL_2_OFFSITES_PG.4">'[9]Summary Sheets'!$W$686:$AG$720</definedName>
    <definedName name="LEVEL_2_PGM_PG.1">'[12]ITB COST'!$W$881:$AG$922</definedName>
    <definedName name="LEVEL_2_PGM_PG.2">'[12]ITB COST'!$W$925:$AG$966</definedName>
    <definedName name="LEVEL_2_PIPELINE_PG.1">'[12]ITB COST'!$W$574:$AG$614</definedName>
    <definedName name="LEVEL_2_PIPELINE_PG.2">'[12]ITB COST'!$W$618:$AG$658</definedName>
    <definedName name="LEVEL_2_PIPELINE_PG.3">'[12]ITB COST'!$W$662:$AG$702</definedName>
    <definedName name="LEVEL_2_POLYETHYLENE_PG_5">'[9]Summary Sheets'!$W$344:$AG$378</definedName>
    <definedName name="LEVEL_2_POLYETHYLENE_PG.1">'[9]Summary Sheets'!$W$192:$AG$226</definedName>
    <definedName name="LEVEL_2_POLYETHYLENE_PG.2">'[9]Summary Sheets'!$W$230:$AG$264</definedName>
    <definedName name="LEVEL_2_POLYETHYLENE_PG.3">'[9]Summary Sheets'!$W$268:$AG$302</definedName>
    <definedName name="LEVEL_2_POLYETHYLENE_PG.4">'[9]Summary Sheets'!$W$306:$AG$340</definedName>
    <definedName name="LEVEL_2_TANK_PG.1">'[12]ITB COST'!$W$706:$AG$746</definedName>
    <definedName name="LEVEL_2_TANK_PG.2">'[12]ITB COST'!$W$750:$AG$790</definedName>
    <definedName name="LEVEL_2_TANK_PG.3">'[12]ITB COST'!$W$794:$AG$834</definedName>
    <definedName name="LEVEL_2_TANK_PG.4">'[12]ITB COST'!$W$838:$AG$878</definedName>
    <definedName name="LEVEL_3_1_HEXENE_EQUIP_PG_1">'[9]Summary Sheets'!$AH$382:$AR$416</definedName>
    <definedName name="LEVEL_3_1_HEXENE_EQUIP_PG_2">'[9]Summary Sheets'!$AH$420:$AR$454</definedName>
    <definedName name="LEVEL_3_1_HEXENE_EQUIP_PG_3">'[9]Summary Sheets'!$AH$458:$AR$492</definedName>
    <definedName name="LEVEL_3_DKADU_EQUIP_PG_1">'[12]ITB COST'!$AH$2:$AR$42</definedName>
    <definedName name="LEVEL_3_DKADU_EQUIP_PG_2">'[12]ITB COST'!$AH$46:$AR$86</definedName>
    <definedName name="LEVEL_3_DKADU_EQUIP_PG_3">'[12]ITB COST'!$AH$90:$AR$130</definedName>
    <definedName name="LEVEL_3_DOCK_EQUIP_PG_1">'[9]Summary Sheets'!$AH$762:$AR$796</definedName>
    <definedName name="LEVEL_3_DOCK_EQUIP_PG_2">'[9]Summary Sheets'!$AH$800:$AR$834</definedName>
    <definedName name="LEVEL_3_DOCK_EQUIP_PG_3">'[9]Summary Sheets'!$AH$838:$AR$872</definedName>
    <definedName name="LEVEL_3_ETHYLENE_EQUIP_PG_1">'[9]Summary Sheets'!$AH$2:$AR$36</definedName>
    <definedName name="LEVEL_3_ETHYLENE_EQUIP_PG_2">'[9]Summary Sheets'!$AH$40:$AR$74</definedName>
    <definedName name="LEVEL_3_ETHYLENE_EQUIP_PG_3">'[9]Summary Sheets'!$AH$78:$AR$112</definedName>
    <definedName name="LEVEL_3_NFGP_EQUIP_PG_1">'[12]ITB COST'!$AH$398:$AR$438</definedName>
    <definedName name="LEVEL_3_NFGP_EQUIP_PG_2">'[12]ITB COST'!$AH$442:$AR$482</definedName>
    <definedName name="LEVEL_3_NFGP_EQUIP_PG_3">'[12]ITB COST'!$AH$486:$AR$526</definedName>
    <definedName name="LEVEL_3_NGL4_EQUIP_PG_1">'[12]ITB COST'!$AH$178:$AR$218</definedName>
    <definedName name="LEVEL_3_NGL4_EQUIP_PG_2">'[12]ITB COST'!$AH$222:$AR$262</definedName>
    <definedName name="LEVEL_3_NGL4_EQUIP_PG_3">'[12]ITB COST'!$AH$266:$AR$306</definedName>
    <definedName name="LEVEL_3_NGL4_EQUIP_PG_4">'[12]ITB COST'!$AH$310:$AR$350</definedName>
    <definedName name="LEVEL_3_NGL4_EQUIP_PG_5">'[12]ITB COST'!$AH$354:$AR$394</definedName>
    <definedName name="LEVEL_3_OFFSITES_EQUIP_PG_1">'[9]Summary Sheets'!$AH$572:$AR$606</definedName>
    <definedName name="LEVEL_3_OFFSITES_EQUIP_PG_2">'[9]Summary Sheets'!$AH$610:$AR$644</definedName>
    <definedName name="LEVEL_3_OFFSITES_EQUIP_PG_3">'[9]Summary Sheets'!$AH$648:$AR$682</definedName>
    <definedName name="LEVEL_3_PIPELINE_EQUIP_PG_1">'[12]ITB COST'!$AH$574:$AR$614</definedName>
    <definedName name="LEVEL_3_POLYETHYLENE_EQUIP_PG_1">'[9]Summary Sheets'!$AH$192:$AR$226</definedName>
    <definedName name="LEVEL_3_POLYETHYLENE_EQUIP_PG_2">'[9]Summary Sheets'!$AH$230:$AR$264</definedName>
    <definedName name="LEVEL_3_POLYETHYLENE_EQUIP_PG_3">'[9]Summary Sheets'!$AH$268:$AR$302</definedName>
    <definedName name="LEVEL_3_TANK_EQUIP_PG_1">'[12]ITB COST'!$AH$706:$AR$746</definedName>
    <definedName name="LS" localSheetId="8">3.14*([4]PIPE!#REF!+(2*[4]PIPE!$C1))/1000*[4]PIPE!#REF!*1.1</definedName>
    <definedName name="LS" localSheetId="11">3.14*([4]PIPE!#REF!+(2*[4]PIPE!$C1))/1000*[4]PIPE!#REF!*1.1</definedName>
    <definedName name="LS" localSheetId="12">3.14*([4]PIPE!#REF!+(2*[4]PIPE!$C1))/1000*[4]PIPE!#REF!*1.1</definedName>
    <definedName name="LS" localSheetId="4">3.14*([4]PIPE!#REF!+(2*[4]PIPE!$C1))/1000*[4]PIPE!#REF!*1.1</definedName>
    <definedName name="LS">3.14*([4]PIPE!#REF!+(2*[4]PIPE!$C1))/1000*[4]PIPE!#REF!*1.1</definedName>
    <definedName name="LS_FIT" localSheetId="8">3.14*([4]PIPE!#REF!+(2*[4]PIPE!$C1))/1000*[4]PIPE!#REF!*1.1</definedName>
    <definedName name="LS_FIT" localSheetId="11">3.14*([4]PIPE!#REF!+(2*[4]PIPE!$C1))/1000*[4]PIPE!#REF!*1.1</definedName>
    <definedName name="LS_FIT" localSheetId="12">3.14*([4]PIPE!#REF!+(2*[4]PIPE!$C1))/1000*[4]PIPE!#REF!*1.1</definedName>
    <definedName name="LS_FIT" localSheetId="4">3.14*([4]PIPE!#REF!+(2*[4]PIPE!$C1))/1000*[4]PIPE!#REF!*1.1</definedName>
    <definedName name="LS_FIT">3.14*([4]PIPE!#REF!+(2*[4]PIPE!$C1))/1000*[4]PIPE!#REF!*1.1</definedName>
    <definedName name="LS_FIT1" localSheetId="8">3.14*([4]PIPE!#REF!+(2*[4]PIPE!$C1))/1000*[4]PIPE!#REF!*1.1</definedName>
    <definedName name="LS_FIT1" localSheetId="11">3.14*([4]PIPE!#REF!+(2*[4]PIPE!$C1))/1000*[4]PIPE!#REF!*1.1</definedName>
    <definedName name="LS_FIT1" localSheetId="12">3.14*([4]PIPE!#REF!+(2*[4]PIPE!$C1))/1000*[4]PIPE!#REF!*1.1</definedName>
    <definedName name="LS_FIT1" localSheetId="4">3.14*([4]PIPE!#REF!+(2*[4]PIPE!$C1))/1000*[4]PIPE!#REF!*1.1</definedName>
    <definedName name="LS_FIT1">3.14*([4]PIPE!#REF!+(2*[4]PIPE!$C1))/1000*[4]PIPE!#REF!*1.1</definedName>
    <definedName name="LS_FLANGE">ROUND(((3.141*([4]FLANGE!$E1+2*[4]FLANGE!$C1)*([4]FLANGE!$D1+2*[4]FLANGE!$C1))+(2*3.141*([4]FLANGE!$E1+2*[4]FLANGE!$C1)^2/4))/1000000,3)</definedName>
    <definedName name="LS_PIPE" localSheetId="8">3.14*([4]PIPE!$B1+(2*[4]PIPE!$C1))/1000*[4]PIPE!#REF!*1.1</definedName>
    <definedName name="LS_PIPE" localSheetId="11">3.14*([4]PIPE!$B1+(2*[4]PIPE!$C1))/1000*[4]PIPE!#REF!*1.1</definedName>
    <definedName name="LS_PIPE" localSheetId="12">3.14*([4]PIPE!$B1+(2*[4]PIPE!$C1))/1000*[4]PIPE!#REF!*1.1</definedName>
    <definedName name="LS_PIPE" localSheetId="4">3.14*([4]PIPE!$B1+(2*[4]PIPE!$C1))/1000*[4]PIPE!#REF!*1.1</definedName>
    <definedName name="LS_PIPE">3.14*([4]PIPE!$B1+(2*[4]PIPE!$C1))/1000*[4]PIPE!#REF!*1.1</definedName>
    <definedName name="LS_PIPE1" localSheetId="8">3.14*([4]PIPE!$B1+(2*[4]PIPE!$C1))/1000*[4]PIPE!#REF!*1.1</definedName>
    <definedName name="LS_PIPE1" localSheetId="11">3.14*([4]PIPE!$B1+(2*[4]PIPE!$C1))/1000*[4]PIPE!#REF!*1.1</definedName>
    <definedName name="LS_PIPE1" localSheetId="12">3.14*([4]PIPE!$B1+(2*[4]PIPE!$C1))/1000*[4]PIPE!#REF!*1.1</definedName>
    <definedName name="LS_PIPE1" localSheetId="4">3.14*([4]PIPE!$B1+(2*[4]PIPE!$C1))/1000*[4]PIPE!#REF!*1.1</definedName>
    <definedName name="LS_PIPE1">3.14*([4]PIPE!$B1+(2*[4]PIPE!$C1))/1000*[4]PIPE!#REF!*1.1</definedName>
    <definedName name="LS_TOTAL" localSheetId="8">SUM([4]PIPE!#REF!+[4]PIPE!#REF!)</definedName>
    <definedName name="LS_TOTAL" localSheetId="11">SUM([4]PIPE!#REF!+[4]PIPE!#REF!)</definedName>
    <definedName name="LS_TOTAL" localSheetId="12">SUM([4]PIPE!#REF!+[4]PIPE!#REF!)</definedName>
    <definedName name="LS_TOTAL" localSheetId="4">SUM([4]PIPE!#REF!+[4]PIPE!#REF!)</definedName>
    <definedName name="LS_TOTAL">SUM([4]PIPE!#REF!+[4]PIPE!#REF!)</definedName>
    <definedName name="LS_TOTAL1" localSheetId="8">SUM([4]PIPE!#REF!+[4]PIPE!#REF!)</definedName>
    <definedName name="LS_TOTAL1" localSheetId="11">SUM([4]PIPE!#REF!+[4]PIPE!#REF!)</definedName>
    <definedName name="LS_TOTAL1" localSheetId="12">SUM([4]PIPE!#REF!+[4]PIPE!#REF!)</definedName>
    <definedName name="LS_TOTAL1" localSheetId="4">SUM([4]PIPE!#REF!+[4]PIPE!#REF!)</definedName>
    <definedName name="LS_TOTAL1">SUM([4]PIPE!#REF!+[4]PIPE!#REF!)</definedName>
    <definedName name="LS_VALVE">ROUND(2*(([4]VALVE!$D1+2*[4]VALVE!$C1)*([4]VALVE!$E1+2*[4]VALVE!$C1)+([4]VALVE!$D1+2*[4]VALVE!$C1)*([4]VALVE!$F1+2*[4]VALVE!$C1)+([4]VALVE!$E1+2*[4]VALVE!$C1)*([4]VALVE!$F1+2*[4]VALVE!$C1))/1000000,3)</definedName>
    <definedName name="MATL_Rate">#REF!</definedName>
    <definedName name="MENU1" localSheetId="8">#REF!</definedName>
    <definedName name="MENU1" localSheetId="11">#REF!</definedName>
    <definedName name="MENU1" localSheetId="12">#REF!</definedName>
    <definedName name="MENU1" localSheetId="4">#REF!</definedName>
    <definedName name="MENU1">#REF!</definedName>
    <definedName name="MENU2" localSheetId="8">#REF!</definedName>
    <definedName name="MENU2" localSheetId="11">#REF!</definedName>
    <definedName name="MENU2" localSheetId="12">#REF!</definedName>
    <definedName name="MENU2" localSheetId="4">#REF!</definedName>
    <definedName name="MENU2">#REF!</definedName>
    <definedName name="MIN.XLS" localSheetId="8">'[18]조정금액결과표 (차수별)'!복사</definedName>
    <definedName name="MIN.XLS" localSheetId="11">'[18]조정금액결과표 (차수별)'!복사</definedName>
    <definedName name="MIN.XLS" localSheetId="12">'[18]조정금액결과표 (차수별)'!복사</definedName>
    <definedName name="MIN.XLS" localSheetId="4">'[18]조정금액결과표 (차수별)'!복사</definedName>
    <definedName name="MIN.XLS">'[18]조정금액결과표 (차수별)'!복사</definedName>
    <definedName name="Misc_Matl_Rate">#REF!</definedName>
    <definedName name="MONEY">'[13]Y-WORK'!$F$21:$M$722,'[13]Y-WORK'!$F$732:$M$755</definedName>
    <definedName name="NN">#REF!</definedName>
    <definedName name="NOMUBY">#REF!</definedName>
    <definedName name="P">[19]Sheet2!$F$140,[19]Sheet2!$F$140:$F$142,[19]Sheet2!$F$160</definedName>
    <definedName name="PI" localSheetId="8">[8]표지!#REF!</definedName>
    <definedName name="PI" localSheetId="11">[8]표지!#REF!</definedName>
    <definedName name="PI" localSheetId="12">[8]표지!#REF!</definedName>
    <definedName name="PI" localSheetId="4">[8]표지!#REF!</definedName>
    <definedName name="PI">[8]표지!#REF!</definedName>
    <definedName name="PIPE40" localSheetId="1">#REF!</definedName>
    <definedName name="PIPE40" localSheetId="8">#REF!</definedName>
    <definedName name="PIPE40" localSheetId="11">#REF!</definedName>
    <definedName name="PIPE40" localSheetId="12">#REF!</definedName>
    <definedName name="PIPE40" localSheetId="4">#REF!</definedName>
    <definedName name="PIPE40" localSheetId="15">#REF!</definedName>
    <definedName name="PIPE40">#REF!</definedName>
    <definedName name="PLAN" localSheetId="8">[11]표지!#REF!</definedName>
    <definedName name="PLAN" localSheetId="11">[11]표지!#REF!</definedName>
    <definedName name="PLAN" localSheetId="12">[11]표지!#REF!</definedName>
    <definedName name="PLAN" localSheetId="4">[11]표지!#REF!</definedName>
    <definedName name="PLAN">[11]표지!#REF!</definedName>
    <definedName name="PLANT_JE_GWAN_GONG">#REF!</definedName>
    <definedName name="PNT">ROUND([0]!PNT*0.0254,3)</definedName>
    <definedName name="price">#REF!</definedName>
    <definedName name="print" hidden="1">#REF!</definedName>
    <definedName name="_xlnm.Print_Area" localSheetId="1">'0. 집행계획(갑지)'!$C$3:$Y$44</definedName>
    <definedName name="_xlnm.Print_Area" localSheetId="5">'1. 현장조직_업무분장'!$C$3:$BI$35</definedName>
    <definedName name="_xlnm.Print_Area" localSheetId="6">'2. 공사개요'!$C$1:$I$43</definedName>
    <definedName name="_xlnm.Print_Area" localSheetId="8">'3. 예정공정표'!$B$3:$AH$61</definedName>
    <definedName name="_xlnm.Print_Area" localSheetId="7">'3.예정공정표'!$A$1:$CY$94</definedName>
    <definedName name="_xlnm.Print_Area" localSheetId="2">'4. 집행예산집계표'!$B$2:$W$44</definedName>
    <definedName name="_xlnm.Print_Area" localSheetId="10">'5-1. 재료비산출내역'!$D$2:$AK$29</definedName>
    <definedName name="_xlnm.Print_Area" localSheetId="11">'5-2. 회선비산출내역'!$D$2:$AK$29</definedName>
    <definedName name="_xlnm.Print_Area" localSheetId="12">'5-3. 소모품비산출내역'!$D$2:$AK$29</definedName>
    <definedName name="_xlnm.Print_Area" localSheetId="4">'5-4. 수수료산출내역'!$D$2:$AK$20</definedName>
    <definedName name="_xlnm.Print_Area" localSheetId="3">'5.집행예산산출내역서'!$B$2:$P$59</definedName>
    <definedName name="_xlnm.Print_Area" localSheetId="15">Index.!$A$1:$AB$24</definedName>
    <definedName name="_xlnm.Print_Area">[8]표지!#REF!</definedName>
    <definedName name="PRINT_AREA_MI" localSheetId="8">[8]표지!#REF!</definedName>
    <definedName name="PRINT_AREA_MI" localSheetId="11">[8]표지!#REF!</definedName>
    <definedName name="PRINT_AREA_MI" localSheetId="12">[8]표지!#REF!</definedName>
    <definedName name="PRINT_AREA_MI" localSheetId="4">[8]표지!#REF!</definedName>
    <definedName name="PRINT_AREA_MI">[8]표지!#REF!</definedName>
    <definedName name="_xlnm.Print_Titles" localSheetId="10">'5-1. 재료비산출내역'!$2:$7</definedName>
    <definedName name="_xlnm.Print_Titles" localSheetId="11">'5-2. 회선비산출내역'!$2:$7</definedName>
    <definedName name="_xlnm.Print_Titles" localSheetId="12">'5-3. 소모품비산출내역'!$2:$7</definedName>
    <definedName name="_xlnm.Print_Titles" localSheetId="4">'5-4. 수수료산출내역'!$2:$7</definedName>
    <definedName name="_xlnm.Print_Titles" localSheetId="3">'5.집행예산산출내역서'!$1:$6</definedName>
    <definedName name="_xlnm.Print_Titles">#REF!,#REF!</definedName>
    <definedName name="PRINT_TITLES_MI" localSheetId="8">[8]표지!#REF!</definedName>
    <definedName name="PRINT_TITLES_MI" localSheetId="11">[8]표지!#REF!</definedName>
    <definedName name="PRINT_TITLES_MI" localSheetId="12">[8]표지!#REF!</definedName>
    <definedName name="PRINT_TITLES_MI" localSheetId="4">[8]표지!#REF!</definedName>
    <definedName name="PRINT_TITLES_MI">[8]표지!#REF!</definedName>
    <definedName name="print1" hidden="1">#REF!</definedName>
    <definedName name="PRINT2" hidden="1">#REF!</definedName>
    <definedName name="Project_Name">#REF!</definedName>
    <definedName name="PROJECT_TOTAL">'[9]Summary Sheets'!$A$2:$K$36</definedName>
    <definedName name="Prop_Matl_Rate">#REF!</definedName>
    <definedName name="Prop_MD_Rate">#REF!</definedName>
    <definedName name="Prop_Total_Matl" localSheetId="8">[7]BQ!#REF!</definedName>
    <definedName name="Prop_Total_Matl" localSheetId="11">[7]BQ!#REF!</definedName>
    <definedName name="Prop_Total_Matl" localSheetId="12">[7]BQ!#REF!</definedName>
    <definedName name="Prop_Total_Matl" localSheetId="4">[7]BQ!#REF!</definedName>
    <definedName name="Prop_Total_Matl">[7]BQ!#REF!</definedName>
    <definedName name="Prop_Total_MD" localSheetId="8">[7]BQ!#REF!</definedName>
    <definedName name="Prop_Total_MD" localSheetId="11">[7]BQ!#REF!</definedName>
    <definedName name="Prop_Total_MD" localSheetId="12">[7]BQ!#REF!</definedName>
    <definedName name="Prop_Total_MD" localSheetId="4">[7]BQ!#REF!</definedName>
    <definedName name="Prop_Total_MD">[7]BQ!#REF!</definedName>
    <definedName name="Q" localSheetId="8">#REF!</definedName>
    <definedName name="Q" localSheetId="11">#REF!</definedName>
    <definedName name="Q" localSheetId="12">#REF!</definedName>
    <definedName name="Q" localSheetId="4">#REF!</definedName>
    <definedName name="Q">#REF!</definedName>
    <definedName name="qqq">#REF!</definedName>
    <definedName name="Rate_MD" localSheetId="8">[15]Proposal!#REF!</definedName>
    <definedName name="Rate_MD" localSheetId="11">[15]Proposal!#REF!</definedName>
    <definedName name="Rate_MD" localSheetId="12">[15]Proposal!#REF!</definedName>
    <definedName name="Rate_MD" localSheetId="4">[15]Proposal!#REF!</definedName>
    <definedName name="Rate_MD">[15]Proposal!#REF!</definedName>
    <definedName name="_xlnm.Recorder">#REF!</definedName>
    <definedName name="s">#REF!</definedName>
    <definedName name="sheet40" localSheetId="8">#REF!</definedName>
    <definedName name="sheet40" localSheetId="11">#REF!</definedName>
    <definedName name="sheet40" localSheetId="12">#REF!</definedName>
    <definedName name="sheet40" localSheetId="4">#REF!</definedName>
    <definedName name="sheet40">#REF!</definedName>
    <definedName name="size">ROUND([0]!size*0.0254,3)</definedName>
    <definedName name="SIZE2" localSheetId="8">#REF!</definedName>
    <definedName name="SIZE2" localSheetId="11">#REF!</definedName>
    <definedName name="SIZE2" localSheetId="12">#REF!</definedName>
    <definedName name="SIZE2" localSheetId="4">#REF!</definedName>
    <definedName name="SIZE2">#REF!</definedName>
    <definedName name="SMLTOOLS">#REF!</definedName>
    <definedName name="sort" localSheetId="8">'[20]TDI ISBL'!#REF!</definedName>
    <definedName name="sort" localSheetId="11">'[20]TDI ISBL'!#REF!</definedName>
    <definedName name="sort" localSheetId="12">'[20]TDI ISBL'!#REF!</definedName>
    <definedName name="sort" localSheetId="4">'[20]TDI ISBL'!#REF!</definedName>
    <definedName name="sort">'[20]TDI ISBL'!#REF!</definedName>
    <definedName name="SS">#REF!</definedName>
    <definedName name="sum" localSheetId="8">#REF!</definedName>
    <definedName name="sum" localSheetId="11">#REF!</definedName>
    <definedName name="sum" localSheetId="12">#REF!</definedName>
    <definedName name="sum" localSheetId="4">#REF!</definedName>
    <definedName name="sum">#REF!</definedName>
    <definedName name="Sup_MATL_Rate">#REF!</definedName>
    <definedName name="Sup_MD_Rate">#REF!</definedName>
    <definedName name="Sup_Total_WT" localSheetId="8">[7]BQ!#REF!</definedName>
    <definedName name="Sup_Total_WT" localSheetId="11">[7]BQ!#REF!</definedName>
    <definedName name="Sup_Total_WT" localSheetId="12">[7]BQ!#REF!</definedName>
    <definedName name="Sup_Total_WT" localSheetId="4">[7]BQ!#REF!</definedName>
    <definedName name="Sup_Total_WT">[7]BQ!#REF!</definedName>
    <definedName name="Sup_WT" localSheetId="8">[7]BQ!#REF!</definedName>
    <definedName name="Sup_WT" localSheetId="11">[7]BQ!#REF!</definedName>
    <definedName name="Sup_WT" localSheetId="12">[7]BQ!#REF!</definedName>
    <definedName name="Sup_WT" localSheetId="4">[7]BQ!#REF!</definedName>
    <definedName name="Sup_WT">[7]BQ!#REF!</definedName>
    <definedName name="SUS">3.14*([4]PIPE!$B1+(2*[4]PIPE!$C1))/1000*[4]PIPE!$F1/0.25*1.1</definedName>
    <definedName name="SUS_">3.14*([4]PIPE!$B1+(2*[4]PIPE!$C1))/1000*[4]PIPE!$F1/0.25*1.1</definedName>
    <definedName name="SUS_BAND">3.14*([4]PIPE!$B1+(2*[4]PIPE!$C1))/1000*[4]PIPE!$F1/0.25*1.1</definedName>
    <definedName name="SUS_BAND1">3.14*([4]PIPE!$B1+(2*[4]PIPE!$C1))/1000*[4]PIPE!$F1/0.25*1.1</definedName>
    <definedName name="SUS_CLIP">[4]PIPE!$F1/0.25</definedName>
    <definedName name="SUS_CLIP1">[4]PIPE!$F1/0.25</definedName>
    <definedName name="SUS_CLIP2">[4]PIPE!$F1/0.25</definedName>
    <definedName name="SUS_CLIP3">[4]PIPE!$F1/0.25</definedName>
    <definedName name="SUS_SCREW">[4]PIPE!$F1/0.2</definedName>
    <definedName name="SUS_SCREW1">[4]PIPE!$F1/0.2</definedName>
    <definedName name="SUS_SCREW2">[4]PIPE!$F1/0.2</definedName>
    <definedName name="SUS_WIRE">3.14*([4]PIPE!$B1+(2*[4]PIPE!$C1))/1000*[4]PIPE!$F1/0.25*1.1</definedName>
    <definedName name="SUS_WIRE1">3.14*([4]PIPE!$B1+(2*[4]PIPE!$C1))/1000*[4]PIPE!$F1/0.25*1.1</definedName>
    <definedName name="temp" localSheetId="8">#REF!</definedName>
    <definedName name="temp" localSheetId="11">#REF!</definedName>
    <definedName name="temp" localSheetId="12">#REF!</definedName>
    <definedName name="temp" localSheetId="4">#REF!</definedName>
    <definedName name="temp">#REF!</definedName>
    <definedName name="temp2" localSheetId="8">#REF!</definedName>
    <definedName name="temp2" localSheetId="11">#REF!</definedName>
    <definedName name="temp2" localSheetId="12">#REF!</definedName>
    <definedName name="temp2" localSheetId="4">#REF!</definedName>
    <definedName name="temp2">#REF!</definedName>
    <definedName name="THK" localSheetId="8">IF([4]PIPE!#REF!+2*[4]PIPE!#REF!&gt;=750,"0.8t","0.6t")</definedName>
    <definedName name="THK" localSheetId="11">IF([4]PIPE!#REF!+2*[4]PIPE!#REF!&gt;=750,"0.8t","0.6t")</definedName>
    <definedName name="THK" localSheetId="12">IF([4]PIPE!#REF!+2*[4]PIPE!#REF!&gt;=750,"0.8t","0.6t")</definedName>
    <definedName name="THK" localSheetId="4">IF([4]PIPE!#REF!+2*[4]PIPE!#REF!&gt;=750,"0.8t","0.6t")</definedName>
    <definedName name="THK">IF([4]PIPE!#REF!+2*[4]PIPE!#REF!&gt;=750,"0.8t","0.6t")</definedName>
    <definedName name="TIT" localSheetId="8">#REF!</definedName>
    <definedName name="TIT" localSheetId="11">#REF!</definedName>
    <definedName name="TIT" localSheetId="12">#REF!</definedName>
    <definedName name="TIT" localSheetId="4">#REF!</definedName>
    <definedName name="TIT">#REF!</definedName>
    <definedName name="TITLES_PRINT" localSheetId="8">#REF!</definedName>
    <definedName name="TITLES_PRINT" localSheetId="11">#REF!</definedName>
    <definedName name="TITLES_PRINT" localSheetId="12">#REF!</definedName>
    <definedName name="TITLES_PRINT" localSheetId="4">#REF!</definedName>
    <definedName name="TITLES_PRINT">#REF!</definedName>
    <definedName name="Tool_Loss_Rate">#REF!</definedName>
    <definedName name="TOT_MATL" localSheetId="8">[15]Proposal!#REF!</definedName>
    <definedName name="TOT_MATL" localSheetId="11">[15]Proposal!#REF!</definedName>
    <definedName name="TOT_MATL" localSheetId="12">[15]Proposal!#REF!</definedName>
    <definedName name="TOT_MATL" localSheetId="4">[15]Proposal!#REF!</definedName>
    <definedName name="TOT_MATL">[15]Proposal!#REF!</definedName>
    <definedName name="TOTAL" localSheetId="8">#REF!</definedName>
    <definedName name="TOTAL" localSheetId="11">#REF!</definedName>
    <definedName name="TOTAL" localSheetId="12">#REF!</definedName>
    <definedName name="TOTAL" localSheetId="4">#REF!</definedName>
    <definedName name="TOTAL">#REF!</definedName>
    <definedName name="TT">#REF!</definedName>
    <definedName name="ttttttttttttttttttttttttttttt" localSheetId="8">#REF!</definedName>
    <definedName name="ttttttttttttttttttttttttttttt" localSheetId="11">#REF!</definedName>
    <definedName name="ttttttttttttttttttttttttttttt" localSheetId="12">#REF!</definedName>
    <definedName name="ttttttttttttttttttttttttttttt" localSheetId="4">#REF!</definedName>
    <definedName name="ttttttttttttttttttttttttttttt">#REF!</definedName>
    <definedName name="UK" localSheetId="1" hidden="1">#REF!</definedName>
    <definedName name="UK" localSheetId="8" hidden="1">#REF!</definedName>
    <definedName name="UK" localSheetId="11" hidden="1">#REF!</definedName>
    <definedName name="UK" localSheetId="12" hidden="1">#REF!</definedName>
    <definedName name="UK" localSheetId="4" hidden="1">#REF!</definedName>
    <definedName name="UK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Matl" localSheetId="8">[15]Proposal!#REF!</definedName>
    <definedName name="Unit_Matl" localSheetId="11">[15]Proposal!#REF!</definedName>
    <definedName name="Unit_Matl" localSheetId="12">[15]Proposal!#REF!</definedName>
    <definedName name="Unit_Matl" localSheetId="4">[15]Proposal!#REF!</definedName>
    <definedName name="Unit_Matl">[15]Proposal!#REF!</definedName>
    <definedName name="Unit_MD" localSheetId="8">[15]Proposal!#REF!</definedName>
    <definedName name="Unit_MD" localSheetId="11">[15]Proposal!#REF!</definedName>
    <definedName name="Unit_MD" localSheetId="12">[15]Proposal!#REF!</definedName>
    <definedName name="Unit_MD" localSheetId="4">[15]Proposal!#REF!</definedName>
    <definedName name="Unit_MD">[15]Proposal!#REF!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erification_Format_0905_P3_List">#REF!</definedName>
    <definedName name="VS" localSheetId="8">#REF!</definedName>
    <definedName name="VS" localSheetId="11">#REF!</definedName>
    <definedName name="VS" localSheetId="12">#REF!</definedName>
    <definedName name="VS" localSheetId="4">#REF!</definedName>
    <definedName name="VS">#REF!</definedName>
    <definedName name="VV">#REF!</definedName>
    <definedName name="WE" localSheetId="8">#REF!</definedName>
    <definedName name="WE" localSheetId="11">#REF!</definedName>
    <definedName name="WE" localSheetId="12">#REF!</definedName>
    <definedName name="WE" localSheetId="4">#REF!</definedName>
    <definedName name="WE">#REF!</definedName>
    <definedName name="X">#REF!</definedName>
    <definedName name="XX" localSheetId="8">[21]CAT_5!#REF!</definedName>
    <definedName name="XX" localSheetId="11">[21]CAT_5!#REF!</definedName>
    <definedName name="XX" localSheetId="12">[21]CAT_5!#REF!</definedName>
    <definedName name="XX" localSheetId="4">[21]CAT_5!#REF!</definedName>
    <definedName name="XX">[21]CAT_5!#REF!</definedName>
    <definedName name="XXX" localSheetId="8">#REF!</definedName>
    <definedName name="XXX" localSheetId="11">#REF!</definedName>
    <definedName name="XXX" localSheetId="12">#REF!</definedName>
    <definedName name="XXX" localSheetId="4">#REF!</definedName>
    <definedName name="XXX">#REF!</definedName>
    <definedName name="XXXXX" localSheetId="8">#REF!</definedName>
    <definedName name="XXXXX" localSheetId="11">#REF!</definedName>
    <definedName name="XXXXX" localSheetId="12">#REF!</definedName>
    <definedName name="XXXXX" localSheetId="4">#REF!</definedName>
    <definedName name="XXXXX">#REF!</definedName>
    <definedName name="YSB" localSheetId="8">#REF!</definedName>
    <definedName name="YSB" localSheetId="11">#REF!</definedName>
    <definedName name="YSB" localSheetId="12">#REF!</definedName>
    <definedName name="YSB" localSheetId="4">#REF!</definedName>
    <definedName name="YSB">#REF!</definedName>
    <definedName name="Z" localSheetId="1">#REF!</definedName>
    <definedName name="Z" localSheetId="8">#REF!</definedName>
    <definedName name="Z" localSheetId="11">#REF!</definedName>
    <definedName name="Z" localSheetId="12">#REF!</definedName>
    <definedName name="Z" localSheetId="4">#REF!</definedName>
    <definedName name="Z">#REF!</definedName>
    <definedName name="Z_B7993A4C_BF5A_11D2_89F2_444553540000_.wvu.Cols" hidden="1">#REF!</definedName>
    <definedName name="ZP">#REF!</definedName>
    <definedName name="ZZ" localSheetId="8">#REF!</definedName>
    <definedName name="ZZ" localSheetId="11">#REF!</definedName>
    <definedName name="ZZ" localSheetId="12">#REF!</definedName>
    <definedName name="ZZ" localSheetId="4">#REF!</definedName>
    <definedName name="ZZ">#REF!</definedName>
    <definedName name="ZZZ" localSheetId="8">#REF!</definedName>
    <definedName name="ZZZ" localSheetId="11">#REF!</definedName>
    <definedName name="ZZZ" localSheetId="12">#REF!</definedName>
    <definedName name="ZZZ" localSheetId="4">#REF!</definedName>
    <definedName name="ZZZ">#REF!</definedName>
    <definedName name="ㄱㄱ">#REF!</definedName>
    <definedName name="갑지" localSheetId="1">#REF!</definedName>
    <definedName name="갑지">#REF!</definedName>
    <definedName name="갱부" localSheetId="8">[22]단가집!#REF!</definedName>
    <definedName name="갱부" localSheetId="11">[22]단가집!#REF!</definedName>
    <definedName name="갱부" localSheetId="12">[22]단가집!#REF!</definedName>
    <definedName name="갱부" localSheetId="4">[22]단가집!#REF!</definedName>
    <definedName name="갱부">[22]단가집!#REF!</definedName>
    <definedName name="거래처">'[23]거래처(2002)'!$A$4:$H$29</definedName>
    <definedName name="건설기계운전사" localSheetId="8">[22]단가집!#REF!</definedName>
    <definedName name="건설기계운전사" localSheetId="11">[22]단가집!#REF!</definedName>
    <definedName name="건설기계운전사" localSheetId="12">[22]단가집!#REF!</definedName>
    <definedName name="건설기계운전사" localSheetId="4">[22]단가집!#REF!</definedName>
    <definedName name="건설기계운전사">[22]단가집!#REF!</definedName>
    <definedName name="건설기계운전조수" localSheetId="8">[22]단가집!#REF!</definedName>
    <definedName name="건설기계운전조수" localSheetId="11">[22]단가집!#REF!</definedName>
    <definedName name="건설기계운전조수" localSheetId="12">[22]단가집!#REF!</definedName>
    <definedName name="건설기계운전조수" localSheetId="4">[22]단가집!#REF!</definedName>
    <definedName name="건설기계운전조수">[22]단가집!#REF!</definedName>
    <definedName name="건설기계조장" localSheetId="8">[22]단가집!#REF!</definedName>
    <definedName name="건설기계조장" localSheetId="11">[22]단가집!#REF!</definedName>
    <definedName name="건설기계조장" localSheetId="12">[22]단가집!#REF!</definedName>
    <definedName name="건설기계조장" localSheetId="4">[22]단가집!#REF!</definedName>
    <definedName name="건설기계조장">[22]단가집!#REF!</definedName>
    <definedName name="건축목공" localSheetId="8">[22]단가집!#REF!</definedName>
    <definedName name="건축목공" localSheetId="11">[22]단가집!#REF!</definedName>
    <definedName name="건축목공" localSheetId="12">[22]단가집!#REF!</definedName>
    <definedName name="건축목공" localSheetId="4">[22]단가집!#REF!</definedName>
    <definedName name="건축목공">[22]단가집!#REF!</definedName>
    <definedName name="견적" localSheetId="8">[24]!견적</definedName>
    <definedName name="견적" localSheetId="11">[24]!견적</definedName>
    <definedName name="견적" localSheetId="12">[24]!견적</definedName>
    <definedName name="견적" localSheetId="4">[24]!견적</definedName>
    <definedName name="견적">[24]!견적</definedName>
    <definedName name="견적기준" localSheetId="8">#REF!</definedName>
    <definedName name="견적기준" localSheetId="11">#REF!</definedName>
    <definedName name="견적기준" localSheetId="12">#REF!</definedName>
    <definedName name="견적기준" localSheetId="4">#REF!</definedName>
    <definedName name="견적기준">#REF!</definedName>
    <definedName name="견출공" localSheetId="8">[22]단가집!#REF!</definedName>
    <definedName name="견출공" localSheetId="11">[22]단가집!#REF!</definedName>
    <definedName name="견출공" localSheetId="12">[22]단가집!#REF!</definedName>
    <definedName name="견출공" localSheetId="4">[22]단가집!#REF!</definedName>
    <definedName name="견출공">[22]단가집!#REF!</definedName>
    <definedName name="계장공" localSheetId="8">[22]단가집!#REF!</definedName>
    <definedName name="계장공" localSheetId="11">[22]단가집!#REF!</definedName>
    <definedName name="계장공" localSheetId="12">[22]단가집!#REF!</definedName>
    <definedName name="계장공" localSheetId="4">[22]단가집!#REF!</definedName>
    <definedName name="계장공">[22]단가집!#REF!</definedName>
    <definedName name="고급기능사" localSheetId="8">[22]단가집!#REF!</definedName>
    <definedName name="고급기능사" localSheetId="11">[22]단가집!#REF!</definedName>
    <definedName name="고급기능사" localSheetId="12">[22]단가집!#REF!</definedName>
    <definedName name="고급기능사" localSheetId="4">[22]단가집!#REF!</definedName>
    <definedName name="고급기능사">[22]단가집!#REF!</definedName>
    <definedName name="고급기술자" localSheetId="8">[22]단가집!#REF!</definedName>
    <definedName name="고급기술자" localSheetId="11">[22]단가집!#REF!</definedName>
    <definedName name="고급기술자" localSheetId="12">[22]단가집!#REF!</definedName>
    <definedName name="고급기술자" localSheetId="4">[22]단가집!#REF!</definedName>
    <definedName name="고급기술자">[22]단가집!#REF!</definedName>
    <definedName name="고급선원" localSheetId="8">[22]단가집!#REF!</definedName>
    <definedName name="고급선원" localSheetId="11">[22]단가집!#REF!</definedName>
    <definedName name="고급선원" localSheetId="12">[22]단가집!#REF!</definedName>
    <definedName name="고급선원" localSheetId="4">[22]단가집!#REF!</definedName>
    <definedName name="고급선원">[22]단가집!#REF!</definedName>
    <definedName name="고압케이블전공" localSheetId="8">[22]단가집!#REF!</definedName>
    <definedName name="고압케이블전공" localSheetId="11">[22]단가집!#REF!</definedName>
    <definedName name="고압케이블전공" localSheetId="12">[22]단가집!#REF!</definedName>
    <definedName name="고압케이블전공" localSheetId="4">[22]단가집!#REF!</definedName>
    <definedName name="고압케이블전공">[22]단가집!#REF!</definedName>
    <definedName name="공일" localSheetId="8">#REF!</definedName>
    <definedName name="공일" localSheetId="11">#REF!</definedName>
    <definedName name="공일" localSheetId="12">#REF!</definedName>
    <definedName name="공일" localSheetId="4">#REF!</definedName>
    <definedName name="공일">#REF!</definedName>
    <definedName name="관급" localSheetId="8">#REF!,#REF!,#REF!</definedName>
    <definedName name="관급" localSheetId="11">#REF!,#REF!,#REF!</definedName>
    <definedName name="관급" localSheetId="12">#REF!,#REF!,#REF!</definedName>
    <definedName name="관급" localSheetId="4">#REF!,#REF!,#REF!</definedName>
    <definedName name="관급">#REF!,#REF!,#REF!</definedName>
    <definedName name="궤도공" localSheetId="8">[22]단가집!#REF!</definedName>
    <definedName name="궤도공" localSheetId="11">[22]단가집!#REF!</definedName>
    <definedName name="궤도공" localSheetId="12">[22]단가집!#REF!</definedName>
    <definedName name="궤도공" localSheetId="4">[22]단가집!#REF!</definedName>
    <definedName name="궤도공">[22]단가집!#REF!</definedName>
    <definedName name="그만" localSheetId="8">#REF!</definedName>
    <definedName name="그만" localSheetId="11">#REF!</definedName>
    <definedName name="그만" localSheetId="12">#REF!</definedName>
    <definedName name="그만" localSheetId="4">#REF!</definedName>
    <definedName name="그만">#REF!</definedName>
    <definedName name="금액">#REF!</definedName>
    <definedName name="기계공" localSheetId="8">[22]단가집!#REF!</definedName>
    <definedName name="기계공" localSheetId="11">[22]단가집!#REF!</definedName>
    <definedName name="기계공" localSheetId="12">[22]단가집!#REF!</definedName>
    <definedName name="기계공" localSheetId="4">[22]단가집!#REF!</definedName>
    <definedName name="기계공">[22]단가집!#REF!</definedName>
    <definedName name="기계설치공" localSheetId="8">[22]단가집!#REF!</definedName>
    <definedName name="기계설치공" localSheetId="11">[22]단가집!#REF!</definedName>
    <definedName name="기계설치공" localSheetId="12">[22]단가집!#REF!</definedName>
    <definedName name="기계설치공" localSheetId="4">[22]단가집!#REF!</definedName>
    <definedName name="기계설치공">[22]단가집!#REF!</definedName>
    <definedName name="기공공사">#REF!</definedName>
    <definedName name="기술사" localSheetId="8">[22]단가집!#REF!</definedName>
    <definedName name="기술사" localSheetId="11">[22]단가집!#REF!</definedName>
    <definedName name="기술사" localSheetId="12">[22]단가집!#REF!</definedName>
    <definedName name="기술사" localSheetId="4">[22]단가집!#REF!</definedName>
    <definedName name="기술사">[22]단가집!#REF!</definedName>
    <definedName name="기초">[25]소일위대가코드표!$A$1:$D$212</definedName>
    <definedName name="나누지않음" localSheetId="8">[24]!나누지않음</definedName>
    <definedName name="나누지않음" localSheetId="11">[24]!나누지않음</definedName>
    <definedName name="나누지않음" localSheetId="12">[24]!나누지않음</definedName>
    <definedName name="나누지않음" localSheetId="4">[24]!나누지않음</definedName>
    <definedName name="나누지않음">[24]!나누지않음</definedName>
    <definedName name="나무">'[26]수목데이타 '!$A$3:$D$874</definedName>
    <definedName name="나무1">'[27]수목데이타 '!$A$3:$D$874</definedName>
    <definedName name="내선">49296</definedName>
    <definedName name="내선전공" localSheetId="8">[22]단가집!#REF!</definedName>
    <definedName name="내선전공" localSheetId="11">[22]단가집!#REF!</definedName>
    <definedName name="내선전공" localSheetId="12">[22]단가집!#REF!</definedName>
    <definedName name="내선전공" localSheetId="4">[22]단가집!#REF!</definedName>
    <definedName name="내선전공">[22]단가집!#REF!</definedName>
    <definedName name="내장공" localSheetId="8">[22]단가집!#REF!</definedName>
    <definedName name="내장공" localSheetId="11">[22]단가집!#REF!</definedName>
    <definedName name="내장공" localSheetId="12">[22]단가집!#REF!</definedName>
    <definedName name="내장공" localSheetId="4">[22]단가집!#REF!</definedName>
    <definedName name="내장공">[22]단가집!#REF!</definedName>
    <definedName name="노트" localSheetId="8">[8]표지!#REF!</definedName>
    <definedName name="노트" localSheetId="11">[8]표지!#REF!</definedName>
    <definedName name="노트" localSheetId="12">[8]표지!#REF!</definedName>
    <definedName name="노트" localSheetId="4">[8]표지!#REF!</definedName>
    <definedName name="노트">[8]표지!#REF!</definedName>
    <definedName name="대" localSheetId="8">#REF!</definedName>
    <definedName name="대" localSheetId="11">#REF!</definedName>
    <definedName name="대" localSheetId="12">#REF!</definedName>
    <definedName name="대" localSheetId="4">#REF!</definedName>
    <definedName name="대">#REF!</definedName>
    <definedName name="대비" localSheetId="8">#REF!</definedName>
    <definedName name="대비" localSheetId="11">#REF!</definedName>
    <definedName name="대비" localSheetId="12">#REF!</definedName>
    <definedName name="대비" localSheetId="4">#REF!</definedName>
    <definedName name="대비">#REF!</definedName>
    <definedName name="대비표" localSheetId="8">#REF!</definedName>
    <definedName name="대비표" localSheetId="11">#REF!</definedName>
    <definedName name="대비표" localSheetId="12">#REF!</definedName>
    <definedName name="대비표" localSheetId="4">#REF!</definedName>
    <definedName name="대비표">#REF!</definedName>
    <definedName name="덕트공" localSheetId="8">[22]단가집!#REF!</definedName>
    <definedName name="덕트공" localSheetId="11">[22]단가집!#REF!</definedName>
    <definedName name="덕트공" localSheetId="12">[22]단가집!#REF!</definedName>
    <definedName name="덕트공" localSheetId="4">[22]단가집!#REF!</definedName>
    <definedName name="덕트공">[22]단가집!#REF!</definedName>
    <definedName name="도배공" localSheetId="8">[22]단가집!#REF!</definedName>
    <definedName name="도배공" localSheetId="11">[22]단가집!#REF!</definedName>
    <definedName name="도배공" localSheetId="12">[22]단가집!#REF!</definedName>
    <definedName name="도배공" localSheetId="4">[22]단가집!#REF!</definedName>
    <definedName name="도배공">[22]단가집!#REF!</definedName>
    <definedName name="도장공" localSheetId="8">[22]단가집!#REF!</definedName>
    <definedName name="도장공" localSheetId="11">[22]단가집!#REF!</definedName>
    <definedName name="도장공" localSheetId="12">[22]단가집!#REF!</definedName>
    <definedName name="도장공" localSheetId="4">[22]단가집!#REF!</definedName>
    <definedName name="도장공">[22]단가집!#REF!</definedName>
    <definedName name="동국대불교병원">#REF!</definedName>
    <definedName name="동발공" localSheetId="8">[22]단가집!#REF!</definedName>
    <definedName name="동발공" localSheetId="11">[22]단가집!#REF!</definedName>
    <definedName name="동발공" localSheetId="12">[22]단가집!#REF!</definedName>
    <definedName name="동발공" localSheetId="4">[22]단가집!#REF!</definedName>
    <definedName name="동발공">[22]단가집!#REF!</definedName>
    <definedName name="ㄹ" localSheetId="1" hidden="1">#REF!</definedName>
    <definedName name="ㄹ" localSheetId="8" hidden="1">#REF!</definedName>
    <definedName name="ㄹ" localSheetId="11" hidden="1">#REF!</definedName>
    <definedName name="ㄹ" localSheetId="12" hidden="1">#REF!</definedName>
    <definedName name="ㄹ" localSheetId="4" hidden="1">#REF!</definedName>
    <definedName name="ㄹ" hidden="1">#REF!</definedName>
    <definedName name="ㅁ" localSheetId="1">#REF!</definedName>
    <definedName name="ㅁ">#REF!</definedName>
    <definedName name="ㅁ\A1759" localSheetId="8">'[28]공사예산하조서(O.K)'!#REF!</definedName>
    <definedName name="ㅁ\A1759" localSheetId="11">'[28]공사예산하조서(O.K)'!#REF!</definedName>
    <definedName name="ㅁ\A1759" localSheetId="12">'[28]공사예산하조서(O.K)'!#REF!</definedName>
    <definedName name="ㅁ\A1759" localSheetId="4">'[28]공사예산하조서(O.K)'!#REF!</definedName>
    <definedName name="ㅁ\A1759">'[28]공사예산하조서(O.K)'!#REF!</definedName>
    <definedName name="ㅁ1">#REF!</definedName>
    <definedName name="ㅁ3000" localSheetId="8">[29]내역!#REF!</definedName>
    <definedName name="ㅁ3000" localSheetId="11">[29]내역!#REF!</definedName>
    <definedName name="ㅁ3000" localSheetId="12">[29]내역!#REF!</definedName>
    <definedName name="ㅁ3000" localSheetId="4">[29]내역!#REF!</definedName>
    <definedName name="ㅁ3000">[29]내역!#REF!</definedName>
    <definedName name="ㅁ62">#REF!</definedName>
    <definedName name="마지막" localSheetId="8">#REF!</definedName>
    <definedName name="마지막" localSheetId="11">#REF!</definedName>
    <definedName name="마지막" localSheetId="12">#REF!</definedName>
    <definedName name="마지막" localSheetId="4">#REF!</definedName>
    <definedName name="마지막">#REF!</definedName>
    <definedName name="매출">'[23]예상매출(현장)'!$D$5:$X$106</definedName>
    <definedName name="목도" localSheetId="8">[22]단가집!#REF!</definedName>
    <definedName name="목도" localSheetId="11">[22]단가집!#REF!</definedName>
    <definedName name="목도" localSheetId="12">[22]단가집!#REF!</definedName>
    <definedName name="목도" localSheetId="4">[22]단가집!#REF!</definedName>
    <definedName name="목도">[22]단가집!#REF!</definedName>
    <definedName name="무선안테나공" localSheetId="8">[22]단가집!#REF!</definedName>
    <definedName name="무선안테나공" localSheetId="11">[22]단가집!#REF!</definedName>
    <definedName name="무선안테나공" localSheetId="12">[22]단가집!#REF!</definedName>
    <definedName name="무선안테나공" localSheetId="4">[22]단가집!#REF!</definedName>
    <definedName name="무선안테나공">[22]단가집!#REF!</definedName>
    <definedName name="미장공" localSheetId="8">[22]단가집!#REF!</definedName>
    <definedName name="미장공" localSheetId="11">[22]단가집!#REF!</definedName>
    <definedName name="미장공" localSheetId="12">[22]단가집!#REF!</definedName>
    <definedName name="미장공" localSheetId="4">[22]단가집!#REF!</definedName>
    <definedName name="미장공">[22]단가집!#REF!</definedName>
    <definedName name="방수공" localSheetId="8">[22]단가집!#REF!</definedName>
    <definedName name="방수공" localSheetId="11">[22]단가집!#REF!</definedName>
    <definedName name="방수공" localSheetId="12">[22]단가집!#REF!</definedName>
    <definedName name="방수공" localSheetId="4">[22]단가집!#REF!</definedName>
    <definedName name="방수공">[22]단가집!#REF!</definedName>
    <definedName name="배관공" localSheetId="8">[22]단가집!#REF!</definedName>
    <definedName name="배관공" localSheetId="11">[22]단가집!#REF!</definedName>
    <definedName name="배관공" localSheetId="12">[22]단가집!#REF!</definedName>
    <definedName name="배관공" localSheetId="4">[22]단가집!#REF!</definedName>
    <definedName name="배관공">[22]단가집!#REF!</definedName>
    <definedName name="배전">182333</definedName>
    <definedName name="배전전공" localSheetId="8">[22]단가집!#REF!</definedName>
    <definedName name="배전전공" localSheetId="11">[22]단가집!#REF!</definedName>
    <definedName name="배전전공" localSheetId="12">[22]단가집!#REF!</definedName>
    <definedName name="배전전공" localSheetId="4">[22]단가집!#REF!</definedName>
    <definedName name="배전전공">[22]단가집!#REF!</definedName>
    <definedName name="배전활선전공" localSheetId="8">[22]단가집!#REF!</definedName>
    <definedName name="배전활선전공" localSheetId="11">[22]단가집!#REF!</definedName>
    <definedName name="배전활선전공" localSheetId="12">[22]단가집!#REF!</definedName>
    <definedName name="배전활선전공" localSheetId="4">[22]단가집!#REF!</definedName>
    <definedName name="배전활선전공">[22]단가집!#REF!</definedName>
    <definedName name="번호">#REF!</definedName>
    <definedName name="벌목부" localSheetId="8">[22]단가집!#REF!</definedName>
    <definedName name="벌목부" localSheetId="11">[22]단가집!#REF!</definedName>
    <definedName name="벌목부" localSheetId="12">[22]단가집!#REF!</definedName>
    <definedName name="벌목부" localSheetId="4">[22]단가집!#REF!</definedName>
    <definedName name="벌목부">[22]단가집!#REF!</definedName>
    <definedName name="벽돌제작공" localSheetId="8">[22]단가집!#REF!</definedName>
    <definedName name="벽돌제작공" localSheetId="11">[22]단가집!#REF!</definedName>
    <definedName name="벽돌제작공" localSheetId="12">[22]단가집!#REF!</definedName>
    <definedName name="벽돌제작공" localSheetId="4">[22]단가집!#REF!</definedName>
    <definedName name="벽돌제작공">[22]단가집!#REF!</definedName>
    <definedName name="보링공" localSheetId="8">[22]단가집!#REF!</definedName>
    <definedName name="보링공" localSheetId="11">[22]단가집!#REF!</definedName>
    <definedName name="보링공" localSheetId="12">[22]단가집!#REF!</definedName>
    <definedName name="보링공" localSheetId="4">[22]단가집!#REF!</definedName>
    <definedName name="보링공">[22]단가집!#REF!</definedName>
    <definedName name="보안공" localSheetId="8">[22]단가집!#REF!</definedName>
    <definedName name="보안공" localSheetId="11">[22]단가집!#REF!</definedName>
    <definedName name="보안공" localSheetId="12">[22]단가집!#REF!</definedName>
    <definedName name="보안공" localSheetId="4">[22]단가집!#REF!</definedName>
    <definedName name="보안공">[22]단가집!#REF!</definedName>
    <definedName name="보온공" localSheetId="8">[22]단가집!#REF!</definedName>
    <definedName name="보온공" localSheetId="11">[22]단가집!#REF!</definedName>
    <definedName name="보온공" localSheetId="12">[22]단가집!#REF!</definedName>
    <definedName name="보온공" localSheetId="4">[22]단가집!#REF!</definedName>
    <definedName name="보온공">[22]단가집!#REF!</definedName>
    <definedName name="보일러공" localSheetId="8">[22]단가집!#REF!</definedName>
    <definedName name="보일러공" localSheetId="11">[22]단가집!#REF!</definedName>
    <definedName name="보일러공" localSheetId="12">[22]단가집!#REF!</definedName>
    <definedName name="보일러공" localSheetId="4">[22]단가집!#REF!</definedName>
    <definedName name="보일러공">[22]단가집!#REF!</definedName>
    <definedName name="보통">34360</definedName>
    <definedName name="보통선원" localSheetId="8">[22]단가집!#REF!</definedName>
    <definedName name="보통선원" localSheetId="11">[22]단가집!#REF!</definedName>
    <definedName name="보통선원" localSheetId="12">[22]단가집!#REF!</definedName>
    <definedName name="보통선원" localSheetId="4">[22]단가집!#REF!</definedName>
    <definedName name="보통선원">[22]단가집!#REF!</definedName>
    <definedName name="보통인부" localSheetId="8">[22]단가집!#REF!</definedName>
    <definedName name="보통인부" localSheetId="11">[22]단가집!#REF!</definedName>
    <definedName name="보통인부" localSheetId="12">[22]단가집!#REF!</definedName>
    <definedName name="보통인부" localSheetId="4">[22]단가집!#REF!</definedName>
    <definedName name="보통인부">[22]단가집!#REF!</definedName>
    <definedName name="복사" localSheetId="8">[30]!복사</definedName>
    <definedName name="복사" localSheetId="11">[30]!복사</definedName>
    <definedName name="복사" localSheetId="12">[30]!복사</definedName>
    <definedName name="복사" localSheetId="4">[30]!복사</definedName>
    <definedName name="복사">[30]!복사</definedName>
    <definedName name="복사준비" localSheetId="8">[31]!복사준비</definedName>
    <definedName name="복사준비" localSheetId="11">[31]!복사준비</definedName>
    <definedName name="복사준비" localSheetId="12">[31]!복사준비</definedName>
    <definedName name="복사준비" localSheetId="4">[31]!복사준비</definedName>
    <definedName name="복사준비">[31]!복사준비</definedName>
    <definedName name="비계공" localSheetId="1">[22]단가집!#REF!</definedName>
    <definedName name="비계공">66149</definedName>
    <definedName name="비교">#REF!</definedName>
    <definedName name="ㅅ">#REF!</definedName>
    <definedName name="새시공" localSheetId="8">[22]단가집!#REF!</definedName>
    <definedName name="새시공" localSheetId="11">[22]단가집!#REF!</definedName>
    <definedName name="새시공" localSheetId="12">[22]단가집!#REF!</definedName>
    <definedName name="새시공" localSheetId="4">[22]단가집!#REF!</definedName>
    <definedName name="새시공">[22]단가집!#REF!</definedName>
    <definedName name="석공" localSheetId="8">[22]단가집!#REF!</definedName>
    <definedName name="석공" localSheetId="11">[22]단가집!#REF!</definedName>
    <definedName name="석공" localSheetId="12">[22]단가집!#REF!</definedName>
    <definedName name="석공" localSheetId="4">[22]단가집!#REF!</definedName>
    <definedName name="석공">[22]단가집!#REF!</definedName>
    <definedName name="선부" localSheetId="8">[22]단가집!#REF!</definedName>
    <definedName name="선부" localSheetId="11">[22]단가집!#REF!</definedName>
    <definedName name="선부" localSheetId="12">[22]단가집!#REF!</definedName>
    <definedName name="선부" localSheetId="4">[22]단가집!#REF!</definedName>
    <definedName name="선부">[22]단가집!#REF!</definedName>
    <definedName name="설계변경1" localSheetId="8">#REF!</definedName>
    <definedName name="설계변경1" localSheetId="11">#REF!</definedName>
    <definedName name="설계변경1" localSheetId="12">#REF!</definedName>
    <definedName name="설계변경1" localSheetId="4">#REF!</definedName>
    <definedName name="설계변경1">#REF!</definedName>
    <definedName name="송전전공" localSheetId="8">[22]단가집!#REF!</definedName>
    <definedName name="송전전공" localSheetId="11">[22]단가집!#REF!</definedName>
    <definedName name="송전전공" localSheetId="12">[22]단가집!#REF!</definedName>
    <definedName name="송전전공" localSheetId="4">[22]단가집!#REF!</definedName>
    <definedName name="송전전공">[22]단가집!#REF!</definedName>
    <definedName name="송전활선전공" localSheetId="8">[22]단가집!#REF!</definedName>
    <definedName name="송전활선전공" localSheetId="11">[22]단가집!#REF!</definedName>
    <definedName name="송전활선전공" localSheetId="12">[22]단가집!#REF!</definedName>
    <definedName name="송전활선전공" localSheetId="4">[22]단가집!#REF!</definedName>
    <definedName name="송전활선전공">[22]단가집!#REF!</definedName>
    <definedName name="수목">#REF!</definedName>
    <definedName name="숨기기" localSheetId="8">[24]!숨기기</definedName>
    <definedName name="숨기기" localSheetId="11">[24]!숨기기</definedName>
    <definedName name="숨기기" localSheetId="12">[24]!숨기기</definedName>
    <definedName name="숨기기" localSheetId="4">[24]!숨기기</definedName>
    <definedName name="숨기기">[24]!숨기기</definedName>
    <definedName name="숨기지않음" localSheetId="8">[24]!숨기지않음</definedName>
    <definedName name="숨기지않음" localSheetId="11">[24]!숨기지않음</definedName>
    <definedName name="숨기지않음" localSheetId="12">[24]!숨기지않음</definedName>
    <definedName name="숨기지않음" localSheetId="4">[24]!숨기지않음</definedName>
    <definedName name="숨기지않음">[24]!숨기지않음</definedName>
    <definedName name="시공측량사" localSheetId="8">[22]단가집!#REF!</definedName>
    <definedName name="시공측량사" localSheetId="11">[22]단가집!#REF!</definedName>
    <definedName name="시공측량사" localSheetId="12">[22]단가집!#REF!</definedName>
    <definedName name="시공측량사" localSheetId="4">[22]단가집!#REF!</definedName>
    <definedName name="시공측량사">[22]단가집!#REF!</definedName>
    <definedName name="시공측량사조수" localSheetId="8">[22]단가집!#REF!</definedName>
    <definedName name="시공측량사조수" localSheetId="11">[22]단가집!#REF!</definedName>
    <definedName name="시공측량사조수" localSheetId="12">[22]단가집!#REF!</definedName>
    <definedName name="시공측량사조수" localSheetId="4">[22]단가집!#REF!</definedName>
    <definedName name="시공측량사조수">[22]단가집!#REF!</definedName>
    <definedName name="시험보조수" localSheetId="8">[22]단가집!#REF!</definedName>
    <definedName name="시험보조수" localSheetId="11">[22]단가집!#REF!</definedName>
    <definedName name="시험보조수" localSheetId="12">[22]단가집!#REF!</definedName>
    <definedName name="시험보조수" localSheetId="4">[22]단가집!#REF!</definedName>
    <definedName name="시험보조수">[22]단가집!#REF!</definedName>
    <definedName name="시험사1급" localSheetId="8">[22]단가집!#REF!</definedName>
    <definedName name="시험사1급" localSheetId="11">[22]단가집!#REF!</definedName>
    <definedName name="시험사1급" localSheetId="12">[22]단가집!#REF!</definedName>
    <definedName name="시험사1급" localSheetId="4">[22]단가집!#REF!</definedName>
    <definedName name="시험사1급">[22]단가집!#REF!</definedName>
    <definedName name="시험사2급" localSheetId="8">[22]단가집!#REF!</definedName>
    <definedName name="시험사2급" localSheetId="11">[22]단가집!#REF!</definedName>
    <definedName name="시험사2급" localSheetId="12">[22]단가집!#REF!</definedName>
    <definedName name="시험사2급" localSheetId="4">[22]단가집!#REF!</definedName>
    <definedName name="시험사2급">[22]단가집!#REF!</definedName>
    <definedName name="실행" localSheetId="1">[24]!실행</definedName>
    <definedName name="실행" localSheetId="8">#REF!</definedName>
    <definedName name="실행" localSheetId="11">#REF!</definedName>
    <definedName name="실행" localSheetId="12">#REF!</definedName>
    <definedName name="실행" localSheetId="4">#REF!</definedName>
    <definedName name="실행">#REF!</definedName>
    <definedName name="ㅇ">#REF!</definedName>
    <definedName name="ㅇ191" localSheetId="8">#REF!</definedName>
    <definedName name="ㅇ191" localSheetId="11">#REF!</definedName>
    <definedName name="ㅇ191" localSheetId="12">#REF!</definedName>
    <definedName name="ㅇ191" localSheetId="4">#REF!</definedName>
    <definedName name="ㅇ191">#REF!</definedName>
    <definedName name="양식">#REF!</definedName>
    <definedName name="연마공" localSheetId="8">[22]단가집!#REF!</definedName>
    <definedName name="연마공" localSheetId="11">[22]단가집!#REF!</definedName>
    <definedName name="연마공" localSheetId="12">[22]단가집!#REF!</definedName>
    <definedName name="연마공" localSheetId="4">[22]단가집!#REF!</definedName>
    <definedName name="연마공">[22]단가집!#REF!</definedName>
    <definedName name="연습">#REF!</definedName>
    <definedName name="왜그래" localSheetId="8">#REF!</definedName>
    <definedName name="왜그래" localSheetId="11">#REF!</definedName>
    <definedName name="왜그래" localSheetId="12">#REF!</definedName>
    <definedName name="왜그래" localSheetId="4">#REF!</definedName>
    <definedName name="왜그래">#REF!</definedName>
    <definedName name="용접공" localSheetId="8">[22]단가집!#REF!</definedName>
    <definedName name="용접공" localSheetId="11">[22]단가집!#REF!</definedName>
    <definedName name="용접공" localSheetId="12">[22]단가집!#REF!</definedName>
    <definedName name="용접공" localSheetId="4">[22]단가집!#REF!</definedName>
    <definedName name="용접공">[22]단가집!#REF!</definedName>
    <definedName name="용접공철도" localSheetId="8">[22]단가집!#REF!</definedName>
    <definedName name="용접공철도" localSheetId="11">[22]단가집!#REF!</definedName>
    <definedName name="용접공철도" localSheetId="12">[22]단가집!#REF!</definedName>
    <definedName name="용접공철도" localSheetId="4">[22]단가집!#REF!</definedName>
    <definedName name="용접공철도">[22]단가집!#REF!</definedName>
    <definedName name="우로복사" localSheetId="8">[31]!우로복사</definedName>
    <definedName name="우로복사" localSheetId="11">[31]!우로복사</definedName>
    <definedName name="우로복사" localSheetId="12">[31]!우로복사</definedName>
    <definedName name="우로복사" localSheetId="4">[31]!우로복사</definedName>
    <definedName name="우로복사">[31]!우로복사</definedName>
    <definedName name="우성견적서">[32]공량산출서!$A$1:$IV$1</definedName>
    <definedName name="운전사기계" localSheetId="8">[22]단가집!#REF!</definedName>
    <definedName name="운전사기계" localSheetId="11">[22]단가집!#REF!</definedName>
    <definedName name="운전사기계" localSheetId="12">[22]단가집!#REF!</definedName>
    <definedName name="운전사기계" localSheetId="4">[22]단가집!#REF!</definedName>
    <definedName name="운전사기계">[22]단가집!#REF!</definedName>
    <definedName name="운전사운반차" localSheetId="8">[22]단가집!#REF!</definedName>
    <definedName name="운전사운반차" localSheetId="11">[22]단가집!#REF!</definedName>
    <definedName name="운전사운반차" localSheetId="12">[22]단가집!#REF!</definedName>
    <definedName name="운전사운반차" localSheetId="4">[22]단가집!#REF!</definedName>
    <definedName name="운전사운반차">[22]단가집!#REF!</definedName>
    <definedName name="원" localSheetId="8">#REF!</definedName>
    <definedName name="원" localSheetId="11">#REF!</definedName>
    <definedName name="원" localSheetId="12">#REF!</definedName>
    <definedName name="원" localSheetId="4">#REF!</definedName>
    <definedName name="원">#REF!</definedName>
    <definedName name="원가집계">'[33] 갑지'!$B$1:$M$40</definedName>
    <definedName name="위생공" localSheetId="8">[22]단가집!#REF!</definedName>
    <definedName name="위생공" localSheetId="11">[22]단가집!#REF!</definedName>
    <definedName name="위생공" localSheetId="12">[22]단가집!#REF!</definedName>
    <definedName name="위생공" localSheetId="4">[22]단가집!#REF!</definedName>
    <definedName name="위생공">[22]단가집!#REF!</definedName>
    <definedName name="유리공" localSheetId="8">[22]단가집!#REF!</definedName>
    <definedName name="유리공" localSheetId="11">[22]단가집!#REF!</definedName>
    <definedName name="유리공" localSheetId="12">[22]단가집!#REF!</definedName>
    <definedName name="유리공" localSheetId="4">[22]단가집!#REF!</definedName>
    <definedName name="유리공">[22]단가집!#REF!</definedName>
    <definedName name="이식">#REF!</definedName>
    <definedName name="이식1">#REF!</definedName>
    <definedName name="인쇄" localSheetId="8">[31]!인쇄</definedName>
    <definedName name="인쇄" localSheetId="11">[31]!인쇄</definedName>
    <definedName name="인쇄" localSheetId="12">[31]!인쇄</definedName>
    <definedName name="인쇄" localSheetId="4">[31]!인쇄</definedName>
    <definedName name="인쇄">[31]!인쇄</definedName>
    <definedName name="입력하세요" localSheetId="8">[34]제경비!#REF!</definedName>
    <definedName name="입력하세요" localSheetId="11">[34]제경비!#REF!</definedName>
    <definedName name="입력하세요" localSheetId="12">[34]제경비!#REF!</definedName>
    <definedName name="입력하세요" localSheetId="4">[34]제경비!#REF!</definedName>
    <definedName name="입력하세요">[34]제경비!#REF!</definedName>
    <definedName name="ㅈㅈ">#REF!</definedName>
    <definedName name="자재승인" localSheetId="8">#REF!</definedName>
    <definedName name="자재승인" localSheetId="11">#REF!</definedName>
    <definedName name="자재승인" localSheetId="12">#REF!</definedName>
    <definedName name="자재승인" localSheetId="4">#REF!</definedName>
    <definedName name="자재승인">#REF!</definedName>
    <definedName name="자재승인일정표" localSheetId="8">#REF!</definedName>
    <definedName name="자재승인일정표" localSheetId="11">#REF!</definedName>
    <definedName name="자재승인일정표" localSheetId="12">#REF!</definedName>
    <definedName name="자재승인일정표" localSheetId="4">#REF!</definedName>
    <definedName name="자재승인일정표" localSheetId="15">#REF!</definedName>
    <definedName name="자재승인일정표">#REF!</definedName>
    <definedName name="작업반장" localSheetId="8">[22]단가집!#REF!</definedName>
    <definedName name="작업반장" localSheetId="11">[22]단가집!#REF!</definedName>
    <definedName name="작업반장" localSheetId="12">[22]단가집!#REF!</definedName>
    <definedName name="작업반장" localSheetId="4">[22]단가집!#REF!</definedName>
    <definedName name="작업반장">[22]단가집!#REF!</definedName>
    <definedName name="잠수부" localSheetId="8">[22]단가집!#REF!</definedName>
    <definedName name="잠수부" localSheetId="11">[22]단가집!#REF!</definedName>
    <definedName name="잠수부" localSheetId="12">[22]단가집!#REF!</definedName>
    <definedName name="잠수부" localSheetId="4">[22]단가집!#REF!</definedName>
    <definedName name="잠수부">[22]단가집!#REF!</definedName>
    <definedName name="재료계" localSheetId="8">'[35]실행(1)'!#REF!</definedName>
    <definedName name="재료계" localSheetId="11">'[35]실행(1)'!#REF!</definedName>
    <definedName name="재료계" localSheetId="12">'[35]실행(1)'!#REF!</definedName>
    <definedName name="재료계" localSheetId="4">'[35]실행(1)'!#REF!</definedName>
    <definedName name="재료계">'[35]실행(1)'!#REF!</definedName>
    <definedName name="저압케이블전공" localSheetId="8">[22]단가집!#REF!</definedName>
    <definedName name="저압케이블전공" localSheetId="11">[22]단가집!#REF!</definedName>
    <definedName name="저압케이블전공" localSheetId="12">[22]단가집!#REF!</definedName>
    <definedName name="저압케이블전공" localSheetId="4">[22]단가집!#REF!</definedName>
    <definedName name="저압케이블전공">[22]단가집!#REF!</definedName>
    <definedName name="저케">62694</definedName>
    <definedName name="전기공사기사" localSheetId="8">[22]단가집!#REF!</definedName>
    <definedName name="전기공사기사" localSheetId="11">[22]단가집!#REF!</definedName>
    <definedName name="전기공사기사" localSheetId="12">[22]단가집!#REF!</definedName>
    <definedName name="전기공사기사" localSheetId="4">[22]단가집!#REF!</definedName>
    <definedName name="전기공사기사">[22]단가집!#REF!</definedName>
    <definedName name="절단공" localSheetId="8">[22]단가집!#REF!</definedName>
    <definedName name="절단공" localSheetId="11">[22]단가집!#REF!</definedName>
    <definedName name="절단공" localSheetId="12">[22]단가집!#REF!</definedName>
    <definedName name="절단공" localSheetId="4">[22]단가집!#REF!</definedName>
    <definedName name="절단공">[22]단가집!#REF!</definedName>
    <definedName name="정리" localSheetId="8">#REF!</definedName>
    <definedName name="정리" localSheetId="11">#REF!</definedName>
    <definedName name="정리" localSheetId="12">#REF!</definedName>
    <definedName name="정리" localSheetId="4">#REF!</definedName>
    <definedName name="정리">#REF!</definedName>
    <definedName name="정호" localSheetId="8">#REF!</definedName>
    <definedName name="정호" localSheetId="11">#REF!</definedName>
    <definedName name="정호" localSheetId="12">#REF!</definedName>
    <definedName name="정호" localSheetId="4">#REF!</definedName>
    <definedName name="정호">#REF!</definedName>
    <definedName name="제도사" localSheetId="8">[22]단가집!#REF!</definedName>
    <definedName name="제도사" localSheetId="11">[22]단가집!#REF!</definedName>
    <definedName name="제도사" localSheetId="12">[22]단가집!#REF!</definedName>
    <definedName name="제도사" localSheetId="4">[22]단가집!#REF!</definedName>
    <definedName name="제도사">[22]단가집!#REF!</definedName>
    <definedName name="제철축로공" localSheetId="8">[22]단가집!#REF!</definedName>
    <definedName name="제철축로공" localSheetId="11">[22]단가집!#REF!</definedName>
    <definedName name="제철축로공" localSheetId="12">[22]단가집!#REF!</definedName>
    <definedName name="제철축로공" localSheetId="4">[22]단가집!#REF!</definedName>
    <definedName name="제철축로공">[22]단가집!#REF!</definedName>
    <definedName name="조경공" localSheetId="8">[22]단가집!#REF!</definedName>
    <definedName name="조경공" localSheetId="11">[22]단가집!#REF!</definedName>
    <definedName name="조경공" localSheetId="12">[22]단가집!#REF!</definedName>
    <definedName name="조경공" localSheetId="4">[22]단가집!#REF!</definedName>
    <definedName name="조경공">[22]단가집!#REF!</definedName>
    <definedName name="조력공" localSheetId="8">[22]단가집!#REF!</definedName>
    <definedName name="조력공" localSheetId="11">[22]단가집!#REF!</definedName>
    <definedName name="조력공" localSheetId="12">[22]단가집!#REF!</definedName>
    <definedName name="조력공" localSheetId="4">[22]단가집!#REF!</definedName>
    <definedName name="조력공">[22]단가집!#REF!</definedName>
    <definedName name="조림인부" localSheetId="8">[22]단가집!#REF!</definedName>
    <definedName name="조림인부" localSheetId="11">[22]단가집!#REF!</definedName>
    <definedName name="조림인부" localSheetId="12">[22]단가집!#REF!</definedName>
    <definedName name="조림인부" localSheetId="4">[22]단가집!#REF!</definedName>
    <definedName name="조림인부">[22]단가집!#REF!</definedName>
    <definedName name="조적공" localSheetId="8">[22]단가집!#REF!</definedName>
    <definedName name="조적공" localSheetId="11">[22]단가집!#REF!</definedName>
    <definedName name="조적공" localSheetId="12">[22]단가집!#REF!</definedName>
    <definedName name="조적공" localSheetId="4">[22]단가집!#REF!</definedName>
    <definedName name="조적공">[22]단가집!#REF!</definedName>
    <definedName name="준설선기관사" localSheetId="8">[22]단가집!#REF!</definedName>
    <definedName name="준설선기관사" localSheetId="11">[22]단가집!#REF!</definedName>
    <definedName name="준설선기관사" localSheetId="12">[22]단가집!#REF!</definedName>
    <definedName name="준설선기관사" localSheetId="4">[22]단가집!#REF!</definedName>
    <definedName name="준설선기관사">[22]단가집!#REF!</definedName>
    <definedName name="준설선기관장" localSheetId="8">[22]단가집!#REF!</definedName>
    <definedName name="준설선기관장" localSheetId="11">[22]단가집!#REF!</definedName>
    <definedName name="준설선기관장" localSheetId="12">[22]단가집!#REF!</definedName>
    <definedName name="준설선기관장" localSheetId="4">[22]단가집!#REF!</definedName>
    <definedName name="준설선기관장">[22]단가집!#REF!</definedName>
    <definedName name="준설선선장" localSheetId="8">[22]단가집!#REF!</definedName>
    <definedName name="준설선선장" localSheetId="11">[22]단가집!#REF!</definedName>
    <definedName name="준설선선장" localSheetId="12">[22]단가집!#REF!</definedName>
    <definedName name="준설선선장" localSheetId="4">[22]단가집!#REF!</definedName>
    <definedName name="준설선선장">[22]단가집!#REF!</definedName>
    <definedName name="준설선운전사" localSheetId="8">[22]단가집!#REF!</definedName>
    <definedName name="준설선운전사" localSheetId="11">[22]단가집!#REF!</definedName>
    <definedName name="준설선운전사" localSheetId="12">[22]단가집!#REF!</definedName>
    <definedName name="준설선운전사" localSheetId="4">[22]단가집!#REF!</definedName>
    <definedName name="준설선운전사">[22]단가집!#REF!</definedName>
    <definedName name="준설선전기사" localSheetId="8">[22]단가집!#REF!</definedName>
    <definedName name="준설선전기사" localSheetId="11">[22]단가집!#REF!</definedName>
    <definedName name="준설선전기사" localSheetId="12">[22]단가집!#REF!</definedName>
    <definedName name="준설선전기사" localSheetId="4">[22]단가집!#REF!</definedName>
    <definedName name="준설선전기사">[22]단가집!#REF!</definedName>
    <definedName name="줄눈공" localSheetId="8">[22]단가집!#REF!</definedName>
    <definedName name="줄눈공" localSheetId="11">[22]단가집!#REF!</definedName>
    <definedName name="줄눈공" localSheetId="12">[22]단가집!#REF!</definedName>
    <definedName name="줄눈공" localSheetId="4">[22]단가집!#REF!</definedName>
    <definedName name="줄눈공">[22]단가집!#REF!</definedName>
    <definedName name="중급기능사" localSheetId="8">[22]단가집!#REF!</definedName>
    <definedName name="중급기능사" localSheetId="11">[22]단가집!#REF!</definedName>
    <definedName name="중급기능사" localSheetId="12">[22]단가집!#REF!</definedName>
    <definedName name="중급기능사" localSheetId="4">[22]단가집!#REF!</definedName>
    <definedName name="중급기능사">[22]단가집!#REF!</definedName>
    <definedName name="중급기술자" localSheetId="8">[22]단가집!#REF!</definedName>
    <definedName name="중급기술자" localSheetId="11">[22]단가집!#REF!</definedName>
    <definedName name="중급기술자" localSheetId="12">[22]단가집!#REF!</definedName>
    <definedName name="중급기술자" localSheetId="4">[22]단가집!#REF!</definedName>
    <definedName name="중급기술자">[22]단가집!#REF!</definedName>
    <definedName name="중기경비" localSheetId="8">[22]단가집!#REF!</definedName>
    <definedName name="중기경비" localSheetId="11">[22]단가집!#REF!</definedName>
    <definedName name="중기경비" localSheetId="12">[22]단가집!#REF!</definedName>
    <definedName name="중기경비" localSheetId="4">[22]단가집!#REF!</definedName>
    <definedName name="중기경비">[22]단가집!#REF!</definedName>
    <definedName name="중기노무" localSheetId="8">[22]단가집!#REF!</definedName>
    <definedName name="중기노무" localSheetId="11">[22]단가집!#REF!</definedName>
    <definedName name="중기노무" localSheetId="12">[22]단가집!#REF!</definedName>
    <definedName name="중기노무" localSheetId="4">[22]단가집!#REF!</definedName>
    <definedName name="중기노무">[22]단가집!#REF!</definedName>
    <definedName name="중기자재" localSheetId="8">[22]단가집!#REF!</definedName>
    <definedName name="중기자재" localSheetId="11">[22]단가집!#REF!</definedName>
    <definedName name="중기자재" localSheetId="12">[22]단가집!#REF!</definedName>
    <definedName name="중기자재" localSheetId="4">[22]단가집!#REF!</definedName>
    <definedName name="중기자재">[22]단가집!#REF!</definedName>
    <definedName name="지붕잇기공" localSheetId="8">[22]단가집!#REF!</definedName>
    <definedName name="지붕잇기공" localSheetId="11">[22]단가집!#REF!</definedName>
    <definedName name="지붕잇기공" localSheetId="12">[22]단가집!#REF!</definedName>
    <definedName name="지붕잇기공" localSheetId="4">[22]단가집!#REF!</definedName>
    <definedName name="지붕잇기공">[22]단가집!#REF!</definedName>
    <definedName name="지우기" localSheetId="8">[31]!지우기</definedName>
    <definedName name="지우기" localSheetId="11">[31]!지우기</definedName>
    <definedName name="지우기" localSheetId="12">[31]!지우기</definedName>
    <definedName name="지우기" localSheetId="4">[31]!지우기</definedName>
    <definedName name="지우기">[31]!지우기</definedName>
    <definedName name="지적기능사1급" localSheetId="8">[22]단가집!#REF!</definedName>
    <definedName name="지적기능사1급" localSheetId="11">[22]단가집!#REF!</definedName>
    <definedName name="지적기능사1급" localSheetId="12">[22]단가집!#REF!</definedName>
    <definedName name="지적기능사1급" localSheetId="4">[22]단가집!#REF!</definedName>
    <definedName name="지적기능사1급">[22]단가집!#REF!</definedName>
    <definedName name="지적기능사2급" localSheetId="8">[22]단가집!#REF!</definedName>
    <definedName name="지적기능사2급" localSheetId="11">[22]단가집!#REF!</definedName>
    <definedName name="지적기능사2급" localSheetId="12">[22]단가집!#REF!</definedName>
    <definedName name="지적기능사2급" localSheetId="4">[22]단가집!#REF!</definedName>
    <definedName name="지적기능사2급">[22]단가집!#REF!</definedName>
    <definedName name="지적기사1급" localSheetId="8">[22]단가집!#REF!</definedName>
    <definedName name="지적기사1급" localSheetId="11">[22]단가집!#REF!</definedName>
    <definedName name="지적기사1급" localSheetId="12">[22]단가집!#REF!</definedName>
    <definedName name="지적기사1급" localSheetId="4">[22]단가집!#REF!</definedName>
    <definedName name="지적기사1급">[22]단가집!#REF!</definedName>
    <definedName name="지적기사2급" localSheetId="8">[22]단가집!#REF!</definedName>
    <definedName name="지적기사2급" localSheetId="11">[22]단가집!#REF!</definedName>
    <definedName name="지적기사2급" localSheetId="12">[22]단가집!#REF!</definedName>
    <definedName name="지적기사2급" localSheetId="4">[22]단가집!#REF!</definedName>
    <definedName name="지적기사2급">[22]단가집!#REF!</definedName>
    <definedName name="직종별">#REF!</definedName>
    <definedName name="착암공" localSheetId="8">[22]단가집!#REF!</definedName>
    <definedName name="착암공" localSheetId="11">[22]단가집!#REF!</definedName>
    <definedName name="착암공" localSheetId="12">[22]단가집!#REF!</definedName>
    <definedName name="착암공" localSheetId="4">[22]단가집!#REF!</definedName>
    <definedName name="착암공">[22]단가집!#REF!</definedName>
    <definedName name="창호목공" localSheetId="8">[22]단가집!#REF!</definedName>
    <definedName name="창호목공" localSheetId="11">[22]단가집!#REF!</definedName>
    <definedName name="창호목공" localSheetId="12">[22]단가집!#REF!</definedName>
    <definedName name="창호목공" localSheetId="4">[22]단가집!#REF!</definedName>
    <definedName name="창호목공">[22]단가집!#REF!</definedName>
    <definedName name="처리" localSheetId="8">#REF!</definedName>
    <definedName name="처리" localSheetId="11">#REF!</definedName>
    <definedName name="처리" localSheetId="12">#REF!</definedName>
    <definedName name="처리" localSheetId="4">#REF!</definedName>
    <definedName name="처리">#REF!</definedName>
    <definedName name="철골공" localSheetId="8">[22]단가집!#REF!</definedName>
    <definedName name="철골공" localSheetId="11">[22]단가집!#REF!</definedName>
    <definedName name="철골공" localSheetId="12">[22]단가집!#REF!</definedName>
    <definedName name="철골공" localSheetId="4">[22]단가집!#REF!</definedName>
    <definedName name="철골공">[22]단가집!#REF!</definedName>
    <definedName name="철공" localSheetId="8">[22]단가집!#REF!</definedName>
    <definedName name="철공" localSheetId="11">[22]단가집!#REF!</definedName>
    <definedName name="철공" localSheetId="12">[22]단가집!#REF!</definedName>
    <definedName name="철공" localSheetId="4">[22]단가집!#REF!</definedName>
    <definedName name="철공">[22]단가집!#REF!</definedName>
    <definedName name="철근공" localSheetId="8">[22]단가집!#REF!</definedName>
    <definedName name="철근공" localSheetId="11">[22]단가집!#REF!</definedName>
    <definedName name="철근공" localSheetId="12">[22]단가집!#REF!</definedName>
    <definedName name="철근공" localSheetId="4">[22]단가집!#REF!</definedName>
    <definedName name="철근공">[22]단가집!#REF!</definedName>
    <definedName name="철도신호공" localSheetId="8">[22]단가집!#REF!</definedName>
    <definedName name="철도신호공" localSheetId="11">[22]단가집!#REF!</definedName>
    <definedName name="철도신호공" localSheetId="12">[22]단가집!#REF!</definedName>
    <definedName name="철도신호공" localSheetId="4">[22]단가집!#REF!</definedName>
    <definedName name="철도신호공">[22]단가집!#REF!</definedName>
    <definedName name="철판공" localSheetId="8">[22]단가집!#REF!</definedName>
    <definedName name="철판공" localSheetId="11">[22]단가집!#REF!</definedName>
    <definedName name="철판공" localSheetId="12">[22]단가집!#REF!</definedName>
    <definedName name="철판공" localSheetId="4">[22]단가집!#REF!</definedName>
    <definedName name="철판공">[22]단가집!#REF!</definedName>
    <definedName name="초급기능사" localSheetId="8">[22]단가집!#REF!</definedName>
    <definedName name="초급기능사" localSheetId="11">[22]단가집!#REF!</definedName>
    <definedName name="초급기능사" localSheetId="12">[22]단가집!#REF!</definedName>
    <definedName name="초급기능사" localSheetId="4">[22]단가집!#REF!</definedName>
    <definedName name="초급기능사">[22]단가집!#REF!</definedName>
    <definedName name="초급기술자" localSheetId="8">[22]단가집!#REF!</definedName>
    <definedName name="초급기술자" localSheetId="11">[22]단가집!#REF!</definedName>
    <definedName name="초급기술자" localSheetId="12">[22]단가집!#REF!</definedName>
    <definedName name="초급기술자" localSheetId="4">[22]단가집!#REF!</definedName>
    <definedName name="초급기술자">[22]단가집!#REF!</definedName>
    <definedName name="측부" localSheetId="8">[22]단가집!#REF!</definedName>
    <definedName name="측부" localSheetId="11">[22]단가집!#REF!</definedName>
    <definedName name="측부" localSheetId="12">[22]단가집!#REF!</definedName>
    <definedName name="측부" localSheetId="4">[22]단가집!#REF!</definedName>
    <definedName name="측부">[22]단가집!#REF!</definedName>
    <definedName name="치장벽돌공" localSheetId="8">[22]단가집!#REF!</definedName>
    <definedName name="치장벽돌공" localSheetId="11">[22]단가집!#REF!</definedName>
    <definedName name="치장벽돌공" localSheetId="12">[22]단가집!#REF!</definedName>
    <definedName name="치장벽돌공" localSheetId="4">[22]단가집!#REF!</definedName>
    <definedName name="치장벽돌공">[22]단가집!#REF!</definedName>
    <definedName name="ㅋ">#REF!</definedName>
    <definedName name="콘크리트공" localSheetId="8">[22]단가집!#REF!</definedName>
    <definedName name="콘크리트공" localSheetId="11">[22]단가집!#REF!</definedName>
    <definedName name="콘크리트공" localSheetId="12">[22]단가집!#REF!</definedName>
    <definedName name="콘크리트공" localSheetId="4">[22]단가집!#REF!</definedName>
    <definedName name="콘크리트공">[22]단가집!#REF!</definedName>
    <definedName name="타일공" localSheetId="8">[22]단가집!#REF!</definedName>
    <definedName name="타일공" localSheetId="11">[22]단가집!#REF!</definedName>
    <definedName name="타일공" localSheetId="12">[22]단가집!#REF!</definedName>
    <definedName name="타일공" localSheetId="4">[22]단가집!#REF!</definedName>
    <definedName name="타일공">[22]단가집!#REF!</definedName>
    <definedName name="토목지입재료비" localSheetId="8">#REF!</definedName>
    <definedName name="토목지입재료비" localSheetId="11">#REF!</definedName>
    <definedName name="토목지입재료비" localSheetId="12">#REF!</definedName>
    <definedName name="토목지입재료비" localSheetId="4">#REF!</definedName>
    <definedName name="토목지입재료비">#REF!</definedName>
    <definedName name="통내">56623</definedName>
    <definedName name="통신내선공" localSheetId="8">[22]단가집!#REF!</definedName>
    <definedName name="통신내선공" localSheetId="11">[22]단가집!#REF!</definedName>
    <definedName name="통신내선공" localSheetId="12">[22]단가집!#REF!</definedName>
    <definedName name="통신내선공" localSheetId="4">[22]단가집!#REF!</definedName>
    <definedName name="통신내선공">[22]단가집!#REF!</definedName>
    <definedName name="통신설비공" localSheetId="8">[22]단가집!#REF!</definedName>
    <definedName name="통신설비공" localSheetId="11">[22]단가집!#REF!</definedName>
    <definedName name="통신설비공" localSheetId="12">[22]단가집!#REF!</definedName>
    <definedName name="통신설비공" localSheetId="4">[22]단가집!#REF!</definedName>
    <definedName name="통신설비공">[22]단가집!#REF!</definedName>
    <definedName name="통신외선공" localSheetId="8">[22]단가집!#REF!</definedName>
    <definedName name="통신외선공" localSheetId="11">[22]단가집!#REF!</definedName>
    <definedName name="통신외선공" localSheetId="12">[22]단가집!#REF!</definedName>
    <definedName name="통신외선공" localSheetId="4">[22]단가집!#REF!</definedName>
    <definedName name="통신외선공">[22]단가집!#REF!</definedName>
    <definedName name="통신케이블공" localSheetId="8">[22]단가집!#REF!</definedName>
    <definedName name="통신케이블공" localSheetId="11">[22]단가집!#REF!</definedName>
    <definedName name="통신케이블공" localSheetId="12">[22]단가집!#REF!</definedName>
    <definedName name="통신케이블공" localSheetId="4">[22]단가집!#REF!</definedName>
    <definedName name="통신케이블공">[22]단가집!#REF!</definedName>
    <definedName name="특고압케이블전공" localSheetId="8">[22]단가집!#REF!</definedName>
    <definedName name="특고압케이블전공" localSheetId="11">[22]단가집!#REF!</definedName>
    <definedName name="특고압케이블전공" localSheetId="12">[22]단가집!#REF!</definedName>
    <definedName name="특고압케이블전공" localSheetId="4">[22]단가집!#REF!</definedName>
    <definedName name="특고압케이블전공">[22]단가집!#REF!</definedName>
    <definedName name="특급기술자" localSheetId="8">[22]단가집!#REF!</definedName>
    <definedName name="특급기술자" localSheetId="11">[22]단가집!#REF!</definedName>
    <definedName name="특급기술자" localSheetId="12">[22]단가집!#REF!</definedName>
    <definedName name="특급기술자" localSheetId="4">[22]단가집!#REF!</definedName>
    <definedName name="특급기술자">[22]단가집!#REF!</definedName>
    <definedName name="특별인부" localSheetId="8">[22]단가집!#REF!</definedName>
    <definedName name="특별인부" localSheetId="11">[22]단가집!#REF!</definedName>
    <definedName name="특별인부" localSheetId="12">[22]단가집!#REF!</definedName>
    <definedName name="특별인부" localSheetId="4">[22]단가집!#REF!</definedName>
    <definedName name="특별인부">[22]단가집!#REF!</definedName>
    <definedName name="특수비계공" localSheetId="8">[22]단가집!#REF!</definedName>
    <definedName name="특수비계공" localSheetId="11">[22]단가집!#REF!</definedName>
    <definedName name="특수비계공" localSheetId="12">[22]단가집!#REF!</definedName>
    <definedName name="특수비계공" localSheetId="4">[22]단가집!#REF!</definedName>
    <definedName name="특수비계공">[22]단가집!#REF!</definedName>
    <definedName name="특케">111738</definedName>
    <definedName name="ㅍ">#REF!</definedName>
    <definedName name="패널조립공" localSheetId="8">[22]단가집!#REF!</definedName>
    <definedName name="패널조립공" localSheetId="11">[22]단가집!#REF!</definedName>
    <definedName name="패널조립공" localSheetId="12">[22]단가집!#REF!</definedName>
    <definedName name="패널조립공" localSheetId="4">[22]단가집!#REF!</definedName>
    <definedName name="패널조립공">[22]단가집!#REF!</definedName>
    <definedName name="포설공" localSheetId="8">[22]단가집!#REF!</definedName>
    <definedName name="포설공" localSheetId="11">[22]단가집!#REF!</definedName>
    <definedName name="포설공" localSheetId="12">[22]단가집!#REF!</definedName>
    <definedName name="포설공" localSheetId="4">[22]단가집!#REF!</definedName>
    <definedName name="포설공">[22]단가집!#REF!</definedName>
    <definedName name="포장공" localSheetId="8">[22]단가집!#REF!</definedName>
    <definedName name="포장공" localSheetId="11">[22]단가집!#REF!</definedName>
    <definedName name="포장공" localSheetId="12">[22]단가집!#REF!</definedName>
    <definedName name="포장공" localSheetId="4">[22]단가집!#REF!</definedName>
    <definedName name="포장공">[22]단가집!#REF!</definedName>
    <definedName name="표">#REF!</definedName>
    <definedName name="표1">#REF!</definedName>
    <definedName name="표지" localSheetId="8">#REF!</definedName>
    <definedName name="표지" localSheetId="11">#REF!</definedName>
    <definedName name="표지" localSheetId="12">#REF!</definedName>
    <definedName name="표지" localSheetId="4">#REF!</definedName>
    <definedName name="표지">#REF!</definedName>
    <definedName name="표지임당" localSheetId="8">#REF!</definedName>
    <definedName name="표지임당" localSheetId="11">#REF!</definedName>
    <definedName name="표지임당" localSheetId="12">#REF!</definedName>
    <definedName name="표지임당" localSheetId="4">#REF!</definedName>
    <definedName name="표지임당">#REF!</definedName>
    <definedName name="품의서">#REF!</definedName>
    <definedName name="플랜트">53292</definedName>
    <definedName name="플랜트기계설치공" localSheetId="8">[22]단가집!#REF!</definedName>
    <definedName name="플랜트기계설치공" localSheetId="11">[22]단가집!#REF!</definedName>
    <definedName name="플랜트기계설치공" localSheetId="12">[22]단가집!#REF!</definedName>
    <definedName name="플랜트기계설치공" localSheetId="4">[22]단가집!#REF!</definedName>
    <definedName name="플랜트기계설치공">[22]단가집!#REF!</definedName>
    <definedName name="플랜트배관공" localSheetId="8">[22]단가집!#REF!</definedName>
    <definedName name="플랜트배관공" localSheetId="11">[22]단가집!#REF!</definedName>
    <definedName name="플랜트배관공" localSheetId="12">[22]단가집!#REF!</definedName>
    <definedName name="플랜트배관공" localSheetId="4">[22]단가집!#REF!</definedName>
    <definedName name="플랜트배관공">[22]단가집!#REF!</definedName>
    <definedName name="플랜트용접공" localSheetId="8">[22]단가집!#REF!</definedName>
    <definedName name="플랜트용접공" localSheetId="11">[22]단가집!#REF!</definedName>
    <definedName name="플랜트용접공" localSheetId="12">[22]단가집!#REF!</definedName>
    <definedName name="플랜트용접공" localSheetId="4">[22]단가집!#REF!</definedName>
    <definedName name="플랜트용접공">[22]단가집!#REF!</definedName>
    <definedName name="플랜트전공" localSheetId="8">[22]단가집!#REF!</definedName>
    <definedName name="플랜트전공" localSheetId="11">[22]단가집!#REF!</definedName>
    <definedName name="플랜트전공" localSheetId="12">[22]단가집!#REF!</definedName>
    <definedName name="플랜트전공" localSheetId="4">[22]단가집!#REF!</definedName>
    <definedName name="플랜트전공">[22]단가집!#REF!</definedName>
    <definedName name="플랜트제관공" localSheetId="8">[22]단가집!#REF!</definedName>
    <definedName name="플랜트제관공" localSheetId="11">[22]단가집!#REF!</definedName>
    <definedName name="플랜트제관공" localSheetId="12">[22]단가집!#REF!</definedName>
    <definedName name="플랜트제관공" localSheetId="4">[22]단가집!#REF!</definedName>
    <definedName name="플랜트제관공">[22]단가집!#REF!</definedName>
    <definedName name="플랜트특수용접공" localSheetId="8">[22]단가집!#REF!</definedName>
    <definedName name="플랜트특수용접공" localSheetId="11">[22]단가집!#REF!</definedName>
    <definedName name="플랜트특수용접공" localSheetId="12">[22]단가집!#REF!</definedName>
    <definedName name="플랜트특수용접공" localSheetId="4">[22]단가집!#REF!</definedName>
    <definedName name="플랜트특수용접공">[22]단가집!#REF!</definedName>
    <definedName name="ㅎ" localSheetId="8">#REF!</definedName>
    <definedName name="ㅎ" localSheetId="11">#REF!</definedName>
    <definedName name="ㅎ" localSheetId="12">#REF!</definedName>
    <definedName name="ㅎ" localSheetId="4">#REF!</definedName>
    <definedName name="ㅎ">#REF!</definedName>
    <definedName name="ㅎ5" localSheetId="8">#REF!</definedName>
    <definedName name="ㅎ5" localSheetId="11">#REF!</definedName>
    <definedName name="ㅎ5" localSheetId="12">#REF!</definedName>
    <definedName name="ㅎ5" localSheetId="4">#REF!</definedName>
    <definedName name="ㅎ5">#REF!</definedName>
    <definedName name="ㅎㄹ" localSheetId="1" hidden="1">#REF!</definedName>
    <definedName name="ㅎㄹ" localSheetId="8" hidden="1">#REF!</definedName>
    <definedName name="ㅎㄹ" localSheetId="11" hidden="1">#REF!</definedName>
    <definedName name="ㅎㄹ" localSheetId="12" hidden="1">#REF!</definedName>
    <definedName name="ㅎㄹ" localSheetId="4" hidden="1">#REF!</definedName>
    <definedName name="ㅎㄹ" hidden="1">#REF!</definedName>
    <definedName name="하자" localSheetId="8">#REF!</definedName>
    <definedName name="하자" localSheetId="11">#REF!</definedName>
    <definedName name="하자" localSheetId="12">#REF!</definedName>
    <definedName name="하자" localSheetId="4">#REF!</definedName>
    <definedName name="하자">#REF!</definedName>
    <definedName name="한길" localSheetId="8">#REF!</definedName>
    <definedName name="한길" localSheetId="11">#REF!</definedName>
    <definedName name="한길" localSheetId="12">#REF!</definedName>
    <definedName name="한길" localSheetId="4">#REF!</definedName>
    <definedName name="한길">#REF!</definedName>
    <definedName name="할석공" localSheetId="8">[22]단가집!#REF!</definedName>
    <definedName name="할석공" localSheetId="11">[22]단가집!#REF!</definedName>
    <definedName name="할석공" localSheetId="12">[22]단가집!#REF!</definedName>
    <definedName name="할석공" localSheetId="4">[22]단가집!#REF!</definedName>
    <definedName name="할석공">[22]단가집!#REF!</definedName>
    <definedName name="함석공" localSheetId="8">[22]단가집!#REF!</definedName>
    <definedName name="함석공" localSheetId="11">[22]단가집!#REF!</definedName>
    <definedName name="함석공" localSheetId="12">[22]단가집!#REF!</definedName>
    <definedName name="함석공" localSheetId="4">[22]단가집!#REF!</definedName>
    <definedName name="함석공">[22]단가집!#REF!</definedName>
    <definedName name="혀" localSheetId="1" hidden="1">#REF!</definedName>
    <definedName name="혀" localSheetId="8" hidden="1">#REF!</definedName>
    <definedName name="혀" localSheetId="11" hidden="1">#REF!</definedName>
    <definedName name="혀" localSheetId="12" hidden="1">#REF!</definedName>
    <definedName name="혀" localSheetId="4" hidden="1">#REF!</definedName>
    <definedName name="혀" hidden="1">#REF!</definedName>
    <definedName name="현도사" localSheetId="8">[22]단가집!#REF!</definedName>
    <definedName name="현도사" localSheetId="11">[22]단가집!#REF!</definedName>
    <definedName name="현도사" localSheetId="12">[22]단가집!#REF!</definedName>
    <definedName name="현도사" localSheetId="4">[22]단가집!#REF!</definedName>
    <definedName name="현도사">[22]단가집!#REF!</definedName>
    <definedName name="형틀목공" localSheetId="8">[22]단가집!#REF!</definedName>
    <definedName name="형틀목공" localSheetId="11">[22]단가집!#REF!</definedName>
    <definedName name="형틀목공" localSheetId="12">[22]단가집!#REF!</definedName>
    <definedName name="형틀목공" localSheetId="4">[22]단가집!#REF!</definedName>
    <definedName name="형틀목공">[22]단가집!#REF!</definedName>
    <definedName name="화약취급공" localSheetId="8">[22]단가집!#REF!</definedName>
    <definedName name="화약취급공" localSheetId="11">[22]단가집!#REF!</definedName>
    <definedName name="화약취급공" localSheetId="12">[22]단가집!#REF!</definedName>
    <definedName name="화약취급공" localSheetId="4">[22]단가집!#REF!</definedName>
    <definedName name="화약취급공">[22]단가집!#REF!</definedName>
    <definedName name="ㅀ">#REF!</definedName>
    <definedName name="ㅐ520">#REF!</definedName>
    <definedName name="ㅠ">#REF!</definedName>
    <definedName name="ㅣㅣㅣㅣ" localSheetId="8">#REF!</definedName>
    <definedName name="ㅣㅣㅣㅣ" localSheetId="11">#REF!</definedName>
    <definedName name="ㅣㅣㅣㅣ" localSheetId="12">#REF!</definedName>
    <definedName name="ㅣㅣㅣㅣ" localSheetId="4">#REF!</definedName>
    <definedName name="ㅣㅣㅣㅣ">#REF!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F1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sinyeong.cho: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영업이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작성한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견적품의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내용을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수기로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E4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받거나</t>
        </r>
        <r>
          <rPr>
            <sz val="9"/>
            <color indexed="81"/>
            <rFont val="Tahoma"/>
            <family val="2"/>
          </rPr>
          <t xml:space="preserve"> -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프로젝트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
연</t>
        </r>
        <r>
          <rPr>
            <sz val="9"/>
            <color indexed="81"/>
            <rFont val="Tahoma"/>
            <family val="2"/>
          </rPr>
          <t xml:space="preserve"> 5% *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* </t>
        </r>
        <r>
          <rPr>
            <sz val="9"/>
            <color indexed="81"/>
            <rFont val="돋움"/>
            <family val="3"/>
            <charset val="129"/>
          </rPr>
          <t>기간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E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보할과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G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비중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D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공사기간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연장기간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표시
</t>
        </r>
        <r>
          <rPr>
            <sz val="9"/>
            <color indexed="81"/>
            <rFont val="Tahoma"/>
            <family val="2"/>
          </rPr>
          <t>'2.</t>
        </r>
        <r>
          <rPr>
            <sz val="9"/>
            <color indexed="81"/>
            <rFont val="돋움"/>
            <family val="3"/>
            <charset val="129"/>
          </rPr>
          <t>공사기간</t>
        </r>
        <r>
          <rPr>
            <sz val="9"/>
            <color indexed="81"/>
            <rFont val="Tahoma"/>
            <family val="2"/>
          </rPr>
          <t xml:space="preserve"> : 2024.01.01  </t>
        </r>
        <r>
          <rPr>
            <sz val="9"/>
            <color indexed="81"/>
            <rFont val="돋움"/>
            <family val="3"/>
            <charset val="129"/>
          </rPr>
          <t>∼</t>
        </r>
        <r>
          <rPr>
            <sz val="9"/>
            <color indexed="81"/>
            <rFont val="Tahoma"/>
            <family val="2"/>
          </rPr>
          <t xml:space="preserve">  2027.12.31  ( 1,460 </t>
        </r>
        <r>
          <rPr>
            <sz val="9"/>
            <color indexed="81"/>
            <rFont val="돋움"/>
            <family val="3"/>
            <charset val="129"/>
          </rPr>
          <t>일간</t>
        </r>
        <r>
          <rPr>
            <sz val="9"/>
            <color indexed="81"/>
            <rFont val="Tahoma"/>
            <family val="2"/>
          </rPr>
          <t xml:space="preserve"> ) / 2024.01.01  </t>
        </r>
        <r>
          <rPr>
            <sz val="9"/>
            <color indexed="81"/>
            <rFont val="돋움"/>
            <family val="3"/>
            <charset val="129"/>
          </rPr>
          <t>∼</t>
        </r>
        <r>
          <rPr>
            <sz val="9"/>
            <color indexed="81"/>
            <rFont val="Tahoma"/>
            <family val="2"/>
          </rPr>
          <t xml:space="preserve">  2028.12.31  ( 1,826 </t>
        </r>
        <r>
          <rPr>
            <sz val="9"/>
            <color indexed="81"/>
            <rFont val="돋움"/>
            <family val="3"/>
            <charset val="129"/>
          </rPr>
          <t>일간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D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D1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E4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늦게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받거나</t>
        </r>
        <r>
          <rPr>
            <sz val="9"/>
            <color indexed="81"/>
            <rFont val="Tahoma"/>
            <family val="2"/>
          </rPr>
          <t xml:space="preserve"> -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프로젝트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이자
연</t>
        </r>
        <r>
          <rPr>
            <sz val="9"/>
            <color indexed="81"/>
            <rFont val="Tahoma"/>
            <family val="2"/>
          </rPr>
          <t xml:space="preserve"> 5% *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* </t>
        </r>
        <r>
          <rPr>
            <sz val="9"/>
            <color indexed="81"/>
            <rFont val="돋움"/>
            <family val="3"/>
            <charset val="129"/>
          </rPr>
          <t>기간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sinyeong.cho</author>
  </authors>
  <commentList>
    <comment ref="H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  <comment ref="N5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sinyeong.cho: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하도급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</commentList>
</comments>
</file>

<file path=xl/sharedStrings.xml><?xml version="1.0" encoding="utf-8"?>
<sst xmlns="http://schemas.openxmlformats.org/spreadsheetml/2006/main" count="890" uniqueCount="890">
  <si>
    <t>%</t>
  </si>
  <si>
    <t>5. 특기사항</t>
  </si>
  <si>
    <t>현장조직 및 업무분장</t>
  </si>
  <si>
    <t>본사재료비</t>
  </si>
  <si>
    <t>(산재보험)</t>
  </si>
  <si>
    <t>금액</t>
    <phoneticPr fontId="6" type="noConversion"/>
  </si>
  <si>
    <t>계</t>
    <phoneticPr fontId="6" type="noConversion"/>
  </si>
  <si>
    <t>비고</t>
    <phoneticPr fontId="6" type="noConversion"/>
  </si>
  <si>
    <t>%</t>
    <phoneticPr fontId="6" type="noConversion"/>
  </si>
  <si>
    <t>기      타</t>
    <phoneticPr fontId="6" type="noConversion"/>
  </si>
  <si>
    <t>간 접 비</t>
    <phoneticPr fontId="6" type="noConversion"/>
  </si>
  <si>
    <t>복리후생비</t>
    <phoneticPr fontId="6" type="noConversion"/>
  </si>
  <si>
    <t>수도광열비</t>
    <phoneticPr fontId="6" type="noConversion"/>
  </si>
  <si>
    <t>여비교통비</t>
    <phoneticPr fontId="6" type="noConversion"/>
  </si>
  <si>
    <t>통  신  비</t>
    <phoneticPr fontId="6" type="noConversion"/>
  </si>
  <si>
    <t>도서인쇄비</t>
    <phoneticPr fontId="6" type="noConversion"/>
  </si>
  <si>
    <t>차량유지비</t>
    <phoneticPr fontId="6" type="noConversion"/>
  </si>
  <si>
    <t>수  수  료</t>
    <phoneticPr fontId="6" type="noConversion"/>
  </si>
  <si>
    <t>【단위 : 원】</t>
    <phoneticPr fontId="6" type="noConversion"/>
  </si>
  <si>
    <t>품   명</t>
    <phoneticPr fontId="6" type="noConversion"/>
  </si>
  <si>
    <t>단위</t>
    <phoneticPr fontId="6" type="noConversion"/>
  </si>
  <si>
    <t>집행계획(A)</t>
    <phoneticPr fontId="6" type="noConversion"/>
  </si>
  <si>
    <t>수량</t>
    <phoneticPr fontId="6" type="noConversion"/>
  </si>
  <si>
    <t>단가</t>
    <phoneticPr fontId="6" type="noConversion"/>
  </si>
  <si>
    <t>비 고</t>
    <phoneticPr fontId="6" type="noConversion"/>
  </si>
  <si>
    <t>■ 재료비</t>
    <phoneticPr fontId="6" type="noConversion"/>
  </si>
  <si>
    <t xml:space="preserve">GS네오텍                                                                                       Page :                                  </t>
    <phoneticPr fontId="5" type="noConversion"/>
  </si>
  <si>
    <t xml:space="preserve">    GS네오텍                                                                                       Page :                                                                            </t>
    <phoneticPr fontId="5" type="noConversion"/>
  </si>
  <si>
    <t>공사집행예산 집계표</t>
    <phoneticPr fontId="6" type="noConversion"/>
  </si>
  <si>
    <t xml:space="preserve"> 계 약 사 항</t>
    <phoneticPr fontId="6" type="noConversion"/>
  </si>
  <si>
    <t xml:space="preserve">Page:    </t>
    <phoneticPr fontId="6" type="noConversion"/>
  </si>
  <si>
    <t xml:space="preserve">  GS네오텍</t>
    <phoneticPr fontId="5" type="noConversion"/>
  </si>
  <si>
    <t xml:space="preserve">   - 본사재료비</t>
    <phoneticPr fontId="6" type="noConversion"/>
  </si>
  <si>
    <t>【 단위 : % , 천원 】</t>
    <phoneticPr fontId="6" type="noConversion"/>
  </si>
  <si>
    <t>안전관리비</t>
    <phoneticPr fontId="6" type="noConversion"/>
  </si>
  <si>
    <t>노무비</t>
    <phoneticPr fontId="6" type="noConversion"/>
  </si>
  <si>
    <t>합계</t>
    <phoneticPr fontId="6" type="noConversion"/>
  </si>
  <si>
    <t>외주용역비</t>
    <phoneticPr fontId="6" type="noConversion"/>
  </si>
  <si>
    <t>외주가공비</t>
    <phoneticPr fontId="6" type="noConversion"/>
  </si>
  <si>
    <t>운   반   비</t>
    <phoneticPr fontId="6" type="noConversion"/>
  </si>
  <si>
    <t>계약금액</t>
    <phoneticPr fontId="6" type="noConversion"/>
  </si>
  <si>
    <t>[ □ 가    □ 본 ]</t>
    <phoneticPr fontId="5" type="noConversion"/>
  </si>
  <si>
    <t xml:space="preserve">2. 원 청 사  :                                                 </t>
    <phoneticPr fontId="6" type="noConversion"/>
  </si>
  <si>
    <t xml:space="preserve">3. 발 주 자  :                                                 </t>
    <phoneticPr fontId="6" type="noConversion"/>
  </si>
  <si>
    <t>4. 공사기간 :                 ∼                 (      일간)</t>
    <phoneticPr fontId="8" type="noConversion"/>
  </si>
  <si>
    <t>계약금액</t>
    <phoneticPr fontId="6" type="noConversion"/>
  </si>
  <si>
    <t>실행신청금액</t>
    <phoneticPr fontId="6" type="noConversion"/>
  </si>
  <si>
    <t>실행승인금액</t>
    <phoneticPr fontId="6" type="noConversion"/>
  </si>
  <si>
    <t>1. 공 사 명  :                                                  (공사코드:                      )</t>
    <phoneticPr fontId="8" type="noConversion"/>
  </si>
  <si>
    <t>5. 현장개설 예정일 :       20     ,      ,</t>
    <phoneticPr fontId="8" type="noConversion"/>
  </si>
  <si>
    <t>구분</t>
    <phoneticPr fontId="6" type="noConversion"/>
  </si>
  <si>
    <t>서류명</t>
    <phoneticPr fontId="6" type="noConversion"/>
  </si>
  <si>
    <t>첨부서류</t>
    <phoneticPr fontId="6" type="noConversion"/>
  </si>
  <si>
    <t>유</t>
    <phoneticPr fontId="6" type="noConversion"/>
  </si>
  <si>
    <t>무</t>
    <phoneticPr fontId="6" type="noConversion"/>
  </si>
  <si>
    <t>■</t>
    <phoneticPr fontId="6" type="noConversion"/>
  </si>
  <si>
    <t>□</t>
    <phoneticPr fontId="6" type="noConversion"/>
  </si>
  <si>
    <t>예산집계표, 원가산출내역서(재료비, 인력산출 내역 등)</t>
    <phoneticPr fontId="6" type="noConversion"/>
  </si>
  <si>
    <t>견적금액</t>
    <phoneticPr fontId="6" type="noConversion"/>
  </si>
  <si>
    <t>※ 공사규모, 현장여건, 소장능력 등을 고려하여 통합,분할할 수 있음</t>
  </si>
  <si>
    <t>원</t>
    <phoneticPr fontId="6" type="noConversion"/>
  </si>
  <si>
    <t>(                                       %)</t>
    <phoneticPr fontId="6" type="noConversion"/>
  </si>
  <si>
    <t>견적품의서</t>
    <phoneticPr fontId="6" type="noConversion"/>
  </si>
  <si>
    <t>입찰참가/ 결과 보고서</t>
    <phoneticPr fontId="6" type="noConversion"/>
  </si>
  <si>
    <t>공사개요</t>
    <phoneticPr fontId="6" type="noConversion"/>
  </si>
  <si>
    <t>현장조직 및 업무분장</t>
    <phoneticPr fontId="6" type="noConversion"/>
  </si>
  <si>
    <t>집행계획서</t>
    <phoneticPr fontId="6" type="noConversion"/>
  </si>
  <si>
    <t>집행예산집계표</t>
    <phoneticPr fontId="6" type="noConversion"/>
  </si>
  <si>
    <t>집행예산 산출내역서</t>
    <phoneticPr fontId="6" type="noConversion"/>
  </si>
  <si>
    <t>공사 예정 공정표</t>
    <phoneticPr fontId="6" type="noConversion"/>
  </si>
  <si>
    <t>인원동원계획</t>
    <phoneticPr fontId="6" type="noConversion"/>
  </si>
  <si>
    <t>장비동원계획</t>
    <phoneticPr fontId="6" type="noConversion"/>
  </si>
  <si>
    <t>재료비 산출 내역</t>
    <phoneticPr fontId="6" type="noConversion"/>
  </si>
  <si>
    <t>인력 산출 내역
(자체품 적용결과)</t>
    <phoneticPr fontId="6" type="noConversion"/>
  </si>
  <si>
    <t>소모품/ 안전관리비 산출 내역</t>
    <phoneticPr fontId="6" type="noConversion"/>
  </si>
  <si>
    <t>월중집행계획서</t>
    <phoneticPr fontId="6" type="noConversion"/>
  </si>
  <si>
    <t>(공정/투입/기성) 현황</t>
    <phoneticPr fontId="6" type="noConversion"/>
  </si>
  <si>
    <t>기타서류</t>
    <phoneticPr fontId="6" type="noConversion"/>
  </si>
  <si>
    <t>외주비</t>
    <phoneticPr fontId="6" type="noConversion"/>
  </si>
  <si>
    <t>집 행 계 획</t>
    <phoneticPr fontId="6" type="noConversion"/>
  </si>
  <si>
    <t>회 선 비(CDN)</t>
    <phoneticPr fontId="6" type="noConversion"/>
  </si>
  <si>
    <t>경  비</t>
    <phoneticPr fontId="6" type="noConversion"/>
  </si>
  <si>
    <t xml:space="preserve">          구분
항목</t>
    <phoneticPr fontId="6" type="noConversion"/>
  </si>
  <si>
    <t>장비비</t>
    <phoneticPr fontId="6" type="noConversion"/>
  </si>
  <si>
    <t>소모품비</t>
    <phoneticPr fontId="6" type="noConversion"/>
  </si>
  <si>
    <t>공사비 계</t>
    <phoneticPr fontId="6" type="noConversion"/>
  </si>
  <si>
    <t>지급임차비</t>
    <phoneticPr fontId="6" type="noConversion"/>
  </si>
  <si>
    <t>매출액</t>
    <phoneticPr fontId="6" type="noConversion"/>
  </si>
  <si>
    <t>재료비</t>
    <phoneticPr fontId="6" type="noConversion"/>
  </si>
  <si>
    <t>급료(직원)</t>
  </si>
  <si>
    <t>상여금(직원)</t>
  </si>
  <si>
    <t>퇴직금(직원)</t>
  </si>
  <si>
    <t>보험료</t>
    <phoneticPr fontId="6" type="noConversion"/>
  </si>
  <si>
    <t xml:space="preserve">   - 보험료</t>
  </si>
  <si>
    <t>보험료(노무)</t>
  </si>
  <si>
    <t>(국민연금)</t>
  </si>
  <si>
    <t>(건강보험)</t>
  </si>
  <si>
    <t>(퇴직공제부금)</t>
  </si>
  <si>
    <t>(고용보험)</t>
  </si>
  <si>
    <t xml:space="preserve">   보험료(공사)</t>
  </si>
  <si>
    <t>(선급금보증)</t>
  </si>
  <si>
    <t>(계약이행)</t>
  </si>
  <si>
    <t>(하자이행)</t>
  </si>
  <si>
    <t>임금(현장)</t>
    <phoneticPr fontId="6" type="noConversion"/>
  </si>
  <si>
    <t>퇴직금(현장)</t>
    <phoneticPr fontId="6" type="noConversion"/>
  </si>
  <si>
    <t xml:space="preserve">  GP-4050-02(1)</t>
    <phoneticPr fontId="10" type="noConversion"/>
  </si>
  <si>
    <t>GP-4050-05(1)</t>
    <phoneticPr fontId="6" type="noConversion"/>
  </si>
  <si>
    <t>영업이익</t>
    <phoneticPr fontId="6" type="noConversion"/>
  </si>
  <si>
    <t>【단위 : 원】</t>
    <phoneticPr fontId="6" type="noConversion"/>
  </si>
  <si>
    <t xml:space="preserve">자재
코드  </t>
    <phoneticPr fontId="6" type="noConversion"/>
  </si>
  <si>
    <t>품   명</t>
    <phoneticPr fontId="6" type="noConversion"/>
  </si>
  <si>
    <t>규   격</t>
    <phoneticPr fontId="6" type="noConversion"/>
  </si>
  <si>
    <t>규   격</t>
    <phoneticPr fontId="6" type="noConversion"/>
  </si>
  <si>
    <t>단위</t>
    <phoneticPr fontId="6" type="noConversion"/>
  </si>
  <si>
    <t>계  약</t>
    <phoneticPr fontId="6" type="noConversion"/>
  </si>
  <si>
    <t xml:space="preserve">비 고           </t>
    <phoneticPr fontId="6" type="noConversion"/>
  </si>
  <si>
    <t xml:space="preserve">비 고           </t>
    <phoneticPr fontId="6" type="noConversion"/>
  </si>
  <si>
    <t>식</t>
  </si>
  <si>
    <t>합     계</t>
    <phoneticPr fontId="6" type="noConversion"/>
  </si>
  <si>
    <t xml:space="preserve">Page :    </t>
    <phoneticPr fontId="6" type="noConversion"/>
  </si>
  <si>
    <t>GP-4050-07(1)</t>
    <phoneticPr fontId="6" type="noConversion"/>
  </si>
  <si>
    <t>전 기 공 사 전 체 공 정 표</t>
    <phoneticPr fontId="6" type="noConversion"/>
  </si>
  <si>
    <t>공사명 : 운서역 복합시설 신축 전기 소방공사 ('15.06.01- '17.04.30)</t>
    <phoneticPr fontId="6" type="noConversion"/>
  </si>
  <si>
    <t>현장 책임자  :   한    상    욱    (인)</t>
    <phoneticPr fontId="6" type="noConversion"/>
  </si>
  <si>
    <t>작성일 : 2015년  01월  15일</t>
    <phoneticPr fontId="6" type="noConversion"/>
  </si>
  <si>
    <t>구  분</t>
    <phoneticPr fontId="6" type="noConversion"/>
  </si>
  <si>
    <t>중     공     종</t>
    <phoneticPr fontId="6" type="noConversion"/>
  </si>
  <si>
    <t>소     공     종</t>
    <phoneticPr fontId="6" type="noConversion"/>
  </si>
  <si>
    <t>금   액</t>
    <phoneticPr fontId="6" type="noConversion"/>
  </si>
  <si>
    <t>보할</t>
    <phoneticPr fontId="6" type="noConversion"/>
  </si>
  <si>
    <t>2015년</t>
    <phoneticPr fontId="6" type="noConversion"/>
  </si>
  <si>
    <t>2016년</t>
    <phoneticPr fontId="6" type="noConversion"/>
  </si>
  <si>
    <t>2017년</t>
    <phoneticPr fontId="6" type="noConversion"/>
  </si>
  <si>
    <t>비  고</t>
    <phoneticPr fontId="6" type="noConversion"/>
  </si>
  <si>
    <t>6월</t>
    <phoneticPr fontId="6" type="noConversion"/>
  </si>
  <si>
    <t>7월</t>
    <phoneticPr fontId="6" type="noConversion"/>
  </si>
  <si>
    <t>8월</t>
    <phoneticPr fontId="6" type="noConversion"/>
  </si>
  <si>
    <t>9월</t>
    <phoneticPr fontId="6" type="noConversion"/>
  </si>
  <si>
    <t>10월</t>
    <phoneticPr fontId="6" type="noConversion"/>
  </si>
  <si>
    <t>11월</t>
    <phoneticPr fontId="6" type="noConversion"/>
  </si>
  <si>
    <t>12월</t>
    <phoneticPr fontId="6" type="noConversion"/>
  </si>
  <si>
    <t>1월</t>
    <phoneticPr fontId="6" type="noConversion"/>
  </si>
  <si>
    <t>2월</t>
    <phoneticPr fontId="6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</si>
  <si>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</si>
  <si>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</si>
  <si>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</si>
  <si>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</si>
  <si>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</si>
  <si>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</si>
  <si>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</si>
  <si>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</si>
  <si>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</si>
  <si>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</si>
  <si>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3월</t>
    <phoneticPr fontId="6" type="noConversion"/>
  </si>
  <si>
    <t>4월</t>
    <phoneticPr fontId="6" type="noConversion"/>
  </si>
  <si>
    <t>5월</t>
    <phoneticPr fontId="6" type="noConversion"/>
  </si>
  <si>
    <t>토
목</t>
    <phoneticPr fontId="6" type="noConversion"/>
  </si>
  <si>
    <t>-.가설공사</t>
    <phoneticPr fontId="6" type="noConversion"/>
  </si>
  <si>
    <t>T/C설치-1</t>
    <phoneticPr fontId="6" type="noConversion"/>
  </si>
  <si>
    <t>T/C설치-2</t>
    <phoneticPr fontId="6" type="noConversion"/>
  </si>
  <si>
    <t>H/C설치</t>
    <phoneticPr fontId="6" type="noConversion"/>
  </si>
  <si>
    <t>T/C설치</t>
    <phoneticPr fontId="6" type="noConversion"/>
  </si>
  <si>
    <t>H/C해체</t>
    <phoneticPr fontId="6" type="noConversion"/>
  </si>
  <si>
    <t>건</t>
    <phoneticPr fontId="6" type="noConversion"/>
  </si>
  <si>
    <t>-.가시설공사</t>
    <phoneticPr fontId="6" type="noConversion"/>
  </si>
  <si>
    <t>CIP굴착</t>
    <phoneticPr fontId="6" type="noConversion"/>
  </si>
  <si>
    <t>E/A 앙카 시공</t>
    <phoneticPr fontId="6" type="noConversion"/>
  </si>
  <si>
    <t>E/A 해체</t>
    <phoneticPr fontId="6" type="noConversion"/>
  </si>
  <si>
    <t>- 내부 조적 및 단열공사</t>
    <phoneticPr fontId="6" type="noConversion"/>
  </si>
  <si>
    <t>축</t>
    <phoneticPr fontId="6" type="noConversion"/>
  </si>
  <si>
    <t>-.토공사</t>
    <phoneticPr fontId="6" type="noConversion"/>
  </si>
  <si>
    <t>토사반출</t>
    <phoneticPr fontId="6" type="noConversion"/>
  </si>
  <si>
    <t>공</t>
    <phoneticPr fontId="6" type="noConversion"/>
  </si>
  <si>
    <t>건
축</t>
    <phoneticPr fontId="6" type="noConversion"/>
  </si>
  <si>
    <t>-.골조공사</t>
    <phoneticPr fontId="6" type="noConversion"/>
  </si>
  <si>
    <t>골조공사</t>
    <phoneticPr fontId="6" type="noConversion"/>
  </si>
  <si>
    <t>B3F</t>
    <phoneticPr fontId="6" type="noConversion"/>
  </si>
  <si>
    <t>B2F</t>
    <phoneticPr fontId="6" type="noConversion"/>
  </si>
  <si>
    <t>B1F</t>
    <phoneticPr fontId="6" type="noConversion"/>
  </si>
  <si>
    <t>1F</t>
    <phoneticPr fontId="6" type="noConversion"/>
  </si>
  <si>
    <t>2F</t>
    <phoneticPr fontId="6" type="noConversion"/>
  </si>
  <si>
    <t xml:space="preserve">PIT </t>
    <phoneticPr fontId="6" type="noConversion"/>
  </si>
  <si>
    <t>3F</t>
    <phoneticPr fontId="6" type="noConversion"/>
  </si>
  <si>
    <t>4F</t>
    <phoneticPr fontId="6" type="noConversion"/>
  </si>
  <si>
    <t>5F</t>
    <phoneticPr fontId="6" type="noConversion"/>
  </si>
  <si>
    <t>6F</t>
    <phoneticPr fontId="6" type="noConversion"/>
  </si>
  <si>
    <t>7F</t>
    <phoneticPr fontId="6" type="noConversion"/>
  </si>
  <si>
    <t>8F</t>
    <phoneticPr fontId="6" type="noConversion"/>
  </si>
  <si>
    <t>9F</t>
    <phoneticPr fontId="6" type="noConversion"/>
  </si>
  <si>
    <t>10F</t>
    <phoneticPr fontId="6" type="noConversion"/>
  </si>
  <si>
    <t>사</t>
    <phoneticPr fontId="6" type="noConversion"/>
  </si>
  <si>
    <t>-.조적공사</t>
    <phoneticPr fontId="6" type="noConversion"/>
  </si>
  <si>
    <t>지하층/1,2층 조적</t>
    <phoneticPr fontId="6" type="noConversion"/>
  </si>
  <si>
    <t>3 ~ 6층 내부 조적(ALC, 시멘트벽돌)</t>
    <phoneticPr fontId="6" type="noConversion"/>
  </si>
  <si>
    <t>7 ~ 10층 내부 조적(ALC, 시멘트벽돌)</t>
    <phoneticPr fontId="6" type="noConversion"/>
  </si>
  <si>
    <t>외부/옥상조적</t>
    <phoneticPr fontId="6" type="noConversion"/>
  </si>
  <si>
    <t>-.내장공사</t>
    <phoneticPr fontId="6" type="noConversion"/>
  </si>
  <si>
    <t>벽체/천정 작업(3 ~ 6층)</t>
    <phoneticPr fontId="6" type="noConversion"/>
  </si>
  <si>
    <t>벽체/천정 작업(7 ~ 10층)</t>
    <phoneticPr fontId="6" type="noConversion"/>
  </si>
  <si>
    <t>걸레받이 및 천정몰딩</t>
    <phoneticPr fontId="6" type="noConversion"/>
  </si>
  <si>
    <t>판매시설 경량 벽체/천정</t>
    <phoneticPr fontId="6" type="noConversion"/>
  </si>
  <si>
    <t>-.마감공사</t>
    <phoneticPr fontId="6" type="noConversion"/>
  </si>
  <si>
    <t>세대천정도장</t>
    <phoneticPr fontId="6" type="noConversion"/>
  </si>
  <si>
    <t>벽체/천정 도배</t>
    <phoneticPr fontId="6" type="noConversion"/>
  </si>
  <si>
    <t>가구 및 마루 작업</t>
    <phoneticPr fontId="6" type="noConversion"/>
  </si>
  <si>
    <t>가전설치</t>
    <phoneticPr fontId="6" type="noConversion"/>
  </si>
  <si>
    <t>대
관
업
무</t>
    <phoneticPr fontId="6" type="noConversion"/>
  </si>
  <si>
    <t>-.전기공사계획신고</t>
    <phoneticPr fontId="6" type="noConversion"/>
  </si>
  <si>
    <t>공사계획신고</t>
    <phoneticPr fontId="6" type="noConversion"/>
  </si>
  <si>
    <t>신고수리필증</t>
    <phoneticPr fontId="6" type="noConversion"/>
  </si>
  <si>
    <t>*.한국전기안전공사</t>
    <phoneticPr fontId="6" type="noConversion"/>
  </si>
  <si>
    <t>-.한전 수용신청</t>
    <phoneticPr fontId="6" type="noConversion"/>
  </si>
  <si>
    <t>한전수용신청</t>
    <phoneticPr fontId="6" type="noConversion"/>
  </si>
  <si>
    <t>*.한국전력공사</t>
    <phoneticPr fontId="6" type="noConversion"/>
  </si>
  <si>
    <t>-.전기사용전검사(전기실,단위세대)</t>
    <phoneticPr fontId="6" type="noConversion"/>
  </si>
  <si>
    <t>사용전검사(고압)</t>
    <phoneticPr fontId="6" type="noConversion"/>
  </si>
  <si>
    <t>사용전검사(저압)</t>
    <phoneticPr fontId="6" type="noConversion"/>
  </si>
  <si>
    <t>-.한전수전</t>
    <phoneticPr fontId="6" type="noConversion"/>
  </si>
  <si>
    <t>한전수전</t>
    <phoneticPr fontId="6" type="noConversion"/>
  </si>
  <si>
    <t>-.소방착공신고및준공검사</t>
    <phoneticPr fontId="6" type="noConversion"/>
  </si>
  <si>
    <t>소방착공신고</t>
    <phoneticPr fontId="6" type="noConversion"/>
  </si>
  <si>
    <t>소방준공검사</t>
    <phoneticPr fontId="6" type="noConversion"/>
  </si>
  <si>
    <t>*.소방서</t>
    <phoneticPr fontId="6" type="noConversion"/>
  </si>
  <si>
    <t>전
기
공
사</t>
    <phoneticPr fontId="6" type="noConversion"/>
  </si>
  <si>
    <t xml:space="preserve"> 01.옥외보안등설비공사</t>
    <phoneticPr fontId="83" type="noConversion"/>
  </si>
  <si>
    <t xml:space="preserve"> 옥외보안등설비공사</t>
    <phoneticPr fontId="83" type="noConversion"/>
  </si>
  <si>
    <t xml:space="preserve"> </t>
    <phoneticPr fontId="6" type="noConversion"/>
  </si>
  <si>
    <t>옥외배관</t>
    <phoneticPr fontId="6" type="noConversion"/>
  </si>
  <si>
    <t>케이블 배선</t>
    <phoneticPr fontId="6" type="noConversion"/>
  </si>
  <si>
    <t>보안등설치</t>
    <phoneticPr fontId="6" type="noConversion"/>
  </si>
  <si>
    <t xml:space="preserve"> 02.수변전설비공사</t>
    <phoneticPr fontId="83" type="noConversion"/>
  </si>
  <si>
    <t xml:space="preserve"> 배관공사</t>
    <phoneticPr fontId="6" type="noConversion"/>
  </si>
  <si>
    <t>인입맨홀, 배관</t>
    <phoneticPr fontId="6" type="noConversion"/>
  </si>
  <si>
    <t>요청검사</t>
    <phoneticPr fontId="6" type="noConversion"/>
  </si>
  <si>
    <t xml:space="preserve"> 배선공사</t>
    <phoneticPr fontId="6" type="noConversion"/>
  </si>
  <si>
    <t>배선,HEAD 단말</t>
    <phoneticPr fontId="6" type="noConversion"/>
  </si>
  <si>
    <t xml:space="preserve"> BUS DUCT 설치공사</t>
    <phoneticPr fontId="6" type="noConversion"/>
  </si>
  <si>
    <t>BUS DUCT 설치</t>
    <phoneticPr fontId="6" type="noConversion"/>
  </si>
  <si>
    <t xml:space="preserve"> 수배전반, 발전기 설치공사</t>
    <phoneticPr fontId="6" type="noConversion"/>
  </si>
  <si>
    <t>발젅기입고</t>
    <phoneticPr fontId="6" type="noConversion"/>
  </si>
  <si>
    <t>수배전반입고</t>
    <phoneticPr fontId="6" type="noConversion"/>
  </si>
  <si>
    <t xml:space="preserve"> 03.전력간선설비공사</t>
    <phoneticPr fontId="6" type="noConversion"/>
  </si>
  <si>
    <t>전력간선 노출배관</t>
    <phoneticPr fontId="6" type="noConversion"/>
  </si>
  <si>
    <t xml:space="preserve"> CABLE 배선공사</t>
    <phoneticPr fontId="6" type="noConversion"/>
  </si>
  <si>
    <t>전력간선 케이블 포설</t>
    <phoneticPr fontId="6" type="noConversion"/>
  </si>
  <si>
    <t xml:space="preserve"> 분전반 설치공사</t>
    <phoneticPr fontId="6" type="noConversion"/>
  </si>
  <si>
    <t>B3F ~ B1F 분전반설치</t>
    <phoneticPr fontId="6" type="noConversion"/>
  </si>
  <si>
    <t>3F ~ 10F 분전반설치</t>
    <phoneticPr fontId="6" type="noConversion"/>
  </si>
  <si>
    <t>1F ~2F 판매시설 분전반 설치</t>
    <phoneticPr fontId="6" type="noConversion"/>
  </si>
  <si>
    <t xml:space="preserve"> 04.동력설비공사</t>
    <phoneticPr fontId="6" type="noConversion"/>
  </si>
  <si>
    <t xml:space="preserve"> 노출배관공사</t>
    <phoneticPr fontId="6" type="noConversion"/>
  </si>
  <si>
    <t>지하층 휀룸,공조실 노출배관</t>
    <phoneticPr fontId="6" type="noConversion"/>
  </si>
  <si>
    <t>기계, 전기실 노출배관</t>
    <phoneticPr fontId="6" type="noConversion"/>
  </si>
  <si>
    <t>지상층 웬룸, 공조실 노출배관</t>
    <phoneticPr fontId="6" type="noConversion"/>
  </si>
  <si>
    <t>지하층 휀룸,공조실 배선 및 결선</t>
    <phoneticPr fontId="6" type="noConversion"/>
  </si>
  <si>
    <t>기계, 전기실 배선 및 결선</t>
    <phoneticPr fontId="6" type="noConversion"/>
  </si>
  <si>
    <t>지상층 웬룸, 공조실 배선 및 결선</t>
    <phoneticPr fontId="6" type="noConversion"/>
  </si>
  <si>
    <t xml:space="preserve"> 05.단위세대전기공사</t>
    <phoneticPr fontId="6" type="noConversion"/>
  </si>
  <si>
    <t xml:space="preserve"> 매입배관공사</t>
    <phoneticPr fontId="6" type="noConversion"/>
  </si>
  <si>
    <t>3F  ~ 7F</t>
    <phoneticPr fontId="6" type="noConversion"/>
  </si>
  <si>
    <t>8F  ~ 10F</t>
    <phoneticPr fontId="6" type="noConversion"/>
  </si>
  <si>
    <t xml:space="preserve"> 기구취부공사</t>
    <phoneticPr fontId="6" type="noConversion"/>
  </si>
  <si>
    <t>3F ~5F 전등,기구취부</t>
    <phoneticPr fontId="6" type="noConversion"/>
  </si>
  <si>
    <t xml:space="preserve"> 6F ~8F 전등,기구취부</t>
    <phoneticPr fontId="6" type="noConversion"/>
  </si>
  <si>
    <t xml:space="preserve">  9F ~10F 전등,기구취부</t>
    <phoneticPr fontId="6" type="noConversion"/>
  </si>
  <si>
    <t xml:space="preserve"> 06.전등설비공사</t>
    <phoneticPr fontId="6" type="noConversion"/>
  </si>
  <si>
    <t>지하 B3F ~ B1F</t>
    <phoneticPr fontId="6" type="noConversion"/>
  </si>
  <si>
    <t>1F  ~ 3F</t>
    <phoneticPr fontId="6" type="noConversion"/>
  </si>
  <si>
    <t>4F  ~ 6F</t>
    <phoneticPr fontId="6" type="noConversion"/>
  </si>
  <si>
    <t>7F  ~ 10F</t>
    <phoneticPr fontId="6" type="noConversion"/>
  </si>
  <si>
    <t>전기,기계실 RACEWAY등 취부</t>
    <phoneticPr fontId="6" type="noConversion"/>
  </si>
  <si>
    <t>주차장 RACEWAY등 취부</t>
    <phoneticPr fontId="6" type="noConversion"/>
  </si>
  <si>
    <t>3F ~6F 공용 취부</t>
    <phoneticPr fontId="6" type="noConversion"/>
  </si>
  <si>
    <t>7F ~ 10F 공용 취부</t>
    <phoneticPr fontId="6" type="noConversion"/>
  </si>
  <si>
    <t xml:space="preserve"> 1 ~2F 공용 및 상가취부</t>
    <phoneticPr fontId="6" type="noConversion"/>
  </si>
  <si>
    <t xml:space="preserve"> 07.전열설비공사</t>
    <phoneticPr fontId="6" type="noConversion"/>
  </si>
  <si>
    <t>전기,기계실 기구 취부</t>
    <phoneticPr fontId="6" type="noConversion"/>
  </si>
  <si>
    <t>주차장 기구 취부</t>
    <phoneticPr fontId="6" type="noConversion"/>
  </si>
  <si>
    <t xml:space="preserve">  3F ~6F 공용 취부</t>
    <phoneticPr fontId="6" type="noConversion"/>
  </si>
  <si>
    <t xml:space="preserve">  7F ~ 10F 공용 취부</t>
    <phoneticPr fontId="6" type="noConversion"/>
  </si>
  <si>
    <t xml:space="preserve">  1 ~2F 공용 및 상가취부</t>
    <phoneticPr fontId="6" type="noConversion"/>
  </si>
  <si>
    <t xml:space="preserve"> 08.전력제어설비공사</t>
    <phoneticPr fontId="6" type="noConversion"/>
  </si>
  <si>
    <t xml:space="preserve">   노출배관</t>
    <phoneticPr fontId="6" type="noConversion"/>
  </si>
  <si>
    <t xml:space="preserve">  간선 케이블 배선</t>
    <phoneticPr fontId="6" type="noConversion"/>
  </si>
  <si>
    <t xml:space="preserve"> 시스템 설치공사</t>
    <phoneticPr fontId="6" type="noConversion"/>
  </si>
  <si>
    <t>전기실 장비 설치/결선</t>
    <phoneticPr fontId="6" type="noConversion"/>
  </si>
  <si>
    <t xml:space="preserve">  감시실 장비설치/결선</t>
    <phoneticPr fontId="6" type="noConversion"/>
  </si>
  <si>
    <t xml:space="preserve"> 09.조명제어설비공사</t>
    <phoneticPr fontId="6" type="noConversion"/>
  </si>
  <si>
    <t>지하층 조명제어 매입배관/ 배선</t>
    <phoneticPr fontId="6" type="noConversion"/>
  </si>
  <si>
    <t>지상층 조명제어 매입배관/ 배선</t>
    <phoneticPr fontId="6" type="noConversion"/>
  </si>
  <si>
    <t>각층 LCP 설치/결선</t>
    <phoneticPr fontId="6" type="noConversion"/>
  </si>
  <si>
    <t xml:space="preserve"> 10.피뢰및접지설비공사</t>
    <phoneticPr fontId="6" type="noConversion"/>
  </si>
  <si>
    <t>피뢰접지 매입배관</t>
    <phoneticPr fontId="6" type="noConversion"/>
  </si>
  <si>
    <t xml:space="preserve"> BC및CABLE 배선공사</t>
    <phoneticPr fontId="6" type="noConversion"/>
  </si>
  <si>
    <t>지하층 피뢰접지BC포설 및 전기실 접지 인출</t>
    <phoneticPr fontId="6" type="noConversion"/>
  </si>
  <si>
    <t xml:space="preserve"> 접지봉 및 피뢰침설치공사</t>
    <phoneticPr fontId="6" type="noConversion"/>
  </si>
  <si>
    <t>전기실,통신실 접지단자함설치</t>
    <phoneticPr fontId="6" type="noConversion"/>
  </si>
  <si>
    <t xml:space="preserve">     옥탑피뢰도선설치,안테나보호피뢰침설치</t>
    <phoneticPr fontId="6" type="noConversion"/>
  </si>
  <si>
    <t xml:space="preserve"> 11.태양광설비공사</t>
    <phoneticPr fontId="6" type="noConversion"/>
  </si>
  <si>
    <t>노출배관</t>
    <phoneticPr fontId="6" type="noConversion"/>
  </si>
  <si>
    <t xml:space="preserve">   배선</t>
    <phoneticPr fontId="6" type="noConversion"/>
  </si>
  <si>
    <t xml:space="preserve"> 시스템설치공사</t>
    <phoneticPr fontId="6" type="noConversion"/>
  </si>
  <si>
    <t xml:space="preserve">  태양광설비 설치,결선</t>
    <phoneticPr fontId="6" type="noConversion"/>
  </si>
  <si>
    <t xml:space="preserve"> 12.CABLE TRAY설비공사</t>
    <phoneticPr fontId="6" type="noConversion"/>
  </si>
  <si>
    <t xml:space="preserve"> CABLE TRAY 설치공사</t>
    <phoneticPr fontId="6" type="noConversion"/>
  </si>
  <si>
    <t>지하층 트레이 설치</t>
    <phoneticPr fontId="6" type="noConversion"/>
  </si>
  <si>
    <t>B3F ~ 2F 입상 트레이 설치</t>
    <phoneticPr fontId="6" type="noConversion"/>
  </si>
  <si>
    <t>1F~6층 트레이 설치</t>
    <phoneticPr fontId="6" type="noConversion"/>
  </si>
  <si>
    <t>전기실트레이</t>
    <phoneticPr fontId="6" type="noConversion"/>
  </si>
  <si>
    <t>7F~10층 트레이 설치</t>
    <phoneticPr fontId="6" type="noConversion"/>
  </si>
  <si>
    <t xml:space="preserve"> 접지 CABLE 배선공사</t>
    <phoneticPr fontId="6" type="noConversion"/>
  </si>
  <si>
    <t>트레이 접지 케이블 포설,결선</t>
    <phoneticPr fontId="6" type="noConversion"/>
  </si>
  <si>
    <t>통
신
공
사</t>
    <phoneticPr fontId="6" type="noConversion"/>
  </si>
  <si>
    <t xml:space="preserve"> 13.통합배선설비공사</t>
    <phoneticPr fontId="6" type="noConversion"/>
  </si>
  <si>
    <t xml:space="preserve">   지하층 </t>
    <phoneticPr fontId="6" type="noConversion"/>
  </si>
  <si>
    <t xml:space="preserve">   1F  ~ 3F</t>
    <phoneticPr fontId="6" type="noConversion"/>
  </si>
  <si>
    <t xml:space="preserve">   4F ~6F</t>
    <phoneticPr fontId="6" type="noConversion"/>
  </si>
  <si>
    <t xml:space="preserve">   7F  ~ 10F</t>
    <phoneticPr fontId="6" type="noConversion"/>
  </si>
  <si>
    <t>입상부 배선</t>
    <phoneticPr fontId="6" type="noConversion"/>
  </si>
  <si>
    <t xml:space="preserve"> 기구취부, 시스템설치공사</t>
    <phoneticPr fontId="6" type="noConversion"/>
  </si>
  <si>
    <t>지하층 공용부 취부</t>
    <phoneticPr fontId="6" type="noConversion"/>
  </si>
  <si>
    <t>3F ~ 10F 공용 취부</t>
    <phoneticPr fontId="6" type="noConversion"/>
  </si>
  <si>
    <t xml:space="preserve">    1 ~2F 공용 및 상가취부</t>
    <phoneticPr fontId="6" type="noConversion"/>
  </si>
  <si>
    <t>시스템설치,결선</t>
    <phoneticPr fontId="6" type="noConversion"/>
  </si>
  <si>
    <t xml:space="preserve"> 14.CATV설비공사</t>
    <phoneticPr fontId="6" type="noConversion"/>
  </si>
  <si>
    <t xml:space="preserve"> 15.단위세대통신공사</t>
    <phoneticPr fontId="6" type="noConversion"/>
  </si>
  <si>
    <t>3F ~5F 기구취부</t>
    <phoneticPr fontId="6" type="noConversion"/>
  </si>
  <si>
    <t xml:space="preserve"> 6F ~8F 기구취부</t>
    <phoneticPr fontId="6" type="noConversion"/>
  </si>
  <si>
    <t xml:space="preserve">  9F ~10F ,기구취부</t>
    <phoneticPr fontId="6" type="noConversion"/>
  </si>
  <si>
    <t xml:space="preserve"> 16.홈오토설비공사</t>
    <phoneticPr fontId="6" type="noConversion"/>
  </si>
  <si>
    <t xml:space="preserve">   지하 B3F ~ B1F</t>
    <phoneticPr fontId="6" type="noConversion"/>
  </si>
  <si>
    <t>지하층 피뢰접지 및 전기실 접지 설치</t>
    <phoneticPr fontId="6" type="noConversion"/>
  </si>
  <si>
    <t>3F ~ 10F 세대, 공용 취부</t>
    <phoneticPr fontId="6" type="noConversion"/>
  </si>
  <si>
    <t>시스템 설치, 결선</t>
    <phoneticPr fontId="6" type="noConversion"/>
  </si>
  <si>
    <t xml:space="preserve"> 17.방송설비공사</t>
    <phoneticPr fontId="6" type="noConversion"/>
  </si>
  <si>
    <t>3F~10F 세대,공용 취부</t>
    <phoneticPr fontId="6" type="noConversion"/>
  </si>
  <si>
    <t xml:space="preserve">  단자함설치,1,2F공용취부</t>
    <phoneticPr fontId="6" type="noConversion"/>
  </si>
  <si>
    <t xml:space="preserve"> 18.CCTV설비공사</t>
    <phoneticPr fontId="6" type="noConversion"/>
  </si>
  <si>
    <t xml:space="preserve"> 1 ~2F 공용, 시스템 설치,결선</t>
    <phoneticPr fontId="6" type="noConversion"/>
  </si>
  <si>
    <t xml:space="preserve"> 19.원격검침설비공사</t>
    <phoneticPr fontId="6" type="noConversion"/>
  </si>
  <si>
    <t xml:space="preserve"> 1F  ~  2F</t>
    <phoneticPr fontId="6" type="noConversion"/>
  </si>
  <si>
    <t xml:space="preserve">     판넬 설치, 결선</t>
    <phoneticPr fontId="6" type="noConversion"/>
  </si>
  <si>
    <t>시스템 설치,결선</t>
    <phoneticPr fontId="6" type="noConversion"/>
  </si>
  <si>
    <t xml:space="preserve"> 20.객실관리시스템공사</t>
    <phoneticPr fontId="6" type="noConversion"/>
  </si>
  <si>
    <t>1F  ~ 5F</t>
    <phoneticPr fontId="6" type="noConversion"/>
  </si>
  <si>
    <t>6F  ~ 10F</t>
    <phoneticPr fontId="6" type="noConversion"/>
  </si>
  <si>
    <t xml:space="preserve"> 21.주차관제설비공사</t>
    <phoneticPr fontId="6" type="noConversion"/>
  </si>
  <si>
    <t>주자장 기구취부</t>
    <phoneticPr fontId="6" type="noConversion"/>
  </si>
  <si>
    <t xml:space="preserve"> 22.CABLE TRAY설비공사</t>
    <phoneticPr fontId="6" type="noConversion"/>
  </si>
  <si>
    <t>소
방
공
사</t>
    <phoneticPr fontId="6" type="noConversion"/>
  </si>
  <si>
    <t xml:space="preserve"> 23.자탐설비공사</t>
    <phoneticPr fontId="6" type="noConversion"/>
  </si>
  <si>
    <t xml:space="preserve">   </t>
    <phoneticPr fontId="6" type="noConversion"/>
  </si>
  <si>
    <t xml:space="preserve">     소방간선 배선</t>
    <phoneticPr fontId="6" type="noConversion"/>
  </si>
  <si>
    <t>주차장 기구 취부,결선</t>
    <phoneticPr fontId="6" type="noConversion"/>
  </si>
  <si>
    <t>3F ~6F 세대, 공용 취부,결선</t>
    <phoneticPr fontId="6" type="noConversion"/>
  </si>
  <si>
    <t>7F ~ 10F 세대,공용 취부,결선</t>
    <phoneticPr fontId="6" type="noConversion"/>
  </si>
  <si>
    <t>1 ~2F 상가취부,결선</t>
    <phoneticPr fontId="6" type="noConversion"/>
  </si>
  <si>
    <t>수신반설치,결선</t>
    <phoneticPr fontId="6" type="noConversion"/>
  </si>
  <si>
    <t xml:space="preserve"> 24.유도등설비공사</t>
    <phoneticPr fontId="6" type="noConversion"/>
  </si>
  <si>
    <t xml:space="preserve"> 25.무선통신보조설비공사</t>
    <phoneticPr fontId="6" type="noConversion"/>
  </si>
  <si>
    <t xml:space="preserve">  B3F</t>
    <phoneticPr fontId="6" type="noConversion"/>
  </si>
  <si>
    <t xml:space="preserve">      배선공사</t>
    <phoneticPr fontId="6" type="noConversion"/>
  </si>
  <si>
    <t xml:space="preserve">  </t>
    <phoneticPr fontId="6" type="noConversion"/>
  </si>
  <si>
    <t>-.연동시험 및 시운전</t>
    <phoneticPr fontId="6" type="noConversion"/>
  </si>
  <si>
    <t>전기, 통신, 소방 연동 TEST</t>
    <phoneticPr fontId="6" type="noConversion"/>
  </si>
  <si>
    <t>계획 주당공정율</t>
    <phoneticPr fontId="6" type="noConversion"/>
  </si>
  <si>
    <t>계획 누적공정율</t>
    <phoneticPr fontId="6" type="noConversion"/>
  </si>
  <si>
    <t>실적 주당공정율</t>
    <phoneticPr fontId="6" type="noConversion"/>
  </si>
  <si>
    <t>실적 누적공정율</t>
    <phoneticPr fontId="6" type="noConversion"/>
  </si>
  <si>
    <t>공  사  개  요</t>
  </si>
  <si>
    <t>1-1. 주요공종</t>
    <phoneticPr fontId="10" type="noConversion"/>
  </si>
  <si>
    <t>공     종     별</t>
    <phoneticPr fontId="10" type="noConversion"/>
  </si>
  <si>
    <t>단위</t>
    <phoneticPr fontId="10" type="noConversion"/>
  </si>
  <si>
    <t>수량</t>
    <phoneticPr fontId="10" type="noConversion"/>
  </si>
  <si>
    <t>비            고</t>
  </si>
  <si>
    <t>합          계</t>
    <phoneticPr fontId="10" type="noConversion"/>
  </si>
  <si>
    <t>1-2. 현장위치</t>
    <phoneticPr fontId="10" type="noConversion"/>
  </si>
  <si>
    <t>1-3. 현장 표준근로기준</t>
    <phoneticPr fontId="10" type="noConversion"/>
  </si>
  <si>
    <t>※ 일일표준근로시간, 월근무일수, 추가근무지급기준, 년/월차 포함여부, 기타조건</t>
    <phoneticPr fontId="10" type="noConversion"/>
  </si>
  <si>
    <t>2. 주 6일근무 (주 1회휴무)</t>
    <phoneticPr fontId="10" type="noConversion"/>
  </si>
  <si>
    <t xml:space="preserve"> </t>
  </si>
  <si>
    <t>GS네오텍</t>
    <phoneticPr fontId="10" type="noConversion"/>
  </si>
  <si>
    <t xml:space="preserve"> Page :   </t>
    <phoneticPr fontId="10" type="noConversion"/>
  </si>
  <si>
    <t>GP-4050-03(1)</t>
    <phoneticPr fontId="10" type="noConversion"/>
  </si>
  <si>
    <t>집 행 계 획(A)</t>
  </si>
  <si>
    <t>집행예산 산출내역서</t>
    <phoneticPr fontId="6" type="noConversion"/>
  </si>
  <si>
    <t>【단위 : 원】</t>
    <phoneticPr fontId="6" type="noConversion"/>
  </si>
  <si>
    <t>비목/계정별</t>
    <phoneticPr fontId="6" type="noConversion"/>
  </si>
  <si>
    <t xml:space="preserve">산   출   내   역 </t>
    <phoneticPr fontId="6" type="noConversion"/>
  </si>
  <si>
    <t>■ 노무비</t>
    <phoneticPr fontId="6" type="noConversion"/>
  </si>
  <si>
    <t xml:space="preserve">   - 급료(직원)</t>
    <phoneticPr fontId="6" type="noConversion"/>
  </si>
  <si>
    <t>소    계</t>
    <phoneticPr fontId="6" type="noConversion"/>
  </si>
  <si>
    <t>관리직공사원</t>
    <phoneticPr fontId="6" type="noConversion"/>
  </si>
  <si>
    <t xml:space="preserve">   - 퇴직금(직원)</t>
    <phoneticPr fontId="6" type="noConversion"/>
  </si>
  <si>
    <t xml:space="preserve">   - 퇴직금(현장사원)</t>
    <phoneticPr fontId="6" type="noConversion"/>
  </si>
  <si>
    <t>■ 외주비</t>
    <phoneticPr fontId="6" type="noConversion"/>
  </si>
  <si>
    <t xml:space="preserve">   - 외주용역비</t>
    <phoneticPr fontId="6" type="noConversion"/>
  </si>
  <si>
    <t xml:space="preserve">   - 외주가공비</t>
    <phoneticPr fontId="6" type="noConversion"/>
  </si>
  <si>
    <t>■ 경  비</t>
    <phoneticPr fontId="6" type="noConversion"/>
  </si>
  <si>
    <t xml:space="preserve">   - 복리후생비</t>
    <phoneticPr fontId="6" type="noConversion"/>
  </si>
  <si>
    <t xml:space="preserve">   - 장비비</t>
    <phoneticPr fontId="6" type="noConversion"/>
  </si>
  <si>
    <t xml:space="preserve">   - 지급임차료</t>
    <phoneticPr fontId="6" type="noConversion"/>
  </si>
  <si>
    <t xml:space="preserve">   - 운반비</t>
    <phoneticPr fontId="6" type="noConversion"/>
  </si>
  <si>
    <t xml:space="preserve">   - 회선비(CDN)</t>
    <phoneticPr fontId="6" type="noConversion"/>
  </si>
  <si>
    <t xml:space="preserve">   - 소모품비</t>
    <phoneticPr fontId="6" type="noConversion"/>
  </si>
  <si>
    <t>공사용 소모품비</t>
    <phoneticPr fontId="6" type="noConversion"/>
  </si>
  <si>
    <t>사무용 소모품비</t>
    <phoneticPr fontId="6" type="noConversion"/>
  </si>
  <si>
    <t xml:space="preserve">   - 수도광열비</t>
    <phoneticPr fontId="6" type="noConversion"/>
  </si>
  <si>
    <t xml:space="preserve">   - 여비교통비</t>
    <phoneticPr fontId="6" type="noConversion"/>
  </si>
  <si>
    <t xml:space="preserve">   - 통신비</t>
    <phoneticPr fontId="6" type="noConversion"/>
  </si>
  <si>
    <t xml:space="preserve">   - 도서인쇄비</t>
    <phoneticPr fontId="6" type="noConversion"/>
  </si>
  <si>
    <t xml:space="preserve">   - 차량유지비</t>
    <phoneticPr fontId="6" type="noConversion"/>
  </si>
  <si>
    <t xml:space="preserve">   - 수수료</t>
    <phoneticPr fontId="6" type="noConversion"/>
  </si>
  <si>
    <t>소    계</t>
    <phoneticPr fontId="6" type="noConversion"/>
  </si>
  <si>
    <t xml:space="preserve"> </t>
    <phoneticPr fontId="6" type="noConversion"/>
  </si>
  <si>
    <t xml:space="preserve">   - 안전관리비</t>
    <phoneticPr fontId="6" type="noConversion"/>
  </si>
  <si>
    <t xml:space="preserve">   - 기타</t>
    <phoneticPr fontId="6" type="noConversion"/>
  </si>
  <si>
    <t xml:space="preserve"> 합      계</t>
    <phoneticPr fontId="6" type="noConversion"/>
  </si>
  <si>
    <t>GS네오텍</t>
    <phoneticPr fontId="6" type="noConversion"/>
  </si>
  <si>
    <t>GP-4050-06(1)</t>
    <phoneticPr fontId="6" type="noConversion"/>
  </si>
  <si>
    <t>%</t>
    <phoneticPr fontId="5" type="noConversion"/>
  </si>
  <si>
    <t>영업이익</t>
    <phoneticPr fontId="5" type="noConversion"/>
  </si>
  <si>
    <t>일반관리비</t>
    <phoneticPr fontId="6" type="noConversion"/>
  </si>
  <si>
    <t>적용대상현장적용(계약내역 금액반영)-계약금액 반영(정산대상)</t>
    <phoneticPr fontId="6" type="noConversion"/>
  </si>
  <si>
    <t>집 행 금 액</t>
    <phoneticPr fontId="6" type="noConversion"/>
  </si>
  <si>
    <t>계 약 금 액</t>
    <phoneticPr fontId="6" type="noConversion"/>
  </si>
  <si>
    <t>집행계획(A)</t>
    <phoneticPr fontId="6" type="noConversion"/>
  </si>
  <si>
    <t>10M</t>
  </si>
  <si>
    <t>집 행 계 획 서</t>
    <phoneticPr fontId="5" type="noConversion"/>
  </si>
  <si>
    <t>4.예산집행계획</t>
    <phoneticPr fontId="5" type="noConversion"/>
  </si>
  <si>
    <t>[단위:천원,%]</t>
    <phoneticPr fontId="5" type="noConversion"/>
  </si>
  <si>
    <t>구  분</t>
    <phoneticPr fontId="8" type="noConversion"/>
  </si>
  <si>
    <t>수주손익</t>
    <phoneticPr fontId="5" type="noConversion"/>
  </si>
  <si>
    <t>계약금액</t>
    <phoneticPr fontId="5" type="noConversion"/>
  </si>
  <si>
    <t>집행계획(A)</t>
    <phoneticPr fontId="5" type="noConversion"/>
  </si>
  <si>
    <t>금 액</t>
    <phoneticPr fontId="5" type="noConversion"/>
  </si>
  <si>
    <t>금 액</t>
    <phoneticPr fontId="5" type="noConversion"/>
  </si>
  <si>
    <t>금 액</t>
    <phoneticPr fontId="5" type="noConversion"/>
  </si>
  <si>
    <t>매 출 액</t>
    <phoneticPr fontId="8" type="noConversion"/>
  </si>
  <si>
    <t>재 료 비</t>
    <phoneticPr fontId="5" type="noConversion"/>
  </si>
  <si>
    <t>노 무 비</t>
    <phoneticPr fontId="5" type="noConversion"/>
  </si>
  <si>
    <t>외 주 비</t>
    <phoneticPr fontId="5" type="noConversion"/>
  </si>
  <si>
    <t>경    비</t>
    <phoneticPr fontId="5" type="noConversion"/>
  </si>
  <si>
    <t>합    계</t>
    <phoneticPr fontId="5" type="noConversion"/>
  </si>
  <si>
    <t>조     건</t>
    <phoneticPr fontId="5" type="noConversion"/>
  </si>
  <si>
    <t>보증요율</t>
    <phoneticPr fontId="5" type="noConversion"/>
  </si>
  <si>
    <t>선 급 금</t>
    <phoneticPr fontId="5" type="noConversion"/>
  </si>
  <si>
    <t>수     금</t>
    <phoneticPr fontId="5" type="noConversion"/>
  </si>
  <si>
    <t>원가산출 기준 등</t>
    <phoneticPr fontId="5" type="noConversion"/>
  </si>
  <si>
    <t>계약물량</t>
    <phoneticPr fontId="5" type="noConversion"/>
  </si>
  <si>
    <t xml:space="preserve">■ 확정 □ 기타(         ) </t>
    <phoneticPr fontId="5" type="noConversion"/>
  </si>
  <si>
    <t>집행물량</t>
    <phoneticPr fontId="5" type="noConversion"/>
  </si>
  <si>
    <t>자재단가</t>
    <phoneticPr fontId="5" type="noConversion"/>
  </si>
  <si>
    <t>인 건 비</t>
    <phoneticPr fontId="5" type="noConversion"/>
  </si>
  <si>
    <t xml:space="preserve">GS네오텍                                                                                                                        Page :                                  </t>
    <phoneticPr fontId="5" type="noConversion"/>
  </si>
  <si>
    <t xml:space="preserve">     GP-4050-01(1)</t>
    <phoneticPr fontId="5" type="noConversion"/>
  </si>
  <si>
    <t>`</t>
    <phoneticPr fontId="6" type="noConversion"/>
  </si>
  <si>
    <t>재료비 산출내역 첨부</t>
    <phoneticPr fontId="88" type="noConversion"/>
  </si>
  <si>
    <t>소모품비 산출내역서 참조</t>
    <phoneticPr fontId="88" type="noConversion"/>
  </si>
  <si>
    <t>■ 계약 □ 도면검토 후 산출</t>
    <phoneticPr fontId="5" type="noConversion"/>
  </si>
  <si>
    <t xml:space="preserve">■ 첨 부 : 1.현장조직/업무분장  2.공사개요  3.예정공정표  4.집행예산집계표  5.집행예산 산출내역서(재료, 인력, 소모품) 6.동원계획(장비, 지급임차료, 인원 )  </t>
    <phoneticPr fontId="5" type="noConversion"/>
  </si>
  <si>
    <t>계약이행</t>
    <phoneticPr fontId="6" type="noConversion"/>
  </si>
  <si>
    <t>하자보수</t>
    <phoneticPr fontId="6" type="noConversion"/>
  </si>
  <si>
    <t>하자이행증권</t>
    <phoneticPr fontId="6" type="noConversion"/>
  </si>
  <si>
    <t>5M</t>
  </si>
  <si>
    <t xml:space="preserve"> 현  장  소  장</t>
  </si>
  <si>
    <t>1.시공 및 QES 총괄</t>
  </si>
  <si>
    <t>2.계약 및 기성관리</t>
  </si>
  <si>
    <t>3.대외영업활동</t>
  </si>
  <si>
    <t>4.관련법규 및 대관인허가업무</t>
  </si>
  <si>
    <t>1.시공/작업계획수립 및 실시</t>
  </si>
  <si>
    <t>1.검사 및 시험계획 수립,시행</t>
  </si>
  <si>
    <t>1.안전관리계획수립 및 실시</t>
  </si>
  <si>
    <t>2.공정관리 및 공법개선</t>
  </si>
  <si>
    <t>2.부적합보고서작성 및 이행</t>
  </si>
  <si>
    <t>2.재해예방활동 및 교육실시</t>
  </si>
  <si>
    <t>3.기술교육실시,안전예방조치</t>
  </si>
  <si>
    <t>3.문서 및 기록 관리</t>
  </si>
  <si>
    <t>3.안전관리직무수행</t>
  </si>
  <si>
    <t>기타 : 경비,경리 등</t>
  </si>
  <si>
    <t>1.자재수급계획수립 및 청구</t>
  </si>
  <si>
    <t>1.현장행정 및 본사행정 관리</t>
  </si>
  <si>
    <t>1.도난 및 화재경비</t>
  </si>
  <si>
    <t>2.입출고관리,고객지급품관리</t>
  </si>
  <si>
    <t>2.집행예산관리</t>
  </si>
  <si>
    <t>2.경리업무, 행정보조</t>
  </si>
  <si>
    <t>3.부적합자재 시정조치,관리</t>
  </si>
  <si>
    <t>3.공정부진시 만회대책수립</t>
  </si>
  <si>
    <t>3.물자운반, 작업보조</t>
  </si>
  <si>
    <t>예 정 공 정 표</t>
    <phoneticPr fontId="6" type="noConversion"/>
  </si>
  <si>
    <t>공     종</t>
    <phoneticPr fontId="6" type="noConversion"/>
  </si>
  <si>
    <t>단위</t>
    <phoneticPr fontId="6" type="noConversion"/>
  </si>
  <si>
    <t>공정량</t>
    <phoneticPr fontId="8" type="noConversion"/>
  </si>
  <si>
    <t>공   사   기   간</t>
    <phoneticPr fontId="6" type="noConversion"/>
  </si>
  <si>
    <t>1M</t>
    <phoneticPr fontId="6" type="noConversion"/>
  </si>
  <si>
    <t>2M</t>
    <phoneticPr fontId="6" type="noConversion"/>
  </si>
  <si>
    <t>3M</t>
  </si>
  <si>
    <t>4M</t>
  </si>
  <si>
    <t>6M</t>
  </si>
  <si>
    <t>7M</t>
  </si>
  <si>
    <t>8M</t>
  </si>
  <si>
    <t>9M</t>
  </si>
  <si>
    <t>11M</t>
  </si>
  <si>
    <t>12M</t>
  </si>
  <si>
    <t>13M</t>
  </si>
  <si>
    <t>계</t>
    <phoneticPr fontId="6" type="noConversion"/>
  </si>
  <si>
    <t xml:space="preserve">  GS네오텍</t>
    <phoneticPr fontId="6" type="noConversion"/>
  </si>
  <si>
    <t>Page :</t>
    <phoneticPr fontId="6" type="noConversion"/>
  </si>
  <si>
    <r>
      <t>GP-4050-04</t>
    </r>
    <r>
      <rPr>
        <b/>
        <sz val="10"/>
        <rFont val="맑은 고딕"/>
        <family val="3"/>
        <charset val="129"/>
      </rPr>
      <t>(1)</t>
    </r>
    <phoneticPr fontId="6" type="noConversion"/>
  </si>
  <si>
    <t>1. 일일 8시간근무 AM 07:00 ~ PM 05:00 (중식 1시간, 오전/오후 30분 휴무)</t>
    <phoneticPr fontId="10" type="noConversion"/>
  </si>
  <si>
    <r>
      <rPr>
        <b/>
        <sz val="30"/>
        <rFont val="맑은 고딕"/>
        <family val="3"/>
        <charset val="129"/>
      </rPr>
      <t>[ ■ 본사  □ 현지 ]</t>
    </r>
    <r>
      <rPr>
        <b/>
        <sz val="28"/>
        <rFont val="맑은 고딕"/>
        <family val="3"/>
        <charset val="129"/>
      </rPr>
      <t xml:space="preserve"> </t>
    </r>
    <r>
      <rPr>
        <b/>
        <sz val="40"/>
        <rFont val="맑은 고딕"/>
        <family val="3"/>
        <charset val="129"/>
      </rPr>
      <t>재료비 산출내역</t>
    </r>
    <phoneticPr fontId="6" type="noConversion"/>
  </si>
  <si>
    <t>1) 계약관계</t>
    <phoneticPr fontId="6" type="noConversion"/>
  </si>
  <si>
    <t>2) 공사범위</t>
    <phoneticPr fontId="6" type="noConversion"/>
  </si>
  <si>
    <t>주재수당</t>
    <phoneticPr fontId="6" type="noConversion"/>
  </si>
  <si>
    <t>1월</t>
  </si>
  <si>
    <t>2월</t>
  </si>
  <si>
    <t>계약이행증권</t>
    <phoneticPr fontId="6" type="noConversion"/>
  </si>
  <si>
    <r>
      <t xml:space="preserve">□ 부분실행 </t>
    </r>
    <r>
      <rPr>
        <b/>
        <sz val="11"/>
        <rFont val="맑은 고딕"/>
        <family val="3"/>
        <charset val="129"/>
      </rPr>
      <t xml:space="preserve">[ </t>
    </r>
    <r>
      <rPr>
        <sz val="11"/>
        <rFont val="맑은 고딕"/>
        <family val="3"/>
        <charset val="129"/>
      </rPr>
      <t xml:space="preserve">물량확정 (  )월 후 예상 </t>
    </r>
    <r>
      <rPr>
        <b/>
        <sz val="11"/>
        <rFont val="맑은 고딕"/>
        <family val="3"/>
        <charset val="129"/>
      </rPr>
      <t>]</t>
    </r>
    <phoneticPr fontId="5" type="noConversion"/>
  </si>
  <si>
    <t>성명</t>
    <phoneticPr fontId="6" type="noConversion"/>
  </si>
  <si>
    <t>직위</t>
    <phoneticPr fontId="6" type="noConversion"/>
  </si>
  <si>
    <t>소계</t>
    <phoneticPr fontId="6" type="noConversion"/>
  </si>
  <si>
    <t>금액</t>
    <phoneticPr fontId="6" type="noConversion"/>
  </si>
  <si>
    <t>급여</t>
    <phoneticPr fontId="6" type="noConversion"/>
  </si>
  <si>
    <t>구분</t>
    <phoneticPr fontId="6" type="noConversion"/>
  </si>
  <si>
    <t>소계</t>
    <phoneticPr fontId="6" type="noConversion"/>
  </si>
  <si>
    <t>급여</t>
    <phoneticPr fontId="6" type="noConversion"/>
  </si>
  <si>
    <t>상여</t>
    <phoneticPr fontId="6" type="noConversion"/>
  </si>
  <si>
    <t>퇴직금</t>
    <phoneticPr fontId="6" type="noConversion"/>
  </si>
  <si>
    <t>주부식대</t>
    <phoneticPr fontId="6" type="noConversion"/>
  </si>
  <si>
    <t>숙소</t>
    <phoneticPr fontId="6" type="noConversion"/>
  </si>
  <si>
    <t>1식</t>
    <phoneticPr fontId="6" type="noConversion"/>
  </si>
  <si>
    <t>주재비</t>
    <phoneticPr fontId="6" type="noConversion"/>
  </si>
  <si>
    <t>방 임대료</t>
    <phoneticPr fontId="6" type="noConversion"/>
  </si>
  <si>
    <t>합계</t>
    <phoneticPr fontId="6" type="noConversion"/>
  </si>
  <si>
    <t>합계</t>
    <phoneticPr fontId="6" type="noConversion"/>
  </si>
  <si>
    <t>케이블</t>
    <phoneticPr fontId="133" type="noConversion"/>
  </si>
  <si>
    <t>등기구</t>
    <phoneticPr fontId="133" type="noConversion"/>
  </si>
  <si>
    <t>인건비</t>
    <phoneticPr fontId="133" type="noConversion"/>
  </si>
  <si>
    <t>시스템</t>
    <phoneticPr fontId="133" type="noConversion"/>
  </si>
  <si>
    <t>잡자재</t>
    <phoneticPr fontId="133" type="noConversion"/>
  </si>
  <si>
    <t>기구</t>
    <phoneticPr fontId="133" type="noConversion"/>
  </si>
  <si>
    <t>원격검침</t>
    <phoneticPr fontId="133" type="noConversion"/>
  </si>
  <si>
    <t>부스덕트</t>
    <phoneticPr fontId="133" type="noConversion"/>
  </si>
  <si>
    <t>금액</t>
    <phoneticPr fontId="6" type="noConversion"/>
  </si>
  <si>
    <t>소계</t>
    <phoneticPr fontId="6" type="noConversion"/>
  </si>
  <si>
    <t>하자/정리</t>
    <phoneticPr fontId="6" type="noConversion"/>
  </si>
  <si>
    <t>간접비</t>
    <phoneticPr fontId="133" type="noConversion"/>
  </si>
  <si>
    <t>내화충전</t>
    <phoneticPr fontId="133" type="noConversion"/>
  </si>
  <si>
    <t>단말재</t>
    <phoneticPr fontId="133" type="noConversion"/>
  </si>
  <si>
    <t>레이스웨이</t>
    <phoneticPr fontId="133" type="noConversion"/>
  </si>
  <si>
    <t>박스</t>
    <phoneticPr fontId="133" type="noConversion"/>
  </si>
  <si>
    <t>분전반</t>
    <phoneticPr fontId="133" type="noConversion"/>
  </si>
  <si>
    <t>소방</t>
    <phoneticPr fontId="133" type="noConversion"/>
  </si>
  <si>
    <t>전기차</t>
    <phoneticPr fontId="133" type="noConversion"/>
  </si>
  <si>
    <t>전선관</t>
    <phoneticPr fontId="133" type="noConversion"/>
  </si>
  <si>
    <t>트레이</t>
    <phoneticPr fontId="133" type="noConversion"/>
  </si>
  <si>
    <t>피뢰/접지</t>
    <phoneticPr fontId="133" type="noConversion"/>
  </si>
  <si>
    <t>보험료 정산조건</t>
    <phoneticPr fontId="6" type="noConversion"/>
  </si>
  <si>
    <t>안전관리비 정산</t>
    <phoneticPr fontId="6" type="noConversion"/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</si>
  <si>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</si>
  <si>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</si>
  <si>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</si>
  <si>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</si>
  <si>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</si>
  <si>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</si>
  <si>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</si>
  <si>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</si>
  <si>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</si>
  <si>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</si>
  <si>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</si>
  <si>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  <phoneticPr fontId="6" type="noConversion"/>
  </si>
  <si>
    <t xml:space="preserve">위 치 : </t>
    <phoneticPr fontId="10" type="noConversion"/>
  </si>
  <si>
    <t xml:space="preserve"> 천원</t>
    <phoneticPr fontId="5" type="noConversion"/>
  </si>
  <si>
    <t>비고</t>
    <phoneticPr fontId="6" type="noConversion"/>
  </si>
  <si>
    <t>천원</t>
    <phoneticPr fontId="5" type="noConversion"/>
  </si>
  <si>
    <t>원가투입 &amp; 기성청구 계획</t>
    <phoneticPr fontId="6" type="noConversion"/>
  </si>
  <si>
    <t>[단위 :백만원]</t>
    <phoneticPr fontId="6" type="noConversion"/>
  </si>
  <si>
    <t>금액</t>
    <phoneticPr fontId="6" type="noConversion"/>
  </si>
  <si>
    <t>2월</t>
    <phoneticPr fontId="6" type="noConversion"/>
  </si>
  <si>
    <t>당월</t>
    <phoneticPr fontId="6" type="noConversion"/>
  </si>
  <si>
    <t>누계</t>
    <phoneticPr fontId="6" type="noConversion"/>
  </si>
  <si>
    <t>투입율
(누계)</t>
    <phoneticPr fontId="6" type="noConversion"/>
  </si>
  <si>
    <t>노무비</t>
    <phoneticPr fontId="6" type="noConversion"/>
  </si>
  <si>
    <t>당월</t>
    <phoneticPr fontId="6" type="noConversion"/>
  </si>
  <si>
    <t>외주비</t>
    <phoneticPr fontId="6" type="noConversion"/>
  </si>
  <si>
    <t>경비</t>
    <phoneticPr fontId="6" type="noConversion"/>
  </si>
  <si>
    <t>누계</t>
    <phoneticPr fontId="6" type="noConversion"/>
  </si>
  <si>
    <t>원가</t>
    <phoneticPr fontId="6" type="noConversion"/>
  </si>
  <si>
    <t>투입율
(당월)</t>
    <phoneticPr fontId="6" type="noConversion"/>
  </si>
  <si>
    <t>공정율</t>
    <phoneticPr fontId="6" type="noConversion"/>
  </si>
  <si>
    <t>기성청구</t>
    <phoneticPr fontId="6" type="noConversion"/>
  </si>
  <si>
    <t>청구율</t>
    <phoneticPr fontId="6" type="noConversion"/>
  </si>
  <si>
    <t xml:space="preserve">원가대비 기성 100% </t>
  </si>
  <si>
    <t>간접비</t>
    <phoneticPr fontId="6" type="noConversion"/>
  </si>
  <si>
    <t>간접비</t>
    <phoneticPr fontId="6" type="noConversion"/>
  </si>
  <si>
    <t>직접비</t>
    <phoneticPr fontId="6" type="noConversion"/>
  </si>
  <si>
    <t>□ 구매 ■  최종 NEGO가 적용</t>
    <phoneticPr fontId="5" type="noConversion"/>
  </si>
  <si>
    <t xml:space="preserve"> 성명 :  </t>
    <phoneticPr fontId="10" type="noConversion"/>
  </si>
  <si>
    <t xml:space="preserve"> 직위 :  </t>
    <phoneticPr fontId="10" type="noConversion"/>
  </si>
  <si>
    <t xml:space="preserve">시공/기술담당 :  </t>
    <phoneticPr fontId="10" type="noConversion"/>
  </si>
  <si>
    <t xml:space="preserve">소방,자재관리담당 :  </t>
    <phoneticPr fontId="10" type="noConversion"/>
  </si>
  <si>
    <t xml:space="preserve">품질담당 :  </t>
    <phoneticPr fontId="10" type="noConversion"/>
  </si>
  <si>
    <t xml:space="preserve">소방/공무담당 :  </t>
    <phoneticPr fontId="10" type="noConversion"/>
  </si>
  <si>
    <t xml:space="preserve">안전담당 :  </t>
    <phoneticPr fontId="10" type="noConversion"/>
  </si>
  <si>
    <t>정산누계(B)
[~25년]</t>
    <phoneticPr fontId="5" type="noConversion"/>
  </si>
  <si>
    <t>[26년]</t>
    <phoneticPr fontId="6" type="noConversion"/>
  </si>
  <si>
    <t>[27년]</t>
    <phoneticPr fontId="6" type="noConversion"/>
  </si>
  <si>
    <t>[28년]</t>
    <phoneticPr fontId="6" type="noConversion"/>
  </si>
  <si>
    <t>보증 금액[VAT별도]</t>
    <phoneticPr fontId="5" type="noConversion"/>
  </si>
  <si>
    <t>천원</t>
    <phoneticPr fontId="5" type="noConversion"/>
  </si>
  <si>
    <t>■ 무  □ 유(     %)</t>
    <phoneticPr fontId="5" type="noConversion"/>
  </si>
  <si>
    <t>구분</t>
    <phoneticPr fontId="6" type="noConversion"/>
  </si>
  <si>
    <t>절감액(0월말 기준)</t>
    <phoneticPr fontId="6" type="noConversion"/>
  </si>
  <si>
    <t>%</t>
    <phoneticPr fontId="6" type="noConversion"/>
  </si>
  <si>
    <t>반영여부</t>
    <phoneticPr fontId="6" type="noConversion"/>
  </si>
  <si>
    <t>구매절감</t>
    <phoneticPr fontId="6" type="noConversion"/>
  </si>
  <si>
    <t>외주절감</t>
    <phoneticPr fontId="6" type="noConversion"/>
  </si>
  <si>
    <t>00년</t>
    <phoneticPr fontId="6" type="noConversion"/>
  </si>
  <si>
    <t>00년</t>
    <phoneticPr fontId="6" type="noConversion"/>
  </si>
  <si>
    <t>정산누계(B)
[~25년]</t>
    <phoneticPr fontId="6" type="noConversion"/>
  </si>
  <si>
    <t>금 액</t>
  </si>
  <si>
    <t>(사용자배상책임보험)</t>
    <phoneticPr fontId="6" type="noConversion"/>
  </si>
  <si>
    <t>25년 기준</t>
    <phoneticPr fontId="6" type="noConversion"/>
  </si>
  <si>
    <t>[26년]</t>
    <phoneticPr fontId="6" type="noConversion"/>
  </si>
  <si>
    <t>[27년]</t>
    <phoneticPr fontId="6" type="noConversion"/>
  </si>
  <si>
    <t>누계(A+B+C)</t>
    <phoneticPr fontId="6" type="noConversion"/>
  </si>
  <si>
    <t>안전관리비
계상금액
(원)</t>
    <phoneticPr fontId="6" type="noConversion"/>
  </si>
  <si>
    <t>총계(E=B+C+D)</t>
    <phoneticPr fontId="5" type="noConversion"/>
  </si>
  <si>
    <t>소계 [D]</t>
    <phoneticPr fontId="6" type="noConversion"/>
  </si>
  <si>
    <t>당기이후</t>
    <phoneticPr fontId="6" type="noConversion"/>
  </si>
  <si>
    <t>당기 이후</t>
    <phoneticPr fontId="6" type="noConversion"/>
  </si>
  <si>
    <t>당기 계획 (C)</t>
    <phoneticPr fontId="5" type="noConversion"/>
  </si>
  <si>
    <t>당기 계획(B)</t>
    <phoneticPr fontId="6" type="noConversion"/>
  </si>
  <si>
    <t>소계 (D)</t>
    <phoneticPr fontId="6" type="noConversion"/>
  </si>
  <si>
    <t>소계 (C)</t>
    <phoneticPr fontId="6" type="noConversion"/>
  </si>
  <si>
    <t>정산금액(A)
[~25년]</t>
    <phoneticPr fontId="6" type="noConversion"/>
  </si>
  <si>
    <t>당기 이후</t>
    <phoneticPr fontId="133" type="noConversion"/>
  </si>
  <si>
    <t>정산누계(B)
[~25년]</t>
    <phoneticPr fontId="6" type="noConversion"/>
  </si>
  <si>
    <t>당기계획(C)
[26년]</t>
    <phoneticPr fontId="6" type="noConversion"/>
  </si>
  <si>
    <t>[27년]</t>
    <phoneticPr fontId="6" type="noConversion"/>
  </si>
  <si>
    <t>[28년]</t>
    <phoneticPr fontId="6" type="noConversion"/>
  </si>
  <si>
    <t>소계(D)</t>
    <phoneticPr fontId="6" type="noConversion"/>
  </si>
  <si>
    <t>총계(E=B+C+D)</t>
    <phoneticPr fontId="6" type="noConversion"/>
  </si>
  <si>
    <t>계(E=B+C+D)</t>
    <phoneticPr fontId="6" type="noConversion"/>
  </si>
  <si>
    <t>년</t>
    <phoneticPr fontId="6" type="noConversion"/>
  </si>
  <si>
    <t>직접비</t>
    <phoneticPr fontId="6" type="noConversion"/>
  </si>
  <si>
    <t>퇴직금</t>
    <phoneticPr fontId="6" type="noConversion"/>
  </si>
  <si>
    <t>직원</t>
    <phoneticPr fontId="6" type="noConversion"/>
  </si>
  <si>
    <t>년</t>
    <phoneticPr fontId="6" type="noConversion"/>
  </si>
  <si>
    <t>집행원가</t>
    <phoneticPr fontId="6" type="noConversion"/>
  </si>
  <si>
    <t>수금</t>
    <phoneticPr fontId="6" type="noConversion"/>
  </si>
  <si>
    <t>금액</t>
    <phoneticPr fontId="6" type="noConversion"/>
  </si>
  <si>
    <t>누계</t>
    <phoneticPr fontId="6" type="noConversion"/>
  </si>
  <si>
    <t>수금율</t>
    <phoneticPr fontId="6" type="noConversion"/>
  </si>
  <si>
    <t xml:space="preserve">원가대비 수금 100% </t>
    <phoneticPr fontId="6" type="noConversion"/>
  </si>
  <si>
    <t>C/F</t>
    <phoneticPr fontId="6" type="noConversion"/>
  </si>
  <si>
    <t>3) 특수 계약조건 / 이슈내용 / 기타</t>
    <phoneticPr fontId="6" type="noConversion"/>
  </si>
  <si>
    <t>[29년]</t>
    <phoneticPr fontId="6" type="noConversion"/>
  </si>
  <si>
    <t>[30년]</t>
    <phoneticPr fontId="6" type="noConversion"/>
  </si>
  <si>
    <t>[28년~]</t>
    <phoneticPr fontId="6" type="noConversion"/>
  </si>
  <si>
    <t>용역수수료</t>
    <phoneticPr fontId="6" type="noConversion"/>
  </si>
  <si>
    <t>유지보수수수료</t>
    <phoneticPr fontId="6" type="noConversion"/>
  </si>
  <si>
    <t>Cloud사용료</t>
    <phoneticPr fontId="6" type="noConversion"/>
  </si>
  <si>
    <t>라이선스</t>
    <phoneticPr fontId="6" type="noConversion"/>
  </si>
  <si>
    <t>회선비 산출내역 첨부</t>
  </si>
  <si>
    <t>회선비 산출내역 첨부</t>
    <phoneticPr fontId="6" type="noConversion"/>
  </si>
  <si>
    <t xml:space="preserve">   - 현지재료비</t>
    <phoneticPr fontId="6" type="noConversion"/>
  </si>
  <si>
    <r>
      <t>수수료 산출내역</t>
    </r>
    <r>
      <rPr>
        <b/>
        <sz val="20"/>
        <rFont val="맑은 고딕"/>
        <family val="3"/>
        <charset val="129"/>
      </rPr>
      <t>(1=용역 수수료, 2=유지보수 수수료)</t>
    </r>
    <phoneticPr fontId="133" type="noConversion"/>
  </si>
  <si>
    <r>
      <t>재료비 산출내역</t>
    </r>
    <r>
      <rPr>
        <b/>
        <sz val="20"/>
        <rFont val="맑은 고딕"/>
        <family val="3"/>
        <charset val="129"/>
      </rPr>
      <t>(1=본사 재료비, 2=현지 재료비)</t>
    </r>
    <phoneticPr fontId="133" type="noConversion"/>
  </si>
  <si>
    <t>현지재료비</t>
    <phoneticPr fontId="6" type="noConversion"/>
  </si>
  <si>
    <t>[30년~]</t>
    <phoneticPr fontId="6" type="noConversion"/>
  </si>
  <si>
    <t>수수료 산출내역서 참조</t>
  </si>
  <si>
    <t>수수료 산출내역서 참조</t>
    <phoneticPr fontId="88" type="noConversion"/>
  </si>
  <si>
    <t>미반영</t>
    <phoneticPr fontId="134" type="noConversion"/>
  </si>
  <si>
    <t>본 집행시 반드시 '0'차로 표시, 1차수부터는 수정 집행임</t>
  </si>
  <si>
    <t>공사코드</t>
    <phoneticPr fontId="6" type="noConversion"/>
  </si>
  <si>
    <t>PJT명 - 코드 생성된 계약 명, 공사코드 - 해당 PJT 코드 번호</t>
  </si>
  <si>
    <t>발주처</t>
  </si>
  <si>
    <t>계약처</t>
  </si>
  <si>
    <t>계약 방법</t>
  </si>
  <si>
    <t>차수 구분</t>
  </si>
  <si>
    <t>재료비</t>
  </si>
  <si>
    <t>노무비</t>
  </si>
  <si>
    <t>외주비</t>
  </si>
  <si>
    <t>경   비</t>
  </si>
  <si>
    <t>합   계</t>
  </si>
  <si>
    <t>증감액</t>
  </si>
  <si>
    <t>집행 계획 작성일</t>
  </si>
  <si>
    <t>PJT 시작일 - 계약서에 따름</t>
  </si>
  <si>
    <t>PJT 종료일 - 계약서에 따름</t>
  </si>
  <si>
    <t>계약서 명시 내용 작성</t>
  </si>
  <si>
    <t>현금/어음/현금+어음 혼합 각각 확인</t>
  </si>
  <si>
    <t>계약 물량은 확정만 사용</t>
  </si>
  <si>
    <t>집행 물량은 계약만 사용</t>
  </si>
  <si>
    <t>H/W가 있으면 구매, 없으면 견적 100%</t>
  </si>
  <si>
    <t>인건비는 무조건 기타만 사용</t>
  </si>
  <si>
    <t>□ 정부품셈 대비 (35%+할증 30% 적용) ■ 기타</t>
    <phoneticPr fontId="5" type="noConversion"/>
  </si>
  <si>
    <t>재료비 탭 참조</t>
  </si>
  <si>
    <t>정직원/PJT직군, 부장 7,500,000원, 차장 6,500,000원, 과장 5,500,000원, 대리 4,500,000원, 사원 3,500,000원</t>
  </si>
  <si>
    <t>현장사원 급여, 실급여 기준, 현장사원과 장기 계약이 예정돼있는 경우 임금 상승분 고려해야 함</t>
  </si>
  <si>
    <t>정직원/PJT직군, 상여가 지급된 달의 전 달 급여 코드에 반영
 - ex. 상여가 1월 25일에 지급 됐다면 12월 급여 코드에 상여금 반영
금액은 1M/M 급여로 책정
 - ex. 부장과 과장이 투입 되는 PJT에 추석 상여를 1회 반영한다면 7,500,000원 + 5,500,000원 = 13,000,000원으로 예상 책정</t>
    <phoneticPr fontId="6" type="noConversion"/>
  </si>
  <si>
    <t>현장사원, 급여/12, 1년이 되지 않는 직원은 산정X, 단, 1년이 되는 달에 근무하는 사람이 있는 경우 급여 100%</t>
  </si>
  <si>
    <t>PJT 기간 간 사용할 비용 산정</t>
  </si>
  <si>
    <t>4.5% 기본 요율이나 인사팀에서 변동요율 공지가 있다면 해당 요율로 변경</t>
  </si>
  <si>
    <t>매년 초 인사팀에서 요율 공지</t>
  </si>
  <si>
    <t>사용X</t>
  </si>
  <si>
    <t>매년 초 안전보건팀에서 요율 공지</t>
  </si>
  <si>
    <t>계약 사항에 각종 보험 포함된 경우 금액 산정해서 적용</t>
  </si>
  <si>
    <t xml:space="preserve">영업이 진행하는것인데 보증보험 회사에 컨택해서 고객과의 계약서 금액을 설명하고 대략적인 금액을 물어 봐야함. 해당 금액을 기입. 계약 이후엔 계약서 전체 사본을 PDF로 보내고 실제 비용 회신 및 결재/증권 받아야 함. 이때 영업이 보증보험 담당자에게 하자이행 보험료가 대약 얼마일지 확인해서 PM에게 알려줘야함) </t>
  </si>
  <si>
    <t>PM이 영업에게 전달받은 대략적인 금액을 기입하고 프로젝트 완료시 PM이 하자이행 증권 끊어야 함.</t>
  </si>
  <si>
    <t>PJT룸 임차, 노트북 임차 등 구매가 아닌 임차로 사용하는 경우 금액 산정</t>
  </si>
  <si>
    <t>소모품비 탭 참조</t>
  </si>
  <si>
    <t>전화 사용하는 PJT는 산정</t>
  </si>
  <si>
    <t>산출물 인쇄 필요시 필요한 만큼 산정</t>
  </si>
  <si>
    <t>유류대 지급 계정이나 여비교통비로 대체 가능</t>
  </si>
  <si>
    <t>수수료 탭 참조</t>
  </si>
  <si>
    <t>계약검토 당시 안전보건팀에서 안전관리비 산정 필요하다는 회신 있는 경우 투입 인원 * 5만원으로 산정</t>
  </si>
  <si>
    <t>자재코드(D열) : 1 (Cloud사용료), 2(라이선스)</t>
    <phoneticPr fontId="6" type="noConversion"/>
  </si>
  <si>
    <t xml:space="preserve">자재코드(D열) : 1(공사용 소모품비)., 2(사무용 소모품비)
</t>
    <phoneticPr fontId="6" type="noConversion"/>
  </si>
  <si>
    <r>
      <t>소모품비 산출내역</t>
    </r>
    <r>
      <rPr>
        <b/>
        <sz val="20"/>
        <rFont val="맑은 고딕"/>
        <family val="3"/>
        <charset val="129"/>
      </rPr>
      <t>(1=공사용 소모품비, 2=사무용 소모품비)</t>
    </r>
    <phoneticPr fontId="133" type="noConversion"/>
  </si>
  <si>
    <r>
      <t>회선비 산출내역</t>
    </r>
    <r>
      <rPr>
        <b/>
        <sz val="20"/>
        <rFont val="맑은 고딕"/>
        <family val="3"/>
        <charset val="129"/>
      </rPr>
      <t>(1=Cloud 사용료(AWS/구글 등), 2=라이선스(국산/외산))</t>
    </r>
    <phoneticPr fontId="133" type="noConversion"/>
  </si>
  <si>
    <t>현장소장 (PM)</t>
    <phoneticPr fontId="6" type="noConversion"/>
  </si>
  <si>
    <t>낙찰율</t>
    <phoneticPr fontId="6" type="noConversion"/>
  </si>
  <si>
    <t xml:space="preserve"> 4. 공사기간 : </t>
  </si>
  <si>
    <t>특기사항</t>
    <phoneticPr fontId="6" type="noConversion"/>
  </si>
  <si>
    <t xml:space="preserve">   - 임금(현장사원)</t>
    <phoneticPr fontId="6" type="noConversion"/>
  </si>
  <si>
    <t xml:space="preserve">   - 상여금(직원)</t>
    <phoneticPr fontId="6" type="noConversion"/>
  </si>
  <si>
    <t>2025년</t>
    <phoneticPr fontId="6" type="noConversion"/>
  </si>
  <si>
    <t>2026년</t>
    <phoneticPr fontId="6" type="noConversion"/>
  </si>
  <si>
    <t>(       준   공      ) 후   (   )개월</t>
    <phoneticPr fontId="5" type="noConversion"/>
  </si>
  <si>
    <t>수금 조건</t>
    <phoneticPr fontId="6" type="noConversion"/>
  </si>
  <si>
    <t>집행계획 차수</t>
    <phoneticPr fontId="6" type="noConversion"/>
  </si>
  <si>
    <t>고객 담당자</t>
    <phoneticPr fontId="6" type="noConversion"/>
  </si>
  <si>
    <t>고객 연락처</t>
    <phoneticPr fontId="6" type="noConversion"/>
  </si>
  <si>
    <t>영업 담당자</t>
    <phoneticPr fontId="6" type="noConversion"/>
  </si>
  <si>
    <t>낙찰율 변경 시 요율 변경 (고객사 제출한 견적 대비 실제 계약 금액 비교)</t>
    <phoneticPr fontId="6" type="noConversion"/>
  </si>
  <si>
    <t>집행계획 작성일</t>
    <phoneticPr fontId="6" type="noConversion"/>
  </si>
  <si>
    <t>년도 구분</t>
    <phoneticPr fontId="6" type="noConversion"/>
  </si>
  <si>
    <t>간접비 요율</t>
    <phoneticPr fontId="6" type="noConversion"/>
  </si>
  <si>
    <t>일반관리비 요율</t>
    <phoneticPr fontId="6" type="noConversion"/>
  </si>
  <si>
    <t>사업명</t>
    <phoneticPr fontId="6" type="noConversion"/>
  </si>
  <si>
    <t>사업 시작일</t>
    <phoneticPr fontId="6" type="noConversion"/>
  </si>
  <si>
    <t>사업 종료일</t>
    <phoneticPr fontId="6" type="noConversion"/>
  </si>
  <si>
    <t>사업 기간</t>
    <phoneticPr fontId="6" type="noConversion"/>
  </si>
  <si>
    <t>사업 일수</t>
    <phoneticPr fontId="6" type="noConversion"/>
  </si>
  <si>
    <t>사업 범위</t>
    <phoneticPr fontId="6" type="noConversion"/>
  </si>
  <si>
    <t>건강보험 요율</t>
    <phoneticPr fontId="6" type="noConversion"/>
  </si>
  <si>
    <t>산재보험 요율</t>
    <phoneticPr fontId="6" type="noConversion"/>
  </si>
  <si>
    <t>고용보험 요율</t>
    <phoneticPr fontId="6" type="noConversion"/>
  </si>
  <si>
    <t>집계표(%)</t>
    <phoneticPr fontId="6" type="noConversion"/>
  </si>
  <si>
    <t>집계표(원)</t>
    <phoneticPr fontId="6" type="noConversion"/>
  </si>
  <si>
    <t>단순(원)</t>
    <phoneticPr fontId="6" type="noConversion"/>
  </si>
  <si>
    <t>국민연금 요율</t>
    <phoneticPr fontId="6" type="noConversion"/>
  </si>
  <si>
    <t>집행계획 (차수 구분~특기사항 사이 라인번호 순서대로, 중복 및 누락 없도록)</t>
    <phoneticPr fontId="6" type="noConversion"/>
  </si>
  <si>
    <t>당기계획(올해)</t>
    <phoneticPr fontId="6" type="noConversion"/>
  </si>
  <si>
    <t>당기이후(내년)</t>
    <phoneticPr fontId="6" type="noConversion"/>
  </si>
  <si>
    <t>정산누계(~전년도)</t>
    <phoneticPr fontId="6" type="noConversion"/>
  </si>
  <si>
    <t>당기이후(내후년~)</t>
    <phoneticPr fontId="6" type="noConversion"/>
  </si>
  <si>
    <t>집행예산산출내역서 기준</t>
    <phoneticPr fontId="6" type="noConversion"/>
  </si>
  <si>
    <t>산출내역</t>
    <phoneticPr fontId="6" type="noConversion"/>
  </si>
  <si>
    <t>계약금액</t>
    <phoneticPr fontId="6" type="noConversion"/>
  </si>
  <si>
    <t>집행계획</t>
    <phoneticPr fontId="6" type="noConversion"/>
  </si>
  <si>
    <t>산출내역</t>
    <phoneticPr fontId="6" type="noConversion"/>
  </si>
  <si>
    <t>정직원/PJT직군, 급여/12, 1년이 되지 않는 직원은 산정X, 단, 1년이 되는 달에 근무하는 사람이 있는 경우 급여 100%</t>
    <phoneticPr fontId="6" type="noConversion"/>
  </si>
  <si>
    <t>견적서 작성일</t>
    <phoneticPr fontId="6" type="noConversion"/>
  </si>
  <si>
    <t>여비교통비</t>
    <phoneticPr fontId="6" type="noConversion"/>
  </si>
  <si>
    <t>차량유지비</t>
    <phoneticPr fontId="6" type="noConversion"/>
  </si>
  <si>
    <t>도서인쇄비</t>
    <phoneticPr fontId="6" type="noConversion"/>
  </si>
  <si>
    <t>지급임차료</t>
    <phoneticPr fontId="6" type="noConversion"/>
  </si>
  <si>
    <t>복리후생비</t>
    <phoneticPr fontId="6" type="noConversion"/>
  </si>
  <si>
    <t>통신비</t>
    <phoneticPr fontId="6" type="noConversion"/>
  </si>
  <si>
    <t>장비비</t>
    <phoneticPr fontId="6" type="noConversion"/>
  </si>
  <si>
    <t>운반비</t>
    <phoneticPr fontId="6" type="noConversion"/>
  </si>
  <si>
    <t>안전관리비</t>
    <phoneticPr fontId="6" type="noConversion"/>
  </si>
  <si>
    <t>기타</t>
    <phoneticPr fontId="6" type="noConversion"/>
  </si>
  <si>
    <t>집행예산집계표에서 가져오기</t>
    <phoneticPr fontId="6" type="noConversion"/>
  </si>
  <si>
    <t>집행 계획</t>
    <phoneticPr fontId="6" type="noConversion"/>
  </si>
  <si>
    <t>계약 금액</t>
    <phoneticPr fontId="6" type="noConversion"/>
  </si>
  <si>
    <t>영업이익
(계약-
 집행 계획)</t>
    <phoneticPr fontId="6" type="noConversion"/>
  </si>
  <si>
    <t>급료
(직원)</t>
    <phoneticPr fontId="6" type="noConversion"/>
  </si>
  <si>
    <t>상여금
(직원)</t>
    <phoneticPr fontId="6" type="noConversion"/>
  </si>
  <si>
    <t>임금
(현장사원)</t>
    <phoneticPr fontId="6" type="noConversion"/>
  </si>
  <si>
    <t>집행 구분</t>
    <phoneticPr fontId="6" type="noConversion"/>
  </si>
  <si>
    <t>최초</t>
    <phoneticPr fontId="6" type="noConversion"/>
  </si>
  <si>
    <t>수정</t>
    <phoneticPr fontId="6" type="noConversion"/>
  </si>
  <si>
    <t>견적품의</t>
    <phoneticPr fontId="6" type="noConversion"/>
  </si>
  <si>
    <t>매출액</t>
    <phoneticPr fontId="6" type="noConversion"/>
  </si>
  <si>
    <t>재료비</t>
    <phoneticPr fontId="6" type="noConversion"/>
  </si>
  <si>
    <t>노무비</t>
    <phoneticPr fontId="6" type="noConversion"/>
  </si>
  <si>
    <t>외주비</t>
    <phoneticPr fontId="6" type="noConversion"/>
  </si>
  <si>
    <t>경비</t>
    <phoneticPr fontId="6" type="noConversion"/>
  </si>
  <si>
    <t>영업이익</t>
    <phoneticPr fontId="6" type="noConversion"/>
  </si>
  <si>
    <t>계약이행
증권</t>
    <phoneticPr fontId="6" type="noConversion"/>
  </si>
  <si>
    <t>계약금액</t>
    <phoneticPr fontId="6" type="noConversion"/>
  </si>
  <si>
    <t>집행계획</t>
    <phoneticPr fontId="6" type="noConversion"/>
  </si>
  <si>
    <t>집행예산산출내역서 기준</t>
    <phoneticPr fontId="6" type="noConversion"/>
  </si>
  <si>
    <t>하자이행
증권</t>
    <phoneticPr fontId="6" type="noConversion"/>
  </si>
  <si>
    <t>집행예산산출내역서 기준 (옵션, 계약이행증권 진행 시 작성, 프로젝트 완료시 PM이 하자이행 증권 끊어야 함)</t>
    <phoneticPr fontId="6" type="noConversion"/>
  </si>
  <si>
    <t>집행예산산출내역서 기준</t>
    <phoneticPr fontId="6" type="noConversion"/>
  </si>
  <si>
    <t>발주처 - 해당 PJT의 의뢰처, 계약처 - 해당 PJT의 계약처 (발주처와 계약처 다를 수 있음)</t>
    <phoneticPr fontId="6" type="noConversion"/>
  </si>
  <si>
    <t>영업 견적서 작성일</t>
    <phoneticPr fontId="6" type="noConversion"/>
  </si>
  <si>
    <t>PM 변경 시 이름 변경</t>
    <phoneticPr fontId="6" type="noConversion"/>
  </si>
  <si>
    <t>집행예산집계표 기준</t>
    <phoneticPr fontId="6" type="noConversion"/>
  </si>
  <si>
    <t>집행예산집계표 기준 (요율은 윤지민과장에게 문의)</t>
    <phoneticPr fontId="6" type="noConversion"/>
  </si>
  <si>
    <t>집행예산산출내역서 기준
 - 부장 7,500,000원, 차장 6,500,000원, 과장 5,500,000원, 대리 4,500,000원, 사원 3,500,000원</t>
    <phoneticPr fontId="6" type="noConversion"/>
  </si>
  <si>
    <t>집행예산산출내역서 기준
 - 실급여 기준, 현장사원과 장기 계약이 예정되어 있는 경우 임금 상승분 고려해야 함</t>
    <phoneticPr fontId="6" type="noConversion"/>
  </si>
  <si>
    <t>집행예산산출내역서 기준 (PJT룸, 노트북 임차 등)</t>
    <phoneticPr fontId="6" type="noConversion"/>
  </si>
  <si>
    <r>
      <t>집행예산산출내역서 기준 : 작성 시 결재 라인 추가 (외주구매팀 결재 후, 안전보건팀 결재 진행, 안전보건팀 별도 서류 작성 필요)
 - 계약검토 당시 안전보건팀에서 안전관리비 산정 필요하다는 회신 있는 경우 투입 인원 * 5만원(</t>
    </r>
    <r>
      <rPr>
        <sz val="12"/>
        <color rgb="FFFF0000"/>
        <rFont val="돋움"/>
        <family val="3"/>
        <charset val="129"/>
      </rPr>
      <t>금액은 확인 필요</t>
    </r>
    <r>
      <rPr>
        <sz val="12"/>
        <rFont val="돋움"/>
        <family val="3"/>
        <charset val="129"/>
      </rPr>
      <t>)으로 산정</t>
    </r>
    <phoneticPr fontId="6" type="noConversion"/>
  </si>
  <si>
    <t>집행예산산출내역서 기준 (옵션, 영업 담당, 보증보험 담당자에게 확인한 대략적인 비용을 PM에게 알려줘야함)</t>
    <phoneticPr fontId="6" type="noConversion"/>
  </si>
  <si>
    <t>집행예산집계표에서 가져오기</t>
    <phoneticPr fontId="6" type="noConversion"/>
  </si>
  <si>
    <t>이월</t>
    <phoneticPr fontId="6" type="noConversion"/>
  </si>
  <si>
    <t>가중치</t>
    <phoneticPr fontId="10" type="noConversion"/>
  </si>
  <si>
    <t>25년도 3개월 25%, 26년도 9개월 75% (2025년 9월 15일~2026년 9월 14일)</t>
    <phoneticPr fontId="6" type="noConversion"/>
  </si>
  <si>
    <t>금융비용</t>
    <phoneticPr fontId="6" type="noConversion"/>
  </si>
  <si>
    <t>지원팀장 : 가급적 영업지원팀장에게 결재, 부재 시 그 외 지원팀장에게 결재</t>
    <phoneticPr fontId="21" type="noConversion"/>
  </si>
  <si>
    <t>정산누계(~2025년)</t>
    <phoneticPr fontId="6" type="noConversion"/>
  </si>
  <si>
    <t>당기계획(2026년)</t>
    <phoneticPr fontId="6" type="noConversion"/>
  </si>
  <si>
    <t>당기이후(2027년)</t>
    <phoneticPr fontId="6" type="noConversion"/>
  </si>
  <si>
    <t>당기이후(2028년~)</t>
    <phoneticPr fontId="6" type="noConversion"/>
  </si>
  <si>
    <t>집행계획 프로세스</t>
    <phoneticPr fontId="6" type="noConversion"/>
  </si>
  <si>
    <t>견적품의</t>
    <phoneticPr fontId="6" type="noConversion"/>
  </si>
  <si>
    <t>본 집행 (최초, 0차)</t>
    <phoneticPr fontId="6" type="noConversion"/>
  </si>
  <si>
    <t>정산</t>
    <phoneticPr fontId="6" type="noConversion"/>
  </si>
  <si>
    <t>수정 집행 (1차~N차)</t>
    <phoneticPr fontId="6" type="noConversion"/>
  </si>
  <si>
    <t>이월 집행</t>
    <phoneticPr fontId="6" type="noConversion"/>
  </si>
  <si>
    <t>담당자</t>
    <phoneticPr fontId="6" type="noConversion"/>
  </si>
  <si>
    <t>제안 시점</t>
    <phoneticPr fontId="6" type="noConversion"/>
  </si>
  <si>
    <t>계약 시점</t>
    <phoneticPr fontId="6" type="noConversion"/>
  </si>
  <si>
    <t>변경 (금액, 일정 등) 발생 시점</t>
    <phoneticPr fontId="6" type="noConversion"/>
  </si>
  <si>
    <t>매년 1월 중순</t>
    <phoneticPr fontId="6" type="noConversion"/>
  </si>
  <si>
    <t>PM</t>
    <phoneticPr fontId="6" type="noConversion"/>
  </si>
  <si>
    <t>구분</t>
    <phoneticPr fontId="6" type="noConversion"/>
  </si>
  <si>
    <t>작성 시기</t>
    <phoneticPr fontId="6" type="noConversion"/>
  </si>
  <si>
    <t>처리 과정</t>
    <phoneticPr fontId="6" type="noConversion"/>
  </si>
  <si>
    <t>설명</t>
    <phoneticPr fontId="6" type="noConversion"/>
  </si>
  <si>
    <t>프로젝트 검수 후, 2개월 시점</t>
    <phoneticPr fontId="6" type="noConversion"/>
  </si>
  <si>
    <t>주의사항</t>
    <phoneticPr fontId="6" type="noConversion"/>
  </si>
  <si>
    <t>견적서, 변경계약서/발주서</t>
    <phoneticPr fontId="6" type="noConversion"/>
  </si>
  <si>
    <t>N/A</t>
    <phoneticPr fontId="6" type="noConversion"/>
  </si>
  <si>
    <t>전년도 정산 금액
변경된 일반관리비 요율 등 반영</t>
    <phoneticPr fontId="6" type="noConversion"/>
  </si>
  <si>
    <t xml:space="preserve">MIS 실적(근태코드/전표 기간) </t>
    <phoneticPr fontId="6" type="noConversion"/>
  </si>
  <si>
    <t>기초 자료 (근거)</t>
    <phoneticPr fontId="6" type="noConversion"/>
  </si>
  <si>
    <t>견적서</t>
    <phoneticPr fontId="6" type="noConversion"/>
  </si>
  <si>
    <t>영업에서 수령된 견적서 기준으로 견적품의 작성</t>
    <phoneticPr fontId="6" type="noConversion"/>
  </si>
  <si>
    <t>영업</t>
    <phoneticPr fontId="6" type="noConversion"/>
  </si>
  <si>
    <t>5억 이상, 집행율 2% 증가 발생 시 사장님 결재</t>
    <phoneticPr fontId="6" type="noConversion"/>
  </si>
  <si>
    <t>5억 이상 시 사장님 결재</t>
    <phoneticPr fontId="6" type="noConversion"/>
  </si>
  <si>
    <t>견적품의 내용 수행에서 항목/금액 검토 必 (상여금, 퇴직금, 보험료 등)
 ※ 근태코드 반영된 인력 대상</t>
    <phoneticPr fontId="6" type="noConversion"/>
  </si>
  <si>
    <t>견적품의 대비 차이 발생에 대한 근거 작성 必
 ※ 투입 인력 근태코드 MIS 등록</t>
    <phoneticPr fontId="6" type="noConversion"/>
  </si>
  <si>
    <t>N/A</t>
    <phoneticPr fontId="6" type="noConversion"/>
  </si>
  <si>
    <t xml:space="preserve">MIS </t>
    <phoneticPr fontId="6" type="noConversion"/>
  </si>
  <si>
    <t>엑셀 작성 → 두레이 ('PJT 협업방', 초대 필요) 업로드, 담당자 (본인, 이승훈매니저, 영업, 파트장) 지정, 특이사항 작성, 검토해 주세요 멘트 → 단계별로 진행, 홀딩 발생 시 멘션해서 요청 → 두레이 10층 (외주구매팀 이경남과장, 사업관리팀 김완일대리) 최종 컨펌 → 출력해서 서면 결재 (상주 시 이승훈매니저에게 요청) → MIS 입력</t>
    <phoneticPr fontId="6" type="noConversion"/>
  </si>
  <si>
    <t>실적 확인 (집행된 금액)</t>
    <phoneticPr fontId="6" type="noConversion"/>
  </si>
  <si>
    <t>투입 인력 등록</t>
    <phoneticPr fontId="6" type="noConversion"/>
  </si>
  <si>
    <t>집행예산산출내역서 기준
 - 상여가 지급된 달의 전 달 급여 코드에 반영 (ex. 상여가 1월 25일에 지급 됐다면 12월 급여 코드에 상여금 반영, 1M/M 급여로 책정)
 - 추석상여 (ex. 투입기간 3월~8월이고, 추석이 9월이면 6/9 책정), 설 상여 (1월 혹은 2월 투입 시 책정)</t>
    <phoneticPr fontId="6" type="noConversion"/>
  </si>
  <si>
    <t>견적품의, 계약서, 계약이행증권/보험, 공사 코드</t>
    <phoneticPr fontId="6" type="noConversion"/>
  </si>
  <si>
    <t>집행 계획 등록
(서면 결재 이후 진행)</t>
    <phoneticPr fontId="6" type="noConversion"/>
  </si>
  <si>
    <t>전제조건 : 공사코드 등록 (영업 담당, 이운재대리 등록)
경로 : MIS &gt; PMS &gt; 현장관리 &gt; 집행관리 &gt; 공사코드등록 &gt; 현장 선택 &gt; 조회
1. 투입인원 &gt; 행추가 &gt; 사번 조회 &gt; 투입일/철수일 입력 &gt; 저장</t>
    <phoneticPr fontId="6" type="noConversion"/>
  </si>
  <si>
    <t>경로 : MIS &gt; PMS &gt; 현장관리 &gt; 집행관리 &gt; 집행계획등록 &gt; 현장 선택 &gt; 조회
1. 차수 등록 : 차수 등록 &gt; 추가 &gt; 차수구분 (가집행계획, 본집행계획, 수정집행계획, 정산집행계획), 변경사유 및 비고 입력 &gt; 저장 &gt; 닫기
2. 추가된 차수 선택
3. 등록/수정할 탭(재료비, 노무비, 소모품비, 경비내역, 재료/노무(외주) 등) 선택
   1) 이전차수복사 &gt; '비목'에서 등록/수정 대상 선택 &gt; '비목별 경비산출내역 등록'에서 등록/수정, 추가 항목 필요 시 '추가'하여 입력 &gt; 저장
       ※ 서면 결재된 엑셀과 동일하게 계약, 집행, 정산, 당기계획, 차기이월 입력
       ※ 마이너스(-) 금액 입력 불가능하므로 이전 단계인 엑셀에서 마이너스(할인율, 절사 등) 발생되지 않도록 작성하고, 그 사유를 비고란에 상세히 입력
4. 예산집계표(을) 불러오기
   1) 예산집계 &gt; 팝업창에서 '보증요율', '보증금액', '원가산출 기준 등' 입력 &gt; 확인 &gt; 서면 결재된 엑셀과 비교
5. 집행계획서(갑) 불러오기
   2) 예산집계 &gt; 팝업창에서 불러온 값을 검토(4단계 입력값) &gt; 확인 &gt; 서면 결재된 엑셀과 비교 &gt; '특기사항 (기술, 예산관계 등의 문제점을 요약 기술)' 입력
       &gt; '첨부문서'에 서면 결재된 스캔본 등록 &gt; 저장 &gt; 작성완료 &gt; 전자결재 (파트장)
       ※ 특기사항은 가급적 상세히 작성 (물론, 엑셀에서도 동일하게 상세히 작성 → 검토 및 결재선에서 별도로 문의/요청하는 것을 사전에 방지하기 위함)</t>
    <phoneticPr fontId="6" type="noConversion"/>
  </si>
  <si>
    <t>경로 : MIS &gt; 손익관리 &gt; 매출/원가 추정 &gt; 현장원가조회 &gt; 공사실적 조회 &gt; 현장 선택, 조회년월 선택 &gt; 조회
1. 전기실적누계(B) : ~전년도까지의 정산금액(=집행된 금액)
2. 당기실적 : 올해 정산금액
  1) 전월계 : 올해 1월~전월까지 정산금액
  2) 당월(C) : 현재 월 정산금액
  3) 당기계 (D) : 1) + 2)
3. 전체누계(E=B+D) : 현재까지 정산된 금액 합계
4. 투입률(E/A*100) : 집행계획 대비 정산된 금액 비율</t>
    <phoneticPr fontId="6" type="noConversion"/>
  </si>
  <si>
    <t>정성원</t>
    <phoneticPr fontId="6" type="noConversion"/>
  </si>
  <si>
    <t>[ □ 가  ■ 본 ]</t>
    <phoneticPr fontId="5" type="noConversion"/>
  </si>
  <si>
    <t>■현금(30일) □어음(00일) □현금(  %)+어음(  %)</t>
    <phoneticPr fontId="5" type="noConversion"/>
  </si>
  <si>
    <t>레이어에잇</t>
  </si>
  <si>
    <t>① 고객사 AWS 운영 인력이 퇴사함에 따라, 대체 인력을 당사 통해 공급
    - 현재 당사 인원 투입이 불가능함에 따라 외주인력 투입(소속 : 레이어에이잇)
    - 대금지급조건
      ㄴ. 블록스 : 전자세금계산서 발행 후 30일 이내 현금 지급
    - 대금수금조건
      ㄴ. 퀘이사존 : 전자세금계산서 발행 후 30일 이내 현금 지급
    -  3월 23일 '블록스' 통해 외주인력 소싱 후 고객사에 투입 예정이었으나, 외주인력의 이탈로 4월 1일 '레이어에잇'으로 
       외주업체 변경</t>
  </si>
  <si>
    <t>[ □수정  ■이월  □정산 ]</t>
    <phoneticPr fontId="5" type="noConversion"/>
  </si>
  <si>
    <t>4.변경 차수</t>
    <phoneticPr fontId="6" type="noConversion"/>
  </si>
  <si>
    <t>최초계약금액</t>
    <phoneticPr fontId="6" type="noConversion"/>
  </si>
  <si>
    <t>변경 계약분</t>
    <phoneticPr fontId="6" type="noConversion"/>
  </si>
  <si>
    <t>최초집행금액</t>
    <phoneticPr fontId="6" type="noConversion"/>
  </si>
  <si>
    <t>변경 집행분</t>
    <phoneticPr fontId="6" type="noConversion"/>
  </si>
  <si>
    <t>5.예산집행계획</t>
    <phoneticPr fontId="5" type="noConversion"/>
  </si>
  <si>
    <t>당초</t>
    <phoneticPr fontId="6" type="noConversion"/>
  </si>
  <si>
    <t>변경</t>
    <phoneticPr fontId="6" type="noConversion"/>
  </si>
  <si>
    <t>증감</t>
    <phoneticPr fontId="6" type="noConversion"/>
  </si>
  <si>
    <t>6. 특기사항</t>
    <phoneticPr fontId="6" type="noConversion"/>
  </si>
  <si>
    <t>□ 무  ■ 유(     %)</t>
    <phoneticPr fontId="5" type="noConversion"/>
  </si>
  <si>
    <t>(       준   공      ) 후   (  36  )개월</t>
    <phoneticPr fontId="5" type="noConversion"/>
  </si>
  <si>
    <t>■현금(00일) □어음(00일) □현금(  %)+어음(  %)</t>
    <phoneticPr fontId="5" type="noConversion"/>
  </si>
  <si>
    <t>미반영</t>
    <phoneticPr fontId="6" type="noConversion"/>
  </si>
  <si>
    <t>현지재료비</t>
  </si>
  <si>
    <t xml:space="preserve"> 4. 공사기간 :</t>
    <phoneticPr fontId="6" type="noConversion"/>
  </si>
  <si>
    <t>V</t>
    <phoneticPr fontId="6" type="noConversion"/>
  </si>
  <si>
    <t>정직원/PJT직군, 급여/12, 1년이 되지 않는 직원은 산정X, 단, 1년이 되는 달에 근무하는 사람이 있는 경우 급여 100%</t>
  </si>
  <si>
    <r>
      <t>재료비 산출내역</t>
    </r>
    <r>
      <rPr>
        <sz val="20"/>
        <rFont val="맑은 고딕"/>
        <family val="3"/>
        <charset val="129"/>
      </rPr>
      <t>(1=본사 재료비, 2=현지 재료비)</t>
    </r>
    <phoneticPr fontId="133" type="noConversion"/>
  </si>
  <si>
    <t>회선비 산출내역(1=Cloud 사용료(AWS/구글 등), 2=라이선스(국산/외산))</t>
    <phoneticPr fontId="133" type="noConversion"/>
  </si>
  <si>
    <t>소모품비 산출내역(1=공사용 소모품비, 2=사무용 소모품비)</t>
    <phoneticPr fontId="133" type="noConversion"/>
  </si>
  <si>
    <t>수수료 산출내역(1=용역 수수료, 2=유지보수 수수료)</t>
    <phoneticPr fontId="133" type="noConversion"/>
  </si>
  <si>
    <t>소계 (수정 2차)</t>
    <phoneticPr fontId="6" type="noConversion"/>
  </si>
  <si>
    <t>올리브트리 계약 (2026..01 수행)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</si>
</sst>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&quot;₩&quot;* #,##0_-;\-&quot;₩&quot;* #,##0_-;_-&quot;₩&quot;* &quot;-&quot;_-;_-@_-"/>
    <numFmt numFmtId="168" formatCode="_-* #,##0_-;\-* #,##0_-;_-* &quot;-&quot;_-;_-@_-"/>
    <numFmt numFmtId="169" formatCode="_-&quot;₩&quot;* #,##0.00_-;\-&quot;₩&quot;* #,##0.00_-;_-&quot;₩&quot;* &quot;-&quot;??_-;_-@_-"/>
    <numFmt numFmtId="170" formatCode="_-* #,##0.00_-;\-* #,##0.00_-;_-* &quot;-&quot;??_-;_-@_-"/>
    <numFmt numFmtId="171" formatCode="0.0%"/>
    <numFmt numFmtId="172" formatCode="_-* #,##0_-;\-* #,##0_-;_-* &quot;-&quot;??_-;_-@_-"/>
    <numFmt numFmtId="173" formatCode="0.000"/>
    <numFmt numFmtId="174" formatCode="_ * #,##0_ ;_ * \-#,##0_ ;_ * &quot;-&quot;_ ;_ @_ "/>
    <numFmt numFmtId="175" formatCode="_-* #,##0.0_-;\-* #,##0.0_-;_-* &quot;-&quot;_-;_-@_-"/>
    <numFmt numFmtId="176" formatCode="#,##0_ "/>
    <numFmt numFmtId="177" formatCode="0.0_ "/>
    <numFmt numFmtId="178" formatCode="0.000%"/>
    <numFmt numFmtId="179" formatCode="&quot;₩&quot;#,##0;&quot;₩&quot;&quot;₩&quot;&quot;₩&quot;\-#,##0"/>
    <numFmt numFmtId="180" formatCode="&quot;₩&quot;#,##0;[Red]&quot;₩&quot;&quot;₩&quot;&quot;₩&quot;\-#,##0"/>
    <numFmt numFmtId="181" formatCode="&quot;₩&quot;#,##0;&quot;₩&quot;&quot;₩&quot;&quot;₩&quot;&quot;₩&quot;\-#,##0"/>
    <numFmt numFmtId="182" formatCode="&quot;₩&quot;#,##0;[Red]&quot;₩&quot;&quot;₩&quot;&quot;₩&quot;&quot;₩&quot;\-#,##0"/>
    <numFmt numFmtId="183" formatCode="&quot;₩&quot;#,##0.00;&quot;₩&quot;&quot;₩&quot;&quot;₩&quot;&quot;₩&quot;\-#,##0.00"/>
    <numFmt numFmtId="184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185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186" formatCode="_(* #,##0_);_(* &quot;₩&quot;&quot;₩&quot;&quot;₩&quot;&quot;₩&quot;&quot;₩&quot;&quot;₩&quot;\(#,##0&quot;₩&quot;&quot;₩&quot;&quot;₩&quot;&quot;₩&quot;&quot;₩&quot;&quot;₩&quot;\);_(* &quot;-&quot;??_);_(@_)"/>
    <numFmt numFmtId="187" formatCode="#,##0.0#&quot;CMH/대&quot;;\-#,##0.0#&quot;CMH/대&quot;"/>
    <numFmt numFmtId="188" formatCode="#,##0.0#&quot;CMM/대&quot;;\-#,##0.0#&quot;CMM/대&quot;"/>
    <numFmt numFmtId="189" formatCode="#,##0."/>
    <numFmt numFmtId="190" formatCode="\$#."/>
    <numFmt numFmtId="191" formatCode="#,##0.0###&quot;kg/대&quot;;\-#,##0.0#####&quot;kg/대&quot;"/>
    <numFmt numFmtId="192" formatCode="#,##0.0###&quot;㎥/대&quot;;\-#,##0.0#####&quot;㎥/대&quot;"/>
    <numFmt numFmtId="193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94" formatCode="#,##0.0###&quot;Ton/set&quot;;\-#,##0.0#####&quot;Ton/대&quot;"/>
    <numFmt numFmtId="195" formatCode="#,##0.0###&quot;Ton/대&quot;;\-#,##0.0#####&quot;Ton/대&quot;"/>
    <numFmt numFmtId="196" formatCode="#,##0.0###&quot;TPH/대&quot;;\-#,##0.0#####&quot;TPH/대&quot;"/>
    <numFmt numFmtId="197" formatCode="0_ "/>
    <numFmt numFmtId="198" formatCode="_-* #,##0_-;&quot;₩&quot;\!\-* #,##0_-;_-* &quot;-&quot;_-;_-@_-"/>
    <numFmt numFmtId="199" formatCode="_-* #,##0.0_-;\-* #,##0.0_-;_-* &quot;-&quot;??_-;_-@_-"/>
    <numFmt numFmtId="200" formatCode="#,##0.0_ ;[Red]\-#,##0.0\ "/>
    <numFmt numFmtId="201" formatCode="_ &quot;₩&quot;* #,##0_ ;_ &quot;₩&quot;* \-#,##0_ ;_ &quot;₩&quot;* &quot;-&quot;_ ;_ @_ "/>
    <numFmt numFmtId="202" formatCode="0.000&quot;  &quot;"/>
    <numFmt numFmtId="203" formatCode="0,###,###"/>
    <numFmt numFmtId="204" formatCode="0.##"/>
    <numFmt numFmtId="205" formatCode="0.00&quot;  &quot;"/>
    <numFmt numFmtId="206" formatCode="#,##0;&quot;-&quot;#,##0"/>
    <numFmt numFmtId="207" formatCode="#,##0.00;&quot;-&quot;#,##0.00"/>
    <numFmt numFmtId="208" formatCode="###"/>
    <numFmt numFmtId="209" formatCode="_-&quot;₩&quot;* #,##0_-;\!\-&quot;₩&quot;* #,##0_-;_-&quot;₩&quot;* &quot;-&quot;_-;_-@_-"/>
    <numFmt numFmtId="210" formatCode="0.0&quot;  &quot;"/>
    <numFmt numFmtId="211" formatCode="#,##0;[Red]&quot;-&quot;#,##0"/>
    <numFmt numFmtId="212" formatCode="0.0000"/>
    <numFmt numFmtId="213" formatCode="_-* #,##0.00_-;&quot;₩&quot;&quot;₩&quot;\-* #,##0.00_-;_-* &quot;-&quot;??_-;_-@_-"/>
    <numFmt numFmtId="214" formatCode="_-&quot;₩&quot;* #,##0.00_-;&quot;₩&quot;&quot;₩&quot;\-&quot;₩&quot;* #,##0.00_-;_-&quot;₩&quot;* &quot;-&quot;??_-;_-@_-"/>
    <numFmt numFmtId="215" formatCode="#,##0_ ;[Red]\-#,##0\ "/>
    <numFmt numFmtId="216" formatCode="_ &quot;₩&quot;* #,##0.00_ ;_ &quot;₩&quot;* \-#,##0.00_ ;_ &quot;₩&quot;* &quot;-&quot;??_ ;_ @_ "/>
    <numFmt numFmtId="217" formatCode="_ * #,##0.00_ ;_ * \-#,##0.00_ ;_ * &quot;-&quot;??_ ;_ @_ "/>
    <numFmt numFmtId="218" formatCode="&quot; &quot;@"/>
    <numFmt numFmtId="219" formatCode="\-\2\2\4&quot; &quot;"/>
    <numFmt numFmtId="220" formatCode="\-\1&quot; &quot;"/>
    <numFmt numFmtId="221" formatCode="#,##0&quot;  &quot;"/>
    <numFmt numFmtId="222" formatCode="\-\1\4\4&quot; &quot;"/>
    <numFmt numFmtId="223" formatCode="_(* #,##0.00_);_(* \(#,##0.00\);_(* &quot;-&quot;_);_(@_)"/>
    <numFmt numFmtId="224" formatCode="&quot;(&quot;###&quot;)&quot;"/>
    <numFmt numFmtId="225" formatCode="#."/>
    <numFmt numFmtId="226" formatCode="#,##0.0;[Red]\(#,##0.0\)"/>
    <numFmt numFmtId="227" formatCode=";;"/>
    <numFmt numFmtId="228" formatCode="&quot;Fr.&quot;&quot;₩&quot;\!\ #,##0;[Red]&quot;Fr.&quot;&quot;₩&quot;\!\ &quot;₩&quot;\!\-#,##0"/>
    <numFmt numFmtId="229" formatCode="&quot;Fr.&quot;&quot;₩&quot;\!\ #,##0.00;[Red]&quot;Fr.&quot;&quot;₩&quot;\!\ &quot;₩&quot;\!\-#,##0.00"/>
    <numFmt numFmtId="230" formatCode="_ * #,##0.00_ ;_ * \-#,##0.00_ ;_ * &quot;-&quot;_ ;_ @_ "/>
    <numFmt numFmtId="231" formatCode="#,##0.0&quot;     &quot;"/>
    <numFmt numFmtId="232" formatCode="\-\2\2\5&quot; &quot;"/>
    <numFmt numFmtId="233" formatCode="0.00000"/>
    <numFmt numFmtId="234" formatCode="\1\4\4&quot; &quot;"/>
    <numFmt numFmtId="235" formatCode="0_);[Red]\(0\)"/>
    <numFmt numFmtId="236" formatCode="&quot;₩&quot;#,##0.00;[Red]&quot;₩&quot;\-#,##0.00"/>
    <numFmt numFmtId="237" formatCode="d\.mmm\.yy"/>
    <numFmt numFmtId="238" formatCode="0.0000%"/>
    <numFmt numFmtId="239" formatCode="#,###,###.0"/>
    <numFmt numFmtId="240" formatCode="_(&quot;RM&quot;* #,##0.00_);_(&quot;RM&quot;* \(#,##0.00\);_(&quot;RM&quot;* &quot;-&quot;??_);_(@_)"/>
    <numFmt numFmtId="241" formatCode="_ &quot;₩&quot;* #,##0.00_ ;_ &quot;₩&quot;* &quot;₩&quot;&quot;₩&quot;\-#,##0.00_ ;_ &quot;₩&quot;* &quot;-&quot;??_ ;_ @_ "/>
    <numFmt numFmtId="242" formatCode="_(&quot;RM&quot;* #,##0_);_(&quot;RM&quot;* \(#,##0\);_(&quot;RM&quot;* &quot;-&quot;_);_(@_)"/>
    <numFmt numFmtId="243" formatCode="0.00000%"/>
    <numFmt numFmtId="244" formatCode="_-* #,##0.000_-;\-* #,##0.000_-;_-* &quot;-&quot;??_-;_-@_-"/>
    <numFmt numFmtId="245" formatCode="0.000_ "/>
    <numFmt numFmtId="246" formatCode="0.0"/>
    <numFmt numFmtId="247" formatCode="00.0"/>
    <numFmt numFmtId="248" formatCode="_ &quot;₩&quot;* #,##0_ ;_ &quot;₩&quot;* &quot;₩&quot;&quot;₩&quot;&quot;₩&quot;\-#,##0_ ;_ &quot;₩&quot;* &quot;-&quot;_ ;_ @_ "/>
    <numFmt numFmtId="249" formatCode="_ * #,##0_ ;_ * &quot;₩&quot;\-#,##0_ ;_ * &quot;-&quot;_ ;_ @_ "/>
    <numFmt numFmtId="250" formatCode="_ * #,##0.00_ ;_ * &quot;₩&quot;\-#,##0.00_ ;_ * &quot;-&quot;??_ ;_ @_ "/>
    <numFmt numFmtId="251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252" formatCode="_-&quot;$&quot;* #,##0.00_-;\-&quot;$&quot;* #,##0.00_-;_-&quot;$&quot;* &quot;-&quot;??_-;_-@_-"/>
    <numFmt numFmtId="253" formatCode="_-* #,##0.00_-;\-* #,##0.00_-;_-* &quot;-&quot;_-;_-@_-"/>
    <numFmt numFmtId="254" formatCode="0\ &quot;차&quot;"/>
  </numFmts>
  <fonts count="191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5"/>
      <name val="돋움체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u/>
      <sz val="11"/>
      <color indexed="36"/>
      <name val="돋움"/>
      <family val="3"/>
      <charset val="129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0"/>
      <name val="굴림체"/>
      <family val="3"/>
      <charset val="129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8"/>
      <name val="¹UAAA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굴림체"/>
      <family val="3"/>
      <charset val="129"/>
    </font>
    <font>
      <sz val="8"/>
      <name val="맑은 고딕"/>
      <family val="3"/>
      <charset val="129"/>
    </font>
    <font>
      <sz val="12"/>
      <name val="맑은 고딕"/>
      <family val="3"/>
      <charset val="129"/>
    </font>
    <font>
      <b/>
      <sz val="20"/>
      <name val="맑은 고딕"/>
      <family val="3"/>
      <charset val="129"/>
    </font>
    <font>
      <u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26"/>
      <name val="맑은 고딕"/>
      <family val="3"/>
      <charset val="129"/>
    </font>
    <font>
      <b/>
      <sz val="18"/>
      <name val="맑은 고딕"/>
      <family val="3"/>
      <charset val="129"/>
    </font>
    <font>
      <sz val="12"/>
      <name val="Times New Roman"/>
      <family val="1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0"/>
      <name val="±¼¸²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2"/>
      <color indexed="8"/>
      <name val="바탕체"/>
      <family val="1"/>
      <charset val="129"/>
    </font>
    <font>
      <sz val="12"/>
      <color indexed="8"/>
      <name val="굴림체"/>
      <family val="3"/>
      <charset val="129"/>
    </font>
    <font>
      <sz val="10"/>
      <name val="MS Sans Serif"/>
      <family val="2"/>
    </font>
    <font>
      <sz val="10"/>
      <name val="MS Serif"/>
      <family val="1"/>
    </font>
    <font>
      <sz val="10"/>
      <name val="Courier New"/>
      <family val="3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b/>
      <sz val="11"/>
      <name val="Helv"/>
      <family val="2"/>
    </font>
    <font>
      <sz val="8"/>
      <name val="Times New Roma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sz val="10"/>
      <name val="명조"/>
      <family val="3"/>
      <charset val="129"/>
    </font>
    <font>
      <sz val="12"/>
      <name val="명조"/>
      <family val="3"/>
      <charset val="129"/>
    </font>
    <font>
      <sz val="9"/>
      <name val="바탕체"/>
      <family val="1"/>
      <charset val="129"/>
    </font>
    <font>
      <u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24"/>
      <name val="맑은 고딕"/>
      <family val="3"/>
      <charset val="129"/>
    </font>
    <font>
      <sz val="20"/>
      <name val="맑은 고딕"/>
      <family val="3"/>
      <charset val="129"/>
    </font>
    <font>
      <sz val="26"/>
      <name val="맑은 고딕"/>
      <family val="3"/>
      <charset val="129"/>
    </font>
    <font>
      <b/>
      <sz val="28"/>
      <name val="맑은 고딕"/>
      <family val="3"/>
      <charset val="129"/>
    </font>
    <font>
      <b/>
      <sz val="10"/>
      <name val="맑은 고딕"/>
      <family val="3"/>
      <charset val="129"/>
    </font>
    <font>
      <sz val="2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u/>
      <sz val="16"/>
      <name val="맑은 고딕"/>
      <family val="3"/>
      <charset val="129"/>
    </font>
    <font>
      <sz val="38"/>
      <name val="맑은 고딕"/>
      <family val="3"/>
      <charset val="129"/>
    </font>
    <font>
      <b/>
      <sz val="40"/>
      <name val="맑은 고딕"/>
      <family val="3"/>
      <charset val="129"/>
    </font>
    <font>
      <b/>
      <sz val="30"/>
      <name val="맑은 고딕"/>
      <family val="3"/>
      <charset val="129"/>
    </font>
    <font>
      <sz val="16"/>
      <name val="맑은 고딕"/>
      <family val="3"/>
      <charset val="129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9"/>
      <name val="굴림"/>
      <family val="3"/>
      <charset val="129"/>
    </font>
    <font>
      <u/>
      <sz val="14"/>
      <color indexed="36"/>
      <name val="Cordia New"/>
      <family val="2"/>
    </font>
    <font>
      <u/>
      <sz val="14"/>
      <color indexed="12"/>
      <name val="Cordia New"/>
      <family val="2"/>
    </font>
    <font>
      <b/>
      <sz val="24"/>
      <name val="굴림"/>
      <family val="3"/>
      <charset val="129"/>
    </font>
    <font>
      <b/>
      <sz val="14"/>
      <name val="굴림"/>
      <family val="3"/>
      <charset val="129"/>
    </font>
    <font>
      <sz val="16"/>
      <name val="굴림"/>
      <family val="3"/>
      <charset val="129"/>
    </font>
    <font>
      <b/>
      <sz val="16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sz val="8"/>
      <name val="가는둥근제목체"/>
      <family val="3"/>
      <charset val="129"/>
    </font>
    <font>
      <sz val="8"/>
      <name val="굴림"/>
      <family val="3"/>
      <charset val="129"/>
    </font>
    <font>
      <sz val="9"/>
      <name val="돋움"/>
      <family val="3"/>
      <charset val="129"/>
    </font>
    <font>
      <b/>
      <u/>
      <sz val="12"/>
      <name val="맑은 고딕"/>
      <family val="3"/>
      <charset val="129"/>
    </font>
    <font>
      <sz val="14"/>
      <name val="ＭＳ 明朝"/>
      <family val="3"/>
      <charset val="128"/>
    </font>
    <font>
      <sz val="8"/>
      <name val="맑은 고딕"/>
      <family val="3"/>
      <charset val="129"/>
    </font>
    <font>
      <sz val="8"/>
      <name val="바탕체"/>
      <family val="1"/>
      <charset val="129"/>
    </font>
    <font>
      <sz val="1"/>
      <color indexed="16"/>
      <name val="Courier"/>
      <family val="3"/>
    </font>
    <font>
      <sz val="11"/>
      <name val="굴림체"/>
      <family val="3"/>
      <charset val="129"/>
    </font>
    <font>
      <sz val="10"/>
      <name val="Times New Roman"/>
      <family val="1"/>
    </font>
    <font>
      <sz val="12"/>
      <color indexed="24"/>
      <name val="Arial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1"/>
      <color indexed="0"/>
      <name val="Courier"/>
      <family val="3"/>
    </font>
    <font>
      <b/>
      <sz val="12"/>
      <color indexed="16"/>
      <name val="굴림체"/>
      <family val="3"/>
      <charset val="129"/>
    </font>
    <font>
      <b/>
      <sz val="10.050000000000001"/>
      <color indexed="8"/>
      <name val="Arial"/>
      <family val="2"/>
    </font>
    <font>
      <sz val="12"/>
      <color indexed="24"/>
      <name val="바탕체"/>
      <family val="1"/>
      <charset val="129"/>
    </font>
    <font>
      <sz val="12"/>
      <color indexed="24"/>
      <name val="Helv"/>
      <family val="2"/>
    </font>
    <font>
      <sz val="12"/>
      <name val="돋움체"/>
      <family val="3"/>
      <charset val="129"/>
    </font>
    <font>
      <i/>
      <sz val="12"/>
      <name val="굴림체"/>
      <family val="3"/>
      <charset val="129"/>
    </font>
    <font>
      <sz val="10"/>
      <name val="Helv"/>
      <family val="2"/>
    </font>
    <font>
      <sz val="9"/>
      <name val="¹ÙÅÁÃ¼"/>
      <family val="3"/>
      <charset val="129"/>
    </font>
    <font>
      <b/>
      <sz val="12"/>
      <name val="Arial MT"/>
      <family val="2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2"/>
      <color indexed="22"/>
      <name val="Arial"/>
      <family val="2"/>
    </font>
    <font>
      <sz val="10"/>
      <color indexed="8"/>
      <name val="Arial"/>
      <family val="2"/>
    </font>
    <font>
      <sz val="10"/>
      <name val="Geneva"/>
      <family val="2"/>
    </font>
    <font>
      <sz val="10"/>
      <name val="바탕체"/>
      <family val="1"/>
      <charset val="129"/>
    </font>
    <font>
      <sz val="18"/>
      <color indexed="22"/>
      <name val="Arial"/>
      <family val="2"/>
    </font>
    <font>
      <sz val="8"/>
      <color indexed="22"/>
      <name val="Arial"/>
      <family val="2"/>
    </font>
    <font>
      <b/>
      <sz val="8"/>
      <name val="MS Sans Serif"/>
      <family val="2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Book Antiqua"/>
      <family val="1"/>
    </font>
    <font>
      <sz val="8"/>
      <name val="Wingdings"/>
      <charset val="2"/>
    </font>
    <font>
      <sz val="8"/>
      <name val="MS Sans Serif"/>
      <family val="2"/>
    </font>
    <font>
      <b/>
      <u/>
      <sz val="13"/>
      <name val="굴림체"/>
      <family val="3"/>
      <charset val="129"/>
    </font>
    <font>
      <u/>
      <sz val="10"/>
      <color indexed="36"/>
      <name val="Arial"/>
      <family val="2"/>
    </font>
    <font>
      <u/>
      <sz val="11"/>
      <color indexed="20"/>
      <name val="돋움"/>
      <family val="3"/>
      <charset val="129"/>
    </font>
    <font>
      <sz val="11"/>
      <name val="바탕체"/>
      <family val="1"/>
      <charset val="129"/>
    </font>
    <font>
      <sz val="8"/>
      <name val="돋움체"/>
      <family val="3"/>
      <charset val="129"/>
    </font>
    <font>
      <u/>
      <sz val="9.35"/>
      <color indexed="36"/>
      <name val="돋움"/>
      <family val="3"/>
      <charset val="129"/>
    </font>
    <font>
      <sz val="12"/>
      <color indexed="8"/>
      <name val="돋움체"/>
      <family val="3"/>
      <charset val="129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u/>
      <sz val="9.35"/>
      <color indexed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color theme="1"/>
      <name val="돋움"/>
      <family val="3"/>
      <charset val="129"/>
    </font>
    <font>
      <b/>
      <sz val="9"/>
      <color rgb="FF00B0F0"/>
      <name val="굴림"/>
      <family val="3"/>
      <charset val="129"/>
    </font>
    <font>
      <sz val="12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name val="Calibri"/>
      <family val="3"/>
      <charset val="129"/>
      <scheme val="minor"/>
    </font>
    <font>
      <sz val="12"/>
      <color rgb="FFFF0000"/>
      <name val="맑은 고딕"/>
      <family val="3"/>
      <charset val="129"/>
    </font>
    <font>
      <sz val="38"/>
      <color rgb="FFFF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2"/>
      <color rgb="FF0070C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name val="Cambria"/>
      <family val="3"/>
      <charset val="129"/>
      <scheme val="major"/>
    </font>
    <font>
      <sz val="12"/>
      <name val="Courier New"/>
      <family val="3"/>
    </font>
    <font>
      <sz val="24"/>
      <name val="Courier New"/>
      <family val="3"/>
    </font>
    <font>
      <u/>
      <sz val="8.25"/>
      <color indexed="36"/>
      <name val="ＭＳ Ｐゴシック"/>
      <family val="2"/>
      <charset val="129"/>
    </font>
    <font>
      <u/>
      <sz val="11"/>
      <color indexed="12"/>
      <name val="돋움"/>
      <family val="3"/>
      <charset val="129"/>
    </font>
    <font>
      <sz val="9"/>
      <color theme="1"/>
      <name val="굴림"/>
      <family val="3"/>
      <charset val="129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0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theme="0"/>
      <name val="돋움"/>
      <family val="3"/>
      <charset val="129"/>
    </font>
    <font>
      <sz val="13"/>
      <name val="맑은 고딕"/>
      <family val="3"/>
      <charset val="129"/>
    </font>
    <font>
      <sz val="12"/>
      <color rgb="FFFF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4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9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</fills>
  <borders count="2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848">
    <xf numFmtId="0" fontId="0" fillId="0" borderId="0"/>
    <xf numFmtId="0" fontId="7" fillId="0" borderId="0">
      <protection locked="0"/>
    </xf>
    <xf numFmtId="0" fontId="7" fillId="0" borderId="0">
      <protection locked="0"/>
    </xf>
    <xf numFmtId="169" fontId="3" fillId="0" borderId="0" applyFont="0" applyFill="0" applyBorder="0" applyAlignment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3" fontId="101" fillId="0" borderId="1"/>
    <xf numFmtId="0" fontId="20" fillId="0" borderId="0">
      <alignment vertical="center"/>
    </xf>
    <xf numFmtId="0" fontId="102" fillId="0" borderId="0">
      <alignment vertical="center"/>
    </xf>
    <xf numFmtId="0" fontId="20" fillId="0" borderId="0">
      <alignment vertical="center"/>
    </xf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0" fontId="4" fillId="0" borderId="0"/>
    <xf numFmtId="0" fontId="4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0" fontId="103" fillId="0" borderId="0"/>
    <xf numFmtId="0" fontId="14" fillId="0" borderId="0" applyFont="0" applyFill="0" applyBorder="0" applyAlignment="0" applyProtection="0"/>
    <xf numFmtId="0" fontId="103" fillId="0" borderId="0"/>
    <xf numFmtId="0" fontId="40" fillId="0" borderId="0"/>
    <xf numFmtId="0" fontId="40" fillId="0" borderId="0"/>
    <xf numFmtId="0" fontId="4" fillId="0" borderId="0"/>
    <xf numFmtId="0" fontId="1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1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14" fillId="0" borderId="0" applyFont="0" applyFill="0" applyBorder="0" applyAlignment="0" applyProtection="0"/>
    <xf numFmtId="0" fontId="14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4" fillId="0" borderId="0"/>
    <xf numFmtId="0" fontId="1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0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14" fillId="0" borderId="0"/>
    <xf numFmtId="0" fontId="40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0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90" fillId="0" borderId="0">
      <protection locked="0"/>
    </xf>
    <xf numFmtId="0" fontId="90" fillId="0" borderId="0">
      <protection locked="0"/>
    </xf>
    <xf numFmtId="3" fontId="101" fillId="0" borderId="1"/>
    <xf numFmtId="3" fontId="101" fillId="0" borderId="1"/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3" fontId="42" fillId="0" borderId="2">
      <alignment horizontal="right" vertical="center"/>
    </xf>
    <xf numFmtId="40" fontId="7" fillId="0" borderId="0">
      <protection locked="0"/>
    </xf>
    <xf numFmtId="2" fontId="42" fillId="0" borderId="2">
      <alignment horizontal="right" vertical="center"/>
    </xf>
    <xf numFmtId="0" fontId="7" fillId="0" borderId="0" applyFont="0" applyFill="0" applyBorder="0" applyAlignment="0" applyProtection="0"/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2" fontId="42" fillId="0" borderId="2">
      <alignment horizontal="right" vertical="center"/>
    </xf>
    <xf numFmtId="0" fontId="135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3" borderId="0" applyNumberFormat="0" applyBorder="0" applyAlignment="0" applyProtection="0">
      <alignment vertical="center"/>
    </xf>
    <xf numFmtId="0" fontId="135" fillId="14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7" borderId="0" applyNumberFormat="0" applyBorder="0" applyAlignment="0" applyProtection="0">
      <alignment vertical="center"/>
    </xf>
    <xf numFmtId="0" fontId="135" fillId="18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9" fontId="7" fillId="0" borderId="0">
      <protection locked="0"/>
    </xf>
    <xf numFmtId="0" fontId="136" fillId="20" borderId="0" applyNumberFormat="0" applyBorder="0" applyAlignment="0" applyProtection="0">
      <alignment vertical="center"/>
    </xf>
    <xf numFmtId="0" fontId="136" fillId="21" borderId="0" applyNumberFormat="0" applyBorder="0" applyAlignment="0" applyProtection="0">
      <alignment vertical="center"/>
    </xf>
    <xf numFmtId="0" fontId="136" fillId="22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5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7" fillId="0" borderId="0">
      <protection locked="0"/>
    </xf>
    <xf numFmtId="4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40" fontId="7" fillId="0" borderId="0">
      <protection locked="0"/>
    </xf>
    <xf numFmtId="0" fontId="15" fillId="0" borderId="0" applyFont="0" applyFill="0" applyBorder="0" applyAlignment="0" applyProtection="0"/>
    <xf numFmtId="0" fontId="35" fillId="0" borderId="0" applyFont="0" applyFill="0" applyBorder="0" applyAlignment="0" applyProtection="0"/>
    <xf numFmtId="173" fontId="15" fillId="0" borderId="0" applyFont="0" applyFill="0" applyBorder="0" applyAlignment="0" applyProtection="0"/>
    <xf numFmtId="201" fontId="104" fillId="0" borderId="0" applyFont="0" applyFill="0" applyBorder="0" applyAlignment="0" applyProtection="0"/>
    <xf numFmtId="165" fontId="4" fillId="0" borderId="0" applyFont="0" applyFill="0" applyBorder="0" applyAlignment="0" applyProtection="0"/>
    <xf numFmtId="40" fontId="7" fillId="0" borderId="0">
      <protection locked="0"/>
    </xf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178" fontId="15" fillId="0" borderId="0" applyFont="0" applyFill="0" applyBorder="0" applyAlignment="0" applyProtection="0"/>
    <xf numFmtId="216" fontId="104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7" fillId="0" borderId="0">
      <protection locked="0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90" fillId="0" borderId="0">
      <protection locked="0"/>
    </xf>
    <xf numFmtId="0" fontId="40" fillId="0" borderId="0"/>
    <xf numFmtId="0" fontId="49" fillId="0" borderId="0">
      <alignment horizontal="center" wrapText="1"/>
      <protection locked="0"/>
    </xf>
    <xf numFmtId="40" fontId="7" fillId="0" borderId="0">
      <protection locked="0"/>
    </xf>
    <xf numFmtId="0" fontId="34" fillId="0" borderId="0" applyFont="0" applyFill="0" applyBorder="0" applyAlignment="0" applyProtection="0"/>
    <xf numFmtId="174" fontId="35" fillId="0" borderId="0" applyFont="0" applyFill="0" applyBorder="0" applyAlignment="0" applyProtection="0"/>
    <xf numFmtId="184" fontId="16" fillId="0" borderId="0" applyFont="0" applyFill="0" applyBorder="0" applyAlignment="0" applyProtection="0"/>
    <xf numFmtId="174" fontId="10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185" fontId="16" fillId="0" borderId="0" applyFont="0" applyFill="0" applyBorder="0" applyAlignment="0" applyProtection="0"/>
    <xf numFmtId="217" fontId="104" fillId="0" borderId="0" applyFont="0" applyFill="0" applyBorder="0" applyAlignment="0" applyProtection="0"/>
    <xf numFmtId="0" fontId="90" fillId="0" borderId="0">
      <protection locked="0"/>
    </xf>
    <xf numFmtId="14" fontId="3" fillId="0" borderId="0" applyFont="0" applyFill="0" applyBorder="0" applyAlignment="0" applyProtection="0"/>
    <xf numFmtId="218" fontId="19" fillId="0" borderId="0" applyFont="0" applyFill="0" applyBorder="0" applyAlignment="0" applyProtection="0">
      <alignment horizontal="right"/>
    </xf>
    <xf numFmtId="0" fontId="105" fillId="0" borderId="0"/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0" fontId="36" fillId="0" borderId="0"/>
    <xf numFmtId="0" fontId="17" fillId="0" borderId="0"/>
    <xf numFmtId="0" fontId="35" fillId="0" borderId="0"/>
    <xf numFmtId="0" fontId="36" fillId="0" borderId="0"/>
    <xf numFmtId="0" fontId="35" fillId="0" borderId="0"/>
    <xf numFmtId="0" fontId="15" fillId="0" borderId="0"/>
    <xf numFmtId="0" fontId="35" fillId="0" borderId="0"/>
    <xf numFmtId="0" fontId="4" fillId="0" borderId="0"/>
    <xf numFmtId="0" fontId="3" fillId="0" borderId="0" applyFill="0" applyBorder="0" applyAlignment="0"/>
    <xf numFmtId="176" fontId="7" fillId="0" borderId="0" applyFill="0" applyBorder="0" applyAlignment="0"/>
    <xf numFmtId="173" fontId="106" fillId="0" borderId="0" applyFill="0" applyBorder="0" applyAlignment="0"/>
    <xf numFmtId="219" fontId="19" fillId="0" borderId="0" applyFill="0" applyBorder="0" applyAlignment="0"/>
    <xf numFmtId="220" fontId="19" fillId="0" borderId="0" applyFill="0" applyBorder="0" applyAlignment="0"/>
    <xf numFmtId="221" fontId="19" fillId="0" borderId="0" applyFill="0" applyBorder="0" applyAlignment="0"/>
    <xf numFmtId="222" fontId="19" fillId="0" borderId="0" applyFill="0" applyBorder="0" applyAlignment="0"/>
    <xf numFmtId="176" fontId="7" fillId="0" borderId="0" applyFill="0" applyBorder="0" applyAlignment="0"/>
    <xf numFmtId="0" fontId="37" fillId="0" borderId="0"/>
    <xf numFmtId="0" fontId="107" fillId="0" borderId="0" applyNumberFormat="0" applyFill="0" applyBorder="0" applyAlignment="0" applyProtection="0">
      <alignment vertical="top"/>
      <protection locked="0"/>
    </xf>
    <xf numFmtId="187" fontId="38" fillId="0" borderId="1" applyFont="0" applyFill="0" applyBorder="0">
      <alignment horizontal="right" vertical="center"/>
    </xf>
    <xf numFmtId="188" fontId="39" fillId="0" borderId="1" applyFill="0" applyBorder="0" applyProtection="0">
      <alignment horizontal="right" vertical="center"/>
    </xf>
    <xf numFmtId="40" fontId="7" fillId="0" borderId="0">
      <protection locked="0"/>
    </xf>
    <xf numFmtId="0" fontId="3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40" fillId="0" borderId="0" applyFont="0" applyFill="0" applyBorder="0" applyAlignment="0" applyProtection="0"/>
    <xf numFmtId="38" fontId="4" fillId="0" borderId="0" applyFont="0" applyFill="0" applyBorder="0" applyAlignment="0" applyProtection="0"/>
    <xf numFmtId="221" fontId="1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" fontId="12" fillId="0" borderId="0">
      <protection locked="0"/>
    </xf>
    <xf numFmtId="0" fontId="91" fillId="0" borderId="0"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2" fontId="3" fillId="0" borderId="0"/>
    <xf numFmtId="202" fontId="3" fillId="0" borderId="0"/>
    <xf numFmtId="223" fontId="7" fillId="0" borderId="0"/>
    <xf numFmtId="0" fontId="7" fillId="0" borderId="0"/>
    <xf numFmtId="0" fontId="4" fillId="0" borderId="0" applyFont="0" applyFill="0" applyBorder="0" applyAlignment="0" applyProtection="0"/>
    <xf numFmtId="189" fontId="12" fillId="0" borderId="0">
      <protection locked="0"/>
    </xf>
    <xf numFmtId="203" fontId="7" fillId="0" borderId="0">
      <protection locked="0"/>
    </xf>
    <xf numFmtId="189" fontId="12" fillId="0" borderId="0">
      <protection locked="0"/>
    </xf>
    <xf numFmtId="3" fontId="109" fillId="0" borderId="0" applyFont="0" applyFill="0" applyBorder="0" applyAlignment="0" applyProtection="0"/>
    <xf numFmtId="0" fontId="41" fillId="0" borderId="0" applyNumberFormat="0" applyAlignment="0">
      <alignment horizontal="left"/>
    </xf>
    <xf numFmtId="0" fontId="14" fillId="0" borderId="0" applyFont="0" applyFill="0" applyBorder="0" applyAlignment="0" applyProtection="0"/>
    <xf numFmtId="0" fontId="42" fillId="0" borderId="0">
      <protection locked="0"/>
    </xf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7" fillId="0" borderId="0">
      <protection locked="0"/>
    </xf>
    <xf numFmtId="0" fontId="9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" fillId="0" borderId="0" applyFont="0" applyFill="0" applyBorder="0" applyAlignment="0" applyProtection="0"/>
    <xf numFmtId="190" fontId="12" fillId="0" borderId="0">
      <protection locked="0"/>
    </xf>
    <xf numFmtId="204" fontId="7" fillId="0" borderId="0">
      <protection locked="0"/>
    </xf>
    <xf numFmtId="190" fontId="12" fillId="0" borderId="0">
      <protection locked="0"/>
    </xf>
    <xf numFmtId="224" fontId="3" fillId="0" borderId="0" applyFont="0" applyFill="0" applyBorder="0" applyAlignment="0" applyProtection="0"/>
    <xf numFmtId="0" fontId="3" fillId="0" borderId="0"/>
    <xf numFmtId="205" fontId="3" fillId="0" borderId="0"/>
    <xf numFmtId="0" fontId="92" fillId="0" borderId="0"/>
    <xf numFmtId="0" fontId="3" fillId="0" borderId="0"/>
    <xf numFmtId="199" fontId="7" fillId="0" borderId="0"/>
    <xf numFmtId="0" fontId="42" fillId="0" borderId="0">
      <protection locked="0"/>
    </xf>
    <xf numFmtId="0" fontId="12" fillId="0" borderId="0">
      <protection locked="0"/>
    </xf>
    <xf numFmtId="0" fontId="42" fillId="0" borderId="0">
      <protection locked="0"/>
    </xf>
    <xf numFmtId="0" fontId="109" fillId="0" borderId="0" applyFont="0" applyFill="0" applyBorder="0" applyAlignment="0" applyProtection="0"/>
    <xf numFmtId="14" fontId="110" fillId="0" borderId="0" applyFill="0" applyBorder="0" applyAlignment="0"/>
    <xf numFmtId="225" fontId="90" fillId="0" borderId="0">
      <protection locked="0"/>
    </xf>
    <xf numFmtId="197" fontId="4" fillId="0" borderId="3">
      <alignment vertical="center"/>
    </xf>
    <xf numFmtId="206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2" fontId="3" fillId="0" borderId="0"/>
    <xf numFmtId="202" fontId="3" fillId="0" borderId="0"/>
    <xf numFmtId="226" fontId="7" fillId="0" borderId="0"/>
    <xf numFmtId="221" fontId="19" fillId="0" borderId="0" applyFill="0" applyBorder="0" applyAlignment="0"/>
    <xf numFmtId="176" fontId="7" fillId="0" borderId="0" applyFill="0" applyBorder="0" applyAlignment="0"/>
    <xf numFmtId="221" fontId="19" fillId="0" borderId="0" applyFill="0" applyBorder="0" applyAlignment="0"/>
    <xf numFmtId="222" fontId="19" fillId="0" borderId="0" applyFill="0" applyBorder="0" applyAlignment="0"/>
    <xf numFmtId="176" fontId="7" fillId="0" borderId="0" applyFill="0" applyBorder="0" applyAlignment="0"/>
    <xf numFmtId="0" fontId="43" fillId="0" borderId="0" applyNumberFormat="0" applyAlignment="0">
      <alignment horizontal="left"/>
    </xf>
    <xf numFmtId="0" fontId="12" fillId="0" borderId="0">
      <protection locked="0"/>
    </xf>
    <xf numFmtId="0" fontId="93" fillId="0" borderId="0" applyNumberFormat="0" applyFont="0" applyFill="0" applyBorder="0" applyAlignment="0" applyProtection="0"/>
    <xf numFmtId="0" fontId="12" fillId="0" borderId="0">
      <protection locked="0"/>
    </xf>
    <xf numFmtId="227" fontId="12" fillId="0" borderId="0">
      <protection locked="0"/>
    </xf>
    <xf numFmtId="0" fontId="12" fillId="0" borderId="0">
      <protection locked="0"/>
    </xf>
    <xf numFmtId="0" fontId="93" fillId="0" borderId="0" applyNumberFormat="0" applyFont="0" applyFill="0" applyBorder="0" applyAlignment="0" applyProtection="0"/>
    <xf numFmtId="0" fontId="12" fillId="0" borderId="0">
      <protection locked="0"/>
    </xf>
    <xf numFmtId="227" fontId="12" fillId="0" borderId="0">
      <protection locked="0"/>
    </xf>
    <xf numFmtId="0" fontId="44" fillId="0" borderId="0">
      <protection locked="0"/>
    </xf>
    <xf numFmtId="0" fontId="93" fillId="0" borderId="0" applyNumberFormat="0" applyFont="0" applyFill="0" applyBorder="0" applyAlignment="0" applyProtection="0"/>
    <xf numFmtId="0" fontId="44" fillId="0" borderId="0">
      <protection locked="0"/>
    </xf>
    <xf numFmtId="227" fontId="12" fillId="0" borderId="0">
      <protection locked="0"/>
    </xf>
    <xf numFmtId="0" fontId="12" fillId="0" borderId="0">
      <protection locked="0"/>
    </xf>
    <xf numFmtId="0" fontId="93" fillId="0" borderId="0" applyNumberFormat="0" applyFont="0" applyFill="0" applyBorder="0" applyAlignment="0" applyProtection="0"/>
    <xf numFmtId="0" fontId="12" fillId="0" borderId="0">
      <protection locked="0"/>
    </xf>
    <xf numFmtId="227" fontId="12" fillId="0" borderId="0">
      <protection locked="0"/>
    </xf>
    <xf numFmtId="0" fontId="12" fillId="0" borderId="0">
      <protection locked="0"/>
    </xf>
    <xf numFmtId="0" fontId="93" fillId="0" borderId="0" applyNumberFormat="0" applyFont="0" applyFill="0" applyBorder="0" applyAlignment="0" applyProtection="0"/>
    <xf numFmtId="0" fontId="12" fillId="0" borderId="0">
      <protection locked="0"/>
    </xf>
    <xf numFmtId="227" fontId="12" fillId="0" borderId="0">
      <protection locked="0"/>
    </xf>
    <xf numFmtId="0" fontId="12" fillId="0" borderId="0">
      <protection locked="0"/>
    </xf>
    <xf numFmtId="0" fontId="93" fillId="0" borderId="0" applyNumberFormat="0" applyFont="0" applyFill="0" applyBorder="0" applyAlignment="0" applyProtection="0"/>
    <xf numFmtId="0" fontId="12" fillId="0" borderId="0">
      <protection locked="0"/>
    </xf>
    <xf numFmtId="227" fontId="12" fillId="0" borderId="0">
      <protection locked="0"/>
    </xf>
    <xf numFmtId="0" fontId="44" fillId="0" borderId="0">
      <protection locked="0"/>
    </xf>
    <xf numFmtId="0" fontId="93" fillId="0" borderId="0" applyNumberFormat="0" applyFont="0" applyFill="0" applyBorder="0" applyAlignment="0" applyProtection="0"/>
    <xf numFmtId="0" fontId="44" fillId="0" borderId="0">
      <protection locked="0"/>
    </xf>
    <xf numFmtId="227" fontId="12" fillId="0" borderId="0">
      <protection locked="0"/>
    </xf>
    <xf numFmtId="0" fontId="42" fillId="0" borderId="0">
      <protection locked="0"/>
    </xf>
    <xf numFmtId="208" fontId="7" fillId="0" borderId="0">
      <protection locked="0"/>
    </xf>
    <xf numFmtId="0" fontId="42" fillId="0" borderId="0">
      <protection locked="0"/>
    </xf>
    <xf numFmtId="2" fontId="109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2" fontId="111" fillId="0" borderId="0">
      <alignment horizontal="left"/>
    </xf>
    <xf numFmtId="38" fontId="45" fillId="2" borderId="0" applyNumberFormat="0" applyBorder="0" applyAlignment="0" applyProtection="0"/>
    <xf numFmtId="3" fontId="112" fillId="0" borderId="4">
      <alignment horizontal="right" vertical="center"/>
    </xf>
    <xf numFmtId="4" fontId="112" fillId="0" borderId="4">
      <alignment horizontal="right" vertical="center"/>
    </xf>
    <xf numFmtId="0" fontId="46" fillId="0" borderId="0">
      <alignment horizontal="left"/>
    </xf>
    <xf numFmtId="0" fontId="10" fillId="0" borderId="5" applyNumberFormat="0" applyAlignment="0" applyProtection="0">
      <alignment horizontal="left" vertical="center"/>
    </xf>
    <xf numFmtId="0" fontId="10" fillId="0" borderId="6">
      <alignment horizontal="left" vertical="center"/>
    </xf>
    <xf numFmtId="0" fontId="12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13" fillId="0" borderId="0" applyNumberFormat="0" applyFill="0" applyBorder="0" applyAlignment="0" applyProtection="0"/>
    <xf numFmtId="0" fontId="12" fillId="0" borderId="0">
      <protection locked="0"/>
    </xf>
    <xf numFmtId="0" fontId="11" fillId="0" borderId="0">
      <protection locked="0"/>
    </xf>
    <xf numFmtId="0" fontId="12" fillId="0" borderId="0">
      <protection locked="0"/>
    </xf>
    <xf numFmtId="0" fontId="114" fillId="0" borderId="0" applyNumberForma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15" fontId="7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5" fontId="7" fillId="0" borderId="0">
      <protection locked="0"/>
    </xf>
    <xf numFmtId="0" fontId="115" fillId="0" borderId="7">
      <alignment horizontal="center"/>
    </xf>
    <xf numFmtId="0" fontId="115" fillId="0" borderId="0">
      <alignment horizontal="center"/>
    </xf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0" fontId="45" fillId="3" borderId="1" applyNumberFormat="0" applyBorder="0" applyAlignment="0" applyProtection="0"/>
    <xf numFmtId="0" fontId="7" fillId="0" borderId="1">
      <alignment horizontal="center"/>
    </xf>
    <xf numFmtId="169" fontId="101" fillId="0" borderId="0" applyFont="0" applyFill="0" applyBorder="0" applyAlignment="0" applyProtection="0"/>
    <xf numFmtId="0" fontId="7" fillId="0" borderId="0" applyFont="0" applyFill="0" applyBorder="0" applyAlignment="0" applyProtection="0"/>
    <xf numFmtId="191" fontId="20" fillId="0" borderId="1" applyFill="0" applyBorder="0" applyProtection="0">
      <alignment horizontal="right" vertical="center"/>
    </xf>
    <xf numFmtId="221" fontId="19" fillId="0" borderId="0" applyFill="0" applyBorder="0" applyAlignment="0"/>
    <xf numFmtId="176" fontId="7" fillId="0" borderId="0" applyFill="0" applyBorder="0" applyAlignment="0"/>
    <xf numFmtId="221" fontId="19" fillId="0" borderId="0" applyFill="0" applyBorder="0" applyAlignment="0"/>
    <xf numFmtId="222" fontId="19" fillId="0" borderId="0" applyFill="0" applyBorder="0" applyAlignment="0"/>
    <xf numFmtId="176" fontId="7" fillId="0" borderId="0" applyFill="0" applyBorder="0" applyAlignment="0"/>
    <xf numFmtId="192" fontId="39" fillId="0" borderId="1" applyFont="0" applyFill="0" applyBorder="0">
      <alignment horizontal="right" vertical="center"/>
    </xf>
    <xf numFmtId="0" fontId="116" fillId="0" borderId="0"/>
    <xf numFmtId="0" fontId="117" fillId="0" borderId="0"/>
    <xf numFmtId="0" fontId="116" fillId="0" borderId="0"/>
    <xf numFmtId="0" fontId="117" fillId="0" borderId="0"/>
    <xf numFmtId="0" fontId="118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0" fontId="48" fillId="0" borderId="7"/>
    <xf numFmtId="228" fontId="40" fillId="0" borderId="0" applyFont="0" applyFill="0" applyBorder="0" applyAlignment="0" applyProtection="0"/>
    <xf numFmtId="229" fontId="40" fillId="0" borderId="0" applyFont="0" applyFill="0" applyBorder="0" applyAlignment="0" applyProtection="0"/>
    <xf numFmtId="37" fontId="94" fillId="0" borderId="0"/>
    <xf numFmtId="0" fontId="101" fillId="0" borderId="8" applyNumberFormat="0" applyFont="0" applyBorder="0" applyProtection="0">
      <alignment horizontal="center" vertical="center"/>
    </xf>
    <xf numFmtId="0" fontId="116" fillId="0" borderId="0"/>
    <xf numFmtId="0" fontId="117" fillId="0" borderId="0"/>
    <xf numFmtId="0" fontId="117" fillId="0" borderId="0"/>
    <xf numFmtId="193" fontId="3" fillId="0" borderId="0"/>
    <xf numFmtId="210" fontId="95" fillId="0" borderId="0"/>
    <xf numFmtId="209" fontId="3" fillId="0" borderId="0"/>
    <xf numFmtId="193" fontId="3" fillId="0" borderId="0"/>
    <xf numFmtId="230" fontId="7" fillId="0" borderId="0"/>
    <xf numFmtId="0" fontId="7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14" fontId="49" fillId="0" borderId="0">
      <alignment horizontal="center" wrapText="1"/>
      <protection locked="0"/>
    </xf>
    <xf numFmtId="171" fontId="4" fillId="0" borderId="0" applyFont="0" applyFill="0" applyBorder="0" applyAlignment="0" applyProtection="0"/>
    <xf numFmtId="220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7" fillId="0" borderId="0">
      <protection locked="0"/>
    </xf>
    <xf numFmtId="0" fontId="9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32" fontId="19" fillId="0" borderId="0" applyFont="0" applyFill="0" applyBorder="0" applyAlignment="0" applyProtection="0"/>
    <xf numFmtId="221" fontId="19" fillId="0" borderId="0" applyFill="0" applyBorder="0" applyAlignment="0"/>
    <xf numFmtId="176" fontId="7" fillId="0" borderId="0" applyFill="0" applyBorder="0" applyAlignment="0"/>
    <xf numFmtId="221" fontId="19" fillId="0" borderId="0" applyFill="0" applyBorder="0" applyAlignment="0"/>
    <xf numFmtId="222" fontId="19" fillId="0" borderId="0" applyFill="0" applyBorder="0" applyAlignment="0"/>
    <xf numFmtId="176" fontId="7" fillId="0" borderId="0" applyFill="0" applyBorder="0" applyAlignment="0"/>
    <xf numFmtId="0" fontId="119" fillId="2" borderId="0" applyNumberFormat="0">
      <alignment vertical="center"/>
    </xf>
    <xf numFmtId="0" fontId="120" fillId="4" borderId="0" applyNumberFormat="0" applyFont="0" applyBorder="0" applyAlignment="0">
      <alignment horizontal="center"/>
    </xf>
    <xf numFmtId="14" fontId="50" fillId="0" borderId="0" applyNumberFormat="0" applyFill="0" applyBorder="0" applyAlignment="0" applyProtection="0">
      <alignment horizontal="left"/>
    </xf>
    <xf numFmtId="14" fontId="50" fillId="0" borderId="0" applyNumberFormat="0" applyFill="0" applyBorder="0" applyAlignment="0" applyProtection="0">
      <alignment horizontal="left"/>
    </xf>
    <xf numFmtId="233" fontId="4" fillId="0" borderId="0" applyNumberFormat="0" applyFill="0" applyBorder="0" applyAlignment="0" applyProtection="0">
      <alignment horizontal="left"/>
    </xf>
    <xf numFmtId="0" fontId="7" fillId="0" borderId="0" applyFont="0" applyFill="0" applyBorder="0" applyAlignment="0" applyProtection="0"/>
    <xf numFmtId="0" fontId="120" fillId="1" borderId="6" applyNumberFormat="0" applyFont="0" applyAlignment="0">
      <alignment horizontal="center"/>
    </xf>
    <xf numFmtId="0" fontId="121" fillId="0" borderId="0" applyNumberFormat="0" applyFill="0" applyBorder="0" applyAlignment="0">
      <alignment horizontal="center"/>
    </xf>
    <xf numFmtId="0" fontId="40" fillId="0" borderId="0"/>
    <xf numFmtId="0" fontId="48" fillId="0" borderId="0"/>
    <xf numFmtId="40" fontId="51" fillId="0" borderId="0" applyBorder="0">
      <alignment horizontal="right"/>
    </xf>
    <xf numFmtId="49" fontId="110" fillId="0" borderId="0" applyFill="0" applyBorder="0" applyAlignment="0"/>
    <xf numFmtId="232" fontId="19" fillId="0" borderId="0" applyFill="0" applyBorder="0" applyAlignment="0"/>
    <xf numFmtId="234" fontId="19" fillId="0" borderId="0" applyFill="0" applyBorder="0" applyAlignment="0"/>
    <xf numFmtId="0" fontId="15" fillId="0" borderId="0"/>
    <xf numFmtId="0" fontId="52" fillId="2" borderId="0">
      <alignment horizontal="centerContinuous"/>
    </xf>
    <xf numFmtId="0" fontId="122" fillId="0" borderId="0" applyFill="0" applyBorder="0" applyProtection="0">
      <alignment horizontal="centerContinuous" vertical="center"/>
    </xf>
    <xf numFmtId="0" fontId="20" fillId="5" borderId="0" applyFill="0" applyBorder="0" applyProtection="0">
      <alignment horizontal="center" vertical="center"/>
    </xf>
    <xf numFmtId="194" fontId="7" fillId="0" borderId="1" applyFont="0" applyFill="0" applyBorder="0" applyProtection="0">
      <alignment horizontal="right" vertical="center"/>
    </xf>
    <xf numFmtId="195" fontId="7" fillId="0" borderId="1" applyFont="0" applyFill="0" applyBorder="0">
      <alignment horizontal="right" vertical="center"/>
    </xf>
    <xf numFmtId="0" fontId="42" fillId="0" borderId="9">
      <protection locked="0"/>
    </xf>
    <xf numFmtId="0" fontId="12" fillId="0" borderId="10">
      <protection locked="0"/>
    </xf>
    <xf numFmtId="0" fontId="42" fillId="0" borderId="9">
      <protection locked="0"/>
    </xf>
    <xf numFmtId="0" fontId="109" fillId="0" borderId="10" applyNumberFormat="0" applyFont="0" applyFill="0" applyAlignment="0" applyProtection="0"/>
    <xf numFmtId="196" fontId="39" fillId="0" borderId="1" applyFont="0" applyFill="0" applyBorder="0">
      <alignment horizontal="right" vertical="center"/>
    </xf>
    <xf numFmtId="0" fontId="7" fillId="0" borderId="0" applyFont="0" applyFill="0" applyBorder="0" applyAlignment="0" applyProtection="0"/>
    <xf numFmtId="0" fontId="89" fillId="0" borderId="11">
      <alignment horizontal="left"/>
    </xf>
    <xf numFmtId="16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36" fillId="26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29" borderId="0" applyNumberFormat="0" applyBorder="0" applyAlignment="0" applyProtection="0">
      <alignment vertical="center"/>
    </xf>
    <xf numFmtId="0" fontId="136" fillId="30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32" borderId="217" applyNumberFormat="0" applyAlignment="0" applyProtection="0">
      <alignment vertical="center"/>
    </xf>
    <xf numFmtId="181" fontId="7" fillId="0" borderId="0">
      <protection locked="0"/>
    </xf>
    <xf numFmtId="181" fontId="7" fillId="0" borderId="0">
      <protection locked="0"/>
    </xf>
    <xf numFmtId="212" fontId="7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54" fillId="0" borderId="0"/>
    <xf numFmtId="235" fontId="3" fillId="0" borderId="0" applyNumberFormat="0" applyFill="0" applyBorder="0" applyAlignment="0">
      <alignment horizontal="left"/>
    </xf>
    <xf numFmtId="0" fontId="139" fillId="33" borderId="0" applyNumberFormat="0" applyBorder="0" applyAlignment="0" applyProtection="0">
      <alignment vertical="center"/>
    </xf>
    <xf numFmtId="0" fontId="12" fillId="0" borderId="0">
      <protection locked="0"/>
    </xf>
    <xf numFmtId="0" fontId="3" fillId="0" borderId="0" applyFont="0" applyFill="0" applyBorder="0" applyAlignment="0" applyProtection="0"/>
    <xf numFmtId="176" fontId="8" fillId="0" borderId="12">
      <alignment vertical="center"/>
    </xf>
    <xf numFmtId="0" fontId="12" fillId="0" borderId="0"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5" fillId="34" borderId="218" applyNumberFormat="0" applyFont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9" fontId="39" fillId="0" borderId="1" applyFont="0" applyFill="0" applyBorder="0">
      <alignment horizontal="right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7" fillId="0" borderId="0">
      <protection locked="0"/>
    </xf>
    <xf numFmtId="0" fontId="96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9" fontId="3" fillId="0" borderId="0" applyFont="0" applyFill="0" applyBorder="0" applyAlignment="0" applyProtection="0"/>
    <xf numFmtId="9" fontId="72" fillId="0" borderId="0" applyFont="0" applyFill="0" applyBorder="0" applyAlignment="0" applyProtection="0"/>
    <xf numFmtId="10" fontId="91" fillId="0" borderId="0" applyFill="0" applyBorder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35" fillId="0" borderId="0" applyFont="0" applyFill="0" applyBorder="0" applyAlignment="0" applyProtection="0">
      <alignment vertical="center"/>
    </xf>
    <xf numFmtId="0" fontId="140" fillId="35" borderId="0" applyNumberFormat="0" applyBorder="0" applyAlignment="0" applyProtection="0">
      <alignment vertical="center"/>
    </xf>
    <xf numFmtId="236" fontId="3" fillId="0" borderId="13" applyFont="0" applyFill="0" applyAlignment="0" applyProtection="0">
      <alignment horizontal="center" vertical="center"/>
    </xf>
    <xf numFmtId="0" fontId="13" fillId="0" borderId="0"/>
    <xf numFmtId="38" fontId="125" fillId="0" borderId="0">
      <alignment vertical="center" wrapText="1"/>
    </xf>
    <xf numFmtId="0" fontId="141" fillId="0" borderId="0" applyNumberFormat="0" applyFill="0" applyBorder="0" applyAlignment="0" applyProtection="0">
      <alignment vertical="center"/>
    </xf>
    <xf numFmtId="0" fontId="142" fillId="36" borderId="219" applyNumberFormat="0" applyAlignment="0" applyProtection="0">
      <alignment vertical="center"/>
    </xf>
    <xf numFmtId="0" fontId="126" fillId="0" borderId="0">
      <alignment vertical="center"/>
    </xf>
    <xf numFmtId="186" fontId="7" fillId="0" borderId="0">
      <alignment vertical="center"/>
    </xf>
    <xf numFmtId="211" fontId="97" fillId="0" borderId="0">
      <alignment vertical="center"/>
    </xf>
    <xf numFmtId="186" fontId="7" fillId="0" borderId="0">
      <alignment vertical="center"/>
    </xf>
    <xf numFmtId="237" fontId="7" fillId="0" borderId="0">
      <alignment vertical="center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40" fillId="0" borderId="0" applyFont="0" applyFill="0" applyBorder="0" applyAlignment="0" applyProtection="0"/>
    <xf numFmtId="168" fontId="135" fillId="0" borderId="0" applyFont="0" applyFill="0" applyBorder="0" applyAlignment="0" applyProtection="0">
      <alignment vertical="center"/>
    </xf>
    <xf numFmtId="168" fontId="135" fillId="0" borderId="0" applyFont="0" applyFill="0" applyBorder="0" applyAlignment="0" applyProtection="0">
      <alignment vertical="center"/>
    </xf>
    <xf numFmtId="168" fontId="135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168" fontId="135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35" fillId="0" borderId="0" applyFont="0" applyFill="0" applyBorder="0" applyAlignment="0" applyProtection="0">
      <alignment vertical="center"/>
    </xf>
    <xf numFmtId="168" fontId="132" fillId="0" borderId="0" applyFont="0" applyFill="0" applyBorder="0" applyAlignment="0" applyProtection="0">
      <alignment vertical="center"/>
    </xf>
    <xf numFmtId="19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98" fillId="0" borderId="0" applyNumberFormat="0" applyFill="0" applyBorder="0" applyProtection="0">
      <alignment horizontal="center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/>
    <xf numFmtId="168" fontId="135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38" fontId="8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 applyFont="0" applyFill="0" applyBorder="0" applyAlignment="0" applyProtection="0"/>
    <xf numFmtId="0" fontId="4" fillId="0" borderId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3" fillId="0" borderId="14"/>
    <xf numFmtId="0" fontId="143" fillId="0" borderId="220" applyNumberFormat="0" applyFill="0" applyAlignment="0" applyProtection="0">
      <alignment vertical="center"/>
    </xf>
    <xf numFmtId="0" fontId="127" fillId="0" borderId="0" applyNumberFormat="0" applyFill="0" applyBorder="0" applyAlignment="0" applyProtection="0">
      <alignment vertical="top"/>
      <protection locked="0"/>
    </xf>
    <xf numFmtId="0" fontId="144" fillId="0" borderId="221" applyNumberFormat="0" applyFill="0" applyAlignment="0" applyProtection="0">
      <alignment vertical="center"/>
    </xf>
    <xf numFmtId="0" fontId="7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5" fillId="37" borderId="217" applyNumberFormat="0" applyAlignment="0" applyProtection="0">
      <alignment vertical="center"/>
    </xf>
    <xf numFmtId="4" fontId="12" fillId="0" borderId="0">
      <protection locked="0"/>
    </xf>
    <xf numFmtId="0" fontId="54" fillId="0" borderId="0"/>
    <xf numFmtId="182" fontId="7" fillId="0" borderId="0">
      <protection locked="0"/>
    </xf>
    <xf numFmtId="3" fontId="100" fillId="0" borderId="0" applyFont="0" applyFill="0" applyBorder="0" applyAlignment="0" applyProtection="0"/>
    <xf numFmtId="3" fontId="99" fillId="0" borderId="0" applyFont="0" applyFill="0" applyBorder="0" applyAlignment="0" applyProtection="0"/>
    <xf numFmtId="182" fontId="7" fillId="0" borderId="0">
      <protection locked="0"/>
    </xf>
    <xf numFmtId="238" fontId="7" fillId="0" borderId="0">
      <protection locked="0"/>
    </xf>
    <xf numFmtId="0" fontId="3" fillId="0" borderId="0" applyFont="0" applyFill="0" applyBorder="0" applyAlignment="0" applyProtection="0"/>
    <xf numFmtId="1" fontId="101" fillId="5" borderId="0" applyNumberFormat="0" applyFont="0" applyFill="0" applyBorder="0" applyAlignment="0">
      <alignment vertical="center"/>
    </xf>
    <xf numFmtId="1" fontId="128" fillId="5" borderId="0" applyNumberFormat="0" applyBorder="0" applyAlignment="0">
      <alignment vertical="center"/>
    </xf>
    <xf numFmtId="0" fontId="147" fillId="0" borderId="222" applyNumberFormat="0" applyFill="0" applyAlignment="0" applyProtection="0">
      <alignment vertical="center"/>
    </xf>
    <xf numFmtId="0" fontId="148" fillId="0" borderId="223" applyNumberFormat="0" applyFill="0" applyAlignment="0" applyProtection="0">
      <alignment vertical="center"/>
    </xf>
    <xf numFmtId="0" fontId="149" fillId="0" borderId="224" applyNumberFormat="0" applyFill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" fillId="0" borderId="1">
      <alignment horizontal="distributed" vertical="center"/>
    </xf>
    <xf numFmtId="0" fontId="7" fillId="0" borderId="15">
      <alignment horizontal="distributed" vertical="top"/>
    </xf>
    <xf numFmtId="0" fontId="7" fillId="0" borderId="16">
      <alignment horizontal="distributed"/>
    </xf>
    <xf numFmtId="174" fontId="129" fillId="0" borderId="0">
      <alignment vertical="center"/>
    </xf>
    <xf numFmtId="0" fontId="150" fillId="38" borderId="0" applyNumberFormat="0" applyBorder="0" applyAlignment="0" applyProtection="0">
      <alignment vertical="center"/>
    </xf>
    <xf numFmtId="0" fontId="7" fillId="0" borderId="0"/>
    <xf numFmtId="1" fontId="130" fillId="5" borderId="0" applyNumberFormat="0" applyFont="0" applyFill="0" applyBorder="0" applyAlignment="0">
      <alignment vertical="center"/>
    </xf>
    <xf numFmtId="0" fontId="151" fillId="32" borderId="225" applyNumberFormat="0" applyAlignment="0" applyProtection="0">
      <alignment vertical="center"/>
    </xf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4" fontId="7" fillId="0" borderId="4"/>
    <xf numFmtId="174" fontId="7" fillId="0" borderId="4"/>
    <xf numFmtId="239" fontId="126" fillId="5" borderId="0" applyFill="0" applyBorder="0" applyProtection="0">
      <alignment horizontal="right"/>
    </xf>
    <xf numFmtId="9" fontId="55" fillId="0" borderId="0"/>
    <xf numFmtId="0" fontId="20" fillId="0" borderId="0"/>
    <xf numFmtId="0" fontId="7" fillId="0" borderId="0" applyFont="0" applyFill="0" applyBorder="0" applyAlignment="0" applyProtection="0"/>
    <xf numFmtId="3" fontId="7" fillId="0" borderId="17"/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0" fontId="7" fillId="0" borderId="0" applyFont="0" applyFill="0" applyBorder="0" applyAlignment="0" applyProtection="0"/>
    <xf numFmtId="180" fontId="7" fillId="0" borderId="0">
      <protection locked="0"/>
    </xf>
    <xf numFmtId="213" fontId="7" fillId="0" borderId="0">
      <protection locked="0"/>
    </xf>
    <xf numFmtId="10" fontId="99" fillId="0" borderId="0" applyFont="0" applyFill="0" applyBorder="0" applyAlignment="0" applyProtection="0"/>
    <xf numFmtId="180" fontId="7" fillId="0" borderId="0">
      <protection locked="0"/>
    </xf>
    <xf numFmtId="2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40" fontId="7" fillId="0" borderId="0">
      <protection locked="0"/>
    </xf>
    <xf numFmtId="181" fontId="91" fillId="0" borderId="0" applyFill="0" applyBorder="0" applyProtection="0">
      <alignment vertical="center"/>
    </xf>
    <xf numFmtId="241" fontId="91" fillId="0" borderId="0" applyFill="0" applyBorder="0" applyProtection="0">
      <alignment vertical="center"/>
      <protection locked="0"/>
    </xf>
    <xf numFmtId="0" fontId="3" fillId="0" borderId="0"/>
    <xf numFmtId="0" fontId="3" fillId="0" borderId="0"/>
    <xf numFmtId="0" fontId="135" fillId="0" borderId="0">
      <alignment vertical="center"/>
    </xf>
    <xf numFmtId="0" fontId="3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3" fillId="0" borderId="0"/>
    <xf numFmtId="0" fontId="3" fillId="0" borderId="0">
      <alignment vertical="center"/>
    </xf>
    <xf numFmtId="0" fontId="20" fillId="0" borderId="0"/>
    <xf numFmtId="0" fontId="135" fillId="0" borderId="0">
      <alignment vertical="center"/>
    </xf>
    <xf numFmtId="0" fontId="7" fillId="0" borderId="0"/>
    <xf numFmtId="0" fontId="135" fillId="0" borderId="0">
      <alignment vertical="center"/>
    </xf>
    <xf numFmtId="0" fontId="3" fillId="0" borderId="0"/>
    <xf numFmtId="0" fontId="135" fillId="0" borderId="0">
      <alignment vertical="center"/>
    </xf>
    <xf numFmtId="0" fontId="3" fillId="0" borderId="0"/>
    <xf numFmtId="0" fontId="95" fillId="0" borderId="0"/>
    <xf numFmtId="0" fontId="18" fillId="0" borderId="0">
      <alignment vertical="center"/>
    </xf>
    <xf numFmtId="0" fontId="152" fillId="0" borderId="0">
      <alignment vertical="center"/>
    </xf>
    <xf numFmtId="0" fontId="3" fillId="0" borderId="0"/>
    <xf numFmtId="0" fontId="3" fillId="0" borderId="0"/>
    <xf numFmtId="0" fontId="135" fillId="0" borderId="0">
      <alignment vertical="center"/>
    </xf>
    <xf numFmtId="0" fontId="3" fillId="0" borderId="0">
      <alignment vertical="center"/>
    </xf>
    <xf numFmtId="0" fontId="95" fillId="0" borderId="0"/>
    <xf numFmtId="0" fontId="135" fillId="0" borderId="0">
      <alignment vertical="center"/>
    </xf>
    <xf numFmtId="0" fontId="135" fillId="0" borderId="0">
      <alignment vertical="center"/>
    </xf>
    <xf numFmtId="0" fontId="135" fillId="0" borderId="0" applyProtection="0">
      <alignment vertical="center"/>
    </xf>
    <xf numFmtId="0" fontId="135" fillId="0" borderId="0" applyProtection="0">
      <alignment vertical="center"/>
    </xf>
    <xf numFmtId="0" fontId="135" fillId="0" borderId="0" applyProtection="0">
      <alignment vertical="center"/>
    </xf>
    <xf numFmtId="0" fontId="3" fillId="0" borderId="0">
      <alignment vertical="center"/>
    </xf>
    <xf numFmtId="0" fontId="135" fillId="0" borderId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12">
      <alignment vertical="center" wrapText="1"/>
    </xf>
    <xf numFmtId="0" fontId="131" fillId="0" borderId="0" applyNumberFormat="0" applyFill="0" applyBorder="0" applyAlignment="0" applyProtection="0">
      <alignment vertical="top"/>
      <protection locked="0"/>
    </xf>
    <xf numFmtId="0" fontId="12" fillId="0" borderId="10">
      <protection locked="0"/>
    </xf>
    <xf numFmtId="3" fontId="91" fillId="0" borderId="18">
      <alignment vertical="center"/>
    </xf>
    <xf numFmtId="179" fontId="7" fillId="0" borderId="0">
      <protection locked="0"/>
    </xf>
    <xf numFmtId="214" fontId="7" fillId="0" borderId="0">
      <protection locked="0"/>
    </xf>
    <xf numFmtId="179" fontId="7" fillId="0" borderId="0">
      <protection locked="0"/>
    </xf>
    <xf numFmtId="242" fontId="7" fillId="0" borderId="0">
      <protection locked="0"/>
    </xf>
    <xf numFmtId="183" fontId="7" fillId="0" borderId="0">
      <protection locked="0"/>
    </xf>
    <xf numFmtId="183" fontId="7" fillId="0" borderId="0">
      <protection locked="0"/>
    </xf>
    <xf numFmtId="243" fontId="7" fillId="0" borderId="0">
      <protection locked="0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5" fillId="0" borderId="0"/>
    <xf numFmtId="0" fontId="103" fillId="0" borderId="0"/>
    <xf numFmtId="0" fontId="103" fillId="0" borderId="0"/>
    <xf numFmtId="0" fontId="103" fillId="0" borderId="0"/>
    <xf numFmtId="0" fontId="4" fillId="0" borderId="0"/>
    <xf numFmtId="0" fontId="4" fillId="0" borderId="0"/>
    <xf numFmtId="0" fontId="4" fillId="0" borderId="0"/>
    <xf numFmtId="248" fontId="3" fillId="0" borderId="0"/>
    <xf numFmtId="249" fontId="3" fillId="0" borderId="0"/>
    <xf numFmtId="250" fontId="3" fillId="0" borderId="0"/>
    <xf numFmtId="0" fontId="165" fillId="0" borderId="1" applyFill="0" applyBorder="0" applyProtection="0">
      <alignment vertical="center"/>
    </xf>
    <xf numFmtId="251" fontId="101" fillId="0" borderId="0"/>
    <xf numFmtId="0" fontId="135" fillId="0" borderId="0">
      <alignment vertical="center"/>
    </xf>
    <xf numFmtId="0" fontId="166" fillId="0" borderId="1" applyProtection="0">
      <alignment vertical="center"/>
    </xf>
    <xf numFmtId="0" fontId="167" fillId="0" borderId="0" applyNumberFormat="0" applyFill="0" applyBorder="0" applyAlignment="0" applyProtection="0">
      <alignment vertical="top"/>
      <protection locked="0"/>
    </xf>
    <xf numFmtId="168" fontId="3" fillId="0" borderId="0" applyFont="0" applyFill="0" applyBorder="0" applyAlignment="0" applyProtection="0"/>
    <xf numFmtId="0" fontId="103" fillId="0" borderId="0"/>
    <xf numFmtId="0" fontId="4" fillId="0" borderId="0"/>
    <xf numFmtId="0" fontId="168" fillId="0" borderId="0" applyNumberFormat="0" applyFill="0" applyBorder="0" applyAlignment="0" applyProtection="0">
      <alignment vertical="top"/>
      <protection locked="0"/>
    </xf>
    <xf numFmtId="9" fontId="85" fillId="0" borderId="0" applyFont="0" applyFill="0" applyBorder="0" applyAlignment="0" applyProtection="0"/>
    <xf numFmtId="0" fontId="169" fillId="0" borderId="0">
      <alignment vertical="center"/>
    </xf>
    <xf numFmtId="168" fontId="169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103" fillId="0" borderId="0"/>
    <xf numFmtId="0" fontId="64" fillId="0" borderId="0">
      <alignment vertical="center"/>
    </xf>
    <xf numFmtId="168" fontId="3" fillId="0" borderId="0" applyFont="0" applyFill="0" applyBorder="0" applyAlignment="0" applyProtection="0"/>
    <xf numFmtId="168" fontId="135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70" fontId="170" fillId="0" borderId="0" applyFont="0" applyFill="0" applyBorder="0" applyAlignment="0" applyProtection="0"/>
    <xf numFmtId="167" fontId="135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252" fontId="17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2103">
    <xf numFmtId="0" fontId="0" fillId="0" borderId="0" xfId="0"/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25" xfId="0" applyFont="1" applyBorder="1" applyAlignment="1" applyProtection="1">
      <alignment horizontal="center" vertical="center"/>
      <protection locked="0"/>
    </xf>
    <xf numFmtId="0" fontId="26" fillId="43" borderId="36" xfId="0" applyFont="1" applyFill="1" applyBorder="1" applyAlignment="1" applyProtection="1">
      <alignment horizontal="center" vertical="center"/>
      <protection locked="0"/>
    </xf>
    <xf numFmtId="174" fontId="20" fillId="6" borderId="5" xfId="734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4" fillId="0" borderId="0" xfId="0" quotePrefix="1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23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7" fillId="5" borderId="0" xfId="0" applyFont="1" applyFill="1" applyAlignment="1">
      <alignment vertical="center"/>
    </xf>
    <xf numFmtId="0" fontId="27" fillId="5" borderId="0" xfId="0" applyFont="1" applyFill="1" applyAlignment="1">
      <alignment vertical="center" textRotation="255"/>
    </xf>
    <xf numFmtId="0" fontId="30" fillId="5" borderId="0" xfId="0" applyFont="1" applyFill="1" applyAlignment="1">
      <alignment vertical="center"/>
    </xf>
    <xf numFmtId="0" fontId="27" fillId="5" borderId="0" xfId="0" quotePrefix="1" applyFont="1" applyFill="1" applyAlignment="1">
      <alignment vertical="center"/>
    </xf>
    <xf numFmtId="0" fontId="27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right" vertical="center"/>
    </xf>
    <xf numFmtId="0" fontId="27" fillId="5" borderId="0" xfId="0" applyFont="1" applyFill="1" applyAlignment="1">
      <alignment horizontal="left" vertical="center"/>
    </xf>
    <xf numFmtId="176" fontId="27" fillId="5" borderId="0" xfId="0" applyNumberFormat="1" applyFont="1" applyFill="1" applyAlignment="1">
      <alignment vertical="center"/>
    </xf>
    <xf numFmtId="171" fontId="27" fillId="5" borderId="0" xfId="0" applyNumberFormat="1" applyFont="1" applyFill="1" applyAlignment="1">
      <alignment vertical="center"/>
    </xf>
    <xf numFmtId="0" fontId="27" fillId="5" borderId="0" xfId="0" quotePrefix="1" applyFont="1" applyFill="1" applyAlignment="1">
      <alignment horizontal="left" vertical="center"/>
    </xf>
    <xf numFmtId="176" fontId="27" fillId="5" borderId="0" xfId="0" applyNumberFormat="1" applyFont="1" applyFill="1" applyAlignment="1">
      <alignment horizontal="center" vertical="center"/>
    </xf>
    <xf numFmtId="171" fontId="27" fillId="5" borderId="0" xfId="0" applyNumberFormat="1" applyFont="1" applyFill="1" applyAlignment="1">
      <alignment horizontal="center" vertical="center"/>
    </xf>
    <xf numFmtId="0" fontId="56" fillId="5" borderId="0" xfId="0" applyFont="1" applyFill="1" applyAlignment="1">
      <alignment vertical="center"/>
    </xf>
    <xf numFmtId="0" fontId="57" fillId="5" borderId="0" xfId="0" applyFont="1" applyFill="1" applyAlignment="1">
      <alignment vertical="top"/>
    </xf>
    <xf numFmtId="0" fontId="27" fillId="5" borderId="25" xfId="0" applyFont="1" applyFill="1" applyBorder="1" applyAlignment="1">
      <alignment horizontal="center" vertical="center"/>
    </xf>
    <xf numFmtId="0" fontId="27" fillId="5" borderId="26" xfId="0" applyFont="1" applyFill="1" applyBorder="1" applyAlignment="1">
      <alignment horizontal="center" vertical="center"/>
    </xf>
    <xf numFmtId="0" fontId="27" fillId="5" borderId="25" xfId="0" applyFont="1" applyFill="1" applyBorder="1" applyAlignment="1">
      <alignment vertical="center"/>
    </xf>
    <xf numFmtId="0" fontId="27" fillId="5" borderId="6" xfId="0" applyFont="1" applyFill="1" applyBorder="1" applyAlignment="1">
      <alignment vertical="center"/>
    </xf>
    <xf numFmtId="0" fontId="27" fillId="5" borderId="26" xfId="0" applyFont="1" applyFill="1" applyBorder="1" applyAlignment="1">
      <alignment vertical="center"/>
    </xf>
    <xf numFmtId="0" fontId="27" fillId="5" borderId="6" xfId="0" applyFont="1" applyFill="1" applyBorder="1" applyAlignment="1">
      <alignment horizontal="left" vertical="center"/>
    </xf>
    <xf numFmtId="0" fontId="27" fillId="5" borderId="26" xfId="0" applyFont="1" applyFill="1" applyBorder="1" applyAlignment="1">
      <alignment horizontal="left" vertical="center"/>
    </xf>
    <xf numFmtId="171" fontId="27" fillId="5" borderId="6" xfId="0" applyNumberFormat="1" applyFont="1" applyFill="1" applyBorder="1" applyAlignment="1">
      <alignment vertical="center"/>
    </xf>
    <xf numFmtId="171" fontId="27" fillId="5" borderId="26" xfId="0" applyNumberFormat="1" applyFont="1" applyFill="1" applyBorder="1" applyAlignment="1">
      <alignment vertical="center"/>
    </xf>
    <xf numFmtId="176" fontId="27" fillId="5" borderId="6" xfId="0" applyNumberFormat="1" applyFont="1" applyFill="1" applyBorder="1" applyAlignment="1">
      <alignment vertical="center"/>
    </xf>
    <xf numFmtId="0" fontId="19" fillId="0" borderId="23" xfId="0" applyFont="1" applyBorder="1" applyAlignment="1">
      <alignment horizontal="left" vertical="center"/>
    </xf>
    <xf numFmtId="0" fontId="27" fillId="5" borderId="5" xfId="0" applyFont="1" applyFill="1" applyBorder="1" applyAlignment="1">
      <alignment horizontal="center" vertical="center"/>
    </xf>
    <xf numFmtId="176" fontId="27" fillId="5" borderId="5" xfId="0" applyNumberFormat="1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vertical="center"/>
    </xf>
    <xf numFmtId="171" fontId="27" fillId="5" borderId="5" xfId="0" applyNumberFormat="1" applyFont="1" applyFill="1" applyBorder="1" applyAlignment="1">
      <alignment horizontal="center" vertical="center"/>
    </xf>
    <xf numFmtId="0" fontId="27" fillId="5" borderId="5" xfId="0" quotePrefix="1" applyFont="1" applyFill="1" applyBorder="1" applyAlignment="1">
      <alignment horizontal="left" vertical="center"/>
    </xf>
    <xf numFmtId="0" fontId="27" fillId="5" borderId="24" xfId="0" applyFont="1" applyFill="1" applyBorder="1" applyAlignment="1">
      <alignment vertical="center"/>
    </xf>
    <xf numFmtId="0" fontId="22" fillId="0" borderId="8" xfId="792" applyFont="1" applyBorder="1" applyAlignment="1">
      <alignment vertical="center"/>
    </xf>
    <xf numFmtId="0" fontId="22" fillId="0" borderId="19" xfId="792" applyFont="1" applyBorder="1" applyAlignment="1">
      <alignment vertical="center"/>
    </xf>
    <xf numFmtId="0" fontId="22" fillId="0" borderId="20" xfId="792" applyFont="1" applyBorder="1" applyAlignment="1">
      <alignment vertical="center"/>
    </xf>
    <xf numFmtId="0" fontId="22" fillId="0" borderId="0" xfId="792" applyFont="1" applyAlignment="1">
      <alignment vertical="center"/>
    </xf>
    <xf numFmtId="0" fontId="23" fillId="0" borderId="21" xfId="792" applyFont="1" applyBorder="1" applyAlignment="1">
      <alignment horizontal="centerContinuous" vertical="center"/>
    </xf>
    <xf numFmtId="0" fontId="58" fillId="0" borderId="0" xfId="792" applyFont="1" applyAlignment="1">
      <alignment horizontal="centerContinuous" vertical="center"/>
    </xf>
    <xf numFmtId="0" fontId="29" fillId="0" borderId="0" xfId="792" applyFont="1" applyAlignment="1">
      <alignment horizontal="centerContinuous" vertical="center"/>
    </xf>
    <xf numFmtId="0" fontId="22" fillId="0" borderId="0" xfId="792" applyFont="1" applyAlignment="1">
      <alignment horizontal="centerContinuous" vertical="center"/>
    </xf>
    <xf numFmtId="0" fontId="23" fillId="0" borderId="0" xfId="792" applyFont="1" applyAlignment="1">
      <alignment horizontal="centerContinuous" vertical="center"/>
    </xf>
    <xf numFmtId="0" fontId="59" fillId="0" borderId="0" xfId="792" applyFont="1" applyAlignment="1">
      <alignment horizontal="centerContinuous" vertical="center"/>
    </xf>
    <xf numFmtId="0" fontId="22" fillId="0" borderId="22" xfId="792" applyFont="1" applyBorder="1" applyAlignment="1">
      <alignment horizontal="centerContinuous" vertical="center"/>
    </xf>
    <xf numFmtId="0" fontId="22" fillId="0" borderId="21" xfId="792" applyFont="1" applyBorder="1" applyAlignment="1">
      <alignment vertical="center"/>
    </xf>
    <xf numFmtId="0" fontId="22" fillId="0" borderId="22" xfId="792" applyFont="1" applyBorder="1" applyAlignment="1">
      <alignment vertical="center"/>
    </xf>
    <xf numFmtId="0" fontId="22" fillId="0" borderId="27" xfId="792" applyFont="1" applyBorder="1" applyAlignment="1">
      <alignment vertical="center"/>
    </xf>
    <xf numFmtId="0" fontId="22" fillId="0" borderId="7" xfId="792" applyFont="1" applyBorder="1" applyAlignment="1">
      <alignment vertical="center"/>
    </xf>
    <xf numFmtId="0" fontId="22" fillId="0" borderId="7" xfId="792" applyFont="1" applyBorder="1" applyAlignment="1">
      <alignment horizontal="centerContinuous" vertical="center"/>
    </xf>
    <xf numFmtId="0" fontId="22" fillId="0" borderId="7" xfId="792" applyFont="1" applyBorder="1" applyAlignment="1">
      <alignment horizontal="right" vertical="center"/>
    </xf>
    <xf numFmtId="0" fontId="22" fillId="0" borderId="28" xfId="792" applyFont="1" applyBorder="1" applyAlignment="1">
      <alignment vertical="center"/>
    </xf>
    <xf numFmtId="0" fontId="26" fillId="0" borderId="21" xfId="792" applyFont="1" applyBorder="1" applyAlignment="1">
      <alignment vertical="center"/>
    </xf>
    <xf numFmtId="0" fontId="26" fillId="0" borderId="0" xfId="792" quotePrefix="1" applyFont="1" applyAlignment="1">
      <alignment horizontal="left" vertical="center"/>
    </xf>
    <xf numFmtId="0" fontId="26" fillId="0" borderId="0" xfId="792" applyFont="1" applyAlignment="1">
      <alignment vertical="center"/>
    </xf>
    <xf numFmtId="0" fontId="26" fillId="0" borderId="22" xfId="792" applyFont="1" applyBorder="1" applyAlignment="1">
      <alignment vertical="center"/>
    </xf>
    <xf numFmtId="0" fontId="27" fillId="5" borderId="8" xfId="0" applyFont="1" applyFill="1" applyBorder="1" applyAlignment="1">
      <alignment vertical="center"/>
    </xf>
    <xf numFmtId="0" fontId="27" fillId="5" borderId="19" xfId="0" applyFont="1" applyFill="1" applyBorder="1" applyAlignment="1">
      <alignment vertical="center"/>
    </xf>
    <xf numFmtId="0" fontId="27" fillId="5" borderId="20" xfId="0" applyFont="1" applyFill="1" applyBorder="1" applyAlignment="1">
      <alignment vertical="center"/>
    </xf>
    <xf numFmtId="0" fontId="27" fillId="5" borderId="21" xfId="0" applyFont="1" applyFill="1" applyBorder="1" applyAlignment="1">
      <alignment vertical="center"/>
    </xf>
    <xf numFmtId="0" fontId="27" fillId="5" borderId="22" xfId="0" applyFont="1" applyFill="1" applyBorder="1" applyAlignment="1">
      <alignment vertical="center"/>
    </xf>
    <xf numFmtId="0" fontId="29" fillId="5" borderId="0" xfId="0" applyFont="1" applyFill="1" applyAlignment="1">
      <alignment vertical="center"/>
    </xf>
    <xf numFmtId="174" fontId="26" fillId="6" borderId="0" xfId="734" applyNumberFormat="1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8" fillId="0" borderId="0" xfId="792" applyFont="1" applyAlignment="1">
      <alignment vertical="center"/>
    </xf>
    <xf numFmtId="0" fontId="22" fillId="6" borderId="8" xfId="0" applyFont="1" applyFill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63" fillId="6" borderId="21" xfId="0" applyFont="1" applyFill="1" applyBorder="1" applyAlignment="1">
      <alignment vertical="center"/>
    </xf>
    <xf numFmtId="0" fontId="63" fillId="6" borderId="22" xfId="0" applyFont="1" applyFill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8" fillId="6" borderId="0" xfId="792" applyFont="1" applyFill="1" applyAlignment="1">
      <alignment vertical="center"/>
    </xf>
    <xf numFmtId="0" fontId="22" fillId="6" borderId="0" xfId="0" applyFont="1" applyFill="1" applyAlignment="1">
      <alignment horizontal="left" vertical="center"/>
    </xf>
    <xf numFmtId="0" fontId="22" fillId="6" borderId="0" xfId="0" applyFont="1" applyFill="1" applyAlignment="1">
      <alignment vertical="center"/>
    </xf>
    <xf numFmtId="0" fontId="22" fillId="6" borderId="22" xfId="0" applyFont="1" applyFill="1" applyBorder="1" applyAlignment="1">
      <alignment vertical="center"/>
    </xf>
    <xf numFmtId="0" fontId="28" fillId="6" borderId="0" xfId="0" applyFont="1" applyFill="1" applyAlignment="1">
      <alignment vertical="center"/>
    </xf>
    <xf numFmtId="0" fontId="22" fillId="6" borderId="0" xfId="0" applyFont="1" applyFill="1" applyAlignment="1">
      <alignment horizontal="right" vertical="center"/>
    </xf>
    <xf numFmtId="0" fontId="22" fillId="6" borderId="22" xfId="0" applyFont="1" applyFill="1" applyBorder="1" applyAlignment="1">
      <alignment horizontal="right" vertical="center"/>
    </xf>
    <xf numFmtId="0" fontId="27" fillId="6" borderId="21" xfId="0" applyFont="1" applyFill="1" applyBorder="1" applyAlignment="1">
      <alignment vertical="center"/>
    </xf>
    <xf numFmtId="0" fontId="27" fillId="6" borderId="22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168" fontId="22" fillId="0" borderId="0" xfId="665" applyFont="1" applyFill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5" fillId="0" borderId="5" xfId="0" applyFont="1" applyBorder="1" applyAlignment="1">
      <alignment horizontal="right" vertical="center"/>
    </xf>
    <xf numFmtId="0" fontId="25" fillId="0" borderId="0" xfId="792" applyFont="1" applyAlignment="1">
      <alignment vertical="center"/>
    </xf>
    <xf numFmtId="0" fontId="25" fillId="6" borderId="23" xfId="0" applyFont="1" applyFill="1" applyBorder="1" applyAlignment="1">
      <alignment vertical="center"/>
    </xf>
    <xf numFmtId="0" fontId="25" fillId="6" borderId="24" xfId="0" applyFont="1" applyFill="1" applyBorder="1" applyAlignment="1">
      <alignment vertical="center"/>
    </xf>
    <xf numFmtId="0" fontId="25" fillId="0" borderId="23" xfId="0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horizontal="centerContinuous" vertical="center"/>
    </xf>
    <xf numFmtId="168" fontId="25" fillId="0" borderId="5" xfId="665" applyFont="1" applyBorder="1" applyAlignment="1">
      <alignment horizontal="centerContinuous" vertical="center"/>
    </xf>
    <xf numFmtId="0" fontId="25" fillId="0" borderId="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792" applyFont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168" fontId="22" fillId="0" borderId="0" xfId="665" applyFont="1" applyAlignment="1">
      <alignment vertical="center"/>
    </xf>
    <xf numFmtId="0" fontId="65" fillId="0" borderId="20" xfId="0" applyFont="1" applyBorder="1" applyAlignment="1">
      <alignment vertical="center"/>
    </xf>
    <xf numFmtId="0" fontId="24" fillId="0" borderId="0" xfId="0" applyFont="1" applyAlignment="1">
      <alignment vertical="center"/>
    </xf>
    <xf numFmtId="168" fontId="26" fillId="2" borderId="32" xfId="665" applyFont="1" applyFill="1" applyBorder="1" applyAlignment="1">
      <alignment horizontal="center" vertical="center"/>
    </xf>
    <xf numFmtId="168" fontId="26" fillId="2" borderId="9" xfId="665" applyFont="1" applyFill="1" applyBorder="1" applyAlignment="1">
      <alignment horizontal="center" vertical="center"/>
    </xf>
    <xf numFmtId="168" fontId="26" fillId="2" borderId="33" xfId="665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168" fontId="25" fillId="0" borderId="30" xfId="665" applyFont="1" applyBorder="1" applyAlignment="1">
      <alignment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68" fontId="25" fillId="0" borderId="0" xfId="665" applyFont="1" applyFill="1" applyBorder="1" applyAlignment="1">
      <alignment horizontal="center" vertical="center"/>
    </xf>
    <xf numFmtId="168" fontId="25" fillId="0" borderId="0" xfId="665" applyFont="1" applyFill="1" applyBorder="1" applyAlignment="1">
      <alignment vertical="center"/>
    </xf>
    <xf numFmtId="0" fontId="23" fillId="0" borderId="19" xfId="0" quotePrefix="1" applyFont="1" applyBorder="1" applyAlignment="1">
      <alignment horizontal="centerContinuous" vertical="center"/>
    </xf>
    <xf numFmtId="0" fontId="27" fillId="0" borderId="19" xfId="0" applyFont="1" applyBorder="1" applyAlignment="1">
      <alignment horizontal="centerContinuous"/>
    </xf>
    <xf numFmtId="0" fontId="22" fillId="0" borderId="19" xfId="0" applyFont="1" applyBorder="1" applyAlignment="1">
      <alignment horizontal="centerContinuous" vertical="center"/>
    </xf>
    <xf numFmtId="0" fontId="28" fillId="2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2" fillId="5" borderId="21" xfId="0" applyFont="1" applyFill="1" applyBorder="1" applyAlignment="1">
      <alignment vertical="center"/>
    </xf>
    <xf numFmtId="0" fontId="28" fillId="5" borderId="16" xfId="0" applyFont="1" applyFill="1" applyBorder="1" applyAlignment="1">
      <alignment vertical="center"/>
    </xf>
    <xf numFmtId="0" fontId="22" fillId="5" borderId="0" xfId="0" applyFont="1" applyFill="1" applyAlignment="1">
      <alignment vertical="center"/>
    </xf>
    <xf numFmtId="0" fontId="28" fillId="0" borderId="16" xfId="0" applyFont="1" applyBorder="1" applyAlignment="1">
      <alignment vertical="center"/>
    </xf>
    <xf numFmtId="0" fontId="28" fillId="5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5" fillId="0" borderId="5" xfId="0" quotePrefix="1" applyFont="1" applyBorder="1" applyAlignment="1">
      <alignment horizontal="centerContinuous" vertical="center"/>
    </xf>
    <xf numFmtId="0" fontId="22" fillId="0" borderId="31" xfId="0" applyFont="1" applyBorder="1" applyAlignment="1">
      <alignment horizontal="right" vertical="center"/>
    </xf>
    <xf numFmtId="0" fontId="22" fillId="0" borderId="15" xfId="0" applyFont="1" applyBorder="1" applyAlignment="1">
      <alignment horizontal="right" vertical="center"/>
    </xf>
    <xf numFmtId="0" fontId="22" fillId="0" borderId="31" xfId="0" quotePrefix="1" applyFont="1" applyBorder="1" applyAlignment="1">
      <alignment horizontal="right" vertical="center"/>
    </xf>
    <xf numFmtId="0" fontId="28" fillId="0" borderId="31" xfId="0" quotePrefix="1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66" fillId="0" borderId="0" xfId="0" applyFont="1" applyAlignment="1">
      <alignment vertical="center"/>
    </xf>
    <xf numFmtId="0" fontId="66" fillId="0" borderId="20" xfId="0" applyFont="1" applyBorder="1" applyAlignment="1">
      <alignment vertical="center"/>
    </xf>
    <xf numFmtId="0" fontId="69" fillId="0" borderId="0" xfId="0" applyFont="1" applyAlignment="1">
      <alignment vertical="center"/>
    </xf>
    <xf numFmtId="0" fontId="22" fillId="0" borderId="7" xfId="0" applyFont="1" applyBorder="1" applyAlignment="1">
      <alignment horizontal="right" vertical="center"/>
    </xf>
    <xf numFmtId="0" fontId="69" fillId="0" borderId="22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70" fillId="0" borderId="22" xfId="0" applyFont="1" applyBorder="1" applyAlignment="1">
      <alignment vertical="center"/>
    </xf>
    <xf numFmtId="0" fontId="71" fillId="0" borderId="0" xfId="0" applyFont="1" applyAlignment="1">
      <alignment horizontal="center" vertical="center"/>
    </xf>
    <xf numFmtId="168" fontId="22" fillId="0" borderId="0" xfId="665" applyFont="1" applyFill="1" applyBorder="1" applyAlignment="1">
      <alignment vertical="center"/>
    </xf>
    <xf numFmtId="168" fontId="27" fillId="0" borderId="0" xfId="665" applyFont="1" applyFill="1" applyBorder="1" applyAlignment="1">
      <alignment vertical="center"/>
    </xf>
    <xf numFmtId="168" fontId="25" fillId="0" borderId="5" xfId="665" applyFont="1" applyFill="1" applyBorder="1" applyAlignment="1">
      <alignment horizontal="centerContinuous" vertical="center"/>
    </xf>
    <xf numFmtId="168" fontId="27" fillId="40" borderId="38" xfId="665" applyFont="1" applyFill="1" applyBorder="1" applyAlignment="1">
      <alignment vertical="center" shrinkToFit="1"/>
    </xf>
    <xf numFmtId="168" fontId="27" fillId="40" borderId="39" xfId="665" applyFont="1" applyFill="1" applyBorder="1" applyAlignment="1">
      <alignment vertical="center" shrinkToFit="1"/>
    </xf>
    <xf numFmtId="0" fontId="18" fillId="40" borderId="0" xfId="0" applyFont="1" applyFill="1" applyAlignment="1">
      <alignment horizontal="left" vertical="center"/>
    </xf>
    <xf numFmtId="10" fontId="18" fillId="40" borderId="0" xfId="0" applyNumberFormat="1" applyFont="1" applyFill="1" applyAlignment="1">
      <alignment horizontal="left" vertical="center"/>
    </xf>
    <xf numFmtId="0" fontId="77" fillId="40" borderId="0" xfId="0" applyFont="1" applyFill="1" applyAlignment="1">
      <alignment horizontal="left" vertical="center"/>
    </xf>
    <xf numFmtId="0" fontId="78" fillId="40" borderId="40" xfId="0" applyFont="1" applyFill="1" applyBorder="1" applyAlignment="1">
      <alignment horizontal="right"/>
    </xf>
    <xf numFmtId="10" fontId="18" fillId="40" borderId="7" xfId="0" applyNumberFormat="1" applyFont="1" applyFill="1" applyBorder="1" applyAlignment="1">
      <alignment horizontal="left" vertical="center"/>
    </xf>
    <xf numFmtId="0" fontId="79" fillId="40" borderId="0" xfId="0" applyFont="1" applyFill="1" applyAlignment="1">
      <alignment horizontal="left" vertical="center"/>
    </xf>
    <xf numFmtId="0" fontId="80" fillId="40" borderId="40" xfId="0" applyFont="1" applyFill="1" applyBorder="1" applyAlignment="1">
      <alignment horizontal="right" vertical="center"/>
    </xf>
    <xf numFmtId="0" fontId="18" fillId="40" borderId="0" xfId="0" applyFont="1" applyFill="1" applyAlignment="1">
      <alignment vertical="center"/>
    </xf>
    <xf numFmtId="0" fontId="80" fillId="40" borderId="6" xfId="0" applyFont="1" applyFill="1" applyBorder="1" applyAlignment="1">
      <alignment vertical="center"/>
    </xf>
    <xf numFmtId="0" fontId="80" fillId="40" borderId="26" xfId="0" applyFont="1" applyFill="1" applyBorder="1" applyAlignment="1">
      <alignment vertical="center"/>
    </xf>
    <xf numFmtId="0" fontId="80" fillId="40" borderId="25" xfId="0" applyFont="1" applyFill="1" applyBorder="1" applyAlignment="1">
      <alignment vertical="center"/>
    </xf>
    <xf numFmtId="0" fontId="80" fillId="40" borderId="6" xfId="0" applyFont="1" applyFill="1" applyBorder="1" applyAlignment="1">
      <alignment horizontal="center" vertical="center"/>
    </xf>
    <xf numFmtId="0" fontId="80" fillId="40" borderId="41" xfId="0" applyFont="1" applyFill="1" applyBorder="1" applyAlignment="1">
      <alignment horizontal="center" vertical="center"/>
    </xf>
    <xf numFmtId="0" fontId="80" fillId="40" borderId="42" xfId="0" applyFont="1" applyFill="1" applyBorder="1" applyAlignment="1">
      <alignment horizontal="center" vertical="center"/>
    </xf>
    <xf numFmtId="0" fontId="18" fillId="40" borderId="43" xfId="0" applyFont="1" applyFill="1" applyBorder="1" applyAlignment="1">
      <alignment horizontal="left" vertical="center"/>
    </xf>
    <xf numFmtId="0" fontId="81" fillId="40" borderId="44" xfId="0" quotePrefix="1" applyFont="1" applyFill="1" applyBorder="1" applyAlignment="1">
      <alignment horizontal="left" vertical="center"/>
    </xf>
    <xf numFmtId="0" fontId="81" fillId="41" borderId="44" xfId="0" quotePrefix="1" applyFont="1" applyFill="1" applyBorder="1" applyAlignment="1">
      <alignment horizontal="left" vertical="center"/>
    </xf>
    <xf numFmtId="0" fontId="81" fillId="40" borderId="15" xfId="0" quotePrefix="1" applyFont="1" applyFill="1" applyBorder="1" applyAlignment="1">
      <alignment horizontal="left" vertical="center"/>
    </xf>
    <xf numFmtId="10" fontId="81" fillId="40" borderId="15" xfId="0" quotePrefix="1" applyNumberFormat="1" applyFont="1" applyFill="1" applyBorder="1" applyAlignment="1">
      <alignment horizontal="left" vertical="center"/>
    </xf>
    <xf numFmtId="0" fontId="72" fillId="40" borderId="45" xfId="0" applyFont="1" applyFill="1" applyBorder="1" applyAlignment="1">
      <alignment horizontal="left" vertical="top"/>
    </xf>
    <xf numFmtId="0" fontId="72" fillId="40" borderId="46" xfId="0" applyFont="1" applyFill="1" applyBorder="1" applyAlignment="1">
      <alignment horizontal="left" vertical="top"/>
    </xf>
    <xf numFmtId="0" fontId="72" fillId="40" borderId="47" xfId="0" applyFont="1" applyFill="1" applyBorder="1" applyAlignment="1">
      <alignment horizontal="left" vertical="top"/>
    </xf>
    <xf numFmtId="0" fontId="72" fillId="40" borderId="48" xfId="0" applyFont="1" applyFill="1" applyBorder="1" applyAlignment="1">
      <alignment horizontal="left" vertical="top"/>
    </xf>
    <xf numFmtId="0" fontId="82" fillId="40" borderId="46" xfId="0" applyFont="1" applyFill="1" applyBorder="1" applyAlignment="1">
      <alignment horizontal="left" vertical="top"/>
    </xf>
    <xf numFmtId="0" fontId="82" fillId="40" borderId="46" xfId="0" quotePrefix="1" applyFont="1" applyFill="1" applyBorder="1" applyAlignment="1">
      <alignment horizontal="left" vertical="top"/>
    </xf>
    <xf numFmtId="0" fontId="72" fillId="40" borderId="46" xfId="0" quotePrefix="1" applyFont="1" applyFill="1" applyBorder="1" applyAlignment="1">
      <alignment horizontal="left" vertical="top"/>
    </xf>
    <xf numFmtId="0" fontId="72" fillId="40" borderId="48" xfId="0" quotePrefix="1" applyFont="1" applyFill="1" applyBorder="1" applyAlignment="1">
      <alignment horizontal="left" vertical="top"/>
    </xf>
    <xf numFmtId="0" fontId="82" fillId="40" borderId="48" xfId="0" applyFont="1" applyFill="1" applyBorder="1" applyAlignment="1">
      <alignment horizontal="left" vertical="top"/>
    </xf>
    <xf numFmtId="0" fontId="72" fillId="40" borderId="40" xfId="0" applyFont="1" applyFill="1" applyBorder="1" applyAlignment="1">
      <alignment horizontal="left" vertical="center"/>
    </xf>
    <xf numFmtId="0" fontId="81" fillId="40" borderId="43" xfId="0" applyFont="1" applyFill="1" applyBorder="1" applyAlignment="1">
      <alignment horizontal="center" vertical="center"/>
    </xf>
    <xf numFmtId="0" fontId="81" fillId="40" borderId="1" xfId="0" quotePrefix="1" applyFont="1" applyFill="1" applyBorder="1" applyAlignment="1">
      <alignment horizontal="left" vertical="center"/>
    </xf>
    <xf numFmtId="0" fontId="81" fillId="41" borderId="1" xfId="0" quotePrefix="1" applyFont="1" applyFill="1" applyBorder="1" applyAlignment="1">
      <alignment horizontal="left" vertical="center"/>
    </xf>
    <xf numFmtId="10" fontId="81" fillId="40" borderId="1" xfId="0" quotePrefix="1" applyNumberFormat="1" applyFont="1" applyFill="1" applyBorder="1" applyAlignment="1">
      <alignment horizontal="left" vertical="center"/>
    </xf>
    <xf numFmtId="0" fontId="72" fillId="40" borderId="49" xfId="0" applyFont="1" applyFill="1" applyBorder="1" applyAlignment="1">
      <alignment horizontal="left" vertical="top"/>
    </xf>
    <xf numFmtId="0" fontId="72" fillId="40" borderId="12" xfId="0" applyFont="1" applyFill="1" applyBorder="1" applyAlignment="1">
      <alignment horizontal="left" vertical="top"/>
    </xf>
    <xf numFmtId="0" fontId="82" fillId="40" borderId="12" xfId="0" applyFont="1" applyFill="1" applyBorder="1" applyAlignment="1">
      <alignment horizontal="left" vertical="top"/>
    </xf>
    <xf numFmtId="0" fontId="72" fillId="40" borderId="50" xfId="0" applyFont="1" applyFill="1" applyBorder="1" applyAlignment="1">
      <alignment horizontal="left" vertical="top"/>
    </xf>
    <xf numFmtId="0" fontId="72" fillId="40" borderId="11" xfId="0" applyFont="1" applyFill="1" applyBorder="1" applyAlignment="1">
      <alignment horizontal="left" vertical="top"/>
    </xf>
    <xf numFmtId="0" fontId="72" fillId="40" borderId="11" xfId="0" quotePrefix="1" applyFont="1" applyFill="1" applyBorder="1" applyAlignment="1">
      <alignment horizontal="left" vertical="top"/>
    </xf>
    <xf numFmtId="0" fontId="72" fillId="40" borderId="51" xfId="0" quotePrefix="1" applyFont="1" applyFill="1" applyBorder="1" applyAlignment="1">
      <alignment horizontal="center" vertical="center"/>
    </xf>
    <xf numFmtId="0" fontId="72" fillId="40" borderId="52" xfId="0" applyFont="1" applyFill="1" applyBorder="1" applyAlignment="1">
      <alignment horizontal="left" vertical="top"/>
    </xf>
    <xf numFmtId="0" fontId="72" fillId="40" borderId="53" xfId="0" applyFont="1" applyFill="1" applyBorder="1" applyAlignment="1">
      <alignment horizontal="left" vertical="top"/>
    </xf>
    <xf numFmtId="0" fontId="72" fillId="40" borderId="54" xfId="0" applyFont="1" applyFill="1" applyBorder="1" applyAlignment="1">
      <alignment horizontal="left" vertical="top"/>
    </xf>
    <xf numFmtId="0" fontId="72" fillId="40" borderId="55" xfId="0" applyFont="1" applyFill="1" applyBorder="1" applyAlignment="1">
      <alignment horizontal="left" vertical="top"/>
    </xf>
    <xf numFmtId="0" fontId="82" fillId="40" borderId="53" xfId="0" applyFont="1" applyFill="1" applyBorder="1" applyAlignment="1">
      <alignment horizontal="left" vertical="top"/>
    </xf>
    <xf numFmtId="0" fontId="72" fillId="40" borderId="55" xfId="0" quotePrefix="1" applyFont="1" applyFill="1" applyBorder="1" applyAlignment="1">
      <alignment horizontal="left" vertical="top"/>
    </xf>
    <xf numFmtId="0" fontId="72" fillId="40" borderId="54" xfId="0" quotePrefix="1" applyFont="1" applyFill="1" applyBorder="1" applyAlignment="1">
      <alignment horizontal="left" vertical="top"/>
    </xf>
    <xf numFmtId="0" fontId="72" fillId="40" borderId="56" xfId="0" applyFont="1" applyFill="1" applyBorder="1" applyAlignment="1">
      <alignment horizontal="left" vertical="top"/>
    </xf>
    <xf numFmtId="0" fontId="72" fillId="40" borderId="57" xfId="0" applyFont="1" applyFill="1" applyBorder="1" applyAlignment="1">
      <alignment horizontal="left" vertical="top"/>
    </xf>
    <xf numFmtId="0" fontId="72" fillId="40" borderId="58" xfId="0" applyFont="1" applyFill="1" applyBorder="1" applyAlignment="1">
      <alignment horizontal="left" vertical="top"/>
    </xf>
    <xf numFmtId="0" fontId="72" fillId="40" borderId="59" xfId="0" applyFont="1" applyFill="1" applyBorder="1" applyAlignment="1">
      <alignment horizontal="left" vertical="top"/>
    </xf>
    <xf numFmtId="0" fontId="82" fillId="40" borderId="56" xfId="0" applyFont="1" applyFill="1" applyBorder="1" applyAlignment="1">
      <alignment horizontal="left" vertical="top"/>
    </xf>
    <xf numFmtId="0" fontId="82" fillId="40" borderId="58" xfId="0" applyFont="1" applyFill="1" applyBorder="1" applyAlignment="1">
      <alignment horizontal="left" vertical="top"/>
    </xf>
    <xf numFmtId="0" fontId="82" fillId="40" borderId="57" xfId="0" applyFont="1" applyFill="1" applyBorder="1" applyAlignment="1">
      <alignment horizontal="left" vertical="top"/>
    </xf>
    <xf numFmtId="0" fontId="82" fillId="40" borderId="56" xfId="0" applyFont="1" applyFill="1" applyBorder="1" applyAlignment="1">
      <alignment horizontal="right" vertical="top"/>
    </xf>
    <xf numFmtId="0" fontId="82" fillId="40" borderId="57" xfId="0" applyFont="1" applyFill="1" applyBorder="1" applyAlignment="1">
      <alignment horizontal="right" vertical="top"/>
    </xf>
    <xf numFmtId="0" fontId="82" fillId="40" borderId="58" xfId="0" applyFont="1" applyFill="1" applyBorder="1" applyAlignment="1">
      <alignment horizontal="right" vertical="top"/>
    </xf>
    <xf numFmtId="0" fontId="72" fillId="40" borderId="56" xfId="0" quotePrefix="1" applyFont="1" applyFill="1" applyBorder="1" applyAlignment="1">
      <alignment horizontal="left" vertical="top"/>
    </xf>
    <xf numFmtId="0" fontId="72" fillId="40" borderId="57" xfId="0" quotePrefix="1" applyFont="1" applyFill="1" applyBorder="1" applyAlignment="1">
      <alignment horizontal="left" vertical="top"/>
    </xf>
    <xf numFmtId="0" fontId="72" fillId="40" borderId="60" xfId="0" quotePrefix="1" applyFont="1" applyFill="1" applyBorder="1" applyAlignment="1">
      <alignment horizontal="center" vertical="center"/>
    </xf>
    <xf numFmtId="0" fontId="81" fillId="41" borderId="15" xfId="0" quotePrefix="1" applyFont="1" applyFill="1" applyBorder="1" applyAlignment="1">
      <alignment horizontal="left" vertical="center"/>
    </xf>
    <xf numFmtId="0" fontId="72" fillId="40" borderId="4" xfId="0" applyFont="1" applyFill="1" applyBorder="1" applyAlignment="1">
      <alignment horizontal="left" vertical="top"/>
    </xf>
    <xf numFmtId="0" fontId="72" fillId="40" borderId="2" xfId="0" quotePrefix="1" applyFont="1" applyFill="1" applyBorder="1" applyAlignment="1">
      <alignment horizontal="left" vertical="top"/>
    </xf>
    <xf numFmtId="0" fontId="72" fillId="40" borderId="2" xfId="0" applyFont="1" applyFill="1" applyBorder="1" applyAlignment="1">
      <alignment horizontal="left" vertical="top"/>
    </xf>
    <xf numFmtId="0" fontId="72" fillId="40" borderId="61" xfId="0" applyFont="1" applyFill="1" applyBorder="1" applyAlignment="1">
      <alignment horizontal="left" vertical="top"/>
    </xf>
    <xf numFmtId="0" fontId="72" fillId="40" borderId="61" xfId="0" quotePrefix="1" applyFont="1" applyFill="1" applyBorder="1" applyAlignment="1">
      <alignment horizontal="left" vertical="top"/>
    </xf>
    <xf numFmtId="0" fontId="82" fillId="40" borderId="2" xfId="0" applyFont="1" applyFill="1" applyBorder="1" applyAlignment="1">
      <alignment horizontal="left" vertical="top"/>
    </xf>
    <xf numFmtId="0" fontId="82" fillId="40" borderId="2" xfId="0" quotePrefix="1" applyFont="1" applyFill="1" applyBorder="1" applyAlignment="1">
      <alignment horizontal="left" vertical="top"/>
    </xf>
    <xf numFmtId="0" fontId="82" fillId="40" borderId="61" xfId="0" quotePrefix="1" applyFont="1" applyFill="1" applyBorder="1" applyAlignment="1">
      <alignment horizontal="left" vertical="top"/>
    </xf>
    <xf numFmtId="0" fontId="82" fillId="40" borderId="4" xfId="0" applyFont="1" applyFill="1" applyBorder="1" applyAlignment="1">
      <alignment horizontal="left" vertical="top"/>
    </xf>
    <xf numFmtId="0" fontId="82" fillId="40" borderId="61" xfId="0" applyFont="1" applyFill="1" applyBorder="1" applyAlignment="1">
      <alignment horizontal="left" vertical="top"/>
    </xf>
    <xf numFmtId="0" fontId="82" fillId="40" borderId="62" xfId="0" applyFont="1" applyFill="1" applyBorder="1" applyAlignment="1">
      <alignment horizontal="left" vertical="top"/>
    </xf>
    <xf numFmtId="0" fontId="72" fillId="40" borderId="62" xfId="0" applyFont="1" applyFill="1" applyBorder="1" applyAlignment="1">
      <alignment horizontal="left" vertical="top"/>
    </xf>
    <xf numFmtId="0" fontId="72" fillId="40" borderId="63" xfId="0" applyFont="1" applyFill="1" applyBorder="1" applyAlignment="1">
      <alignment horizontal="left" vertical="center"/>
    </xf>
    <xf numFmtId="0" fontId="72" fillId="40" borderId="12" xfId="0" quotePrefix="1" applyFont="1" applyFill="1" applyBorder="1" applyAlignment="1">
      <alignment horizontal="left" vertical="top"/>
    </xf>
    <xf numFmtId="0" fontId="82" fillId="40" borderId="11" xfId="0" applyFont="1" applyFill="1" applyBorder="1" applyAlignment="1">
      <alignment horizontal="left" vertical="top"/>
    </xf>
    <xf numFmtId="0" fontId="82" fillId="40" borderId="12" xfId="0" quotePrefix="1" applyFont="1" applyFill="1" applyBorder="1" applyAlignment="1">
      <alignment horizontal="left" vertical="top"/>
    </xf>
    <xf numFmtId="0" fontId="82" fillId="40" borderId="50" xfId="0" applyFont="1" applyFill="1" applyBorder="1" applyAlignment="1">
      <alignment horizontal="left" vertical="top"/>
    </xf>
    <xf numFmtId="0" fontId="82" fillId="40" borderId="11" xfId="0" quotePrefix="1" applyFont="1" applyFill="1" applyBorder="1" applyAlignment="1">
      <alignment horizontal="left" vertical="top"/>
    </xf>
    <xf numFmtId="0" fontId="18" fillId="40" borderId="64" xfId="0" applyFont="1" applyFill="1" applyBorder="1" applyAlignment="1">
      <alignment horizontal="left" vertical="center"/>
    </xf>
    <xf numFmtId="0" fontId="72" fillId="40" borderId="65" xfId="0" applyFont="1" applyFill="1" applyBorder="1" applyAlignment="1">
      <alignment horizontal="left" vertical="top"/>
    </xf>
    <xf numFmtId="0" fontId="72" fillId="40" borderId="66" xfId="0" applyFont="1" applyFill="1" applyBorder="1" applyAlignment="1">
      <alignment horizontal="left" vertical="top"/>
    </xf>
    <xf numFmtId="0" fontId="72" fillId="40" borderId="67" xfId="0" applyFont="1" applyFill="1" applyBorder="1" applyAlignment="1">
      <alignment horizontal="left" vertical="top"/>
    </xf>
    <xf numFmtId="0" fontId="72" fillId="40" borderId="68" xfId="0" applyFont="1" applyFill="1" applyBorder="1" applyAlignment="1">
      <alignment horizontal="left" vertical="top"/>
    </xf>
    <xf numFmtId="0" fontId="82" fillId="40" borderId="66" xfId="0" applyFont="1" applyFill="1" applyBorder="1" applyAlignment="1">
      <alignment horizontal="left" vertical="top"/>
    </xf>
    <xf numFmtId="0" fontId="82" fillId="40" borderId="67" xfId="0" applyFont="1" applyFill="1" applyBorder="1" applyAlignment="1">
      <alignment horizontal="left" vertical="top"/>
    </xf>
    <xf numFmtId="0" fontId="82" fillId="40" borderId="68" xfId="0" applyFont="1" applyFill="1" applyBorder="1" applyAlignment="1">
      <alignment horizontal="left" vertical="top"/>
    </xf>
    <xf numFmtId="0" fontId="82" fillId="40" borderId="68" xfId="0" quotePrefix="1" applyFont="1" applyFill="1" applyBorder="1" applyAlignment="1">
      <alignment horizontal="left" vertical="top"/>
    </xf>
    <xf numFmtId="0" fontId="82" fillId="40" borderId="57" xfId="0" applyFont="1" applyFill="1" applyBorder="1" applyAlignment="1">
      <alignment horizontal="center" vertical="top"/>
    </xf>
    <xf numFmtId="0" fontId="72" fillId="40" borderId="58" xfId="0" quotePrefix="1" applyFont="1" applyFill="1" applyBorder="1" applyAlignment="1">
      <alignment horizontal="left" vertical="top"/>
    </xf>
    <xf numFmtId="0" fontId="72" fillId="40" borderId="69" xfId="0" applyFont="1" applyFill="1" applyBorder="1" applyAlignment="1">
      <alignment horizontal="left" vertical="center"/>
    </xf>
    <xf numFmtId="0" fontId="72" fillId="40" borderId="51" xfId="0" applyFont="1" applyFill="1" applyBorder="1" applyAlignment="1">
      <alignment horizontal="left" vertical="center"/>
    </xf>
    <xf numFmtId="0" fontId="72" fillId="40" borderId="70" xfId="0" applyFont="1" applyFill="1" applyBorder="1" applyAlignment="1">
      <alignment horizontal="left" vertical="top"/>
    </xf>
    <xf numFmtId="0" fontId="18" fillId="40" borderId="11" xfId="0" applyFont="1" applyFill="1" applyBorder="1" applyAlignment="1">
      <alignment horizontal="left" vertical="center"/>
    </xf>
    <xf numFmtId="0" fontId="82" fillId="40" borderId="50" xfId="0" applyFont="1" applyFill="1" applyBorder="1" applyAlignment="1">
      <alignment horizontal="center" vertical="top"/>
    </xf>
    <xf numFmtId="0" fontId="82" fillId="40" borderId="12" xfId="0" applyFont="1" applyFill="1" applyBorder="1" applyAlignment="1">
      <alignment horizontal="center" vertical="top"/>
    </xf>
    <xf numFmtId="0" fontId="81" fillId="40" borderId="42" xfId="0" quotePrefix="1" applyFont="1" applyFill="1" applyBorder="1" applyAlignment="1">
      <alignment horizontal="left" vertical="center"/>
    </xf>
    <xf numFmtId="0" fontId="81" fillId="41" borderId="42" xfId="0" quotePrefix="1" applyFont="1" applyFill="1" applyBorder="1" applyAlignment="1">
      <alignment horizontal="left" vertical="center"/>
    </xf>
    <xf numFmtId="10" fontId="81" fillId="40" borderId="42" xfId="0" quotePrefix="1" applyNumberFormat="1" applyFont="1" applyFill="1" applyBorder="1" applyAlignment="1">
      <alignment horizontal="left" vertical="center"/>
    </xf>
    <xf numFmtId="0" fontId="72" fillId="40" borderId="71" xfId="0" applyFont="1" applyFill="1" applyBorder="1" applyAlignment="1">
      <alignment horizontal="left" vertical="top"/>
    </xf>
    <xf numFmtId="0" fontId="72" fillId="40" borderId="72" xfId="0" applyFont="1" applyFill="1" applyBorder="1" applyAlignment="1">
      <alignment horizontal="left" vertical="top"/>
    </xf>
    <xf numFmtId="0" fontId="72" fillId="40" borderId="73" xfId="0" applyFont="1" applyFill="1" applyBorder="1" applyAlignment="1">
      <alignment horizontal="left" vertical="top"/>
    </xf>
    <xf numFmtId="0" fontId="72" fillId="40" borderId="74" xfId="0" applyFont="1" applyFill="1" applyBorder="1" applyAlignment="1">
      <alignment horizontal="left" vertical="top"/>
    </xf>
    <xf numFmtId="0" fontId="82" fillId="40" borderId="72" xfId="0" applyFont="1" applyFill="1" applyBorder="1" applyAlignment="1">
      <alignment horizontal="left" vertical="top"/>
    </xf>
    <xf numFmtId="0" fontId="82" fillId="40" borderId="73" xfId="0" applyFont="1" applyFill="1" applyBorder="1" applyAlignment="1">
      <alignment horizontal="left" vertical="top"/>
    </xf>
    <xf numFmtId="0" fontId="82" fillId="40" borderId="74" xfId="0" applyFont="1" applyFill="1" applyBorder="1" applyAlignment="1">
      <alignment horizontal="left" vertical="top"/>
    </xf>
    <xf numFmtId="0" fontId="72" fillId="40" borderId="75" xfId="0" applyFont="1" applyFill="1" applyBorder="1" applyAlignment="1">
      <alignment horizontal="left" vertical="top"/>
    </xf>
    <xf numFmtId="0" fontId="72" fillId="40" borderId="76" xfId="0" applyFont="1" applyFill="1" applyBorder="1" applyAlignment="1">
      <alignment horizontal="left" vertical="center"/>
    </xf>
    <xf numFmtId="0" fontId="80" fillId="42" borderId="44" xfId="759" applyFont="1" applyFill="1" applyBorder="1">
      <alignment vertical="center"/>
    </xf>
    <xf numFmtId="0" fontId="80" fillId="41" borderId="44" xfId="759" applyFont="1" applyFill="1" applyBorder="1">
      <alignment vertical="center"/>
    </xf>
    <xf numFmtId="168" fontId="81" fillId="40" borderId="44" xfId="665" applyFont="1" applyFill="1" applyBorder="1" applyAlignment="1">
      <alignment horizontal="left" vertical="center"/>
    </xf>
    <xf numFmtId="10" fontId="81" fillId="40" borderId="44" xfId="0" quotePrefix="1" applyNumberFormat="1" applyFont="1" applyFill="1" applyBorder="1" applyAlignment="1">
      <alignment horizontal="left" vertical="center"/>
    </xf>
    <xf numFmtId="0" fontId="72" fillId="40" borderId="77" xfId="0" applyFont="1" applyFill="1" applyBorder="1" applyAlignment="1">
      <alignment horizontal="left" vertical="top"/>
    </xf>
    <xf numFmtId="0" fontId="72" fillId="40" borderId="78" xfId="0" applyFont="1" applyFill="1" applyBorder="1" applyAlignment="1">
      <alignment horizontal="left" vertical="top"/>
    </xf>
    <xf numFmtId="0" fontId="72" fillId="40" borderId="79" xfId="0" applyFont="1" applyFill="1" applyBorder="1" applyAlignment="1">
      <alignment horizontal="left" vertical="top"/>
    </xf>
    <xf numFmtId="0" fontId="72" fillId="40" borderId="80" xfId="0" applyFont="1" applyFill="1" applyBorder="1" applyAlignment="1">
      <alignment horizontal="left" vertical="top"/>
    </xf>
    <xf numFmtId="0" fontId="72" fillId="40" borderId="78" xfId="0" quotePrefix="1" applyFont="1" applyFill="1" applyBorder="1" applyAlignment="1">
      <alignment horizontal="left" vertical="top"/>
    </xf>
    <xf numFmtId="0" fontId="82" fillId="40" borderId="77" xfId="0" quotePrefix="1" applyFont="1" applyFill="1" applyBorder="1" applyAlignment="1">
      <alignment horizontal="left" vertical="top"/>
    </xf>
    <xf numFmtId="0" fontId="82" fillId="40" borderId="78" xfId="0" applyFont="1" applyFill="1" applyBorder="1" applyAlignment="1">
      <alignment horizontal="left" vertical="top"/>
    </xf>
    <xf numFmtId="0" fontId="82" fillId="40" borderId="79" xfId="0" applyFont="1" applyFill="1" applyBorder="1" applyAlignment="1">
      <alignment horizontal="left" vertical="top"/>
    </xf>
    <xf numFmtId="0" fontId="82" fillId="40" borderId="77" xfId="0" applyFont="1" applyFill="1" applyBorder="1" applyAlignment="1">
      <alignment horizontal="left" vertical="top"/>
    </xf>
    <xf numFmtId="0" fontId="18" fillId="40" borderId="81" xfId="0" applyFont="1" applyFill="1" applyBorder="1" applyAlignment="1">
      <alignment horizontal="left" vertical="center"/>
    </xf>
    <xf numFmtId="0" fontId="18" fillId="40" borderId="82" xfId="0" applyFont="1" applyFill="1" applyBorder="1" applyAlignment="1">
      <alignment horizontal="left" vertical="center"/>
    </xf>
    <xf numFmtId="0" fontId="80" fillId="42" borderId="1" xfId="759" applyFont="1" applyFill="1" applyBorder="1">
      <alignment vertical="center"/>
    </xf>
    <xf numFmtId="0" fontId="80" fillId="41" borderId="1" xfId="759" quotePrefix="1" applyFont="1" applyFill="1" applyBorder="1">
      <alignment vertical="center"/>
    </xf>
    <xf numFmtId="168" fontId="81" fillId="40" borderId="1" xfId="665" applyFont="1" applyFill="1" applyBorder="1" applyAlignment="1">
      <alignment horizontal="left" vertical="center"/>
    </xf>
    <xf numFmtId="10" fontId="81" fillId="40" borderId="83" xfId="0" quotePrefix="1" applyNumberFormat="1" applyFont="1" applyFill="1" applyBorder="1" applyAlignment="1">
      <alignment horizontal="left" vertical="center"/>
    </xf>
    <xf numFmtId="0" fontId="18" fillId="40" borderId="84" xfId="0" applyFont="1" applyFill="1" applyBorder="1" applyAlignment="1">
      <alignment horizontal="left" vertical="center"/>
    </xf>
    <xf numFmtId="0" fontId="82" fillId="40" borderId="56" xfId="0" applyFont="1" applyFill="1" applyBorder="1" applyAlignment="1">
      <alignment horizontal="center" vertical="top"/>
    </xf>
    <xf numFmtId="0" fontId="82" fillId="40" borderId="58" xfId="0" applyFont="1" applyFill="1" applyBorder="1" applyAlignment="1">
      <alignment horizontal="center" vertical="top"/>
    </xf>
    <xf numFmtId="0" fontId="18" fillId="40" borderId="85" xfId="0" applyFont="1" applyFill="1" applyBorder="1" applyAlignment="1">
      <alignment horizontal="left" vertical="center"/>
    </xf>
    <xf numFmtId="168" fontId="81" fillId="40" borderId="1" xfId="665" quotePrefix="1" applyFont="1" applyFill="1" applyBorder="1" applyAlignment="1">
      <alignment horizontal="left" vertical="center"/>
    </xf>
    <xf numFmtId="10" fontId="81" fillId="40" borderId="86" xfId="0" quotePrefix="1" applyNumberFormat="1" applyFont="1" applyFill="1" applyBorder="1" applyAlignment="1">
      <alignment horizontal="left" vertical="center"/>
    </xf>
    <xf numFmtId="0" fontId="82" fillId="40" borderId="70" xfId="0" applyFont="1" applyFill="1" applyBorder="1" applyAlignment="1">
      <alignment horizontal="left" vertical="top"/>
    </xf>
    <xf numFmtId="0" fontId="18" fillId="40" borderId="87" xfId="0" applyFont="1" applyFill="1" applyBorder="1" applyAlignment="1">
      <alignment horizontal="left" vertical="center"/>
    </xf>
    <xf numFmtId="0" fontId="82" fillId="40" borderId="11" xfId="0" applyFont="1" applyFill="1" applyBorder="1" applyAlignment="1">
      <alignment horizontal="center" vertical="top"/>
    </xf>
    <xf numFmtId="0" fontId="18" fillId="40" borderId="88" xfId="0" applyFont="1" applyFill="1" applyBorder="1" applyAlignment="1">
      <alignment horizontal="left" vertical="center"/>
    </xf>
    <xf numFmtId="0" fontId="80" fillId="42" borderId="1" xfId="759" quotePrefix="1" applyFont="1" applyFill="1" applyBorder="1">
      <alignment vertical="center"/>
    </xf>
    <xf numFmtId="0" fontId="82" fillId="40" borderId="66" xfId="0" applyFont="1" applyFill="1" applyBorder="1" applyAlignment="1">
      <alignment horizontal="right" vertical="top"/>
    </xf>
    <xf numFmtId="0" fontId="82" fillId="40" borderId="67" xfId="0" applyFont="1" applyFill="1" applyBorder="1" applyAlignment="1">
      <alignment horizontal="center" vertical="top"/>
    </xf>
    <xf numFmtId="0" fontId="18" fillId="40" borderId="89" xfId="0" applyFont="1" applyFill="1" applyBorder="1" applyAlignment="1">
      <alignment horizontal="left" vertical="center"/>
    </xf>
    <xf numFmtId="0" fontId="80" fillId="42" borderId="1" xfId="0" applyFont="1" applyFill="1" applyBorder="1" applyAlignment="1">
      <alignment vertical="center"/>
    </xf>
    <xf numFmtId="0" fontId="72" fillId="40" borderId="85" xfId="0" applyFont="1" applyFill="1" applyBorder="1" applyAlignment="1">
      <alignment horizontal="left" vertical="center"/>
    </xf>
    <xf numFmtId="0" fontId="72" fillId="40" borderId="88" xfId="0" applyFont="1" applyFill="1" applyBorder="1" applyAlignment="1">
      <alignment horizontal="left" vertical="center"/>
    </xf>
    <xf numFmtId="0" fontId="80" fillId="41" borderId="1" xfId="0" applyFont="1" applyFill="1" applyBorder="1" applyAlignment="1">
      <alignment vertical="center"/>
    </xf>
    <xf numFmtId="0" fontId="82" fillId="40" borderId="50" xfId="0" applyFont="1" applyFill="1" applyBorder="1" applyAlignment="1">
      <alignment horizontal="right" vertical="top"/>
    </xf>
    <xf numFmtId="0" fontId="82" fillId="40" borderId="66" xfId="0" applyFont="1" applyFill="1" applyBorder="1" applyAlignment="1">
      <alignment horizontal="center" vertical="top"/>
    </xf>
    <xf numFmtId="0" fontId="72" fillId="40" borderId="68" xfId="0" quotePrefix="1" applyFont="1" applyFill="1" applyBorder="1" applyAlignment="1">
      <alignment horizontal="left" vertical="top"/>
    </xf>
    <xf numFmtId="0" fontId="19" fillId="40" borderId="85" xfId="0" applyFont="1" applyFill="1" applyBorder="1" applyAlignment="1">
      <alignment horizontal="left" vertical="center"/>
    </xf>
    <xf numFmtId="0" fontId="80" fillId="42" borderId="1" xfId="0" quotePrefix="1" applyFont="1" applyFill="1" applyBorder="1" applyAlignment="1">
      <alignment horizontal="left" vertical="center"/>
    </xf>
    <xf numFmtId="0" fontId="80" fillId="42" borderId="42" xfId="0" applyFont="1" applyFill="1" applyBorder="1" applyAlignment="1">
      <alignment horizontal="left" vertical="center"/>
    </xf>
    <xf numFmtId="0" fontId="80" fillId="41" borderId="42" xfId="759" quotePrefix="1" applyFont="1" applyFill="1" applyBorder="1">
      <alignment vertical="center"/>
    </xf>
    <xf numFmtId="168" fontId="81" fillId="40" borderId="42" xfId="665" applyFont="1" applyFill="1" applyBorder="1" applyAlignment="1">
      <alignment horizontal="left" vertical="center"/>
    </xf>
    <xf numFmtId="0" fontId="72" fillId="40" borderId="72" xfId="0" quotePrefix="1" applyFont="1" applyFill="1" applyBorder="1" applyAlignment="1">
      <alignment horizontal="left" vertical="top"/>
    </xf>
    <xf numFmtId="0" fontId="72" fillId="40" borderId="74" xfId="0" quotePrefix="1" applyFont="1" applyFill="1" applyBorder="1" applyAlignment="1">
      <alignment horizontal="left" vertical="top"/>
    </xf>
    <xf numFmtId="0" fontId="18" fillId="40" borderId="76" xfId="0" applyFont="1" applyFill="1" applyBorder="1" applyAlignment="1">
      <alignment horizontal="left" vertical="center"/>
    </xf>
    <xf numFmtId="0" fontId="80" fillId="42" borderId="44" xfId="0" applyFont="1" applyFill="1" applyBorder="1" applyAlignment="1">
      <alignment horizontal="left" vertical="center"/>
    </xf>
    <xf numFmtId="0" fontId="80" fillId="41" borderId="44" xfId="759" quotePrefix="1" applyFont="1" applyFill="1" applyBorder="1">
      <alignment vertical="center"/>
    </xf>
    <xf numFmtId="0" fontId="82" fillId="40" borderId="47" xfId="0" applyFont="1" applyFill="1" applyBorder="1" applyAlignment="1">
      <alignment horizontal="left" vertical="top"/>
    </xf>
    <xf numFmtId="0" fontId="82" fillId="40" borderId="48" xfId="0" applyFont="1" applyFill="1" applyBorder="1" applyAlignment="1">
      <alignment horizontal="right" vertical="top"/>
    </xf>
    <xf numFmtId="0" fontId="82" fillId="40" borderId="46" xfId="0" applyFont="1" applyFill="1" applyBorder="1" applyAlignment="1">
      <alignment horizontal="right" vertical="top"/>
    </xf>
    <xf numFmtId="0" fontId="82" fillId="40" borderId="47" xfId="0" applyFont="1" applyFill="1" applyBorder="1" applyAlignment="1">
      <alignment horizontal="right" vertical="top"/>
    </xf>
    <xf numFmtId="0" fontId="18" fillId="40" borderId="90" xfId="0" applyFont="1" applyFill="1" applyBorder="1" applyAlignment="1">
      <alignment horizontal="left" vertical="center"/>
    </xf>
    <xf numFmtId="0" fontId="18" fillId="40" borderId="91" xfId="0" applyFont="1" applyFill="1" applyBorder="1" applyAlignment="1">
      <alignment horizontal="left" vertical="center"/>
    </xf>
    <xf numFmtId="0" fontId="80" fillId="42" borderId="1" xfId="0" applyFont="1" applyFill="1" applyBorder="1" applyAlignment="1">
      <alignment horizontal="left" vertical="center"/>
    </xf>
    <xf numFmtId="0" fontId="72" fillId="40" borderId="89" xfId="0" applyFont="1" applyFill="1" applyBorder="1" applyAlignment="1">
      <alignment horizontal="left" vertical="center"/>
    </xf>
    <xf numFmtId="0" fontId="80" fillId="42" borderId="42" xfId="759" quotePrefix="1" applyFont="1" applyFill="1" applyBorder="1">
      <alignment vertical="center"/>
    </xf>
    <xf numFmtId="168" fontId="81" fillId="40" borderId="42" xfId="665" quotePrefix="1" applyFont="1" applyFill="1" applyBorder="1" applyAlignment="1">
      <alignment horizontal="left" vertical="center"/>
    </xf>
    <xf numFmtId="0" fontId="80" fillId="42" borderId="15" xfId="759" quotePrefix="1" applyFont="1" applyFill="1" applyBorder="1">
      <alignment vertical="center"/>
    </xf>
    <xf numFmtId="0" fontId="80" fillId="41" borderId="15" xfId="759" quotePrefix="1" applyFont="1" applyFill="1" applyBorder="1">
      <alignment vertical="center"/>
    </xf>
    <xf numFmtId="168" fontId="81" fillId="40" borderId="15" xfId="665" quotePrefix="1" applyFont="1" applyFill="1" applyBorder="1" applyAlignment="1">
      <alignment horizontal="left" vertical="center"/>
    </xf>
    <xf numFmtId="0" fontId="82" fillId="40" borderId="62" xfId="0" applyFont="1" applyFill="1" applyBorder="1" applyAlignment="1">
      <alignment horizontal="right" vertical="top"/>
    </xf>
    <xf numFmtId="0" fontId="82" fillId="40" borderId="2" xfId="0" applyFont="1" applyFill="1" applyBorder="1" applyAlignment="1">
      <alignment horizontal="right" vertical="top"/>
    </xf>
    <xf numFmtId="0" fontId="82" fillId="40" borderId="61" xfId="0" applyFont="1" applyFill="1" applyBorder="1" applyAlignment="1">
      <alignment horizontal="right" vertical="top"/>
    </xf>
    <xf numFmtId="0" fontId="18" fillId="40" borderId="92" xfId="0" applyFont="1" applyFill="1" applyBorder="1" applyAlignment="1">
      <alignment horizontal="left" vertical="center"/>
    </xf>
    <xf numFmtId="0" fontId="19" fillId="40" borderId="89" xfId="0" applyFont="1" applyFill="1" applyBorder="1" applyAlignment="1">
      <alignment horizontal="left" vertical="center"/>
    </xf>
    <xf numFmtId="0" fontId="82" fillId="40" borderId="68" xfId="0" applyFont="1" applyFill="1" applyBorder="1" applyAlignment="1">
      <alignment horizontal="center" vertical="top"/>
    </xf>
    <xf numFmtId="0" fontId="81" fillId="0" borderId="93" xfId="0" applyFont="1" applyBorder="1" applyAlignment="1">
      <alignment vertical="center" wrapText="1"/>
    </xf>
    <xf numFmtId="0" fontId="80" fillId="42" borderId="42" xfId="0" quotePrefix="1" applyFont="1" applyFill="1" applyBorder="1" applyAlignment="1">
      <alignment horizontal="left" vertical="center"/>
    </xf>
    <xf numFmtId="0" fontId="80" fillId="41" borderId="42" xfId="0" quotePrefix="1" applyFont="1" applyFill="1" applyBorder="1" applyAlignment="1">
      <alignment horizontal="left" vertical="center"/>
    </xf>
    <xf numFmtId="0" fontId="72" fillId="40" borderId="94" xfId="0" applyFont="1" applyFill="1" applyBorder="1" applyAlignment="1">
      <alignment horizontal="left" vertical="top"/>
    </xf>
    <xf numFmtId="0" fontId="72" fillId="40" borderId="95" xfId="0" applyFont="1" applyFill="1" applyBorder="1" applyAlignment="1">
      <alignment horizontal="left" vertical="top"/>
    </xf>
    <xf numFmtId="0" fontId="72" fillId="40" borderId="96" xfId="0" applyFont="1" applyFill="1" applyBorder="1" applyAlignment="1">
      <alignment horizontal="left" vertical="top"/>
    </xf>
    <xf numFmtId="0" fontId="72" fillId="40" borderId="97" xfId="0" applyFont="1" applyFill="1" applyBorder="1" applyAlignment="1">
      <alignment horizontal="left" vertical="top"/>
    </xf>
    <xf numFmtId="0" fontId="72" fillId="40" borderId="97" xfId="0" quotePrefix="1" applyFont="1" applyFill="1" applyBorder="1" applyAlignment="1">
      <alignment horizontal="left" vertical="top"/>
    </xf>
    <xf numFmtId="0" fontId="153" fillId="40" borderId="95" xfId="0" applyFont="1" applyFill="1" applyBorder="1" applyAlignment="1">
      <alignment horizontal="left" vertical="top"/>
    </xf>
    <xf numFmtId="0" fontId="18" fillId="40" borderId="98" xfId="0" applyFont="1" applyFill="1" applyBorder="1" applyAlignment="1">
      <alignment horizontal="left" vertical="center"/>
    </xf>
    <xf numFmtId="0" fontId="19" fillId="40" borderId="99" xfId="0" quotePrefix="1" applyFont="1" applyFill="1" applyBorder="1" applyAlignment="1">
      <alignment horizontal="left" vertical="center"/>
    </xf>
    <xf numFmtId="0" fontId="19" fillId="40" borderId="7" xfId="0" applyFont="1" applyFill="1" applyBorder="1" applyAlignment="1">
      <alignment horizontal="left" vertical="center"/>
    </xf>
    <xf numFmtId="0" fontId="84" fillId="40" borderId="28" xfId="0" applyFont="1" applyFill="1" applyBorder="1" applyAlignment="1">
      <alignment horizontal="center" vertical="center"/>
    </xf>
    <xf numFmtId="0" fontId="84" fillId="40" borderId="100" xfId="0" applyFont="1" applyFill="1" applyBorder="1" applyAlignment="1">
      <alignment horizontal="center" vertical="center"/>
    </xf>
    <xf numFmtId="10" fontId="84" fillId="40" borderId="93" xfId="0" applyNumberFormat="1" applyFont="1" applyFill="1" applyBorder="1" applyAlignment="1">
      <alignment horizontal="center" vertical="center"/>
    </xf>
    <xf numFmtId="177" fontId="6" fillId="40" borderId="94" xfId="0" applyNumberFormat="1" applyFont="1" applyFill="1" applyBorder="1" applyAlignment="1">
      <alignment horizontal="center" vertical="center"/>
    </xf>
    <xf numFmtId="177" fontId="6" fillId="40" borderId="97" xfId="0" applyNumberFormat="1" applyFont="1" applyFill="1" applyBorder="1" applyAlignment="1">
      <alignment horizontal="center" vertical="center"/>
    </xf>
    <xf numFmtId="177" fontId="6" fillId="40" borderId="101" xfId="0" applyNumberFormat="1" applyFont="1" applyFill="1" applyBorder="1" applyAlignment="1">
      <alignment horizontal="center" vertical="center"/>
    </xf>
    <xf numFmtId="177" fontId="85" fillId="40" borderId="97" xfId="0" applyNumberFormat="1" applyFont="1" applyFill="1" applyBorder="1" applyAlignment="1">
      <alignment horizontal="center" vertical="center"/>
    </xf>
    <xf numFmtId="177" fontId="85" fillId="40" borderId="94" xfId="0" applyNumberFormat="1" applyFont="1" applyFill="1" applyBorder="1" applyAlignment="1">
      <alignment horizontal="center" vertical="center"/>
    </xf>
    <xf numFmtId="177" fontId="85" fillId="40" borderId="101" xfId="0" applyNumberFormat="1" applyFont="1" applyFill="1" applyBorder="1" applyAlignment="1">
      <alignment horizontal="center" vertical="center"/>
    </xf>
    <xf numFmtId="0" fontId="6" fillId="40" borderId="98" xfId="0" applyFont="1" applyFill="1" applyBorder="1" applyAlignment="1">
      <alignment horizontal="center" vertical="center"/>
    </xf>
    <xf numFmtId="0" fontId="6" fillId="40" borderId="0" xfId="0" applyFont="1" applyFill="1" applyAlignment="1">
      <alignment horizontal="center" vertical="center"/>
    </xf>
    <xf numFmtId="0" fontId="19" fillId="40" borderId="102" xfId="0" quotePrefix="1" applyFont="1" applyFill="1" applyBorder="1" applyAlignment="1">
      <alignment horizontal="left" vertical="center"/>
    </xf>
    <xf numFmtId="0" fontId="19" fillId="40" borderId="103" xfId="0" applyFont="1" applyFill="1" applyBorder="1" applyAlignment="1">
      <alignment horizontal="left" vertical="center"/>
    </xf>
    <xf numFmtId="0" fontId="84" fillId="40" borderId="104" xfId="0" applyFont="1" applyFill="1" applyBorder="1" applyAlignment="1">
      <alignment horizontal="center" vertical="center"/>
    </xf>
    <xf numFmtId="0" fontId="84" fillId="40" borderId="7" xfId="0" applyFont="1" applyFill="1" applyBorder="1" applyAlignment="1">
      <alignment horizontal="center" vertical="center"/>
    </xf>
    <xf numFmtId="177" fontId="6" fillId="40" borderId="71" xfId="0" applyNumberFormat="1" applyFont="1" applyFill="1" applyBorder="1" applyAlignment="1">
      <alignment horizontal="center" vertical="center"/>
    </xf>
    <xf numFmtId="177" fontId="6" fillId="40" borderId="72" xfId="0" applyNumberFormat="1" applyFont="1" applyFill="1" applyBorder="1" applyAlignment="1">
      <alignment horizontal="center" vertical="center"/>
    </xf>
    <xf numFmtId="177" fontId="6" fillId="40" borderId="75" xfId="0" applyNumberFormat="1" applyFont="1" applyFill="1" applyBorder="1" applyAlignment="1">
      <alignment horizontal="center" vertical="center"/>
    </xf>
    <xf numFmtId="177" fontId="6" fillId="40" borderId="74" xfId="0" applyNumberFormat="1" applyFont="1" applyFill="1" applyBorder="1" applyAlignment="1">
      <alignment horizontal="center" vertical="center"/>
    </xf>
    <xf numFmtId="177" fontId="6" fillId="40" borderId="73" xfId="0" applyNumberFormat="1" applyFont="1" applyFill="1" applyBorder="1" applyAlignment="1">
      <alignment horizontal="center" vertical="center"/>
    </xf>
    <xf numFmtId="177" fontId="85" fillId="40" borderId="71" xfId="0" applyNumberFormat="1" applyFont="1" applyFill="1" applyBorder="1" applyAlignment="1">
      <alignment horizontal="center" vertical="center"/>
    </xf>
    <xf numFmtId="177" fontId="85" fillId="40" borderId="72" xfId="0" applyNumberFormat="1" applyFont="1" applyFill="1" applyBorder="1" applyAlignment="1">
      <alignment horizontal="center" vertical="center"/>
    </xf>
    <xf numFmtId="177" fontId="85" fillId="40" borderId="73" xfId="0" applyNumberFormat="1" applyFont="1" applyFill="1" applyBorder="1" applyAlignment="1">
      <alignment horizontal="center" vertical="center"/>
    </xf>
    <xf numFmtId="197" fontId="85" fillId="40" borderId="72" xfId="0" applyNumberFormat="1" applyFont="1" applyFill="1" applyBorder="1" applyAlignment="1">
      <alignment horizontal="center" vertical="center"/>
    </xf>
    <xf numFmtId="197" fontId="85" fillId="40" borderId="73" xfId="0" applyNumberFormat="1" applyFont="1" applyFill="1" applyBorder="1" applyAlignment="1">
      <alignment horizontal="center" vertical="center"/>
    </xf>
    <xf numFmtId="197" fontId="85" fillId="40" borderId="71" xfId="0" applyNumberFormat="1" applyFont="1" applyFill="1" applyBorder="1" applyAlignment="1">
      <alignment horizontal="center" vertical="center"/>
    </xf>
    <xf numFmtId="177" fontId="6" fillId="40" borderId="76" xfId="0" applyNumberFormat="1" applyFont="1" applyFill="1" applyBorder="1" applyAlignment="1">
      <alignment horizontal="center" vertical="center"/>
    </xf>
    <xf numFmtId="0" fontId="84" fillId="40" borderId="105" xfId="0" applyFont="1" applyFill="1" applyBorder="1" applyAlignment="1">
      <alignment horizontal="center" vertical="center"/>
    </xf>
    <xf numFmtId="10" fontId="84" fillId="40" borderId="42" xfId="0" applyNumberFormat="1" applyFont="1" applyFill="1" applyBorder="1" applyAlignment="1">
      <alignment horizontal="center" vertical="center"/>
    </xf>
    <xf numFmtId="177" fontId="6" fillId="40" borderId="106" xfId="0" applyNumberFormat="1" applyFont="1" applyFill="1" applyBorder="1" applyAlignment="1">
      <alignment horizontal="center" vertical="center"/>
    </xf>
    <xf numFmtId="177" fontId="6" fillId="40" borderId="107" xfId="0" applyNumberFormat="1" applyFont="1" applyFill="1" applyBorder="1" applyAlignment="1">
      <alignment horizontal="center" vertical="center"/>
    </xf>
    <xf numFmtId="0" fontId="6" fillId="40" borderId="76" xfId="0" applyFont="1" applyFill="1" applyBorder="1" applyAlignment="1">
      <alignment horizontal="center" vertical="center"/>
    </xf>
    <xf numFmtId="0" fontId="19" fillId="40" borderId="108" xfId="0" quotePrefix="1" applyFont="1" applyFill="1" applyBorder="1" applyAlignment="1">
      <alignment horizontal="left" vertical="center"/>
    </xf>
    <xf numFmtId="0" fontId="19" fillId="40" borderId="109" xfId="0" applyFont="1" applyFill="1" applyBorder="1" applyAlignment="1">
      <alignment horizontal="left" vertical="center"/>
    </xf>
    <xf numFmtId="0" fontId="84" fillId="40" borderId="110" xfId="0" applyFont="1" applyFill="1" applyBorder="1" applyAlignment="1">
      <alignment horizontal="center" vertical="center"/>
    </xf>
    <xf numFmtId="0" fontId="84" fillId="40" borderId="111" xfId="0" applyFont="1" applyFill="1" applyBorder="1" applyAlignment="1">
      <alignment horizontal="center" vertical="center"/>
    </xf>
    <xf numFmtId="10" fontId="84" fillId="40" borderId="112" xfId="0" applyNumberFormat="1" applyFont="1" applyFill="1" applyBorder="1" applyAlignment="1">
      <alignment horizontal="center" vertical="center"/>
    </xf>
    <xf numFmtId="177" fontId="6" fillId="40" borderId="113" xfId="0" applyNumberFormat="1" applyFont="1" applyFill="1" applyBorder="1" applyAlignment="1">
      <alignment horizontal="center" vertical="center"/>
    </xf>
    <xf numFmtId="177" fontId="6" fillId="40" borderId="114" xfId="0" applyNumberFormat="1" applyFont="1" applyFill="1" applyBorder="1" applyAlignment="1">
      <alignment horizontal="center" vertical="center"/>
    </xf>
    <xf numFmtId="177" fontId="6" fillId="40" borderId="115" xfId="0" applyNumberFormat="1" applyFont="1" applyFill="1" applyBorder="1" applyAlignment="1">
      <alignment horizontal="center" vertical="center"/>
    </xf>
    <xf numFmtId="177" fontId="6" fillId="40" borderId="116" xfId="0" applyNumberFormat="1" applyFont="1" applyFill="1" applyBorder="1" applyAlignment="1">
      <alignment horizontal="center" vertical="center"/>
    </xf>
    <xf numFmtId="177" fontId="6" fillId="40" borderId="117" xfId="0" applyNumberFormat="1" applyFont="1" applyFill="1" applyBorder="1" applyAlignment="1">
      <alignment horizontal="center" vertical="center"/>
    </xf>
    <xf numFmtId="177" fontId="6" fillId="40" borderId="118" xfId="0" applyNumberFormat="1" applyFont="1" applyFill="1" applyBorder="1" applyAlignment="1">
      <alignment horizontal="center" vertical="center"/>
    </xf>
    <xf numFmtId="0" fontId="59" fillId="0" borderId="21" xfId="792" applyFont="1" applyBorder="1" applyAlignment="1">
      <alignment vertical="center"/>
    </xf>
    <xf numFmtId="0" fontId="59" fillId="0" borderId="22" xfId="792" applyFont="1" applyBorder="1" applyAlignment="1">
      <alignment vertical="center"/>
    </xf>
    <xf numFmtId="0" fontId="59" fillId="0" borderId="0" xfId="792" applyFont="1" applyAlignment="1">
      <alignment vertical="center"/>
    </xf>
    <xf numFmtId="168" fontId="59" fillId="0" borderId="0" xfId="665" applyFont="1" applyAlignment="1">
      <alignment vertical="center"/>
    </xf>
    <xf numFmtId="0" fontId="86" fillId="0" borderId="0" xfId="792" applyFont="1" applyAlignment="1">
      <alignment vertical="center"/>
    </xf>
    <xf numFmtId="0" fontId="27" fillId="0" borderId="0" xfId="792" applyFont="1" applyAlignment="1">
      <alignment vertical="center"/>
    </xf>
    <xf numFmtId="0" fontId="28" fillId="0" borderId="21" xfId="792" applyFont="1" applyBorder="1" applyAlignment="1">
      <alignment horizontal="center" vertical="center"/>
    </xf>
    <xf numFmtId="0" fontId="26" fillId="2" borderId="1" xfId="792" applyFont="1" applyFill="1" applyBorder="1" applyAlignment="1">
      <alignment horizontal="center" vertical="center"/>
    </xf>
    <xf numFmtId="0" fontId="26" fillId="2" borderId="1" xfId="792" applyFont="1" applyFill="1" applyBorder="1" applyAlignment="1">
      <alignment horizontal="center" vertical="center" wrapText="1"/>
    </xf>
    <xf numFmtId="0" fontId="28" fillId="0" borderId="22" xfId="792" applyFont="1" applyBorder="1" applyAlignment="1">
      <alignment horizontal="center" vertical="center"/>
    </xf>
    <xf numFmtId="0" fontId="28" fillId="0" borderId="0" xfId="792" applyFont="1" applyAlignment="1">
      <alignment horizontal="center" vertical="center"/>
    </xf>
    <xf numFmtId="0" fontId="27" fillId="0" borderId="1" xfId="792" applyFont="1" applyBorder="1" applyAlignment="1">
      <alignment horizontal="left" vertical="center"/>
    </xf>
    <xf numFmtId="171" fontId="27" fillId="0" borderId="1" xfId="733" applyNumberFormat="1" applyFont="1" applyBorder="1" applyAlignment="1">
      <alignment horizontal="center" vertical="center"/>
    </xf>
    <xf numFmtId="0" fontId="27" fillId="0" borderId="1" xfId="792" applyFont="1" applyBorder="1" applyAlignment="1">
      <alignment horizontal="center" vertical="center"/>
    </xf>
    <xf numFmtId="0" fontId="27" fillId="0" borderId="1" xfId="733" applyFont="1" applyBorder="1" applyAlignment="1">
      <alignment horizontal="center" vertical="center"/>
    </xf>
    <xf numFmtId="0" fontId="27" fillId="0" borderId="1" xfId="792" quotePrefix="1" applyFont="1" applyBorder="1" applyAlignment="1">
      <alignment horizontal="left" vertical="center"/>
    </xf>
    <xf numFmtId="0" fontId="26" fillId="0" borderId="1" xfId="792" applyFont="1" applyBorder="1" applyAlignment="1">
      <alignment horizontal="center" vertical="center"/>
    </xf>
    <xf numFmtId="9" fontId="26" fillId="0" borderId="1" xfId="626" applyFont="1" applyBorder="1" applyAlignment="1">
      <alignment horizontal="center" vertical="center"/>
    </xf>
    <xf numFmtId="0" fontId="27" fillId="0" borderId="0" xfId="792" applyFont="1" applyAlignment="1">
      <alignment horizontal="center" vertical="center"/>
    </xf>
    <xf numFmtId="0" fontId="27" fillId="0" borderId="119" xfId="792" applyFont="1" applyBorder="1" applyAlignment="1">
      <alignment horizontal="center" vertical="center"/>
    </xf>
    <xf numFmtId="0" fontId="27" fillId="0" borderId="29" xfId="792" applyFont="1" applyBorder="1" applyAlignment="1" applyProtection="1">
      <alignment horizontal="left" vertical="center"/>
      <protection locked="0"/>
    </xf>
    <xf numFmtId="0" fontId="27" fillId="0" borderId="17" xfId="792" applyFont="1" applyBorder="1" applyAlignment="1">
      <alignment horizontal="left" vertical="center"/>
    </xf>
    <xf numFmtId="0" fontId="27" fillId="0" borderId="30" xfId="792" applyFont="1" applyBorder="1" applyAlignment="1" applyProtection="1">
      <alignment horizontal="left" vertical="center"/>
      <protection locked="0"/>
    </xf>
    <xf numFmtId="0" fontId="27" fillId="0" borderId="17" xfId="792" applyFont="1" applyBorder="1" applyAlignment="1">
      <alignment vertical="center"/>
    </xf>
    <xf numFmtId="0" fontId="27" fillId="0" borderId="13" xfId="792" applyFont="1" applyBorder="1" applyAlignment="1" applyProtection="1">
      <alignment vertical="center"/>
      <protection locked="0"/>
    </xf>
    <xf numFmtId="0" fontId="26" fillId="0" borderId="6" xfId="792" applyFont="1" applyBorder="1" applyAlignment="1">
      <alignment vertical="center"/>
    </xf>
    <xf numFmtId="0" fontId="27" fillId="0" borderId="6" xfId="792" applyFont="1" applyBorder="1" applyAlignment="1">
      <alignment vertical="center"/>
    </xf>
    <xf numFmtId="0" fontId="27" fillId="0" borderId="6" xfId="792" applyFont="1" applyBorder="1" applyAlignment="1" applyProtection="1">
      <alignment vertical="center"/>
      <protection locked="0"/>
    </xf>
    <xf numFmtId="0" fontId="27" fillId="0" borderId="120" xfId="792" applyFont="1" applyBorder="1" applyAlignment="1" applyProtection="1">
      <alignment horizontal="left" vertical="center"/>
      <protection locked="0"/>
    </xf>
    <xf numFmtId="0" fontId="27" fillId="0" borderId="119" xfId="792" applyFont="1" applyBorder="1" applyAlignment="1">
      <alignment vertical="center"/>
    </xf>
    <xf numFmtId="0" fontId="27" fillId="0" borderId="29" xfId="792" applyFont="1" applyBorder="1" applyAlignment="1" applyProtection="1">
      <alignment vertical="center"/>
      <protection locked="0"/>
    </xf>
    <xf numFmtId="0" fontId="27" fillId="0" borderId="17" xfId="792" applyFont="1" applyBorder="1" applyAlignment="1" applyProtection="1">
      <alignment horizontal="left" vertical="center"/>
      <protection locked="0"/>
    </xf>
    <xf numFmtId="0" fontId="27" fillId="0" borderId="30" xfId="792" applyFont="1" applyBorder="1" applyAlignment="1" applyProtection="1">
      <alignment vertical="center"/>
      <protection locked="0"/>
    </xf>
    <xf numFmtId="0" fontId="27" fillId="0" borderId="36" xfId="792" applyFont="1" applyBorder="1" applyAlignment="1">
      <alignment vertical="center"/>
    </xf>
    <xf numFmtId="0" fontId="27" fillId="0" borderId="121" xfId="792" applyFont="1" applyBorder="1" applyAlignment="1">
      <alignment vertical="center"/>
    </xf>
    <xf numFmtId="0" fontId="25" fillId="0" borderId="23" xfId="792" applyFont="1" applyBorder="1" applyAlignment="1">
      <alignment vertical="center"/>
    </xf>
    <xf numFmtId="0" fontId="25" fillId="0" borderId="5" xfId="792" applyFont="1" applyBorder="1" applyAlignment="1">
      <alignment vertical="center"/>
    </xf>
    <xf numFmtId="0" fontId="25" fillId="0" borderId="5" xfId="792" applyFont="1" applyBorder="1" applyAlignment="1">
      <alignment horizontal="centerContinuous" vertical="center"/>
    </xf>
    <xf numFmtId="0" fontId="25" fillId="0" borderId="5" xfId="792" applyFont="1" applyBorder="1" applyAlignment="1">
      <alignment horizontal="left" vertical="center"/>
    </xf>
    <xf numFmtId="0" fontId="25" fillId="0" borderId="5" xfId="792" applyFont="1" applyBorder="1" applyAlignment="1">
      <alignment horizontal="right" vertical="center"/>
    </xf>
    <xf numFmtId="0" fontId="25" fillId="0" borderId="24" xfId="792" applyFont="1" applyBorder="1" applyAlignment="1">
      <alignment vertical="center"/>
    </xf>
    <xf numFmtId="0" fontId="28" fillId="0" borderId="0" xfId="792" applyFont="1"/>
    <xf numFmtId="171" fontId="81" fillId="40" borderId="122" xfId="0" quotePrefix="1" applyNumberFormat="1" applyFont="1" applyFill="1" applyBorder="1" applyAlignment="1">
      <alignment horizontal="left" vertical="center"/>
    </xf>
    <xf numFmtId="171" fontId="81" fillId="40" borderId="1" xfId="0" quotePrefix="1" applyNumberFormat="1" applyFont="1" applyFill="1" applyBorder="1" applyAlignment="1">
      <alignment horizontal="left" vertical="center"/>
    </xf>
    <xf numFmtId="0" fontId="26" fillId="0" borderId="1" xfId="792" applyFont="1" applyBorder="1" applyAlignment="1">
      <alignment horizontal="left" vertical="center"/>
    </xf>
    <xf numFmtId="168" fontId="27" fillId="43" borderId="42" xfId="665" applyFont="1" applyFill="1" applyBorder="1" applyAlignment="1">
      <alignment vertical="center" shrinkToFit="1"/>
    </xf>
    <xf numFmtId="0" fontId="22" fillId="40" borderId="0" xfId="0" applyFont="1" applyFill="1" applyAlignment="1">
      <alignment vertical="center"/>
    </xf>
    <xf numFmtId="0" fontId="27" fillId="40" borderId="123" xfId="0" applyFont="1" applyFill="1" applyBorder="1" applyAlignment="1">
      <alignment vertical="center" shrinkToFit="1"/>
    </xf>
    <xf numFmtId="0" fontId="22" fillId="40" borderId="22" xfId="0" applyFont="1" applyFill="1" applyBorder="1" applyAlignment="1">
      <alignment vertical="center"/>
    </xf>
    <xf numFmtId="168" fontId="154" fillId="0" borderId="0" xfId="665" applyFont="1" applyAlignment="1">
      <alignment vertical="center"/>
    </xf>
    <xf numFmtId="0" fontId="154" fillId="0" borderId="0" xfId="0" applyFont="1" applyAlignment="1">
      <alignment vertical="center"/>
    </xf>
    <xf numFmtId="168" fontId="27" fillId="43" borderId="124" xfId="665" applyFont="1" applyFill="1" applyBorder="1" applyAlignment="1">
      <alignment vertical="center" shrinkToFit="1"/>
    </xf>
    <xf numFmtId="168" fontId="27" fillId="40" borderId="83" xfId="665" applyFont="1" applyFill="1" applyBorder="1" applyAlignment="1">
      <alignment vertical="center" shrinkToFit="1"/>
    </xf>
    <xf numFmtId="0" fontId="155" fillId="0" borderId="0" xfId="0" applyFont="1" applyAlignment="1">
      <alignment vertical="center"/>
    </xf>
    <xf numFmtId="168" fontId="27" fillId="0" borderId="19" xfId="665" applyFont="1" applyBorder="1" applyAlignment="1">
      <alignment horizontal="centerContinuous"/>
    </xf>
    <xf numFmtId="168" fontId="22" fillId="0" borderId="0" xfId="665" applyFont="1" applyBorder="1" applyAlignment="1">
      <alignment horizontal="left" vertical="center"/>
    </xf>
    <xf numFmtId="168" fontId="28" fillId="0" borderId="0" xfId="665" applyFont="1" applyBorder="1" applyAlignment="1">
      <alignment horizontal="center" vertical="center"/>
    </xf>
    <xf numFmtId="0" fontId="28" fillId="0" borderId="21" xfId="0" applyFont="1" applyBorder="1" applyAlignment="1">
      <alignment vertical="center"/>
    </xf>
    <xf numFmtId="0" fontId="28" fillId="5" borderId="0" xfId="0" applyFont="1" applyFill="1" applyAlignment="1">
      <alignment vertical="center"/>
    </xf>
    <xf numFmtId="0" fontId="28" fillId="5" borderId="21" xfId="0" applyFont="1" applyFill="1" applyBorder="1" applyAlignment="1">
      <alignment vertical="center"/>
    </xf>
    <xf numFmtId="0" fontId="155" fillId="0" borderId="21" xfId="0" applyFont="1" applyBorder="1" applyAlignment="1">
      <alignment vertical="center"/>
    </xf>
    <xf numFmtId="168" fontId="25" fillId="0" borderId="5" xfId="665" quotePrefix="1" applyFont="1" applyBorder="1" applyAlignment="1">
      <alignment horizontal="centerContinuous" vertical="center"/>
    </xf>
    <xf numFmtId="168" fontId="22" fillId="0" borderId="7" xfId="665" applyFont="1" applyBorder="1" applyAlignment="1">
      <alignment horizontal="right" vertical="center"/>
    </xf>
    <xf numFmtId="168" fontId="26" fillId="43" borderId="1" xfId="665" applyFont="1" applyFill="1" applyBorder="1" applyAlignment="1">
      <alignment horizontal="center" vertical="center"/>
    </xf>
    <xf numFmtId="0" fontId="28" fillId="2" borderId="26" xfId="0" applyFont="1" applyFill="1" applyBorder="1" applyAlignment="1">
      <alignment horizontal="center" vertical="center"/>
    </xf>
    <xf numFmtId="168" fontId="22" fillId="0" borderId="0" xfId="0" applyNumberFormat="1" applyFont="1" applyAlignment="1">
      <alignment vertical="center"/>
    </xf>
    <xf numFmtId="168" fontId="25" fillId="0" borderId="5" xfId="665" applyFont="1" applyBorder="1" applyAlignment="1">
      <alignment horizontal="center" vertical="center"/>
    </xf>
    <xf numFmtId="0" fontId="0" fillId="40" borderId="0" xfId="0" applyFill="1"/>
    <xf numFmtId="0" fontId="155" fillId="0" borderId="22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8" fillId="0" borderId="31" xfId="0" applyFont="1" applyBorder="1" applyAlignment="1">
      <alignment horizontal="left" vertical="center"/>
    </xf>
    <xf numFmtId="0" fontId="27" fillId="0" borderId="123" xfId="0" applyFont="1" applyBorder="1" applyAlignment="1">
      <alignment vertical="center" shrinkToFit="1"/>
    </xf>
    <xf numFmtId="0" fontId="22" fillId="0" borderId="120" xfId="792" applyFont="1" applyBorder="1" applyAlignment="1">
      <alignment vertical="center"/>
    </xf>
    <xf numFmtId="0" fontId="22" fillId="0" borderId="119" xfId="792" applyFont="1" applyBorder="1" applyAlignment="1">
      <alignment vertical="center"/>
    </xf>
    <xf numFmtId="0" fontId="22" fillId="0" borderId="29" xfId="792" applyFont="1" applyBorder="1" applyAlignment="1">
      <alignment vertical="center"/>
    </xf>
    <xf numFmtId="0" fontId="22" fillId="0" borderId="17" xfId="792" applyFont="1" applyBorder="1" applyAlignment="1">
      <alignment vertical="center"/>
    </xf>
    <xf numFmtId="0" fontId="22" fillId="0" borderId="30" xfId="792" applyFont="1" applyBorder="1" applyAlignment="1">
      <alignment vertical="center"/>
    </xf>
    <xf numFmtId="0" fontId="22" fillId="0" borderId="36" xfId="792" applyFont="1" applyBorder="1" applyAlignment="1">
      <alignment vertical="center"/>
    </xf>
    <xf numFmtId="0" fontId="22" fillId="0" borderId="121" xfId="792" applyFont="1" applyBorder="1" applyAlignment="1">
      <alignment vertical="center"/>
    </xf>
    <xf numFmtId="0" fontId="22" fillId="0" borderId="13" xfId="792" applyFont="1" applyBorder="1" applyAlignment="1">
      <alignment vertical="center"/>
    </xf>
    <xf numFmtId="0" fontId="22" fillId="0" borderId="0" xfId="792" applyFont="1" applyAlignment="1">
      <alignment horizontal="left" vertical="center"/>
    </xf>
    <xf numFmtId="0" fontId="22" fillId="0" borderId="0" xfId="792" quotePrefix="1" applyFont="1" applyAlignment="1">
      <alignment vertical="center"/>
    </xf>
    <xf numFmtId="0" fontId="22" fillId="0" borderId="121" xfId="792" quotePrefix="1" applyFont="1" applyBorder="1" applyAlignment="1">
      <alignment vertical="center"/>
    </xf>
    <xf numFmtId="0" fontId="22" fillId="0" borderId="36" xfId="792" applyFont="1" applyBorder="1" applyAlignment="1">
      <alignment horizontal="left" vertical="center"/>
    </xf>
    <xf numFmtId="168" fontId="62" fillId="6" borderId="131" xfId="788" applyNumberFormat="1" applyFont="1" applyFill="1" applyBorder="1" applyAlignment="1">
      <alignment horizontal="left" vertical="center" shrinkToFit="1"/>
    </xf>
    <xf numFmtId="168" fontId="62" fillId="6" borderId="132" xfId="788" applyNumberFormat="1" applyFont="1" applyFill="1" applyBorder="1" applyAlignment="1">
      <alignment horizontal="left" vertical="center" shrinkToFit="1"/>
    </xf>
    <xf numFmtId="168" fontId="62" fillId="6" borderId="15" xfId="788" applyNumberFormat="1" applyFont="1" applyFill="1" applyBorder="1" applyAlignment="1">
      <alignment horizontal="center" vertical="center" shrinkToFit="1"/>
    </xf>
    <xf numFmtId="168" fontId="27" fillId="6" borderId="13" xfId="665" applyFont="1" applyFill="1" applyBorder="1" applyAlignment="1">
      <alignment horizontal="right" vertical="center"/>
    </xf>
    <xf numFmtId="168" fontId="27" fillId="6" borderId="15" xfId="665" applyFont="1" applyFill="1" applyBorder="1" applyAlignment="1">
      <alignment horizontal="right" vertical="center"/>
    </xf>
    <xf numFmtId="168" fontId="27" fillId="6" borderId="133" xfId="665" applyFont="1" applyFill="1" applyBorder="1" applyAlignment="1">
      <alignment horizontal="right" vertical="center"/>
    </xf>
    <xf numFmtId="168" fontId="62" fillId="6" borderId="134" xfId="788" applyNumberFormat="1" applyFont="1" applyFill="1" applyBorder="1" applyAlignment="1">
      <alignment horizontal="left" vertical="center" shrinkToFit="1"/>
    </xf>
    <xf numFmtId="168" fontId="62" fillId="6" borderId="26" xfId="788" applyNumberFormat="1" applyFont="1" applyFill="1" applyBorder="1" applyAlignment="1">
      <alignment horizontal="left" vertical="center" shrinkToFit="1"/>
    </xf>
    <xf numFmtId="168" fontId="62" fillId="6" borderId="1" xfId="788" applyNumberFormat="1" applyFont="1" applyFill="1" applyBorder="1" applyAlignment="1">
      <alignment horizontal="center" vertical="center" shrinkToFit="1"/>
    </xf>
    <xf numFmtId="168" fontId="27" fillId="6" borderId="26" xfId="665" applyFont="1" applyFill="1" applyBorder="1" applyAlignment="1">
      <alignment horizontal="right" vertical="center"/>
    </xf>
    <xf numFmtId="168" fontId="27" fillId="6" borderId="1" xfId="665" applyFont="1" applyFill="1" applyBorder="1" applyAlignment="1">
      <alignment horizontal="right" vertical="center"/>
    </xf>
    <xf numFmtId="168" fontId="27" fillId="6" borderId="135" xfId="665" applyFont="1" applyFill="1" applyBorder="1" applyAlignment="1">
      <alignment horizontal="right" vertical="center"/>
    </xf>
    <xf numFmtId="168" fontId="62" fillId="6" borderId="1" xfId="788" applyNumberFormat="1" applyFont="1" applyFill="1" applyBorder="1" applyAlignment="1">
      <alignment vertical="center" shrinkToFit="1"/>
    </xf>
    <xf numFmtId="168" fontId="26" fillId="7" borderId="41" xfId="788" applyNumberFormat="1" applyFont="1" applyFill="1" applyBorder="1" applyAlignment="1">
      <alignment horizontal="center" vertical="center" shrinkToFit="1"/>
    </xf>
    <xf numFmtId="168" fontId="26" fillId="7" borderId="42" xfId="665" applyFont="1" applyFill="1" applyBorder="1" applyAlignment="1">
      <alignment vertical="center" shrinkToFit="1"/>
    </xf>
    <xf numFmtId="168" fontId="27" fillId="7" borderId="41" xfId="665" applyFont="1" applyFill="1" applyBorder="1" applyAlignment="1">
      <alignment horizontal="right" vertical="center"/>
    </xf>
    <xf numFmtId="168" fontId="27" fillId="7" borderId="136" xfId="665" applyFont="1" applyFill="1" applyBorder="1" applyAlignment="1">
      <alignment horizontal="right" vertical="center"/>
    </xf>
    <xf numFmtId="168" fontId="28" fillId="6" borderId="0" xfId="788" applyNumberFormat="1" applyFont="1" applyFill="1" applyAlignment="1">
      <alignment horizontal="center" vertical="center" wrapText="1" shrinkToFit="1"/>
    </xf>
    <xf numFmtId="168" fontId="28" fillId="6" borderId="0" xfId="788" applyNumberFormat="1" applyFont="1" applyFill="1" applyAlignment="1">
      <alignment horizontal="center" vertical="center" shrinkToFit="1"/>
    </xf>
    <xf numFmtId="168" fontId="22" fillId="6" borderId="0" xfId="665" applyFont="1" applyFill="1" applyBorder="1" applyAlignment="1">
      <alignment horizontal="right" vertical="center"/>
    </xf>
    <xf numFmtId="0" fontId="25" fillId="6" borderId="5" xfId="0" applyFont="1" applyFill="1" applyBorder="1" applyAlignment="1">
      <alignment vertical="center"/>
    </xf>
    <xf numFmtId="0" fontId="25" fillId="6" borderId="5" xfId="0" applyFont="1" applyFill="1" applyBorder="1" applyAlignment="1">
      <alignment horizontal="right" vertical="center"/>
    </xf>
    <xf numFmtId="168" fontId="27" fillId="7" borderId="42" xfId="665" applyFont="1" applyFill="1" applyBorder="1" applyAlignment="1">
      <alignment horizontal="right" vertical="center"/>
    </xf>
    <xf numFmtId="171" fontId="62" fillId="6" borderId="1" xfId="626" applyNumberFormat="1" applyFont="1" applyFill="1" applyBorder="1" applyAlignment="1">
      <alignment vertical="center" shrinkToFit="1"/>
    </xf>
    <xf numFmtId="171" fontId="62" fillId="6" borderId="15" xfId="626" applyNumberFormat="1" applyFont="1" applyFill="1" applyBorder="1" applyAlignment="1">
      <alignment vertical="center" shrinkToFit="1"/>
    </xf>
    <xf numFmtId="168" fontId="27" fillId="0" borderId="0" xfId="665" applyFont="1" applyAlignment="1">
      <alignment vertical="center"/>
    </xf>
    <xf numFmtId="0" fontId="26" fillId="43" borderId="1" xfId="0" applyFont="1" applyFill="1" applyBorder="1" applyAlignment="1">
      <alignment horizontal="center" vertical="center"/>
    </xf>
    <xf numFmtId="0" fontId="27" fillId="0" borderId="120" xfId="792" applyFont="1" applyBorder="1" applyAlignment="1">
      <alignment horizontal="left" vertical="center"/>
    </xf>
    <xf numFmtId="175" fontId="27" fillId="0" borderId="0" xfId="665" applyNumberFormat="1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49" fontId="27" fillId="40" borderId="125" xfId="790" applyNumberFormat="1" applyFont="1" applyFill="1" applyBorder="1" applyAlignment="1">
      <alignment horizontal="center" vertical="center" shrinkToFit="1"/>
    </xf>
    <xf numFmtId="0" fontId="27" fillId="43" borderId="137" xfId="0" applyFont="1" applyFill="1" applyBorder="1" applyAlignment="1">
      <alignment horizontal="center" vertical="center" shrinkToFit="1"/>
    </xf>
    <xf numFmtId="168" fontId="28" fillId="5" borderId="0" xfId="665" applyFont="1" applyFill="1" applyAlignment="1">
      <alignment vertical="center"/>
    </xf>
    <xf numFmtId="168" fontId="66" fillId="0" borderId="0" xfId="665" applyFont="1" applyAlignment="1">
      <alignment vertical="center"/>
    </xf>
    <xf numFmtId="168" fontId="69" fillId="0" borderId="0" xfId="665" applyFont="1" applyAlignment="1">
      <alignment vertical="center"/>
    </xf>
    <xf numFmtId="168" fontId="70" fillId="0" borderId="0" xfId="665" applyFont="1" applyFill="1" applyAlignment="1">
      <alignment vertical="center"/>
    </xf>
    <xf numFmtId="168" fontId="22" fillId="40" borderId="0" xfId="665" applyFont="1" applyFill="1" applyAlignment="1">
      <alignment vertical="center"/>
    </xf>
    <xf numFmtId="168" fontId="22" fillId="0" borderId="0" xfId="665" applyFont="1" applyFill="1" applyAlignment="1">
      <alignment vertical="center"/>
    </xf>
    <xf numFmtId="168" fontId="25" fillId="0" borderId="0" xfId="665" applyFont="1" applyAlignment="1">
      <alignment horizontal="center" vertical="center"/>
    </xf>
    <xf numFmtId="168" fontId="157" fillId="0" borderId="0" xfId="665" applyFont="1" applyAlignment="1">
      <alignment vertical="center"/>
    </xf>
    <xf numFmtId="168" fontId="158" fillId="0" borderId="0" xfId="665" applyFont="1" applyAlignment="1">
      <alignment vertical="center"/>
    </xf>
    <xf numFmtId="168" fontId="159" fillId="0" borderId="0" xfId="665" applyFont="1" applyAlignment="1">
      <alignment vertical="center"/>
    </xf>
    <xf numFmtId="168" fontId="160" fillId="0" borderId="0" xfId="665" applyFont="1" applyFill="1" applyAlignment="1">
      <alignment vertical="center"/>
    </xf>
    <xf numFmtId="168" fontId="157" fillId="40" borderId="0" xfId="665" applyFont="1" applyFill="1" applyAlignment="1">
      <alignment vertical="center"/>
    </xf>
    <xf numFmtId="168" fontId="157" fillId="0" borderId="0" xfId="665" applyFont="1" applyFill="1" applyAlignment="1">
      <alignment vertical="center"/>
    </xf>
    <xf numFmtId="168" fontId="161" fillId="0" borderId="0" xfId="665" applyFont="1" applyAlignment="1">
      <alignment horizontal="center" vertical="center"/>
    </xf>
    <xf numFmtId="168" fontId="0" fillId="0" borderId="0" xfId="665" applyFont="1"/>
    <xf numFmtId="0" fontId="0" fillId="0" borderId="12" xfId="0" applyBorder="1"/>
    <xf numFmtId="168" fontId="0" fillId="0" borderId="12" xfId="665" applyFont="1" applyBorder="1"/>
    <xf numFmtId="0" fontId="0" fillId="0" borderId="138" xfId="0" applyBorder="1"/>
    <xf numFmtId="168" fontId="0" fillId="0" borderId="139" xfId="0" applyNumberFormat="1" applyBorder="1"/>
    <xf numFmtId="0" fontId="0" fillId="0" borderId="72" xfId="0" applyBorder="1"/>
    <xf numFmtId="168" fontId="0" fillId="0" borderId="140" xfId="0" applyNumberFormat="1" applyBorder="1"/>
    <xf numFmtId="0" fontId="2" fillId="44" borderId="138" xfId="0" applyFont="1" applyFill="1" applyBorder="1" applyAlignment="1">
      <alignment horizontal="center"/>
    </xf>
    <xf numFmtId="0" fontId="2" fillId="44" borderId="12" xfId="0" applyFont="1" applyFill="1" applyBorder="1" applyAlignment="1">
      <alignment horizontal="center"/>
    </xf>
    <xf numFmtId="168" fontId="2" fillId="44" borderId="12" xfId="665" applyFont="1" applyFill="1" applyBorder="1" applyAlignment="1">
      <alignment horizontal="center"/>
    </xf>
    <xf numFmtId="0" fontId="0" fillId="0" borderId="141" xfId="0" applyBorder="1"/>
    <xf numFmtId="0" fontId="0" fillId="0" borderId="142" xfId="0" applyBorder="1"/>
    <xf numFmtId="168" fontId="0" fillId="0" borderId="52" xfId="665" applyFont="1" applyBorder="1"/>
    <xf numFmtId="0" fontId="0" fillId="0" borderId="53" xfId="0" applyBorder="1"/>
    <xf numFmtId="168" fontId="0" fillId="0" borderId="0" xfId="665" applyFont="1" applyBorder="1"/>
    <xf numFmtId="0" fontId="0" fillId="0" borderId="0" xfId="0" applyAlignment="1">
      <alignment horizontal="center"/>
    </xf>
    <xf numFmtId="168" fontId="0" fillId="0" borderId="0" xfId="0" applyNumberFormat="1"/>
    <xf numFmtId="0" fontId="0" fillId="0" borderId="143" xfId="0" applyBorder="1"/>
    <xf numFmtId="0" fontId="0" fillId="0" borderId="46" xfId="0" applyBorder="1"/>
    <xf numFmtId="168" fontId="0" fillId="0" borderId="46" xfId="665" applyFont="1" applyBorder="1"/>
    <xf numFmtId="168" fontId="0" fillId="0" borderId="144" xfId="0" applyNumberFormat="1" applyBorder="1"/>
    <xf numFmtId="168" fontId="0" fillId="0" borderId="12" xfId="665" applyFont="1" applyBorder="1" applyAlignment="1">
      <alignment shrinkToFit="1"/>
    </xf>
    <xf numFmtId="168" fontId="0" fillId="0" borderId="139" xfId="665" applyFont="1" applyBorder="1" applyAlignment="1">
      <alignment shrinkToFit="1"/>
    </xf>
    <xf numFmtId="168" fontId="0" fillId="0" borderId="53" xfId="665" applyFont="1" applyBorder="1" applyAlignment="1">
      <alignment shrinkToFit="1"/>
    </xf>
    <xf numFmtId="168" fontId="0" fillId="0" borderId="46" xfId="665" applyFont="1" applyBorder="1" applyAlignment="1">
      <alignment shrinkToFit="1"/>
    </xf>
    <xf numFmtId="0" fontId="0" fillId="0" borderId="4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8" xfId="0" applyBorder="1" applyAlignment="1">
      <alignment horizontal="left" vertical="center"/>
    </xf>
    <xf numFmtId="175" fontId="0" fillId="0" borderId="46" xfId="665" applyNumberFormat="1" applyFont="1" applyBorder="1" applyAlignment="1">
      <alignment shrinkToFit="1"/>
    </xf>
    <xf numFmtId="175" fontId="0" fillId="0" borderId="12" xfId="665" applyNumberFormat="1" applyFont="1" applyBorder="1" applyAlignment="1">
      <alignment shrinkToFit="1"/>
    </xf>
    <xf numFmtId="168" fontId="3" fillId="45" borderId="140" xfId="665" applyFont="1" applyFill="1" applyBorder="1" applyAlignment="1">
      <alignment shrinkToFit="1"/>
    </xf>
    <xf numFmtId="0" fontId="0" fillId="46" borderId="72" xfId="0" applyFill="1" applyBorder="1"/>
    <xf numFmtId="168" fontId="0" fillId="46" borderId="140" xfId="0" applyNumberFormat="1" applyFill="1" applyBorder="1"/>
    <xf numFmtId="168" fontId="3" fillId="46" borderId="72" xfId="665" applyFont="1" applyFill="1" applyBorder="1"/>
    <xf numFmtId="168" fontId="3" fillId="46" borderId="140" xfId="665" applyFont="1" applyFill="1" applyBorder="1"/>
    <xf numFmtId="168" fontId="3" fillId="47" borderId="5" xfId="665" applyFont="1" applyFill="1" applyBorder="1"/>
    <xf numFmtId="168" fontId="3" fillId="47" borderId="24" xfId="665" applyFont="1" applyFill="1" applyBorder="1"/>
    <xf numFmtId="175" fontId="3" fillId="47" borderId="5" xfId="665" applyNumberFormat="1" applyFont="1" applyFill="1" applyBorder="1" applyAlignment="1">
      <alignment shrinkToFit="1"/>
    </xf>
    <xf numFmtId="0" fontId="0" fillId="47" borderId="72" xfId="0" applyFill="1" applyBorder="1"/>
    <xf numFmtId="168" fontId="0" fillId="47" borderId="140" xfId="0" applyNumberFormat="1" applyFill="1" applyBorder="1"/>
    <xf numFmtId="168" fontId="3" fillId="45" borderId="72" xfId="665" applyFont="1" applyFill="1" applyBorder="1" applyAlignment="1">
      <alignment shrinkToFit="1"/>
    </xf>
    <xf numFmtId="168" fontId="3" fillId="47" borderId="5" xfId="665" applyFont="1" applyFill="1" applyBorder="1" applyAlignment="1">
      <alignment shrinkToFit="1"/>
    </xf>
    <xf numFmtId="168" fontId="3" fillId="47" borderId="24" xfId="665" applyFont="1" applyFill="1" applyBorder="1" applyAlignment="1">
      <alignment shrinkToFit="1"/>
    </xf>
    <xf numFmtId="175" fontId="22" fillId="0" borderId="0" xfId="665" applyNumberFormat="1" applyFont="1" applyAlignment="1">
      <alignment vertical="center"/>
    </xf>
    <xf numFmtId="175" fontId="28" fillId="6" borderId="0" xfId="665" applyNumberFormat="1" applyFont="1" applyFill="1" applyBorder="1" applyAlignment="1">
      <alignment vertical="center"/>
    </xf>
    <xf numFmtId="175" fontId="26" fillId="43" borderId="1" xfId="665" applyNumberFormat="1" applyFont="1" applyFill="1" applyBorder="1" applyAlignment="1">
      <alignment horizontal="center" vertical="center"/>
    </xf>
    <xf numFmtId="0" fontId="0" fillId="0" borderId="145" xfId="0" applyBorder="1" applyAlignment="1">
      <alignment horizontal="left" vertical="center"/>
    </xf>
    <xf numFmtId="0" fontId="0" fillId="0" borderId="146" xfId="0" applyBorder="1" applyAlignment="1">
      <alignment horizontal="left" vertical="center"/>
    </xf>
    <xf numFmtId="168" fontId="0" fillId="0" borderId="53" xfId="665" applyFont="1" applyBorder="1"/>
    <xf numFmtId="168" fontId="0" fillId="0" borderId="72" xfId="665" applyFont="1" applyBorder="1"/>
    <xf numFmtId="168" fontId="3" fillId="47" borderId="72" xfId="665" applyFont="1" applyFill="1" applyBorder="1"/>
    <xf numFmtId="168" fontId="0" fillId="46" borderId="72" xfId="0" applyNumberFormat="1" applyFill="1" applyBorder="1"/>
    <xf numFmtId="168" fontId="0" fillId="0" borderId="12" xfId="0" applyNumberFormat="1" applyBorder="1"/>
    <xf numFmtId="168" fontId="0" fillId="0" borderId="139" xfId="665" applyFont="1" applyBorder="1"/>
    <xf numFmtId="168" fontId="0" fillId="0" borderId="46" xfId="0" applyNumberFormat="1" applyBorder="1"/>
    <xf numFmtId="0" fontId="0" fillId="0" borderId="52" xfId="0" applyBorder="1"/>
    <xf numFmtId="0" fontId="0" fillId="0" borderId="147" xfId="0" applyBorder="1"/>
    <xf numFmtId="0" fontId="0" fillId="0" borderId="148" xfId="0" applyBorder="1"/>
    <xf numFmtId="168" fontId="0" fillId="0" borderId="149" xfId="665" applyFont="1" applyBorder="1"/>
    <xf numFmtId="0" fontId="0" fillId="0" borderId="149" xfId="0" applyBorder="1"/>
    <xf numFmtId="0" fontId="0" fillId="0" borderId="2" xfId="0" applyBorder="1"/>
    <xf numFmtId="168" fontId="0" fillId="0" borderId="2" xfId="665" applyFont="1" applyBorder="1"/>
    <xf numFmtId="168" fontId="0" fillId="0" borderId="150" xfId="665" applyFont="1" applyBorder="1"/>
    <xf numFmtId="168" fontId="0" fillId="0" borderId="144" xfId="665" applyFont="1" applyBorder="1"/>
    <xf numFmtId="0" fontId="0" fillId="0" borderId="151" xfId="0" applyBorder="1"/>
    <xf numFmtId="168" fontId="0" fillId="0" borderId="140" xfId="665" applyFont="1" applyBorder="1"/>
    <xf numFmtId="0" fontId="0" fillId="0" borderId="145" xfId="0" applyBorder="1" applyAlignment="1">
      <alignment vertical="center"/>
    </xf>
    <xf numFmtId="0" fontId="0" fillId="0" borderId="147" xfId="0" applyBorder="1" applyAlignment="1">
      <alignment vertical="center"/>
    </xf>
    <xf numFmtId="0" fontId="0" fillId="0" borderId="152" xfId="0" applyBorder="1" applyAlignment="1">
      <alignment vertical="center"/>
    </xf>
    <xf numFmtId="168" fontId="0" fillId="0" borderId="72" xfId="0" applyNumberFormat="1" applyBorder="1"/>
    <xf numFmtId="0" fontId="0" fillId="0" borderId="145" xfId="0" applyBorder="1"/>
    <xf numFmtId="175" fontId="0" fillId="0" borderId="53" xfId="665" applyNumberFormat="1" applyFont="1" applyBorder="1" applyAlignment="1">
      <alignment shrinkToFit="1"/>
    </xf>
    <xf numFmtId="0" fontId="0" fillId="0" borderId="153" xfId="0" applyBorder="1"/>
    <xf numFmtId="168" fontId="0" fillId="0" borderId="154" xfId="665" applyFont="1" applyBorder="1"/>
    <xf numFmtId="168" fontId="0" fillId="0" borderId="53" xfId="0" applyNumberFormat="1" applyBorder="1"/>
    <xf numFmtId="168" fontId="0" fillId="0" borderId="155" xfId="0" applyNumberFormat="1" applyBorder="1"/>
    <xf numFmtId="168" fontId="3" fillId="46" borderId="95" xfId="665" applyFont="1" applyFill="1" applyBorder="1"/>
    <xf numFmtId="175" fontId="3" fillId="46" borderId="95" xfId="665" applyNumberFormat="1" applyFont="1" applyFill="1" applyBorder="1" applyAlignment="1">
      <alignment shrinkToFit="1"/>
    </xf>
    <xf numFmtId="168" fontId="3" fillId="46" borderId="95" xfId="665" applyFont="1" applyFill="1" applyBorder="1" applyAlignment="1">
      <alignment shrinkToFit="1"/>
    </xf>
    <xf numFmtId="168" fontId="3" fillId="46" borderId="156" xfId="665" applyFont="1" applyFill="1" applyBorder="1" applyAlignment="1">
      <alignment shrinkToFit="1"/>
    </xf>
    <xf numFmtId="0" fontId="0" fillId="0" borderId="71" xfId="0" applyBorder="1"/>
    <xf numFmtId="175" fontId="0" fillId="0" borderId="72" xfId="665" applyNumberFormat="1" applyFont="1" applyBorder="1" applyAlignment="1">
      <alignment shrinkToFit="1"/>
    </xf>
    <xf numFmtId="168" fontId="0" fillId="0" borderId="72" xfId="665" applyFont="1" applyBorder="1" applyAlignment="1">
      <alignment shrinkToFit="1"/>
    </xf>
    <xf numFmtId="168" fontId="0" fillId="0" borderId="155" xfId="665" applyFont="1" applyBorder="1" applyAlignment="1">
      <alignment shrinkToFit="1"/>
    </xf>
    <xf numFmtId="168" fontId="3" fillId="45" borderId="95" xfId="665" applyFont="1" applyFill="1" applyBorder="1"/>
    <xf numFmtId="168" fontId="3" fillId="45" borderId="95" xfId="665" applyFont="1" applyFill="1" applyBorder="1" applyAlignment="1">
      <alignment shrinkToFit="1"/>
    </xf>
    <xf numFmtId="168" fontId="3" fillId="45" borderId="156" xfId="665" applyFont="1" applyFill="1" applyBorder="1" applyAlignment="1">
      <alignment shrinkToFit="1"/>
    </xf>
    <xf numFmtId="168" fontId="0" fillId="0" borderId="144" xfId="665" applyFont="1" applyBorder="1" applyAlignment="1">
      <alignment shrinkToFit="1"/>
    </xf>
    <xf numFmtId="168" fontId="0" fillId="0" borderId="140" xfId="665" applyFont="1" applyBorder="1" applyAlignment="1">
      <alignment shrinkToFit="1"/>
    </xf>
    <xf numFmtId="0" fontId="2" fillId="44" borderId="12" xfId="0" applyFont="1" applyFill="1" applyBorder="1" applyAlignment="1">
      <alignment horizontal="center" vertical="center"/>
    </xf>
    <xf numFmtId="168" fontId="2" fillId="44" borderId="12" xfId="665" applyFont="1" applyFill="1" applyBorder="1" applyAlignment="1">
      <alignment horizontal="center" vertical="center"/>
    </xf>
    <xf numFmtId="168" fontId="3" fillId="47" borderId="140" xfId="665" applyFont="1" applyFill="1" applyBorder="1"/>
    <xf numFmtId="0" fontId="157" fillId="0" borderId="0" xfId="0" applyFont="1" applyAlignment="1">
      <alignment vertical="center"/>
    </xf>
    <xf numFmtId="0" fontId="162" fillId="0" borderId="0" xfId="0" applyFont="1" applyAlignment="1">
      <alignment vertical="center"/>
    </xf>
    <xf numFmtId="0" fontId="28" fillId="0" borderId="83" xfId="0" applyFont="1" applyBorder="1" applyAlignment="1">
      <alignment horizontal="left" vertical="center"/>
    </xf>
    <xf numFmtId="0" fontId="28" fillId="0" borderId="122" xfId="0" applyFont="1" applyBorder="1" applyAlignment="1">
      <alignment horizontal="left" vertical="center"/>
    </xf>
    <xf numFmtId="0" fontId="22" fillId="0" borderId="83" xfId="0" applyFont="1" applyBorder="1" applyAlignment="1">
      <alignment horizontal="right" vertical="center"/>
    </xf>
    <xf numFmtId="0" fontId="22" fillId="0" borderId="86" xfId="0" applyFont="1" applyBorder="1" applyAlignment="1">
      <alignment horizontal="right" vertical="center"/>
    </xf>
    <xf numFmtId="0" fontId="59" fillId="0" borderId="0" xfId="792" applyFont="1" applyAlignment="1">
      <alignment horizontal="center" vertical="center"/>
    </xf>
    <xf numFmtId="0" fontId="22" fillId="0" borderId="0" xfId="792" applyFont="1" applyAlignment="1">
      <alignment horizontal="center" vertical="center"/>
    </xf>
    <xf numFmtId="0" fontId="28" fillId="6" borderId="0" xfId="792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168" fontId="62" fillId="6" borderId="13" xfId="788" applyNumberFormat="1" applyFont="1" applyFill="1" applyBorder="1" applyAlignment="1">
      <alignment horizontal="center" vertical="center" shrinkToFit="1"/>
    </xf>
    <xf numFmtId="168" fontId="62" fillId="6" borderId="26" xfId="788" applyNumberFormat="1" applyFont="1" applyFill="1" applyBorder="1" applyAlignment="1">
      <alignment horizontal="center" vertical="center" shrinkToFit="1"/>
    </xf>
    <xf numFmtId="0" fontId="25" fillId="6" borderId="5" xfId="0" applyFont="1" applyFill="1" applyBorder="1" applyAlignment="1">
      <alignment horizontal="center" vertical="center"/>
    </xf>
    <xf numFmtId="9" fontId="26" fillId="7" borderId="42" xfId="665" applyNumberFormat="1" applyFont="1" applyFill="1" applyBorder="1" applyAlignment="1">
      <alignment vertical="center" shrinkToFit="1"/>
    </xf>
    <xf numFmtId="0" fontId="27" fillId="48" borderId="1" xfId="792" quotePrefix="1" applyFont="1" applyFill="1" applyBorder="1" applyAlignment="1">
      <alignment horizontal="left" vertical="center"/>
    </xf>
    <xf numFmtId="171" fontId="27" fillId="48" borderId="1" xfId="733" applyNumberFormat="1" applyFont="1" applyFill="1" applyBorder="1" applyAlignment="1">
      <alignment horizontal="center" vertical="center"/>
    </xf>
    <xf numFmtId="0" fontId="27" fillId="48" borderId="1" xfId="792" applyFont="1" applyFill="1" applyBorder="1" applyAlignment="1">
      <alignment horizontal="center" vertical="center"/>
    </xf>
    <xf numFmtId="0" fontId="27" fillId="48" borderId="1" xfId="733" applyFont="1" applyFill="1" applyBorder="1" applyAlignment="1">
      <alignment horizontal="center" vertical="center"/>
    </xf>
    <xf numFmtId="0" fontId="27" fillId="48" borderId="1" xfId="792" applyFont="1" applyFill="1" applyBorder="1" applyAlignment="1">
      <alignment horizontal="left" vertical="center"/>
    </xf>
    <xf numFmtId="0" fontId="0" fillId="46" borderId="27" xfId="0" applyFill="1" applyBorder="1" applyAlignment="1">
      <alignment horizontal="center"/>
    </xf>
    <xf numFmtId="0" fontId="3" fillId="0" borderId="0" xfId="764"/>
    <xf numFmtId="0" fontId="22" fillId="0" borderId="0" xfId="764" applyFont="1" applyAlignment="1">
      <alignment vertical="center"/>
    </xf>
    <xf numFmtId="0" fontId="22" fillId="0" borderId="0" xfId="764" applyFont="1" applyAlignment="1">
      <alignment horizontal="center" vertical="center"/>
    </xf>
    <xf numFmtId="0" fontId="22" fillId="0" borderId="0" xfId="764" applyFont="1" applyAlignment="1">
      <alignment horizontal="left" vertical="center"/>
    </xf>
    <xf numFmtId="0" fontId="28" fillId="0" borderId="0" xfId="764" applyFont="1" applyAlignment="1">
      <alignment vertical="center"/>
    </xf>
    <xf numFmtId="0" fontId="22" fillId="0" borderId="0" xfId="764" applyFont="1" applyAlignment="1">
      <alignment horizontal="right" vertical="center"/>
    </xf>
    <xf numFmtId="0" fontId="26" fillId="2" borderId="44" xfId="764" applyFont="1" applyFill="1" applyBorder="1" applyAlignment="1">
      <alignment horizontal="center" vertical="center"/>
    </xf>
    <xf numFmtId="0" fontId="26" fillId="49" borderId="42" xfId="764" applyFont="1" applyFill="1" applyBorder="1" applyAlignment="1">
      <alignment horizontal="center" vertical="center"/>
    </xf>
    <xf numFmtId="0" fontId="26" fillId="49" borderId="137" xfId="764" applyFont="1" applyFill="1" applyBorder="1" applyAlignment="1">
      <alignment horizontal="center" vertical="center"/>
    </xf>
    <xf numFmtId="0" fontId="26" fillId="49" borderId="157" xfId="764" applyFont="1" applyFill="1" applyBorder="1" applyAlignment="1">
      <alignment horizontal="center" vertical="center"/>
    </xf>
    <xf numFmtId="0" fontId="26" fillId="49" borderId="124" xfId="764" applyFont="1" applyFill="1" applyBorder="1" applyAlignment="1">
      <alignment horizontal="center" vertical="center"/>
    </xf>
    <xf numFmtId="0" fontId="26" fillId="49" borderId="105" xfId="764" applyFont="1" applyFill="1" applyBorder="1" applyAlignment="1">
      <alignment horizontal="center" vertical="center"/>
    </xf>
    <xf numFmtId="0" fontId="26" fillId="49" borderId="158" xfId="764" applyFont="1" applyFill="1" applyBorder="1" applyAlignment="1">
      <alignment horizontal="center" vertical="center"/>
    </xf>
    <xf numFmtId="3" fontId="26" fillId="50" borderId="152" xfId="791" applyNumberFormat="1" applyFont="1" applyFill="1" applyBorder="1" applyAlignment="1">
      <alignment horizontal="center" vertical="center"/>
    </xf>
    <xf numFmtId="172" fontId="163" fillId="0" borderId="149" xfId="764" applyNumberFormat="1" applyFont="1" applyBorder="1" applyAlignment="1">
      <alignment horizontal="center" vertical="center"/>
    </xf>
    <xf numFmtId="3" fontId="27" fillId="0" borderId="154" xfId="791" applyNumberFormat="1" applyFont="1" applyBorder="1" applyAlignment="1">
      <alignment vertical="center"/>
    </xf>
    <xf numFmtId="168" fontId="27" fillId="0" borderId="154" xfId="674" applyFont="1" applyFill="1" applyBorder="1" applyAlignment="1">
      <alignment horizontal="right" vertical="center"/>
    </xf>
    <xf numFmtId="168" fontId="27" fillId="0" borderId="159" xfId="674" applyFont="1" applyFill="1" applyBorder="1" applyAlignment="1">
      <alignment horizontal="right" vertical="center"/>
    </xf>
    <xf numFmtId="168" fontId="27" fillId="0" borderId="160" xfId="674" applyFont="1" applyFill="1" applyBorder="1" applyAlignment="1">
      <alignment horizontal="right" vertical="center"/>
    </xf>
    <xf numFmtId="168" fontId="27" fillId="0" borderId="146" xfId="674" applyFont="1" applyFill="1" applyBorder="1" applyAlignment="1">
      <alignment horizontal="right" vertical="center"/>
    </xf>
    <xf numFmtId="168" fontId="27" fillId="40" borderId="154" xfId="674" applyFont="1" applyFill="1" applyBorder="1" applyAlignment="1">
      <alignment horizontal="right" vertical="center"/>
    </xf>
    <xf numFmtId="0" fontId="27" fillId="0" borderId="22" xfId="764" applyFont="1" applyBorder="1" applyAlignment="1">
      <alignment horizontal="center" vertical="center"/>
    </xf>
    <xf numFmtId="168" fontId="27" fillId="51" borderId="161" xfId="674" applyFont="1" applyFill="1" applyBorder="1" applyAlignment="1">
      <alignment horizontal="center" vertical="center" wrapText="1"/>
    </xf>
    <xf numFmtId="168" fontId="27" fillId="51" borderId="162" xfId="674" applyFont="1" applyFill="1" applyBorder="1" applyAlignment="1">
      <alignment horizontal="center" vertical="center" wrapText="1"/>
    </xf>
    <xf numFmtId="168" fontId="27" fillId="51" borderId="163" xfId="674" applyFont="1" applyFill="1" applyBorder="1" applyAlignment="1">
      <alignment horizontal="center" vertical="center" wrapText="1"/>
    </xf>
    <xf numFmtId="168" fontId="27" fillId="51" borderId="164" xfId="674" applyFont="1" applyFill="1" applyBorder="1" applyAlignment="1">
      <alignment horizontal="center" vertical="center" wrapText="1"/>
    </xf>
    <xf numFmtId="168" fontId="27" fillId="51" borderId="53" xfId="674" applyFont="1" applyFill="1" applyBorder="1" applyAlignment="1">
      <alignment horizontal="center" vertical="center" wrapText="1"/>
    </xf>
    <xf numFmtId="168" fontId="27" fillId="51" borderId="53" xfId="674" applyFont="1" applyFill="1" applyBorder="1" applyAlignment="1">
      <alignment vertical="center" wrapText="1"/>
    </xf>
    <xf numFmtId="168" fontId="27" fillId="51" borderId="165" xfId="674" applyFont="1" applyFill="1" applyBorder="1" applyAlignment="1">
      <alignment vertical="center" wrapText="1"/>
    </xf>
    <xf numFmtId="168" fontId="27" fillId="51" borderId="155" xfId="674" applyFont="1" applyFill="1" applyBorder="1" applyAlignment="1">
      <alignment vertical="center" wrapText="1"/>
    </xf>
    <xf numFmtId="168" fontId="27" fillId="51" borderId="145" xfId="674" applyFont="1" applyFill="1" applyBorder="1" applyAlignment="1">
      <alignment vertical="center" wrapText="1"/>
    </xf>
    <xf numFmtId="244" fontId="3" fillId="0" borderId="0" xfId="764" applyNumberFormat="1"/>
    <xf numFmtId="9" fontId="27" fillId="51" borderId="66" xfId="639" applyFont="1" applyFill="1" applyBorder="1" applyAlignment="1">
      <alignment horizontal="center" vertical="center" wrapText="1"/>
    </xf>
    <xf numFmtId="171" fontId="27" fillId="51" borderId="66" xfId="639" applyNumberFormat="1" applyFont="1" applyFill="1" applyBorder="1" applyAlignment="1">
      <alignment vertical="center" wrapText="1"/>
    </xf>
    <xf numFmtId="171" fontId="27" fillId="51" borderId="166" xfId="639" applyNumberFormat="1" applyFont="1" applyFill="1" applyBorder="1" applyAlignment="1">
      <alignment vertical="center" wrapText="1"/>
    </xf>
    <xf numFmtId="171" fontId="27" fillId="51" borderId="167" xfId="639" applyNumberFormat="1" applyFont="1" applyFill="1" applyBorder="1" applyAlignment="1">
      <alignment vertical="center" wrapText="1"/>
    </xf>
    <xf numFmtId="171" fontId="27" fillId="51" borderId="168" xfId="639" applyNumberFormat="1" applyFont="1" applyFill="1" applyBorder="1" applyAlignment="1">
      <alignment vertical="center" wrapText="1"/>
    </xf>
    <xf numFmtId="168" fontId="27" fillId="0" borderId="161" xfId="674" applyFont="1" applyFill="1" applyBorder="1" applyAlignment="1">
      <alignment horizontal="center" vertical="center" wrapText="1"/>
    </xf>
    <xf numFmtId="168" fontId="27" fillId="0" borderId="162" xfId="674" applyFont="1" applyFill="1" applyBorder="1" applyAlignment="1">
      <alignment horizontal="center" vertical="center" wrapText="1"/>
    </xf>
    <xf numFmtId="168" fontId="27" fillId="0" borderId="163" xfId="674" applyFont="1" applyFill="1" applyBorder="1" applyAlignment="1">
      <alignment horizontal="center" vertical="center" wrapText="1"/>
    </xf>
    <xf numFmtId="168" fontId="27" fillId="0" borderId="164" xfId="674" applyFont="1" applyFill="1" applyBorder="1" applyAlignment="1">
      <alignment horizontal="center" vertical="center" wrapText="1"/>
    </xf>
    <xf numFmtId="168" fontId="27" fillId="0" borderId="53" xfId="674" applyFont="1" applyFill="1" applyBorder="1" applyAlignment="1">
      <alignment horizontal="center" vertical="center" wrapText="1"/>
    </xf>
    <xf numFmtId="168" fontId="27" fillId="0" borderId="53" xfId="674" applyFont="1" applyFill="1" applyBorder="1" applyAlignment="1">
      <alignment vertical="center" wrapText="1"/>
    </xf>
    <xf numFmtId="168" fontId="27" fillId="0" borderId="165" xfId="674" applyFont="1" applyFill="1" applyBorder="1" applyAlignment="1">
      <alignment vertical="center" wrapText="1"/>
    </xf>
    <xf numFmtId="168" fontId="27" fillId="0" borderId="155" xfId="674" applyFont="1" applyFill="1" applyBorder="1" applyAlignment="1">
      <alignment vertical="center" wrapText="1"/>
    </xf>
    <xf numFmtId="168" fontId="27" fillId="0" borderId="145" xfId="674" applyFont="1" applyFill="1" applyBorder="1" applyAlignment="1">
      <alignment vertical="center" wrapText="1"/>
    </xf>
    <xf numFmtId="9" fontId="27" fillId="0" borderId="66" xfId="639" applyFont="1" applyFill="1" applyBorder="1" applyAlignment="1">
      <alignment horizontal="center" vertical="center" wrapText="1"/>
    </xf>
    <xf numFmtId="171" fontId="27" fillId="0" borderId="66" xfId="639" applyNumberFormat="1" applyFont="1" applyFill="1" applyBorder="1" applyAlignment="1">
      <alignment vertical="center" wrapText="1"/>
    </xf>
    <xf numFmtId="171" fontId="27" fillId="0" borderId="166" xfId="639" applyNumberFormat="1" applyFont="1" applyFill="1" applyBorder="1" applyAlignment="1">
      <alignment vertical="center" wrapText="1"/>
    </xf>
    <xf numFmtId="171" fontId="27" fillId="0" borderId="167" xfId="639" applyNumberFormat="1" applyFont="1" applyFill="1" applyBorder="1" applyAlignment="1">
      <alignment vertical="center" wrapText="1"/>
    </xf>
    <xf numFmtId="171" fontId="27" fillId="0" borderId="168" xfId="639" applyNumberFormat="1" applyFont="1" applyFill="1" applyBorder="1" applyAlignment="1">
      <alignment vertical="center" wrapText="1"/>
    </xf>
    <xf numFmtId="172" fontId="27" fillId="0" borderId="161" xfId="674" applyNumberFormat="1" applyFont="1" applyFill="1" applyBorder="1" applyAlignment="1">
      <alignment horizontal="center" vertical="center" wrapText="1"/>
    </xf>
    <xf numFmtId="172" fontId="27" fillId="0" borderId="162" xfId="674" applyNumberFormat="1" applyFont="1" applyFill="1" applyBorder="1" applyAlignment="1">
      <alignment horizontal="center" vertical="center" wrapText="1"/>
    </xf>
    <xf numFmtId="172" fontId="27" fillId="0" borderId="163" xfId="674" applyNumberFormat="1" applyFont="1" applyFill="1" applyBorder="1" applyAlignment="1">
      <alignment horizontal="center" vertical="center" wrapText="1"/>
    </xf>
    <xf numFmtId="172" fontId="27" fillId="0" borderId="164" xfId="674" applyNumberFormat="1" applyFont="1" applyFill="1" applyBorder="1" applyAlignment="1">
      <alignment horizontal="center" vertical="center" wrapText="1"/>
    </xf>
    <xf numFmtId="9" fontId="27" fillId="51" borderId="57" xfId="639" applyFont="1" applyFill="1" applyBorder="1" applyAlignment="1">
      <alignment horizontal="center" vertical="center" wrapText="1"/>
    </xf>
    <xf numFmtId="171" fontId="27" fillId="51" borderId="57" xfId="639" applyNumberFormat="1" applyFont="1" applyFill="1" applyBorder="1" applyAlignment="1">
      <alignment vertical="center" wrapText="1"/>
    </xf>
    <xf numFmtId="171" fontId="27" fillId="51" borderId="169" xfId="639" applyNumberFormat="1" applyFont="1" applyFill="1" applyBorder="1" applyAlignment="1">
      <alignment vertical="center" wrapText="1"/>
    </xf>
    <xf numFmtId="171" fontId="27" fillId="51" borderId="170" xfId="639" applyNumberFormat="1" applyFont="1" applyFill="1" applyBorder="1" applyAlignment="1">
      <alignment vertical="center" wrapText="1"/>
    </xf>
    <xf numFmtId="171" fontId="27" fillId="51" borderId="171" xfId="639" applyNumberFormat="1" applyFont="1" applyFill="1" applyBorder="1" applyAlignment="1">
      <alignment vertical="center" wrapText="1"/>
    </xf>
    <xf numFmtId="0" fontId="27" fillId="40" borderId="57" xfId="764" applyFont="1" applyFill="1" applyBorder="1" applyAlignment="1">
      <alignment horizontal="center" vertical="center" wrapText="1"/>
    </xf>
    <xf numFmtId="171" fontId="27" fillId="40" borderId="57" xfId="639" applyNumberFormat="1" applyFont="1" applyFill="1" applyBorder="1" applyAlignment="1">
      <alignment vertical="center"/>
    </xf>
    <xf numFmtId="171" fontId="27" fillId="40" borderId="169" xfId="639" applyNumberFormat="1" applyFont="1" applyFill="1" applyBorder="1" applyAlignment="1">
      <alignment vertical="center"/>
    </xf>
    <xf numFmtId="171" fontId="27" fillId="40" borderId="170" xfId="639" applyNumberFormat="1" applyFont="1" applyFill="1" applyBorder="1" applyAlignment="1">
      <alignment vertical="center"/>
    </xf>
    <xf numFmtId="171" fontId="27" fillId="40" borderId="171" xfId="639" applyNumberFormat="1" applyFont="1" applyFill="1" applyBorder="1" applyAlignment="1">
      <alignment vertical="center"/>
    </xf>
    <xf numFmtId="171" fontId="27" fillId="40" borderId="172" xfId="639" applyNumberFormat="1" applyFont="1" applyFill="1" applyBorder="1" applyAlignment="1">
      <alignment vertical="center"/>
    </xf>
    <xf numFmtId="0" fontId="27" fillId="40" borderId="66" xfId="764" applyFont="1" applyFill="1" applyBorder="1" applyAlignment="1">
      <alignment horizontal="center" vertical="center" wrapText="1"/>
    </xf>
    <xf numFmtId="171" fontId="27" fillId="40" borderId="66" xfId="639" applyNumberFormat="1" applyFont="1" applyFill="1" applyBorder="1" applyAlignment="1">
      <alignment vertical="center"/>
    </xf>
    <xf numFmtId="171" fontId="27" fillId="40" borderId="166" xfId="639" applyNumberFormat="1" applyFont="1" applyFill="1" applyBorder="1" applyAlignment="1">
      <alignment vertical="center"/>
    </xf>
    <xf numFmtId="171" fontId="27" fillId="40" borderId="167" xfId="639" applyNumberFormat="1" applyFont="1" applyFill="1" applyBorder="1" applyAlignment="1">
      <alignment vertical="center"/>
    </xf>
    <xf numFmtId="171" fontId="27" fillId="40" borderId="168" xfId="639" applyNumberFormat="1" applyFont="1" applyFill="1" applyBorder="1" applyAlignment="1">
      <alignment vertical="center"/>
    </xf>
    <xf numFmtId="171" fontId="27" fillId="0" borderId="66" xfId="639" applyNumberFormat="1" applyFont="1" applyFill="1" applyBorder="1" applyAlignment="1">
      <alignment vertical="center"/>
    </xf>
    <xf numFmtId="171" fontId="27" fillId="0" borderId="167" xfId="639" applyNumberFormat="1" applyFont="1" applyFill="1" applyBorder="1" applyAlignment="1">
      <alignment vertical="center"/>
    </xf>
    <xf numFmtId="0" fontId="27" fillId="52" borderId="2" xfId="764" applyFont="1" applyFill="1" applyBorder="1" applyAlignment="1">
      <alignment horizontal="center" vertical="center"/>
    </xf>
    <xf numFmtId="168" fontId="27" fillId="52" borderId="2" xfId="674" applyFont="1" applyFill="1" applyBorder="1" applyAlignment="1">
      <alignment vertical="center"/>
    </xf>
    <xf numFmtId="168" fontId="27" fillId="52" borderId="173" xfId="674" applyFont="1" applyFill="1" applyBorder="1" applyAlignment="1">
      <alignment vertical="center"/>
    </xf>
    <xf numFmtId="168" fontId="27" fillId="52" borderId="150" xfId="674" applyFont="1" applyFill="1" applyBorder="1" applyAlignment="1">
      <alignment vertical="center"/>
    </xf>
    <xf numFmtId="168" fontId="27" fillId="52" borderId="147" xfId="674" applyFont="1" applyFill="1" applyBorder="1" applyAlignment="1">
      <alignment vertical="center"/>
    </xf>
    <xf numFmtId="0" fontId="27" fillId="52" borderId="149" xfId="764" applyFont="1" applyFill="1" applyBorder="1" applyAlignment="1">
      <alignment horizontal="center" vertical="center"/>
    </xf>
    <xf numFmtId="168" fontId="27" fillId="52" borderId="149" xfId="674" applyFont="1" applyFill="1" applyBorder="1" applyAlignment="1">
      <alignment vertical="center"/>
    </xf>
    <xf numFmtId="168" fontId="27" fillId="52" borderId="174" xfId="674" applyFont="1" applyFill="1" applyBorder="1" applyAlignment="1">
      <alignment vertical="center"/>
    </xf>
    <xf numFmtId="168" fontId="27" fillId="52" borderId="175" xfId="674" applyFont="1" applyFill="1" applyBorder="1" applyAlignment="1">
      <alignment vertical="center"/>
    </xf>
    <xf numFmtId="168" fontId="27" fillId="52" borderId="152" xfId="674" applyFont="1" applyFill="1" applyBorder="1" applyAlignment="1">
      <alignment vertical="center"/>
    </xf>
    <xf numFmtId="168" fontId="3" fillId="0" borderId="0" xfId="764" applyNumberFormat="1"/>
    <xf numFmtId="0" fontId="27" fillId="52" borderId="72" xfId="764" applyFont="1" applyFill="1" applyBorder="1" applyAlignment="1">
      <alignment horizontal="center" vertical="center"/>
    </xf>
    <xf numFmtId="9" fontId="27" fillId="52" borderId="72" xfId="639" applyFont="1" applyFill="1" applyBorder="1" applyAlignment="1">
      <alignment vertical="center"/>
    </xf>
    <xf numFmtId="9" fontId="27" fillId="52" borderId="75" xfId="639" applyFont="1" applyFill="1" applyBorder="1" applyAlignment="1">
      <alignment vertical="center"/>
    </xf>
    <xf numFmtId="9" fontId="27" fillId="52" borderId="140" xfId="639" applyFont="1" applyFill="1" applyBorder="1" applyAlignment="1">
      <alignment vertical="center"/>
    </xf>
    <xf numFmtId="9" fontId="27" fillId="52" borderId="151" xfId="639" applyFont="1" applyFill="1" applyBorder="1" applyAlignment="1">
      <alignment vertical="center"/>
    </xf>
    <xf numFmtId="9" fontId="27" fillId="52" borderId="71" xfId="639" applyFont="1" applyFill="1" applyBorder="1" applyAlignment="1">
      <alignment vertical="center"/>
    </xf>
    <xf numFmtId="0" fontId="25" fillId="0" borderId="19" xfId="764" applyFont="1" applyBorder="1" applyAlignment="1">
      <alignment horizontal="centerContinuous" vertical="center"/>
    </xf>
    <xf numFmtId="168" fontId="25" fillId="0" borderId="19" xfId="674" applyFont="1" applyFill="1" applyBorder="1" applyAlignment="1">
      <alignment horizontal="left" vertical="center"/>
    </xf>
    <xf numFmtId="168" fontId="25" fillId="0" borderId="19" xfId="674" applyFont="1" applyFill="1" applyBorder="1" applyAlignment="1">
      <alignment horizontal="center" vertical="center"/>
    </xf>
    <xf numFmtId="168" fontId="25" fillId="0" borderId="19" xfId="674" applyFont="1" applyBorder="1" applyAlignment="1">
      <alignment horizontal="centerContinuous" vertical="center"/>
    </xf>
    <xf numFmtId="0" fontId="25" fillId="0" borderId="0" xfId="764" applyFont="1" applyAlignment="1">
      <alignment horizontal="centerContinuous" vertical="center"/>
    </xf>
    <xf numFmtId="0" fontId="25" fillId="0" borderId="0" xfId="764" applyFont="1" applyAlignment="1">
      <alignment horizontal="right" vertical="center"/>
    </xf>
    <xf numFmtId="0" fontId="25" fillId="0" borderId="0" xfId="764" applyFont="1" applyAlignment="1">
      <alignment horizontal="center" vertical="center"/>
    </xf>
    <xf numFmtId="0" fontId="25" fillId="0" borderId="19" xfId="764" applyFont="1" applyBorder="1" applyAlignment="1">
      <alignment horizontal="center" vertical="center"/>
    </xf>
    <xf numFmtId="0" fontId="0" fillId="46" borderId="21" xfId="0" applyFill="1" applyBorder="1" applyAlignment="1">
      <alignment horizontal="center"/>
    </xf>
    <xf numFmtId="0" fontId="0" fillId="46" borderId="0" xfId="0" applyFill="1" applyAlignment="1">
      <alignment horizontal="center"/>
    </xf>
    <xf numFmtId="0" fontId="0" fillId="46" borderId="148" xfId="0" applyFill="1" applyBorder="1" applyAlignment="1">
      <alignment horizontal="center"/>
    </xf>
    <xf numFmtId="0" fontId="0" fillId="46" borderId="149" xfId="0" applyFill="1" applyBorder="1"/>
    <xf numFmtId="168" fontId="3" fillId="46" borderId="149" xfId="665" applyFont="1" applyFill="1" applyBorder="1"/>
    <xf numFmtId="168" fontId="0" fillId="46" borderId="175" xfId="0" applyNumberFormat="1" applyFill="1" applyBorder="1"/>
    <xf numFmtId="0" fontId="0" fillId="46" borderId="7" xfId="0" applyFill="1" applyBorder="1" applyAlignment="1">
      <alignment horizontal="center"/>
    </xf>
    <xf numFmtId="168" fontId="3" fillId="46" borderId="7" xfId="665" applyFont="1" applyFill="1" applyBorder="1"/>
    <xf numFmtId="168" fontId="3" fillId="46" borderId="28" xfId="665" applyFont="1" applyFill="1" applyBorder="1"/>
    <xf numFmtId="168" fontId="3" fillId="46" borderId="7" xfId="665" applyFont="1" applyFill="1" applyBorder="1" applyAlignment="1">
      <alignment shrinkToFit="1"/>
    </xf>
    <xf numFmtId="168" fontId="3" fillId="46" borderId="28" xfId="665" applyFont="1" applyFill="1" applyBorder="1" applyAlignment="1">
      <alignment shrinkToFit="1"/>
    </xf>
    <xf numFmtId="168" fontId="3" fillId="46" borderId="27" xfId="665" applyFont="1" applyFill="1" applyBorder="1" applyAlignment="1">
      <alignment horizontal="center"/>
    </xf>
    <xf numFmtId="168" fontId="3" fillId="46" borderId="7" xfId="665" applyFont="1" applyFill="1" applyBorder="1" applyAlignment="1">
      <alignment horizontal="center"/>
    </xf>
    <xf numFmtId="245" fontId="0" fillId="0" borderId="0" xfId="0" applyNumberFormat="1"/>
    <xf numFmtId="171" fontId="27" fillId="0" borderId="57" xfId="639" applyNumberFormat="1" applyFont="1" applyFill="1" applyBorder="1" applyAlignment="1">
      <alignment vertical="center"/>
    </xf>
    <xf numFmtId="9" fontId="27" fillId="52" borderId="106" xfId="639" applyFont="1" applyFill="1" applyBorder="1" applyAlignment="1">
      <alignment vertical="center"/>
    </xf>
    <xf numFmtId="9" fontId="27" fillId="52" borderId="226" xfId="639" applyFont="1" applyFill="1" applyBorder="1" applyAlignment="1">
      <alignment vertical="center"/>
    </xf>
    <xf numFmtId="0" fontId="26" fillId="0" borderId="0" xfId="764" applyFont="1" applyAlignment="1">
      <alignment horizontal="center" vertical="center"/>
    </xf>
    <xf numFmtId="171" fontId="27" fillId="0" borderId="176" xfId="639" applyNumberFormat="1" applyFont="1" applyFill="1" applyBorder="1" applyAlignment="1">
      <alignment vertical="center"/>
    </xf>
    <xf numFmtId="0" fontId="25" fillId="7" borderId="31" xfId="0" quotePrefix="1" applyFont="1" applyFill="1" applyBorder="1" applyAlignment="1">
      <alignment horizontal="center" vertical="center"/>
    </xf>
    <xf numFmtId="0" fontId="25" fillId="7" borderId="177" xfId="0" applyFont="1" applyFill="1" applyBorder="1" applyAlignment="1">
      <alignment horizontal="center" vertical="center"/>
    </xf>
    <xf numFmtId="0" fontId="25" fillId="7" borderId="4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0" fillId="46" borderId="178" xfId="0" applyFill="1" applyBorder="1"/>
    <xf numFmtId="168" fontId="3" fillId="46" borderId="178" xfId="665" applyFont="1" applyFill="1" applyBorder="1"/>
    <xf numFmtId="168" fontId="0" fillId="46" borderId="179" xfId="0" applyNumberFormat="1" applyFill="1" applyBorder="1"/>
    <xf numFmtId="0" fontId="0" fillId="0" borderId="22" xfId="0" applyBorder="1" applyAlignment="1">
      <alignment vertical="center" textRotation="255"/>
    </xf>
    <xf numFmtId="168" fontId="0" fillId="0" borderId="2" xfId="0" applyNumberFormat="1" applyBorder="1"/>
    <xf numFmtId="168" fontId="0" fillId="0" borderId="150" xfId="0" applyNumberFormat="1" applyBorder="1"/>
    <xf numFmtId="0" fontId="27" fillId="51" borderId="66" xfId="639" applyNumberFormat="1" applyFont="1" applyFill="1" applyBorder="1" applyAlignment="1">
      <alignment vertical="center" wrapText="1"/>
    </xf>
    <xf numFmtId="0" fontId="27" fillId="0" borderId="66" xfId="639" applyNumberFormat="1" applyFont="1" applyFill="1" applyBorder="1" applyAlignment="1">
      <alignment vertical="center" wrapText="1"/>
    </xf>
    <xf numFmtId="0" fontId="26" fillId="48" borderId="0" xfId="764" applyFont="1" applyFill="1" applyAlignment="1">
      <alignment horizontal="right" vertical="center"/>
    </xf>
    <xf numFmtId="0" fontId="3" fillId="0" borderId="20" xfId="764" applyBorder="1"/>
    <xf numFmtId="0" fontId="3" fillId="0" borderId="22" xfId="764" applyBorder="1"/>
    <xf numFmtId="0" fontId="3" fillId="0" borderId="28" xfId="764" applyBorder="1"/>
    <xf numFmtId="0" fontId="27" fillId="52" borderId="46" xfId="764" applyFont="1" applyFill="1" applyBorder="1" applyAlignment="1">
      <alignment horizontal="center" vertical="center"/>
    </xf>
    <xf numFmtId="0" fontId="3" fillId="0" borderId="24" xfId="764" applyBorder="1"/>
    <xf numFmtId="168" fontId="27" fillId="52" borderId="46" xfId="674" applyFont="1" applyFill="1" applyBorder="1" applyAlignment="1">
      <alignment vertical="center"/>
    </xf>
    <xf numFmtId="168" fontId="27" fillId="52" borderId="180" xfId="674" applyFont="1" applyFill="1" applyBorder="1" applyAlignment="1">
      <alignment vertical="center"/>
    </xf>
    <xf numFmtId="168" fontId="27" fillId="52" borderId="144" xfId="674" applyFont="1" applyFill="1" applyBorder="1" applyAlignment="1">
      <alignment vertical="center"/>
    </xf>
    <xf numFmtId="168" fontId="27" fillId="52" borderId="143" xfId="674" applyFont="1" applyFill="1" applyBorder="1" applyAlignment="1">
      <alignment vertical="center"/>
    </xf>
    <xf numFmtId="3" fontId="26" fillId="0" borderId="27" xfId="791" applyNumberFormat="1" applyFont="1" applyBorder="1" applyAlignment="1">
      <alignment horizontal="center" vertical="center"/>
    </xf>
    <xf numFmtId="0" fontId="27" fillId="0" borderId="7" xfId="764" applyFont="1" applyBorder="1" applyAlignment="1">
      <alignment horizontal="center" vertical="center"/>
    </xf>
    <xf numFmtId="9" fontId="27" fillId="0" borderId="7" xfId="639" applyFont="1" applyFill="1" applyBorder="1" applyAlignment="1">
      <alignment vertical="center"/>
    </xf>
    <xf numFmtId="0" fontId="26" fillId="0" borderId="0" xfId="764" applyFont="1" applyAlignment="1">
      <alignment horizontal="right" vertical="center"/>
    </xf>
    <xf numFmtId="168" fontId="27" fillId="52" borderId="178" xfId="674" applyFont="1" applyFill="1" applyBorder="1" applyAlignment="1">
      <alignment vertical="center"/>
    </xf>
    <xf numFmtId="168" fontId="27" fillId="52" borderId="181" xfId="674" applyFont="1" applyFill="1" applyBorder="1" applyAlignment="1">
      <alignment vertical="center"/>
    </xf>
    <xf numFmtId="168" fontId="27" fillId="52" borderId="179" xfId="674" applyFont="1" applyFill="1" applyBorder="1" applyAlignment="1">
      <alignment vertical="center"/>
    </xf>
    <xf numFmtId="168" fontId="27" fillId="52" borderId="182" xfId="674" applyFont="1" applyFill="1" applyBorder="1" applyAlignment="1">
      <alignment vertical="center"/>
    </xf>
    <xf numFmtId="0" fontId="22" fillId="0" borderId="183" xfId="0" applyFont="1" applyBorder="1" applyAlignment="1">
      <alignment vertical="center"/>
    </xf>
    <xf numFmtId="0" fontId="22" fillId="0" borderId="184" xfId="0" applyFont="1" applyBorder="1" applyAlignment="1">
      <alignment vertical="center"/>
    </xf>
    <xf numFmtId="0" fontId="28" fillId="0" borderId="184" xfId="0" applyFont="1" applyBorder="1" applyAlignment="1">
      <alignment vertical="center"/>
    </xf>
    <xf numFmtId="0" fontId="28" fillId="5" borderId="184" xfId="0" applyFont="1" applyFill="1" applyBorder="1" applyAlignment="1">
      <alignment vertical="center"/>
    </xf>
    <xf numFmtId="0" fontId="155" fillId="0" borderId="184" xfId="0" applyFont="1" applyBorder="1" applyAlignment="1">
      <alignment vertical="center"/>
    </xf>
    <xf numFmtId="0" fontId="28" fillId="0" borderId="185" xfId="0" applyFont="1" applyBorder="1" applyAlignment="1">
      <alignment vertical="center"/>
    </xf>
    <xf numFmtId="0" fontId="155" fillId="0" borderId="83" xfId="0" applyFont="1" applyBorder="1" applyAlignment="1">
      <alignment horizontal="right" vertical="center"/>
    </xf>
    <xf numFmtId="0" fontId="155" fillId="0" borderId="86" xfId="0" applyFont="1" applyBorder="1" applyAlignment="1">
      <alignment horizontal="right" vertical="center"/>
    </xf>
    <xf numFmtId="49" fontId="27" fillId="40" borderId="186" xfId="790" applyNumberFormat="1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vertical="center"/>
    </xf>
    <xf numFmtId="0" fontId="22" fillId="5" borderId="83" xfId="0" applyFont="1" applyFill="1" applyBorder="1" applyAlignment="1">
      <alignment horizontal="right" vertical="center"/>
    </xf>
    <xf numFmtId="0" fontId="22" fillId="5" borderId="122" xfId="0" applyFont="1" applyFill="1" applyBorder="1" applyAlignment="1">
      <alignment horizontal="right" vertical="center"/>
    </xf>
    <xf numFmtId="0" fontId="22" fillId="0" borderId="0" xfId="0" applyFont="1" applyAlignment="1" applyProtection="1">
      <alignment vertical="center"/>
      <protection locked="0"/>
    </xf>
    <xf numFmtId="171" fontId="22" fillId="0" borderId="0" xfId="0" applyNumberFormat="1" applyFont="1" applyAlignment="1" applyProtection="1">
      <alignment vertical="center"/>
      <protection locked="0"/>
    </xf>
    <xf numFmtId="0" fontId="22" fillId="0" borderId="8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171" fontId="22" fillId="0" borderId="19" xfId="0" applyNumberFormat="1" applyFont="1" applyBorder="1" applyAlignment="1" applyProtection="1">
      <alignment vertical="center"/>
      <protection locked="0"/>
    </xf>
    <xf numFmtId="0" fontId="22" fillId="0" borderId="20" xfId="0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61" fillId="0" borderId="0" xfId="0" applyFont="1" applyAlignment="1" applyProtection="1">
      <alignment vertical="center"/>
      <protection locked="0"/>
    </xf>
    <xf numFmtId="0" fontId="22" fillId="0" borderId="22" xfId="0" applyFont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2" fillId="0" borderId="0" xfId="0" quotePrefix="1" applyFont="1" applyAlignment="1" applyProtection="1">
      <alignment horizontal="center" vertical="center"/>
      <protection locked="0"/>
    </xf>
    <xf numFmtId="0" fontId="24" fillId="0" borderId="0" xfId="0" quotePrefix="1" applyFont="1" applyAlignment="1" applyProtection="1">
      <alignment horizontal="left" vertical="center"/>
      <protection locked="0"/>
    </xf>
    <xf numFmtId="171" fontId="24" fillId="0" borderId="0" xfId="0" applyNumberFormat="1" applyFont="1" applyAlignment="1" applyProtection="1">
      <alignment horizontal="left" vertical="center"/>
      <protection locked="0"/>
    </xf>
    <xf numFmtId="171" fontId="22" fillId="0" borderId="0" xfId="0" applyNumberFormat="1" applyFont="1" applyAlignment="1" applyProtection="1">
      <alignment horizontal="right" vertical="center"/>
      <protection locked="0"/>
    </xf>
    <xf numFmtId="0" fontId="24" fillId="0" borderId="0" xfId="0" applyFont="1" applyAlignment="1" applyProtection="1">
      <alignment horizontal="right" vertical="center"/>
      <protection locked="0"/>
    </xf>
    <xf numFmtId="14" fontId="22" fillId="0" borderId="0" xfId="0" applyNumberFormat="1" applyFont="1" applyAlignment="1" applyProtection="1">
      <alignment horizontal="center" vertical="center" shrinkToFit="1"/>
      <protection locked="0"/>
    </xf>
    <xf numFmtId="171" fontId="24" fillId="0" borderId="0" xfId="0" applyNumberFormat="1" applyFont="1" applyAlignment="1" applyProtection="1">
      <alignment horizontal="right" vertical="center"/>
      <protection locked="0"/>
    </xf>
    <xf numFmtId="14" fontId="22" fillId="0" borderId="22" xfId="0" applyNumberFormat="1" applyFont="1" applyBorder="1" applyAlignment="1" applyProtection="1">
      <alignment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71" fontId="25" fillId="0" borderId="0" xfId="0" applyNumberFormat="1" applyFont="1" applyAlignment="1" applyProtection="1">
      <alignment horizontal="left" vertical="center"/>
      <protection locked="0"/>
    </xf>
    <xf numFmtId="168" fontId="22" fillId="0" borderId="22" xfId="665" applyFont="1" applyBorder="1" applyAlignment="1" applyProtection="1">
      <alignment vertical="center"/>
      <protection locked="0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171" fontId="26" fillId="2" borderId="25" xfId="0" applyNumberFormat="1" applyFont="1" applyFill="1" applyBorder="1" applyAlignment="1" applyProtection="1">
      <alignment horizontal="center" vertical="center"/>
      <protection locked="0"/>
    </xf>
    <xf numFmtId="171" fontId="26" fillId="2" borderId="1" xfId="0" applyNumberFormat="1" applyFont="1" applyFill="1" applyBorder="1" applyAlignment="1" applyProtection="1">
      <alignment horizontal="center" vertical="center"/>
      <protection locked="0"/>
    </xf>
    <xf numFmtId="215" fontId="26" fillId="0" borderId="26" xfId="665" applyNumberFormat="1" applyFont="1" applyBorder="1" applyAlignment="1" applyProtection="1">
      <alignment vertical="center"/>
      <protection locked="0"/>
    </xf>
    <xf numFmtId="246" fontId="26" fillId="0" borderId="1" xfId="665" applyNumberFormat="1" applyFont="1" applyBorder="1" applyAlignment="1" applyProtection="1">
      <alignment vertical="center"/>
      <protection locked="0"/>
    </xf>
    <xf numFmtId="215" fontId="26" fillId="0" borderId="1" xfId="665" applyNumberFormat="1" applyFont="1" applyBorder="1" applyAlignment="1" applyProtection="1">
      <alignment vertical="center"/>
      <protection locked="0"/>
    </xf>
    <xf numFmtId="215" fontId="26" fillId="5" borderId="1" xfId="665" applyNumberFormat="1" applyFont="1" applyFill="1" applyBorder="1" applyAlignment="1" applyProtection="1">
      <alignment vertical="center"/>
      <protection locked="0"/>
    </xf>
    <xf numFmtId="215" fontId="27" fillId="0" borderId="26" xfId="665" applyNumberFormat="1" applyFont="1" applyBorder="1" applyAlignment="1" applyProtection="1">
      <alignment vertical="center"/>
      <protection locked="0"/>
    </xf>
    <xf numFmtId="246" fontId="27" fillId="0" borderId="1" xfId="0" applyNumberFormat="1" applyFont="1" applyBorder="1" applyAlignment="1" applyProtection="1">
      <alignment vertical="center"/>
      <protection locked="0"/>
    </xf>
    <xf numFmtId="215" fontId="27" fillId="0" borderId="1" xfId="665" applyNumberFormat="1" applyFont="1" applyBorder="1" applyAlignment="1" applyProtection="1">
      <alignment vertical="center"/>
      <protection locked="0"/>
    </xf>
    <xf numFmtId="215" fontId="26" fillId="43" borderId="1" xfId="665" applyNumberFormat="1" applyFont="1" applyFill="1" applyBorder="1" applyAlignment="1" applyProtection="1">
      <alignment vertical="center"/>
      <protection locked="0"/>
    </xf>
    <xf numFmtId="200" fontId="22" fillId="0" borderId="0" xfId="0" applyNumberFormat="1" applyFont="1" applyAlignment="1" applyProtection="1">
      <alignment vertical="center"/>
      <protection locked="0"/>
    </xf>
    <xf numFmtId="0" fontId="22" fillId="0" borderId="120" xfId="0" applyFont="1" applyBorder="1" applyAlignment="1" applyProtection="1">
      <alignment horizontal="left" vertical="center"/>
      <protection locked="0"/>
    </xf>
    <xf numFmtId="0" fontId="22" fillId="0" borderId="119" xfId="0" applyFont="1" applyBorder="1" applyAlignment="1" applyProtection="1">
      <alignment vertical="center"/>
      <protection locked="0"/>
    </xf>
    <xf numFmtId="171" fontId="22" fillId="0" borderId="119" xfId="0" applyNumberFormat="1" applyFont="1" applyBorder="1" applyAlignment="1" applyProtection="1">
      <alignment vertical="center"/>
      <protection locked="0"/>
    </xf>
    <xf numFmtId="171" fontId="22" fillId="0" borderId="29" xfId="0" applyNumberFormat="1" applyFont="1" applyBorder="1" applyAlignment="1" applyProtection="1">
      <alignment vertical="center"/>
      <protection locked="0"/>
    </xf>
    <xf numFmtId="0" fontId="22" fillId="0" borderId="17" xfId="0" applyFont="1" applyBorder="1" applyAlignment="1" applyProtection="1">
      <alignment horizontal="left" vertical="center"/>
      <protection locked="0"/>
    </xf>
    <xf numFmtId="0" fontId="22" fillId="0" borderId="0" xfId="0" quotePrefix="1" applyFont="1" applyAlignment="1" applyProtection="1">
      <alignment horizontal="left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155" fillId="0" borderId="17" xfId="0" applyFont="1" applyBorder="1" applyAlignment="1" applyProtection="1">
      <alignment horizontal="left" vertical="center"/>
      <protection locked="0"/>
    </xf>
    <xf numFmtId="0" fontId="156" fillId="0" borderId="0" xfId="776" applyFont="1" applyAlignment="1" applyProtection="1">
      <alignment vertical="center"/>
      <protection locked="0"/>
    </xf>
    <xf numFmtId="171" fontId="156" fillId="0" borderId="0" xfId="776" applyNumberFormat="1" applyFont="1" applyAlignment="1" applyProtection="1">
      <alignment vertical="center"/>
      <protection locked="0"/>
    </xf>
    <xf numFmtId="171" fontId="27" fillId="0" borderId="6" xfId="0" applyNumberFormat="1" applyFont="1" applyBorder="1" applyAlignment="1" applyProtection="1">
      <alignment horizontal="center" vertical="center"/>
      <protection locked="0"/>
    </xf>
    <xf numFmtId="171" fontId="27" fillId="0" borderId="26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56" fillId="0" borderId="17" xfId="0" quotePrefix="1" applyFont="1" applyBorder="1" applyAlignment="1" applyProtection="1">
      <alignment vertical="center" readingOrder="1"/>
      <protection locked="0"/>
    </xf>
    <xf numFmtId="171" fontId="27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71" fontId="27" fillId="0" borderId="30" xfId="0" applyNumberFormat="1" applyFont="1" applyBorder="1" applyAlignment="1" applyProtection="1">
      <alignment horizontal="center" vertical="center"/>
      <protection locked="0"/>
    </xf>
    <xf numFmtId="171" fontId="26" fillId="43" borderId="1" xfId="0" applyNumberFormat="1" applyFont="1" applyFill="1" applyBorder="1" applyAlignment="1" applyProtection="1">
      <alignment horizontal="center" vertical="center"/>
      <protection locked="0"/>
    </xf>
    <xf numFmtId="171" fontId="27" fillId="0" borderId="1" xfId="0" applyNumberFormat="1" applyFont="1" applyBorder="1" applyAlignment="1" applyProtection="1">
      <alignment horizontal="center" vertical="center"/>
      <protection locked="0"/>
    </xf>
    <xf numFmtId="171" fontId="22" fillId="0" borderId="30" xfId="0" applyNumberFormat="1" applyFont="1" applyBorder="1" applyAlignment="1" applyProtection="1">
      <alignment vertical="center"/>
      <protection locked="0"/>
    </xf>
    <xf numFmtId="0" fontId="25" fillId="0" borderId="21" xfId="0" applyFont="1" applyBorder="1" applyAlignment="1" applyProtection="1">
      <alignment vertical="center"/>
      <protection locked="0"/>
    </xf>
    <xf numFmtId="0" fontId="25" fillId="0" borderId="22" xfId="0" applyFont="1" applyBorder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7" fillId="0" borderId="7" xfId="0" applyFont="1" applyBorder="1" applyAlignment="1" applyProtection="1">
      <alignment horizontal="left" vertical="center" wrapText="1"/>
      <protection locked="0"/>
    </xf>
    <xf numFmtId="171" fontId="27" fillId="0" borderId="7" xfId="0" applyNumberFormat="1" applyFont="1" applyBorder="1" applyAlignment="1" applyProtection="1">
      <alignment horizontal="left" vertical="center" wrapText="1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5" fillId="0" borderId="7" xfId="0" applyFont="1" applyBorder="1" applyAlignment="1" applyProtection="1">
      <alignment horizontal="left" vertical="center"/>
      <protection locked="0"/>
    </xf>
    <xf numFmtId="0" fontId="25" fillId="0" borderId="7" xfId="0" applyFont="1" applyBorder="1" applyAlignment="1" applyProtection="1">
      <alignment vertical="center"/>
      <protection locked="0"/>
    </xf>
    <xf numFmtId="171" fontId="25" fillId="0" borderId="7" xfId="0" applyNumberFormat="1" applyFont="1" applyBorder="1" applyAlignment="1" applyProtection="1">
      <alignment vertical="center"/>
      <protection locked="0"/>
    </xf>
    <xf numFmtId="0" fontId="25" fillId="0" borderId="7" xfId="0" applyFont="1" applyBorder="1" applyAlignment="1" applyProtection="1">
      <alignment horizontal="right" vertical="center"/>
      <protection locked="0"/>
    </xf>
    <xf numFmtId="171" fontId="25" fillId="0" borderId="7" xfId="0" applyNumberFormat="1" applyFont="1" applyBorder="1" applyAlignment="1" applyProtection="1">
      <alignment horizontal="right" vertical="center"/>
      <protection locked="0"/>
    </xf>
    <xf numFmtId="0" fontId="25" fillId="0" borderId="24" xfId="0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centerContinuous" vertical="center"/>
      <protection locked="0"/>
    </xf>
    <xf numFmtId="171" fontId="22" fillId="0" borderId="0" xfId="0" applyNumberFormat="1" applyFont="1" applyAlignment="1" applyProtection="1">
      <alignment horizontal="centerContinuous" vertical="center"/>
      <protection locked="0"/>
    </xf>
    <xf numFmtId="171" fontId="22" fillId="0" borderId="0" xfId="0" quotePrefix="1" applyNumberFormat="1" applyFont="1" applyAlignment="1" applyProtection="1">
      <alignment horizontal="centerContinuous" vertical="center"/>
      <protection locked="0"/>
    </xf>
    <xf numFmtId="173" fontId="22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14" fontId="24" fillId="0" borderId="0" xfId="0" applyNumberFormat="1" applyFont="1" applyAlignment="1">
      <alignment vertical="center"/>
    </xf>
    <xf numFmtId="168" fontId="26" fillId="2" borderId="1" xfId="665" applyFont="1" applyFill="1" applyBorder="1" applyAlignment="1">
      <alignment horizontal="center" vertical="center"/>
    </xf>
    <xf numFmtId="0" fontId="22" fillId="0" borderId="0" xfId="0" quotePrefix="1" applyFont="1" applyAlignment="1" applyProtection="1">
      <alignment vertical="center"/>
      <protection locked="0"/>
    </xf>
    <xf numFmtId="2" fontId="27" fillId="43" borderId="42" xfId="665" applyNumberFormat="1" applyFont="1" applyFill="1" applyBorder="1" applyAlignment="1">
      <alignment vertical="center" shrinkToFit="1"/>
    </xf>
    <xf numFmtId="253" fontId="27" fillId="43" borderId="42" xfId="665" applyNumberFormat="1" applyFont="1" applyFill="1" applyBorder="1" applyAlignment="1">
      <alignment vertical="center" shrinkToFit="1"/>
    </xf>
    <xf numFmtId="0" fontId="27" fillId="0" borderId="123" xfId="0" applyFont="1" applyBorder="1" applyAlignment="1">
      <alignment horizontal="center" vertical="center" shrinkToFit="1"/>
    </xf>
    <xf numFmtId="168" fontId="22" fillId="0" borderId="122" xfId="665" applyFont="1" applyFill="1" applyBorder="1" applyAlignment="1">
      <alignment horizontal="right" vertical="center" shrinkToFit="1"/>
    </xf>
    <xf numFmtId="0" fontId="27" fillId="40" borderId="38" xfId="0" applyFont="1" applyFill="1" applyBorder="1" applyAlignment="1">
      <alignment vertical="center" shrinkToFit="1"/>
    </xf>
    <xf numFmtId="49" fontId="27" fillId="40" borderId="38" xfId="790" applyNumberFormat="1" applyFont="1" applyFill="1" applyBorder="1" applyAlignment="1">
      <alignment vertical="center" shrinkToFit="1"/>
    </xf>
    <xf numFmtId="168" fontId="28" fillId="2" borderId="1" xfId="665" applyFont="1" applyFill="1" applyBorder="1" applyAlignment="1">
      <alignment horizontal="right" vertical="center" shrinkToFit="1"/>
    </xf>
    <xf numFmtId="168" fontId="28" fillId="2" borderId="1" xfId="665" applyFont="1" applyFill="1" applyBorder="1" applyAlignment="1">
      <alignment vertical="center" shrinkToFit="1"/>
    </xf>
    <xf numFmtId="168" fontId="22" fillId="0" borderId="83" xfId="665" applyFont="1" applyFill="1" applyBorder="1" applyAlignment="1">
      <alignment vertical="center" shrinkToFit="1"/>
    </xf>
    <xf numFmtId="168" fontId="22" fillId="0" borderId="83" xfId="665" applyFont="1" applyFill="1" applyBorder="1" applyAlignment="1">
      <alignment horizontal="right" vertical="center" shrinkToFit="1"/>
    </xf>
    <xf numFmtId="168" fontId="22" fillId="0" borderId="122" xfId="665" applyFont="1" applyFill="1" applyBorder="1" applyAlignment="1">
      <alignment vertical="center" shrinkToFit="1"/>
    </xf>
    <xf numFmtId="168" fontId="22" fillId="0" borderId="31" xfId="665" applyFont="1" applyFill="1" applyBorder="1" applyAlignment="1">
      <alignment horizontal="right" vertical="center" shrinkToFit="1"/>
    </xf>
    <xf numFmtId="0" fontId="27" fillId="40" borderId="123" xfId="0" applyFont="1" applyFill="1" applyBorder="1" applyAlignment="1">
      <alignment horizontal="center" vertical="center" shrinkToFit="1"/>
    </xf>
    <xf numFmtId="168" fontId="28" fillId="2" borderId="1" xfId="665" applyFont="1" applyFill="1" applyBorder="1" applyAlignment="1">
      <alignment horizontal="center" vertical="center" shrinkToFit="1"/>
    </xf>
    <xf numFmtId="0" fontId="28" fillId="43" borderId="1" xfId="0" applyFont="1" applyFill="1" applyBorder="1" applyAlignment="1">
      <alignment horizontal="center" vertical="center" wrapText="1" shrinkToFit="1"/>
    </xf>
    <xf numFmtId="168" fontId="22" fillId="0" borderId="86" xfId="665" applyFont="1" applyFill="1" applyBorder="1" applyAlignment="1">
      <alignment horizontal="right" vertical="center" shrinkToFit="1"/>
    </xf>
    <xf numFmtId="0" fontId="22" fillId="0" borderId="0" xfId="0" applyFont="1" applyAlignment="1">
      <alignment horizontal="left" vertical="top"/>
    </xf>
    <xf numFmtId="0" fontId="62" fillId="2" borderId="37" xfId="0" applyFont="1" applyFill="1" applyBorder="1" applyAlignment="1">
      <alignment horizontal="center" vertical="center" wrapText="1"/>
    </xf>
    <xf numFmtId="175" fontId="26" fillId="43" borderId="1" xfId="665" applyNumberFormat="1" applyFont="1" applyFill="1" applyBorder="1" applyAlignment="1">
      <alignment horizontal="center" vertical="center" wrapText="1" shrinkToFit="1"/>
    </xf>
    <xf numFmtId="0" fontId="26" fillId="43" borderId="1" xfId="0" applyFont="1" applyFill="1" applyBorder="1" applyAlignment="1">
      <alignment horizontal="center" vertical="center" wrapText="1" shrinkToFit="1"/>
    </xf>
    <xf numFmtId="168" fontId="26" fillId="43" borderId="1" xfId="665" applyFont="1" applyFill="1" applyBorder="1" applyAlignment="1">
      <alignment horizontal="center" vertical="center" wrapText="1" shrinkToFit="1"/>
    </xf>
    <xf numFmtId="168" fontId="26" fillId="2" borderId="1" xfId="665" applyFont="1" applyFill="1" applyBorder="1" applyAlignment="1">
      <alignment horizontal="center" vertical="center" wrapText="1" shrinkToFit="1"/>
    </xf>
    <xf numFmtId="0" fontId="26" fillId="2" borderId="1" xfId="0" applyFont="1" applyFill="1" applyBorder="1" applyAlignment="1">
      <alignment horizontal="center" vertical="center" wrapText="1" shrinkToFit="1"/>
    </xf>
    <xf numFmtId="0" fontId="27" fillId="40" borderId="83" xfId="0" applyFont="1" applyFill="1" applyBorder="1" applyAlignment="1">
      <alignment vertical="center" shrinkToFit="1"/>
    </xf>
    <xf numFmtId="49" fontId="27" fillId="40" borderId="83" xfId="790" applyNumberFormat="1" applyFont="1" applyFill="1" applyBorder="1" applyAlignment="1">
      <alignment vertical="center" shrinkToFit="1"/>
    </xf>
    <xf numFmtId="0" fontId="176" fillId="0" borderId="0" xfId="0" applyFont="1" applyAlignment="1">
      <alignment horizontal="left" vertical="center"/>
    </xf>
    <xf numFmtId="0" fontId="177" fillId="54" borderId="1" xfId="0" applyFont="1" applyFill="1" applyBorder="1" applyAlignment="1">
      <alignment horizontal="left" vertical="center" shrinkToFit="1"/>
    </xf>
    <xf numFmtId="0" fontId="176" fillId="56" borderId="1" xfId="0" applyFont="1" applyFill="1" applyBorder="1" applyAlignment="1">
      <alignment horizontal="left" vertical="center" shrinkToFit="1"/>
    </xf>
    <xf numFmtId="0" fontId="178" fillId="55" borderId="1" xfId="0" applyFont="1" applyFill="1" applyBorder="1" applyAlignment="1">
      <alignment horizontal="left" vertical="center" shrinkToFit="1"/>
    </xf>
    <xf numFmtId="254" fontId="177" fillId="54" borderId="1" xfId="0" applyNumberFormat="1" applyFont="1" applyFill="1" applyBorder="1" applyAlignment="1">
      <alignment horizontal="left" vertical="center" shrinkToFit="1"/>
    </xf>
    <xf numFmtId="197" fontId="176" fillId="56" borderId="1" xfId="0" applyNumberFormat="1" applyFont="1" applyFill="1" applyBorder="1" applyAlignment="1">
      <alignment horizontal="left" vertical="center" shrinkToFit="1"/>
    </xf>
    <xf numFmtId="168" fontId="176" fillId="56" borderId="1" xfId="804" quotePrefix="1" applyFont="1" applyFill="1" applyBorder="1" applyAlignment="1">
      <alignment horizontal="left" vertical="center" shrinkToFit="1"/>
    </xf>
    <xf numFmtId="168" fontId="176" fillId="56" borderId="1" xfId="0" quotePrefix="1" applyNumberFormat="1" applyFont="1" applyFill="1" applyBorder="1" applyAlignment="1">
      <alignment horizontal="left" vertical="center" shrinkToFit="1"/>
    </xf>
    <xf numFmtId="168" fontId="176" fillId="56" borderId="1" xfId="665" applyFont="1" applyFill="1" applyBorder="1" applyAlignment="1">
      <alignment horizontal="right" vertical="center" shrinkToFit="1"/>
    </xf>
    <xf numFmtId="171" fontId="176" fillId="56" borderId="1" xfId="626" applyNumberFormat="1" applyFont="1" applyFill="1" applyBorder="1" applyAlignment="1">
      <alignment horizontal="right" vertical="center" shrinkToFit="1"/>
    </xf>
    <xf numFmtId="168" fontId="28" fillId="39" borderId="25" xfId="0" applyNumberFormat="1" applyFont="1" applyFill="1" applyBorder="1" applyAlignment="1">
      <alignment vertical="center" wrapText="1"/>
    </xf>
    <xf numFmtId="168" fontId="28" fillId="39" borderId="25" xfId="0" applyNumberFormat="1" applyFont="1" applyFill="1" applyBorder="1" applyAlignment="1">
      <alignment horizontal="left" vertical="center" wrapText="1"/>
    </xf>
    <xf numFmtId="168" fontId="22" fillId="39" borderId="125" xfId="0" applyNumberFormat="1" applyFont="1" applyFill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168" fontId="22" fillId="0" borderId="86" xfId="665" applyFont="1" applyFill="1" applyBorder="1" applyAlignment="1">
      <alignment vertical="center" shrinkToFit="1"/>
    </xf>
    <xf numFmtId="168" fontId="22" fillId="40" borderId="86" xfId="665" applyFont="1" applyFill="1" applyBorder="1" applyAlignment="1">
      <alignment vertical="center" shrinkToFit="1"/>
    </xf>
    <xf numFmtId="168" fontId="22" fillId="40" borderId="86" xfId="665" applyFont="1" applyFill="1" applyBorder="1" applyAlignment="1">
      <alignment horizontal="right" vertical="center" shrinkToFit="1"/>
    </xf>
    <xf numFmtId="168" fontId="22" fillId="44" borderId="86" xfId="665" applyFont="1" applyFill="1" applyBorder="1" applyAlignment="1">
      <alignment vertical="center" shrinkToFit="1"/>
    </xf>
    <xf numFmtId="168" fontId="22" fillId="44" borderId="86" xfId="665" applyFont="1" applyFill="1" applyBorder="1" applyAlignment="1">
      <alignment horizontal="right" vertical="center" shrinkToFit="1"/>
    </xf>
    <xf numFmtId="168" fontId="22" fillId="0" borderId="125" xfId="0" applyNumberFormat="1" applyFont="1" applyBorder="1" applyAlignment="1">
      <alignment horizontal="left" vertical="center" wrapText="1"/>
    </xf>
    <xf numFmtId="168" fontId="28" fillId="39" borderId="125" xfId="0" applyNumberFormat="1" applyFont="1" applyFill="1" applyBorder="1" applyAlignment="1">
      <alignment horizontal="left" vertical="center" wrapText="1"/>
    </xf>
    <xf numFmtId="168" fontId="28" fillId="39" borderId="26" xfId="0" applyNumberFormat="1" applyFont="1" applyFill="1" applyBorder="1" applyAlignment="1">
      <alignment vertical="center"/>
    </xf>
    <xf numFmtId="168" fontId="28" fillId="39" borderId="1" xfId="665" applyFont="1" applyFill="1" applyBorder="1" applyAlignment="1">
      <alignment vertical="center" shrinkToFit="1"/>
    </xf>
    <xf numFmtId="168" fontId="28" fillId="39" borderId="1" xfId="665" applyFont="1" applyFill="1" applyBorder="1" applyAlignment="1">
      <alignment horizontal="right" vertical="center" shrinkToFit="1"/>
    </xf>
    <xf numFmtId="168" fontId="28" fillId="39" borderId="1" xfId="665" applyFont="1" applyFill="1" applyBorder="1" applyAlignment="1">
      <alignment horizontal="center" vertical="center" shrinkToFit="1"/>
    </xf>
    <xf numFmtId="168" fontId="28" fillId="39" borderId="16" xfId="665" applyFont="1" applyFill="1" applyBorder="1" applyAlignment="1">
      <alignment vertical="center" shrinkToFit="1"/>
    </xf>
    <xf numFmtId="168" fontId="28" fillId="0" borderId="126" xfId="0" applyNumberFormat="1" applyFont="1" applyBorder="1" applyAlignment="1">
      <alignment vertical="center"/>
    </xf>
    <xf numFmtId="168" fontId="22" fillId="40" borderId="83" xfId="665" applyFont="1" applyFill="1" applyBorder="1" applyAlignment="1">
      <alignment vertical="center" shrinkToFit="1"/>
    </xf>
    <xf numFmtId="168" fontId="22" fillId="0" borderId="83" xfId="665" applyFont="1" applyBorder="1" applyAlignment="1">
      <alignment horizontal="right" vertical="center" shrinkToFit="1"/>
    </xf>
    <xf numFmtId="168" fontId="22" fillId="40" borderId="83" xfId="665" applyFont="1" applyFill="1" applyBorder="1" applyAlignment="1">
      <alignment horizontal="center" vertical="center" shrinkToFit="1"/>
    </xf>
    <xf numFmtId="168" fontId="28" fillId="0" borderId="31" xfId="665" quotePrefix="1" applyFont="1" applyFill="1" applyBorder="1" applyAlignment="1">
      <alignment vertical="center" shrinkToFit="1"/>
    </xf>
    <xf numFmtId="168" fontId="22" fillId="5" borderId="83" xfId="665" quotePrefix="1" applyFont="1" applyFill="1" applyBorder="1" applyAlignment="1">
      <alignment vertical="center" shrinkToFit="1"/>
    </xf>
    <xf numFmtId="168" fontId="22" fillId="0" borderId="83" xfId="665" applyFont="1" applyBorder="1" applyAlignment="1">
      <alignment horizontal="center" vertical="center" shrinkToFit="1"/>
    </xf>
    <xf numFmtId="168" fontId="22" fillId="0" borderId="31" xfId="665" applyFont="1" applyBorder="1" applyAlignment="1">
      <alignment horizontal="right" vertical="center" shrinkToFit="1"/>
    </xf>
    <xf numFmtId="168" fontId="22" fillId="44" borderId="83" xfId="665" applyFont="1" applyFill="1" applyBorder="1" applyAlignment="1">
      <alignment vertical="center" shrinkToFit="1"/>
    </xf>
    <xf numFmtId="168" fontId="22" fillId="44" borderId="83" xfId="665" applyFont="1" applyFill="1" applyBorder="1" applyAlignment="1">
      <alignment horizontal="right" vertical="center" shrinkToFit="1"/>
    </xf>
    <xf numFmtId="168" fontId="22" fillId="0" borderId="129" xfId="0" applyNumberFormat="1" applyFont="1" applyBorder="1" applyAlignment="1">
      <alignment vertical="center" wrapText="1"/>
    </xf>
    <xf numFmtId="168" fontId="22" fillId="0" borderId="86" xfId="665" applyFont="1" applyBorder="1" applyAlignment="1">
      <alignment vertical="center" shrinkToFit="1"/>
    </xf>
    <xf numFmtId="168" fontId="22" fillId="0" borderId="86" xfId="665" applyFont="1" applyBorder="1" applyAlignment="1">
      <alignment horizontal="right" vertical="center" shrinkToFit="1"/>
    </xf>
    <xf numFmtId="168" fontId="155" fillId="40" borderId="86" xfId="665" applyFont="1" applyFill="1" applyBorder="1" applyAlignment="1">
      <alignment horizontal="center" vertical="center" shrinkToFit="1"/>
    </xf>
    <xf numFmtId="168" fontId="22" fillId="0" borderId="122" xfId="665" applyFont="1" applyBorder="1" applyAlignment="1">
      <alignment vertical="center" shrinkToFit="1"/>
    </xf>
    <xf numFmtId="168" fontId="22" fillId="40" borderId="122" xfId="665" applyFont="1" applyFill="1" applyBorder="1" applyAlignment="1">
      <alignment vertical="center" shrinkToFit="1"/>
    </xf>
    <xf numFmtId="168" fontId="155" fillId="40" borderId="122" xfId="665" applyFont="1" applyFill="1" applyBorder="1" applyAlignment="1">
      <alignment horizontal="center" vertical="center" shrinkToFit="1"/>
    </xf>
    <xf numFmtId="168" fontId="22" fillId="0" borderId="122" xfId="665" applyFont="1" applyBorder="1" applyAlignment="1">
      <alignment horizontal="right" vertical="center" shrinkToFit="1"/>
    </xf>
    <xf numFmtId="168" fontId="22" fillId="40" borderId="122" xfId="665" applyFont="1" applyFill="1" applyBorder="1" applyAlignment="1">
      <alignment horizontal="right" vertical="center" shrinkToFit="1"/>
    </xf>
    <xf numFmtId="168" fontId="22" fillId="40" borderId="122" xfId="665" applyFont="1" applyFill="1" applyBorder="1" applyAlignment="1">
      <alignment horizontal="center" vertical="center" shrinkToFit="1"/>
    </xf>
    <xf numFmtId="168" fontId="22" fillId="0" borderId="83" xfId="665" applyFont="1" applyBorder="1" applyAlignment="1">
      <alignment vertical="center" shrinkToFit="1"/>
    </xf>
    <xf numFmtId="168" fontId="155" fillId="0" borderId="83" xfId="665" applyFont="1" applyBorder="1" applyAlignment="1">
      <alignment vertical="center" shrinkToFit="1"/>
    </xf>
    <xf numFmtId="168" fontId="155" fillId="0" borderId="31" xfId="665" applyFont="1" applyBorder="1" applyAlignment="1">
      <alignment horizontal="right" vertical="center" shrinkToFit="1"/>
    </xf>
    <xf numFmtId="168" fontId="155" fillId="0" borderId="128" xfId="0" applyNumberFormat="1" applyFont="1" applyBorder="1" applyAlignment="1">
      <alignment vertical="center"/>
    </xf>
    <xf numFmtId="168" fontId="155" fillId="0" borderId="86" xfId="665" applyFont="1" applyBorder="1" applyAlignment="1">
      <alignment vertical="center" shrinkToFit="1"/>
    </xf>
    <xf numFmtId="168" fontId="22" fillId="2" borderId="25" xfId="0" applyNumberFormat="1" applyFont="1" applyFill="1" applyBorder="1" applyAlignment="1">
      <alignment horizontal="left" vertical="center"/>
    </xf>
    <xf numFmtId="168" fontId="22" fillId="2" borderId="26" xfId="0" applyNumberFormat="1" applyFont="1" applyFill="1" applyBorder="1" applyAlignment="1">
      <alignment horizontal="left" vertical="center"/>
    </xf>
    <xf numFmtId="168" fontId="22" fillId="0" borderId="126" xfId="0" applyNumberFormat="1" applyFont="1" applyBorder="1" applyAlignment="1">
      <alignment horizontal="left" vertical="center"/>
    </xf>
    <xf numFmtId="168" fontId="22" fillId="0" borderId="130" xfId="0" applyNumberFormat="1" applyFont="1" applyBorder="1" applyAlignment="1">
      <alignment horizontal="left" vertical="center" wrapText="1"/>
    </xf>
    <xf numFmtId="168" fontId="22" fillId="0" borderId="127" xfId="0" applyNumberFormat="1" applyFont="1" applyBorder="1" applyAlignment="1">
      <alignment horizontal="left" vertical="center"/>
    </xf>
    <xf numFmtId="168" fontId="22" fillId="2" borderId="25" xfId="0" applyNumberFormat="1" applyFont="1" applyFill="1" applyBorder="1" applyAlignment="1">
      <alignment horizontal="left" vertical="center" wrapText="1"/>
    </xf>
    <xf numFmtId="168" fontId="28" fillId="39" borderId="26" xfId="0" applyNumberFormat="1" applyFont="1" applyFill="1" applyBorder="1" applyAlignment="1">
      <alignment horizontal="left" vertical="center"/>
    </xf>
    <xf numFmtId="168" fontId="28" fillId="0" borderId="126" xfId="0" applyNumberFormat="1" applyFont="1" applyBorder="1" applyAlignment="1">
      <alignment horizontal="left" vertical="center"/>
    </xf>
    <xf numFmtId="168" fontId="22" fillId="0" borderId="126" xfId="0" quotePrefix="1" applyNumberFormat="1" applyFont="1" applyBorder="1" applyAlignment="1">
      <alignment horizontal="left" vertical="center"/>
    </xf>
    <xf numFmtId="168" fontId="28" fillId="0" borderId="83" xfId="665" quotePrefix="1" applyFont="1" applyFill="1" applyBorder="1" applyAlignment="1">
      <alignment vertical="center" shrinkToFit="1"/>
    </xf>
    <xf numFmtId="168" fontId="28" fillId="2" borderId="25" xfId="0" applyNumberFormat="1" applyFont="1" applyFill="1" applyBorder="1" applyAlignment="1">
      <alignment horizontal="left" vertical="center" wrapText="1"/>
    </xf>
    <xf numFmtId="168" fontId="28" fillId="2" borderId="26" xfId="0" applyNumberFormat="1" applyFont="1" applyFill="1" applyBorder="1" applyAlignment="1">
      <alignment horizontal="left" vertical="center"/>
    </xf>
    <xf numFmtId="168" fontId="28" fillId="39" borderId="126" xfId="0" applyNumberFormat="1" applyFont="1" applyFill="1" applyBorder="1" applyAlignment="1">
      <alignment horizontal="left" vertical="center"/>
    </xf>
    <xf numFmtId="168" fontId="22" fillId="39" borderId="83" xfId="665" applyFont="1" applyFill="1" applyBorder="1" applyAlignment="1">
      <alignment vertical="center" shrinkToFit="1"/>
    </xf>
    <xf numFmtId="168" fontId="22" fillId="39" borderId="83" xfId="665" applyFont="1" applyFill="1" applyBorder="1" applyAlignment="1">
      <alignment horizontal="right" vertical="center" shrinkToFit="1"/>
    </xf>
    <xf numFmtId="168" fontId="22" fillId="39" borderId="83" xfId="665" applyFont="1" applyFill="1" applyBorder="1" applyAlignment="1">
      <alignment horizontal="center" vertical="center" shrinkToFit="1"/>
    </xf>
    <xf numFmtId="168" fontId="22" fillId="39" borderId="31" xfId="665" applyFont="1" applyFill="1" applyBorder="1" applyAlignment="1">
      <alignment horizontal="right" vertical="center" shrinkToFit="1"/>
    </xf>
    <xf numFmtId="168" fontId="22" fillId="39" borderId="126" xfId="0" applyNumberFormat="1" applyFont="1" applyFill="1" applyBorder="1" applyAlignment="1">
      <alignment horizontal="left" vertical="center"/>
    </xf>
    <xf numFmtId="168" fontId="22" fillId="39" borderId="16" xfId="665" applyFont="1" applyFill="1" applyBorder="1" applyAlignment="1">
      <alignment horizontal="right" vertical="center" shrinkToFit="1"/>
    </xf>
    <xf numFmtId="168" fontId="28" fillId="39" borderId="29" xfId="0" applyNumberFormat="1" applyFont="1" applyFill="1" applyBorder="1" applyAlignment="1">
      <alignment horizontal="left" vertical="center"/>
    </xf>
    <xf numFmtId="168" fontId="22" fillId="44" borderId="125" xfId="0" applyNumberFormat="1" applyFont="1" applyFill="1" applyBorder="1" applyAlignment="1">
      <alignment horizontal="left" vertical="center" wrapText="1"/>
    </xf>
    <xf numFmtId="168" fontId="22" fillId="44" borderId="126" xfId="0" applyNumberFormat="1" applyFont="1" applyFill="1" applyBorder="1" applyAlignment="1">
      <alignment horizontal="left" vertical="center"/>
    </xf>
    <xf numFmtId="168" fontId="22" fillId="0" borderId="129" xfId="0" applyNumberFormat="1" applyFont="1" applyBorder="1" applyAlignment="1">
      <alignment horizontal="left" vertical="center" wrapText="1"/>
    </xf>
    <xf numFmtId="168" fontId="22" fillId="0" borderId="128" xfId="0" applyNumberFormat="1" applyFont="1" applyBorder="1" applyAlignment="1">
      <alignment horizontal="left" vertical="center"/>
    </xf>
    <xf numFmtId="168" fontId="22" fillId="44" borderId="129" xfId="0" applyNumberFormat="1" applyFont="1" applyFill="1" applyBorder="1" applyAlignment="1">
      <alignment horizontal="left" vertical="center" wrapText="1"/>
    </xf>
    <xf numFmtId="168" fontId="22" fillId="44" borderId="128" xfId="0" applyNumberFormat="1" applyFont="1" applyFill="1" applyBorder="1" applyAlignment="1">
      <alignment horizontal="left" vertical="center"/>
    </xf>
    <xf numFmtId="168" fontId="22" fillId="40" borderId="125" xfId="0" applyNumberFormat="1" applyFont="1" applyFill="1" applyBorder="1" applyAlignment="1">
      <alignment horizontal="left" vertical="center" wrapText="1"/>
    </xf>
    <xf numFmtId="168" fontId="22" fillId="40" borderId="126" xfId="0" applyNumberFormat="1" applyFont="1" applyFill="1" applyBorder="1" applyAlignment="1">
      <alignment horizontal="left" vertical="center"/>
    </xf>
    <xf numFmtId="168" fontId="22" fillId="40" borderId="83" xfId="665" applyFont="1" applyFill="1" applyBorder="1" applyAlignment="1">
      <alignment horizontal="right" vertical="center" shrinkToFit="1"/>
    </xf>
    <xf numFmtId="168" fontId="22" fillId="40" borderId="130" xfId="0" applyNumberFormat="1" applyFont="1" applyFill="1" applyBorder="1" applyAlignment="1">
      <alignment horizontal="left" vertical="center" wrapText="1"/>
    </xf>
    <xf numFmtId="168" fontId="22" fillId="40" borderId="127" xfId="0" applyNumberFormat="1" applyFont="1" applyFill="1" applyBorder="1" applyAlignment="1">
      <alignment horizontal="left" vertical="center"/>
    </xf>
    <xf numFmtId="168" fontId="155" fillId="0" borderId="86" xfId="665" applyFont="1" applyBorder="1" applyAlignment="1">
      <alignment horizontal="center" vertical="center" shrinkToFit="1"/>
    </xf>
    <xf numFmtId="168" fontId="22" fillId="5" borderId="86" xfId="665" applyFont="1" applyFill="1" applyBorder="1" applyAlignment="1">
      <alignment horizontal="center" vertical="center" shrinkToFit="1"/>
    </xf>
    <xf numFmtId="168" fontId="22" fillId="0" borderId="125" xfId="0" quotePrefix="1" applyNumberFormat="1" applyFont="1" applyBorder="1" applyAlignment="1">
      <alignment horizontal="left" vertical="center" wrapText="1"/>
    </xf>
    <xf numFmtId="246" fontId="26" fillId="43" borderId="1" xfId="626" applyNumberFormat="1" applyFont="1" applyFill="1" applyBorder="1" applyAlignment="1" applyProtection="1">
      <alignment vertical="center"/>
      <protection locked="0"/>
    </xf>
    <xf numFmtId="247" fontId="26" fillId="43" borderId="1" xfId="626" applyNumberFormat="1" applyFont="1" applyFill="1" applyBorder="1" applyAlignment="1" applyProtection="1">
      <alignment vertical="center"/>
      <protection locked="0"/>
    </xf>
    <xf numFmtId="246" fontId="26" fillId="43" borderId="1" xfId="0" applyNumberFormat="1" applyFont="1" applyFill="1" applyBorder="1" applyAlignment="1" applyProtection="1">
      <alignment vertical="center"/>
      <protection locked="0"/>
    </xf>
    <xf numFmtId="215" fontId="27" fillId="5" borderId="1" xfId="665" applyNumberFormat="1" applyFont="1" applyFill="1" applyBorder="1" applyAlignment="1" applyProtection="1">
      <alignment vertical="center"/>
      <protection locked="0"/>
    </xf>
    <xf numFmtId="168" fontId="22" fillId="0" borderId="0" xfId="674" applyFont="1" applyBorder="1" applyAlignment="1" applyProtection="1">
      <alignment vertical="center"/>
      <protection locked="0"/>
    </xf>
    <xf numFmtId="171" fontId="22" fillId="0" borderId="0" xfId="674" applyNumberFormat="1" applyFont="1" applyBorder="1" applyAlignment="1" applyProtection="1">
      <alignment horizontal="center" vertical="center"/>
      <protection locked="0"/>
    </xf>
    <xf numFmtId="174" fontId="22" fillId="0" borderId="0" xfId="674" applyNumberFormat="1" applyFont="1" applyBorder="1" applyAlignment="1" applyProtection="1">
      <alignment horizontal="center" vertical="center"/>
      <protection locked="0"/>
    </xf>
    <xf numFmtId="171" fontId="22" fillId="0" borderId="0" xfId="674" applyNumberFormat="1" applyFont="1" applyBorder="1" applyAlignment="1" applyProtection="1">
      <alignment vertical="center"/>
      <protection locked="0"/>
    </xf>
    <xf numFmtId="174" fontId="22" fillId="0" borderId="0" xfId="674" applyNumberFormat="1" applyFont="1" applyBorder="1" applyAlignment="1" applyProtection="1">
      <alignment vertical="center"/>
      <protection locked="0"/>
    </xf>
    <xf numFmtId="0" fontId="179" fillId="0" borderId="0" xfId="0" applyFont="1" applyAlignment="1">
      <alignment vertical="center"/>
    </xf>
    <xf numFmtId="168" fontId="176" fillId="43" borderId="1" xfId="804" applyFont="1" applyFill="1" applyBorder="1" applyAlignment="1">
      <alignment horizontal="left" vertical="center" shrinkToFit="1"/>
    </xf>
    <xf numFmtId="168" fontId="176" fillId="43" borderId="1" xfId="665" applyFont="1" applyFill="1" applyBorder="1" applyAlignment="1">
      <alignment horizontal="left" vertical="center" shrinkToFit="1"/>
    </xf>
    <xf numFmtId="0" fontId="178" fillId="53" borderId="1" xfId="0" applyFont="1" applyFill="1" applyBorder="1" applyAlignment="1">
      <alignment horizontal="center" vertical="center" shrinkToFit="1"/>
    </xf>
    <xf numFmtId="0" fontId="26" fillId="2" borderId="30" xfId="0" applyFont="1" applyFill="1" applyBorder="1" applyAlignment="1">
      <alignment horizontal="center" vertical="center" wrapText="1"/>
    </xf>
    <xf numFmtId="168" fontId="26" fillId="2" borderId="31" xfId="665" applyFont="1" applyFill="1" applyBorder="1" applyAlignment="1">
      <alignment horizontal="center" vertical="center" wrapText="1"/>
    </xf>
    <xf numFmtId="168" fontId="174" fillId="2" borderId="31" xfId="665" applyFont="1" applyFill="1" applyBorder="1" applyAlignment="1">
      <alignment horizontal="center" vertical="center" wrapText="1"/>
    </xf>
    <xf numFmtId="175" fontId="26" fillId="2" borderId="30" xfId="665" applyNumberFormat="1" applyFont="1" applyFill="1" applyBorder="1" applyAlignment="1">
      <alignment horizontal="center" vertical="center" wrapText="1"/>
    </xf>
    <xf numFmtId="0" fontId="62" fillId="2" borderId="1" xfId="0" quotePrefix="1" applyFont="1" applyFill="1" applyBorder="1" applyAlignment="1">
      <alignment horizontal="center" vertical="center" wrapText="1"/>
    </xf>
    <xf numFmtId="168" fontId="25" fillId="2" borderId="26" xfId="665" applyFont="1" applyFill="1" applyBorder="1" applyAlignment="1">
      <alignment horizontal="center" vertical="center" wrapText="1"/>
    </xf>
    <xf numFmtId="175" fontId="25" fillId="2" borderId="26" xfId="665" applyNumberFormat="1" applyFont="1" applyFill="1" applyBorder="1" applyAlignment="1">
      <alignment horizontal="center" vertical="center" wrapText="1"/>
    </xf>
    <xf numFmtId="168" fontId="62" fillId="2" borderId="31" xfId="665" applyFont="1" applyFill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center" vertical="center" wrapText="1"/>
    </xf>
    <xf numFmtId="0" fontId="25" fillId="0" borderId="16" xfId="0" quotePrefix="1" applyFont="1" applyBorder="1" applyAlignment="1">
      <alignment horizontal="center" vertical="center" wrapText="1"/>
    </xf>
    <xf numFmtId="168" fontId="25" fillId="0" borderId="29" xfId="665" applyFont="1" applyBorder="1" applyAlignment="1">
      <alignment vertical="center" wrapText="1"/>
    </xf>
    <xf numFmtId="175" fontId="25" fillId="0" borderId="29" xfId="665" applyNumberFormat="1" applyFont="1" applyFill="1" applyBorder="1" applyAlignment="1">
      <alignment horizontal="center" vertical="center" wrapText="1"/>
    </xf>
    <xf numFmtId="168" fontId="25" fillId="0" borderId="16" xfId="665" applyFont="1" applyBorder="1" applyAlignment="1">
      <alignment vertical="center" wrapText="1"/>
    </xf>
    <xf numFmtId="168" fontId="25" fillId="0" borderId="16" xfId="665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vertical="center" wrapText="1"/>
    </xf>
    <xf numFmtId="0" fontId="25" fillId="0" borderId="15" xfId="0" quotePrefix="1" applyFont="1" applyBorder="1" applyAlignment="1">
      <alignment horizontal="center" vertical="center" wrapText="1"/>
    </xf>
    <xf numFmtId="168" fontId="25" fillId="0" borderId="13" xfId="665" applyFont="1" applyBorder="1" applyAlignment="1">
      <alignment vertical="center" wrapText="1"/>
    </xf>
    <xf numFmtId="175" fontId="25" fillId="0" borderId="13" xfId="665" applyNumberFormat="1" applyFont="1" applyFill="1" applyBorder="1" applyAlignment="1">
      <alignment horizontal="center" vertical="center" wrapText="1"/>
    </xf>
    <xf numFmtId="168" fontId="25" fillId="0" borderId="15" xfId="665" applyFont="1" applyBorder="1" applyAlignment="1">
      <alignment vertical="center" wrapText="1"/>
    </xf>
    <xf numFmtId="168" fontId="25" fillId="0" borderId="15" xfId="665" applyFont="1" applyFill="1" applyBorder="1" applyAlignment="1">
      <alignment horizontal="center" vertical="center" wrapText="1"/>
    </xf>
    <xf numFmtId="168" fontId="25" fillId="0" borderId="31" xfId="665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168" fontId="25" fillId="2" borderId="31" xfId="665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25" fillId="0" borderId="31" xfId="0" quotePrefix="1" applyFont="1" applyBorder="1" applyAlignment="1">
      <alignment horizontal="center" vertical="center" wrapText="1"/>
    </xf>
    <xf numFmtId="168" fontId="25" fillId="0" borderId="30" xfId="665" applyFont="1" applyBorder="1" applyAlignment="1">
      <alignment vertical="center" wrapText="1"/>
    </xf>
    <xf numFmtId="175" fontId="25" fillId="0" borderId="30" xfId="665" applyNumberFormat="1" applyFont="1" applyFill="1" applyBorder="1" applyAlignment="1">
      <alignment horizontal="center" vertical="center" wrapText="1"/>
    </xf>
    <xf numFmtId="168" fontId="25" fillId="0" borderId="31" xfId="665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175" fontId="25" fillId="0" borderId="31" xfId="665" applyNumberFormat="1" applyFont="1" applyFill="1" applyBorder="1" applyAlignment="1">
      <alignment horizontal="center" vertical="center" wrapText="1"/>
    </xf>
    <xf numFmtId="0" fontId="64" fillId="0" borderId="31" xfId="0" applyFont="1" applyBorder="1" applyAlignment="1">
      <alignment horizontal="center" vertical="center" wrapText="1"/>
    </xf>
    <xf numFmtId="168" fontId="25" fillId="2" borderId="1" xfId="665" applyFont="1" applyFill="1" applyBorder="1" applyAlignment="1">
      <alignment horizontal="center" vertical="center" wrapText="1"/>
    </xf>
    <xf numFmtId="175" fontId="25" fillId="2" borderId="1" xfId="665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8" fontId="25" fillId="0" borderId="1" xfId="665" applyFont="1" applyBorder="1" applyAlignment="1">
      <alignment horizontal="center" vertical="center" wrapText="1"/>
    </xf>
    <xf numFmtId="175" fontId="25" fillId="0" borderId="1" xfId="665" applyNumberFormat="1" applyFont="1" applyBorder="1" applyAlignment="1">
      <alignment horizontal="center" vertical="center" wrapText="1"/>
    </xf>
    <xf numFmtId="171" fontId="25" fillId="0" borderId="1" xfId="0" applyNumberFormat="1" applyFont="1" applyBorder="1" applyAlignment="1">
      <alignment horizontal="left" vertical="center" wrapText="1"/>
    </xf>
    <xf numFmtId="0" fontId="25" fillId="0" borderId="1" xfId="0" quotePrefix="1" applyFont="1" applyBorder="1" applyAlignment="1">
      <alignment horizontal="center" vertical="center" wrapText="1"/>
    </xf>
    <xf numFmtId="168" fontId="25" fillId="40" borderId="1" xfId="665" applyFont="1" applyFill="1" applyBorder="1" applyAlignment="1">
      <alignment horizontal="center" vertical="center" wrapText="1"/>
    </xf>
    <xf numFmtId="175" fontId="25" fillId="40" borderId="1" xfId="665" applyNumberFormat="1" applyFont="1" applyFill="1" applyBorder="1" applyAlignment="1">
      <alignment vertical="center" wrapText="1"/>
    </xf>
    <xf numFmtId="168" fontId="25" fillId="40" borderId="1" xfId="665" applyFont="1" applyFill="1" applyBorder="1" applyAlignment="1">
      <alignment vertical="center" wrapText="1"/>
    </xf>
    <xf numFmtId="168" fontId="25" fillId="0" borderId="1" xfId="665" applyFont="1" applyBorder="1" applyAlignment="1">
      <alignment vertical="center" wrapText="1"/>
    </xf>
    <xf numFmtId="0" fontId="25" fillId="40" borderId="1" xfId="0" applyFont="1" applyFill="1" applyBorder="1" applyAlignment="1">
      <alignment vertical="center" wrapText="1"/>
    </xf>
    <xf numFmtId="0" fontId="62" fillId="2" borderId="1" xfId="0" applyFont="1" applyFill="1" applyBorder="1" applyAlignment="1">
      <alignment horizontal="center" vertical="center" wrapText="1"/>
    </xf>
    <xf numFmtId="175" fontId="25" fillId="2" borderId="26" xfId="665" applyNumberFormat="1" applyFont="1" applyFill="1" applyBorder="1" applyAlignment="1">
      <alignment vertical="center" wrapText="1"/>
    </xf>
    <xf numFmtId="0" fontId="176" fillId="0" borderId="1" xfId="0" applyFont="1" applyBorder="1" applyAlignment="1">
      <alignment horizontal="left" vertical="center" shrinkToFit="1"/>
    </xf>
    <xf numFmtId="0" fontId="176" fillId="0" borderId="1" xfId="0" quotePrefix="1" applyFont="1" applyBorder="1" applyAlignment="1">
      <alignment horizontal="left" vertical="center" shrinkToFit="1"/>
    </xf>
    <xf numFmtId="14" fontId="176" fillId="0" borderId="1" xfId="0" applyNumberFormat="1" applyFont="1" applyBorder="1" applyAlignment="1">
      <alignment horizontal="left" vertical="center" shrinkToFit="1"/>
    </xf>
    <xf numFmtId="9" fontId="176" fillId="0" borderId="1" xfId="626" applyFont="1" applyFill="1" applyBorder="1" applyAlignment="1">
      <alignment horizontal="left" vertical="center" shrinkToFit="1"/>
    </xf>
    <xf numFmtId="197" fontId="176" fillId="0" borderId="1" xfId="0" applyNumberFormat="1" applyFont="1" applyBorder="1" applyAlignment="1">
      <alignment horizontal="left" vertical="center" shrinkToFit="1"/>
    </xf>
    <xf numFmtId="171" fontId="176" fillId="0" borderId="1" xfId="626" applyNumberFormat="1" applyFont="1" applyFill="1" applyBorder="1" applyAlignment="1">
      <alignment horizontal="left" vertical="center" shrinkToFit="1"/>
    </xf>
    <xf numFmtId="171" fontId="176" fillId="0" borderId="1" xfId="0" applyNumberFormat="1" applyFont="1" applyBorder="1" applyAlignment="1">
      <alignment horizontal="left" vertical="center" shrinkToFit="1"/>
    </xf>
    <xf numFmtId="238" fontId="176" fillId="0" borderId="1" xfId="626" applyNumberFormat="1" applyFont="1" applyFill="1" applyBorder="1" applyAlignment="1">
      <alignment horizontal="left" vertical="center" shrinkToFit="1"/>
    </xf>
    <xf numFmtId="178" fontId="176" fillId="0" borderId="1" xfId="626" applyNumberFormat="1" applyFont="1" applyFill="1" applyBorder="1" applyAlignment="1">
      <alignment horizontal="left" vertical="center" shrinkToFit="1"/>
    </xf>
    <xf numFmtId="10" fontId="176" fillId="0" borderId="1" xfId="626" applyNumberFormat="1" applyFont="1" applyFill="1" applyBorder="1" applyAlignment="1">
      <alignment horizontal="left" vertical="center" shrinkToFit="1"/>
    </xf>
    <xf numFmtId="168" fontId="176" fillId="0" borderId="1" xfId="665" applyFont="1" applyFill="1" applyBorder="1" applyAlignment="1">
      <alignment horizontal="left" vertical="center" shrinkToFit="1"/>
    </xf>
    <xf numFmtId="246" fontId="26" fillId="0" borderId="1" xfId="0" applyNumberFormat="1" applyFont="1" applyBorder="1" applyAlignment="1" applyProtection="1">
      <alignment vertical="center"/>
      <protection locked="0"/>
    </xf>
    <xf numFmtId="246" fontId="26" fillId="0" borderId="1" xfId="665" applyNumberFormat="1" applyFont="1" applyFill="1" applyBorder="1" applyAlignment="1" applyProtection="1">
      <alignment vertical="center"/>
      <protection locked="0"/>
    </xf>
    <xf numFmtId="215" fontId="26" fillId="43" borderId="26" xfId="665" applyNumberFormat="1" applyFont="1" applyFill="1" applyBorder="1" applyAlignment="1" applyProtection="1">
      <alignment vertical="center"/>
      <protection locked="0"/>
    </xf>
    <xf numFmtId="0" fontId="25" fillId="0" borderId="30" xfId="0" applyFont="1" applyBorder="1" applyAlignment="1">
      <alignment vertical="center" shrinkToFit="1"/>
    </xf>
    <xf numFmtId="168" fontId="26" fillId="2" borderId="0" xfId="665" applyFont="1" applyFill="1" applyBorder="1" applyAlignment="1">
      <alignment horizontal="center" vertical="center" wrapText="1"/>
    </xf>
    <xf numFmtId="0" fontId="177" fillId="54" borderId="1" xfId="0" applyFont="1" applyFill="1" applyBorder="1" applyAlignment="1">
      <alignment vertical="center" shrinkToFit="1"/>
    </xf>
    <xf numFmtId="0" fontId="176" fillId="54" borderId="1" xfId="0" applyFont="1" applyFill="1" applyBorder="1" applyAlignment="1">
      <alignment horizontal="left" vertical="center" shrinkToFit="1"/>
    </xf>
    <xf numFmtId="168" fontId="176" fillId="56" borderId="1" xfId="665" applyFont="1" applyFill="1" applyBorder="1" applyAlignment="1">
      <alignment horizontal="left" vertical="center" shrinkToFit="1"/>
    </xf>
    <xf numFmtId="0" fontId="176" fillId="54" borderId="1" xfId="0" applyFont="1" applyFill="1" applyBorder="1" applyAlignment="1">
      <alignment vertical="center" shrinkToFit="1"/>
    </xf>
    <xf numFmtId="0" fontId="176" fillId="0" borderId="0" xfId="0" applyFont="1" applyAlignment="1">
      <alignment horizontal="left" vertical="center" shrinkToFit="1"/>
    </xf>
    <xf numFmtId="0" fontId="176" fillId="0" borderId="0" xfId="0" applyFont="1" applyAlignment="1">
      <alignment horizontal="left" vertical="center" wrapText="1"/>
    </xf>
    <xf numFmtId="215" fontId="26" fillId="0" borderId="26" xfId="665" applyNumberFormat="1" applyFont="1" applyFill="1" applyBorder="1" applyAlignment="1" applyProtection="1">
      <alignment vertical="center"/>
      <protection locked="0"/>
    </xf>
    <xf numFmtId="215" fontId="27" fillId="0" borderId="26" xfId="665" applyNumberFormat="1" applyFont="1" applyFill="1" applyBorder="1" applyAlignment="1" applyProtection="1">
      <alignment vertical="center"/>
      <protection locked="0"/>
    </xf>
    <xf numFmtId="168" fontId="26" fillId="43" borderId="30" xfId="665" applyFont="1" applyFill="1" applyBorder="1" applyAlignment="1">
      <alignment horizontal="center" vertical="center" wrapText="1"/>
    </xf>
    <xf numFmtId="168" fontId="26" fillId="43" borderId="31" xfId="665" applyFont="1" applyFill="1" applyBorder="1" applyAlignment="1">
      <alignment horizontal="center" vertical="center" wrapText="1"/>
    </xf>
    <xf numFmtId="168" fontId="25" fillId="43" borderId="1" xfId="665" applyFont="1" applyFill="1" applyBorder="1" applyAlignment="1">
      <alignment horizontal="center" vertical="center" wrapText="1"/>
    </xf>
    <xf numFmtId="168" fontId="25" fillId="0" borderId="29" xfId="665" applyFont="1" applyFill="1" applyBorder="1" applyAlignment="1">
      <alignment vertical="center" wrapText="1"/>
    </xf>
    <xf numFmtId="0" fontId="25" fillId="40" borderId="1" xfId="0" applyFont="1" applyFill="1" applyBorder="1" applyAlignment="1">
      <alignment horizontal="center" vertical="center" wrapText="1"/>
    </xf>
    <xf numFmtId="168" fontId="22" fillId="43" borderId="42" xfId="665" applyFont="1" applyFill="1" applyBorder="1" applyAlignment="1">
      <alignment vertical="center" shrinkToFit="1"/>
    </xf>
    <xf numFmtId="168" fontId="25" fillId="0" borderId="5" xfId="665" applyFont="1" applyBorder="1" applyAlignment="1">
      <alignment horizontal="right" vertical="center"/>
    </xf>
    <xf numFmtId="168" fontId="22" fillId="0" borderId="7" xfId="665" applyFont="1" applyFill="1" applyBorder="1" applyAlignment="1">
      <alignment horizontal="right" vertical="center"/>
    </xf>
    <xf numFmtId="168" fontId="25" fillId="0" borderId="5" xfId="665" applyFont="1" applyFill="1" applyBorder="1" applyAlignment="1">
      <alignment horizontal="center" vertical="center"/>
    </xf>
    <xf numFmtId="0" fontId="176" fillId="0" borderId="0" xfId="0" applyFont="1" applyAlignment="1">
      <alignment vertical="center"/>
    </xf>
    <xf numFmtId="0" fontId="176" fillId="0" borderId="1" xfId="0" quotePrefix="1" applyFont="1" applyBorder="1" applyAlignment="1">
      <alignment horizontal="left" vertical="center" wrapText="1" shrinkToFit="1"/>
    </xf>
    <xf numFmtId="0" fontId="27" fillId="40" borderId="83" xfId="0" applyFont="1" applyFill="1" applyBorder="1" applyAlignment="1">
      <alignment vertical="center"/>
    </xf>
    <xf numFmtId="49" fontId="27" fillId="40" borderId="83" xfId="790" applyNumberFormat="1" applyFont="1" applyFill="1" applyBorder="1" applyAlignment="1">
      <alignment vertical="center"/>
    </xf>
    <xf numFmtId="0" fontId="27" fillId="40" borderId="38" xfId="0" applyFont="1" applyFill="1" applyBorder="1" applyAlignment="1">
      <alignment vertical="center"/>
    </xf>
    <xf numFmtId="49" fontId="27" fillId="40" borderId="38" xfId="790" applyNumberFormat="1" applyFont="1" applyFill="1" applyBorder="1" applyAlignment="1">
      <alignment vertical="center"/>
    </xf>
    <xf numFmtId="177" fontId="27" fillId="40" borderId="83" xfId="665" applyNumberFormat="1" applyFont="1" applyFill="1" applyBorder="1" applyAlignment="1">
      <alignment vertical="center" shrinkToFit="1"/>
    </xf>
    <xf numFmtId="0" fontId="26" fillId="43" borderId="121" xfId="0" applyFont="1" applyFill="1" applyBorder="1" applyAlignment="1" applyProtection="1">
      <alignment horizontal="center" vertical="center"/>
      <protection locked="0"/>
    </xf>
    <xf numFmtId="0" fontId="26" fillId="43" borderId="13" xfId="0" applyFont="1" applyFill="1" applyBorder="1" applyAlignment="1" applyProtection="1">
      <alignment horizontal="center" vertical="center"/>
      <protection locked="0"/>
    </xf>
    <xf numFmtId="0" fontId="26" fillId="2" borderId="25" xfId="0" applyFont="1" applyFill="1" applyBorder="1" applyAlignment="1" applyProtection="1">
      <alignment horizontal="center" vertical="center"/>
      <protection locked="0"/>
    </xf>
    <xf numFmtId="0" fontId="26" fillId="2" borderId="6" xfId="0" applyFont="1" applyFill="1" applyBorder="1" applyAlignment="1" applyProtection="1">
      <alignment horizontal="center" vertical="center"/>
      <protection locked="0"/>
    </xf>
    <xf numFmtId="0" fontId="26" fillId="2" borderId="26" xfId="0" applyFont="1" applyFill="1" applyBorder="1" applyAlignment="1" applyProtection="1">
      <alignment horizontal="center" vertical="center"/>
      <protection locked="0"/>
    </xf>
    <xf numFmtId="0" fontId="26" fillId="2" borderId="120" xfId="0" applyFont="1" applyFill="1" applyBorder="1" applyAlignment="1" applyProtection="1">
      <alignment horizontal="center" vertical="center" wrapText="1"/>
      <protection locked="0"/>
    </xf>
    <xf numFmtId="0" fontId="26" fillId="2" borderId="29" xfId="0" applyFont="1" applyFill="1" applyBorder="1" applyAlignment="1" applyProtection="1">
      <alignment horizontal="center" vertical="center" wrapText="1"/>
      <protection locked="0"/>
    </xf>
    <xf numFmtId="0" fontId="26" fillId="43" borderId="1" xfId="0" applyFont="1" applyFill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27" fillId="0" borderId="120" xfId="0" applyFont="1" applyBorder="1" applyAlignment="1" applyProtection="1">
      <alignment horizontal="center" vertical="center"/>
      <protection locked="0"/>
    </xf>
    <xf numFmtId="0" fontId="27" fillId="0" borderId="29" xfId="0" applyFont="1" applyBorder="1" applyAlignment="1" applyProtection="1">
      <alignment horizontal="center" vertical="center"/>
      <protection locked="0"/>
    </xf>
    <xf numFmtId="0" fontId="27" fillId="0" borderId="36" xfId="0" applyFont="1" applyBorder="1" applyAlignment="1" applyProtection="1">
      <alignment horizontal="center" vertical="center"/>
      <protection locked="0"/>
    </xf>
    <xf numFmtId="0" fontId="27" fillId="0" borderId="13" xfId="0" applyFont="1" applyBorder="1" applyAlignment="1" applyProtection="1">
      <alignment horizontal="center" vertical="center"/>
      <protection locked="0"/>
    </xf>
    <xf numFmtId="0" fontId="26" fillId="2" borderId="36" xfId="0" applyFont="1" applyFill="1" applyBorder="1" applyAlignment="1" applyProtection="1">
      <alignment horizontal="center" vertical="center" wrapText="1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20" xfId="0" applyFont="1" applyFill="1" applyBorder="1" applyAlignment="1" applyProtection="1">
      <alignment horizontal="center" vertical="center"/>
      <protection locked="0"/>
    </xf>
    <xf numFmtId="0" fontId="26" fillId="2" borderId="29" xfId="0" applyFont="1" applyFill="1" applyBorder="1" applyAlignment="1" applyProtection="1">
      <alignment horizontal="center" vertical="center"/>
      <protection locked="0"/>
    </xf>
    <xf numFmtId="0" fontId="26" fillId="49" borderId="36" xfId="0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/>
      <protection locked="0"/>
    </xf>
    <xf numFmtId="0" fontId="26" fillId="43" borderId="120" xfId="0" applyFont="1" applyFill="1" applyBorder="1" applyAlignment="1" applyProtection="1">
      <alignment horizontal="center" vertical="center"/>
      <protection locked="0"/>
    </xf>
    <xf numFmtId="0" fontId="26" fillId="43" borderId="29" xfId="0" applyFont="1" applyFill="1" applyBorder="1" applyAlignment="1" applyProtection="1">
      <alignment horizontal="center" vertical="center"/>
      <protection locked="0"/>
    </xf>
    <xf numFmtId="0" fontId="26" fillId="2" borderId="25" xfId="0" applyFont="1" applyFill="1" applyBorder="1" applyAlignment="1" applyProtection="1">
      <alignment horizontal="center" vertical="center" wrapText="1"/>
      <protection locked="0"/>
    </xf>
    <xf numFmtId="0" fontId="26" fillId="2" borderId="26" xfId="0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22" fillId="0" borderId="25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156" fillId="0" borderId="120" xfId="776" applyFont="1" applyBorder="1" applyAlignment="1" applyProtection="1">
      <alignment horizontal="center" vertical="center"/>
      <protection locked="0"/>
    </xf>
    <xf numFmtId="0" fontId="156" fillId="0" borderId="29" xfId="776" applyFont="1" applyBorder="1" applyAlignment="1" applyProtection="1">
      <alignment horizontal="center" vertical="center"/>
      <protection locked="0"/>
    </xf>
    <xf numFmtId="0" fontId="156" fillId="0" borderId="36" xfId="776" applyFont="1" applyBorder="1" applyAlignment="1" applyProtection="1">
      <alignment horizontal="center" vertical="center"/>
      <protection locked="0"/>
    </xf>
    <xf numFmtId="0" fontId="156" fillId="0" borderId="13" xfId="776" applyFont="1" applyBorder="1" applyAlignment="1" applyProtection="1">
      <alignment horizontal="center" vertical="center"/>
      <protection locked="0"/>
    </xf>
    <xf numFmtId="167" fontId="27" fillId="0" borderId="25" xfId="0" applyNumberFormat="1" applyFont="1" applyBorder="1" applyAlignment="1" applyProtection="1">
      <alignment horizontal="right" vertical="center"/>
      <protection locked="0"/>
    </xf>
    <xf numFmtId="167" fontId="27" fillId="0" borderId="6" xfId="0" applyNumberFormat="1" applyFont="1" applyBorder="1" applyAlignment="1" applyProtection="1">
      <alignment horizontal="right" vertical="center"/>
      <protection locked="0"/>
    </xf>
    <xf numFmtId="167" fontId="27" fillId="0" borderId="26" xfId="0" applyNumberFormat="1" applyFont="1" applyBorder="1" applyAlignment="1" applyProtection="1">
      <alignment horizontal="right" vertical="center"/>
      <protection locked="0"/>
    </xf>
    <xf numFmtId="215" fontId="26" fillId="43" borderId="25" xfId="665" applyNumberFormat="1" applyFont="1" applyFill="1" applyBorder="1" applyAlignment="1" applyProtection="1">
      <alignment horizontal="center" vertical="center"/>
      <protection locked="0"/>
    </xf>
    <xf numFmtId="215" fontId="26" fillId="43" borderId="26" xfId="665" applyNumberFormat="1" applyFont="1" applyFill="1" applyBorder="1" applyAlignment="1" applyProtection="1">
      <alignment horizontal="center" vertical="center"/>
      <protection locked="0"/>
    </xf>
    <xf numFmtId="0" fontId="26" fillId="43" borderId="25" xfId="0" applyFont="1" applyFill="1" applyBorder="1" applyAlignment="1" applyProtection="1">
      <alignment horizontal="center" vertical="center"/>
      <protection locked="0"/>
    </xf>
    <xf numFmtId="0" fontId="26" fillId="43" borderId="6" xfId="0" applyFont="1" applyFill="1" applyBorder="1" applyAlignment="1" applyProtection="1">
      <alignment horizontal="center" vertical="center"/>
      <protection locked="0"/>
    </xf>
    <xf numFmtId="0" fontId="26" fillId="43" borderId="26" xfId="0" applyFont="1" applyFill="1" applyBorder="1" applyAlignment="1" applyProtection="1">
      <alignment horizontal="center" vertical="center"/>
      <protection locked="0"/>
    </xf>
    <xf numFmtId="0" fontId="27" fillId="0" borderId="25" xfId="0" applyFont="1" applyBorder="1" applyAlignment="1" applyProtection="1">
      <alignment horizontal="left" vertical="center" wrapText="1"/>
      <protection locked="0"/>
    </xf>
    <xf numFmtId="0" fontId="27" fillId="0" borderId="6" xfId="0" applyFont="1" applyBorder="1" applyAlignment="1" applyProtection="1">
      <alignment horizontal="left" vertical="center" wrapText="1"/>
      <protection locked="0"/>
    </xf>
    <xf numFmtId="0" fontId="27" fillId="0" borderId="26" xfId="0" applyFont="1" applyBorder="1" applyAlignment="1" applyProtection="1">
      <alignment horizontal="left" vertical="center" wrapText="1"/>
      <protection locked="0"/>
    </xf>
    <xf numFmtId="0" fontId="27" fillId="0" borderId="25" xfId="0" applyFont="1" applyBorder="1" applyAlignment="1" applyProtection="1">
      <alignment horizontal="center"/>
      <protection locked="0"/>
    </xf>
    <xf numFmtId="0" fontId="27" fillId="0" borderId="6" xfId="0" applyFont="1" applyBorder="1" applyAlignment="1" applyProtection="1">
      <alignment horizontal="center"/>
      <protection locked="0"/>
    </xf>
    <xf numFmtId="0" fontId="27" fillId="0" borderId="26" xfId="0" applyFont="1" applyBorder="1" applyAlignment="1" applyProtection="1">
      <alignment horizontal="center"/>
      <protection locked="0"/>
    </xf>
    <xf numFmtId="215" fontId="26" fillId="0" borderId="25" xfId="665" applyNumberFormat="1" applyFont="1" applyBorder="1" applyAlignment="1" applyProtection="1">
      <alignment vertical="center"/>
      <protection locked="0"/>
    </xf>
    <xf numFmtId="215" fontId="26" fillId="0" borderId="26" xfId="665" applyNumberFormat="1" applyFont="1" applyBorder="1" applyAlignment="1" applyProtection="1">
      <alignment vertical="center"/>
      <protection locked="0"/>
    </xf>
    <xf numFmtId="215" fontId="27" fillId="0" borderId="25" xfId="665" applyNumberFormat="1" applyFont="1" applyBorder="1" applyAlignment="1" applyProtection="1">
      <alignment vertical="center"/>
      <protection locked="0"/>
    </xf>
    <xf numFmtId="215" fontId="27" fillId="0" borderId="26" xfId="665" applyNumberFormat="1" applyFont="1" applyBorder="1" applyAlignment="1" applyProtection="1">
      <alignment vertical="center"/>
      <protection locked="0"/>
    </xf>
    <xf numFmtId="49" fontId="22" fillId="0" borderId="17" xfId="0" applyNumberFormat="1" applyFont="1" applyBorder="1" applyAlignment="1" applyProtection="1">
      <alignment horizontal="left" vertical="top" wrapText="1"/>
      <protection locked="0"/>
    </xf>
    <xf numFmtId="49" fontId="22" fillId="0" borderId="0" xfId="0" applyNumberFormat="1" applyFont="1" applyAlignment="1" applyProtection="1">
      <alignment horizontal="left" vertical="top" wrapText="1"/>
      <protection locked="0"/>
    </xf>
    <xf numFmtId="215" fontId="26" fillId="43" borderId="25" xfId="665" applyNumberFormat="1" applyFont="1" applyFill="1" applyBorder="1" applyAlignment="1" applyProtection="1">
      <alignment vertical="center"/>
      <protection locked="0"/>
    </xf>
    <xf numFmtId="215" fontId="26" fillId="43" borderId="26" xfId="665" applyNumberFormat="1" applyFont="1" applyFill="1" applyBorder="1" applyAlignment="1" applyProtection="1">
      <alignment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26" fillId="2" borderId="17" xfId="0" applyFont="1" applyFill="1" applyBorder="1" applyAlignment="1" applyProtection="1">
      <alignment horizontal="center" vertical="center"/>
      <protection locked="0"/>
    </xf>
    <xf numFmtId="0" fontId="26" fillId="2" borderId="30" xfId="0" applyFont="1" applyFill="1" applyBorder="1" applyAlignment="1" applyProtection="1">
      <alignment horizontal="center" vertical="center"/>
      <protection locked="0"/>
    </xf>
    <xf numFmtId="0" fontId="26" fillId="0" borderId="2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horizontal="center" vertical="center"/>
      <protection locked="0"/>
    </xf>
    <xf numFmtId="0" fontId="26" fillId="43" borderId="120" xfId="0" applyFont="1" applyFill="1" applyBorder="1" applyAlignment="1" applyProtection="1">
      <alignment horizontal="center" vertical="center" wrapText="1"/>
      <protection locked="0"/>
    </xf>
    <xf numFmtId="0" fontId="26" fillId="43" borderId="29" xfId="0" applyFont="1" applyFill="1" applyBorder="1" applyAlignment="1" applyProtection="1">
      <alignment horizontal="center" vertical="center" wrapText="1"/>
      <protection locked="0"/>
    </xf>
    <xf numFmtId="0" fontId="26" fillId="43" borderId="36" xfId="0" applyFont="1" applyFill="1" applyBorder="1" applyAlignment="1" applyProtection="1">
      <alignment horizontal="center" vertical="center" wrapText="1"/>
      <protection locked="0"/>
    </xf>
    <xf numFmtId="0" fontId="26" fillId="43" borderId="13" xfId="0" applyFont="1" applyFill="1" applyBorder="1" applyAlignment="1" applyProtection="1">
      <alignment horizontal="center" vertical="center" wrapText="1"/>
      <protection locked="0"/>
    </xf>
    <xf numFmtId="0" fontId="176" fillId="0" borderId="0" xfId="0" applyFont="1" applyAlignment="1">
      <alignment horizontal="left" vertical="center" shrinkToFit="1"/>
    </xf>
    <xf numFmtId="0" fontId="176" fillId="54" borderId="1" xfId="0" applyFont="1" applyFill="1" applyBorder="1" applyAlignment="1">
      <alignment horizontal="left" vertical="top"/>
    </xf>
    <xf numFmtId="0" fontId="176" fillId="0" borderId="1" xfId="0" applyFont="1" applyBorder="1" applyAlignment="1">
      <alignment horizontal="left" vertical="top" wrapText="1" shrinkToFit="1"/>
    </xf>
    <xf numFmtId="0" fontId="176" fillId="0" borderId="119" xfId="0" applyFont="1" applyBorder="1" applyAlignment="1">
      <alignment horizontal="left" vertical="center"/>
    </xf>
    <xf numFmtId="0" fontId="176" fillId="54" borderId="1" xfId="0" applyFont="1" applyFill="1" applyBorder="1" applyAlignment="1">
      <alignment vertical="top" wrapText="1"/>
    </xf>
    <xf numFmtId="0" fontId="176" fillId="54" borderId="1" xfId="0" applyFont="1" applyFill="1" applyBorder="1" applyAlignment="1">
      <alignment vertical="top"/>
    </xf>
    <xf numFmtId="0" fontId="175" fillId="53" borderId="1" xfId="0" applyFont="1" applyFill="1" applyBorder="1" applyAlignment="1">
      <alignment horizontal="left" vertical="center"/>
    </xf>
    <xf numFmtId="0" fontId="176" fillId="0" borderId="25" xfId="0" applyFont="1" applyBorder="1" applyAlignment="1">
      <alignment horizontal="left" vertical="top" wrapText="1" shrinkToFit="1"/>
    </xf>
    <xf numFmtId="0" fontId="176" fillId="0" borderId="6" xfId="0" applyFont="1" applyBorder="1" applyAlignment="1">
      <alignment horizontal="left" vertical="top" shrinkToFit="1"/>
    </xf>
    <xf numFmtId="0" fontId="176" fillId="0" borderId="26" xfId="0" applyFont="1" applyBorder="1" applyAlignment="1">
      <alignment horizontal="left" vertical="top" shrinkToFit="1"/>
    </xf>
    <xf numFmtId="0" fontId="176" fillId="0" borderId="6" xfId="0" applyFont="1" applyBorder="1" applyAlignment="1">
      <alignment horizontal="left" vertical="top" wrapText="1" shrinkToFit="1"/>
    </xf>
    <xf numFmtId="0" fontId="176" fillId="0" borderId="26" xfId="0" applyFont="1" applyBorder="1" applyAlignment="1">
      <alignment horizontal="left" vertical="top" wrapText="1" shrinkToFit="1"/>
    </xf>
    <xf numFmtId="0" fontId="176" fillId="54" borderId="1" xfId="0" applyFont="1" applyFill="1" applyBorder="1" applyAlignment="1">
      <alignment horizontal="left" vertical="top" shrinkToFit="1"/>
    </xf>
    <xf numFmtId="0" fontId="176" fillId="54" borderId="1" xfId="0" applyFont="1" applyFill="1" applyBorder="1" applyAlignment="1">
      <alignment vertical="center" shrinkToFit="1"/>
    </xf>
    <xf numFmtId="0" fontId="176" fillId="54" borderId="1" xfId="0" applyFont="1" applyFill="1" applyBorder="1" applyAlignment="1">
      <alignment horizontal="left" vertical="center" wrapText="1" shrinkToFit="1"/>
    </xf>
    <xf numFmtId="0" fontId="176" fillId="54" borderId="1" xfId="0" applyFont="1" applyFill="1" applyBorder="1" applyAlignment="1">
      <alignment horizontal="left" vertical="center" shrinkToFit="1"/>
    </xf>
    <xf numFmtId="0" fontId="176" fillId="54" borderId="120" xfId="0" applyFont="1" applyFill="1" applyBorder="1" applyAlignment="1">
      <alignment horizontal="left" vertical="center" shrinkToFit="1"/>
    </xf>
    <xf numFmtId="0" fontId="176" fillId="54" borderId="29" xfId="0" applyFont="1" applyFill="1" applyBorder="1" applyAlignment="1">
      <alignment horizontal="left" vertical="center" shrinkToFit="1"/>
    </xf>
    <xf numFmtId="0" fontId="176" fillId="54" borderId="17" xfId="0" applyFont="1" applyFill="1" applyBorder="1" applyAlignment="1">
      <alignment horizontal="left" vertical="center" shrinkToFit="1"/>
    </xf>
    <xf numFmtId="0" fontId="176" fillId="54" borderId="30" xfId="0" applyFont="1" applyFill="1" applyBorder="1" applyAlignment="1">
      <alignment horizontal="left" vertical="center" shrinkToFit="1"/>
    </xf>
    <xf numFmtId="0" fontId="176" fillId="54" borderId="36" xfId="0" applyFont="1" applyFill="1" applyBorder="1" applyAlignment="1">
      <alignment horizontal="left" vertical="center" shrinkToFit="1"/>
    </xf>
    <xf numFmtId="0" fontId="176" fillId="54" borderId="13" xfId="0" applyFont="1" applyFill="1" applyBorder="1" applyAlignment="1">
      <alignment horizontal="left" vertical="center" shrinkToFit="1"/>
    </xf>
    <xf numFmtId="0" fontId="176" fillId="54" borderId="1" xfId="0" applyFont="1" applyFill="1" applyBorder="1" applyAlignment="1">
      <alignment vertical="center" wrapText="1" shrinkToFit="1"/>
    </xf>
    <xf numFmtId="0" fontId="177" fillId="54" borderId="1" xfId="0" applyFont="1" applyFill="1" applyBorder="1" applyAlignment="1">
      <alignment horizontal="left" vertical="center" shrinkToFit="1"/>
    </xf>
    <xf numFmtId="0" fontId="176" fillId="56" borderId="1" xfId="0" applyFont="1" applyFill="1" applyBorder="1" applyAlignment="1">
      <alignment horizontal="left" vertical="center" shrinkToFit="1"/>
    </xf>
    <xf numFmtId="0" fontId="177" fillId="54" borderId="25" xfId="0" applyFont="1" applyFill="1" applyBorder="1" applyAlignment="1">
      <alignment horizontal="left" vertical="center" shrinkToFit="1"/>
    </xf>
    <xf numFmtId="0" fontId="177" fillId="54" borderId="6" xfId="0" applyFont="1" applyFill="1" applyBorder="1" applyAlignment="1">
      <alignment horizontal="left" vertical="center" shrinkToFit="1"/>
    </xf>
    <xf numFmtId="0" fontId="177" fillId="54" borderId="26" xfId="0" applyFont="1" applyFill="1" applyBorder="1" applyAlignment="1">
      <alignment horizontal="left" vertical="center" shrinkToFit="1"/>
    </xf>
    <xf numFmtId="0" fontId="25" fillId="40" borderId="17" xfId="0" applyFont="1" applyFill="1" applyBorder="1" applyAlignment="1">
      <alignment vertical="center"/>
    </xf>
    <xf numFmtId="0" fontId="25" fillId="40" borderId="30" xfId="0" applyFont="1" applyFill="1" applyBorder="1" applyAlignment="1">
      <alignment vertical="center"/>
    </xf>
    <xf numFmtId="0" fontId="25" fillId="0" borderId="36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7" xfId="0" applyFont="1" applyBorder="1" applyAlignment="1">
      <alignment vertical="center" shrinkToFit="1"/>
    </xf>
    <xf numFmtId="0" fontId="25" fillId="0" borderId="30" xfId="0" applyFont="1" applyBorder="1" applyAlignment="1">
      <alignment vertical="center" shrinkToFit="1"/>
    </xf>
    <xf numFmtId="0" fontId="25" fillId="0" borderId="17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5" fillId="0" borderId="17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8" fontId="27" fillId="0" borderId="17" xfId="665" applyFont="1" applyBorder="1" applyAlignment="1">
      <alignment vertical="center"/>
    </xf>
    <xf numFmtId="168" fontId="27" fillId="0" borderId="30" xfId="665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7" fillId="0" borderId="30" xfId="0" applyFont="1" applyBorder="1" applyAlignment="1">
      <alignment vertical="center"/>
    </xf>
    <xf numFmtId="0" fontId="25" fillId="0" borderId="17" xfId="0" applyFont="1" applyBorder="1" applyAlignment="1">
      <alignment horizontal="left" vertical="center" shrinkToFit="1"/>
    </xf>
    <xf numFmtId="0" fontId="25" fillId="0" borderId="30" xfId="0" applyFont="1" applyBorder="1" applyAlignment="1">
      <alignment horizontal="left" vertical="center" shrinkToFit="1"/>
    </xf>
    <xf numFmtId="0" fontId="28" fillId="0" borderId="227" xfId="0" applyFont="1" applyBorder="1" applyAlignment="1">
      <alignment horizontal="center" vertical="center"/>
    </xf>
    <xf numFmtId="0" fontId="28" fillId="0" borderId="228" xfId="0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left" vertical="center" shrinkToFit="1"/>
    </xf>
    <xf numFmtId="0" fontId="25" fillId="0" borderId="30" xfId="0" quotePrefix="1" applyFont="1" applyBorder="1" applyAlignment="1">
      <alignment horizontal="left" vertical="center" shrinkToFit="1"/>
    </xf>
    <xf numFmtId="0" fontId="26" fillId="2" borderId="204" xfId="0" applyFont="1" applyFill="1" applyBorder="1" applyAlignment="1">
      <alignment horizontal="left" vertical="center" wrapText="1"/>
    </xf>
    <xf numFmtId="0" fontId="26" fillId="2" borderId="205" xfId="0" applyFont="1" applyFill="1" applyBorder="1" applyAlignment="1">
      <alignment horizontal="left" vertical="center" wrapText="1"/>
    </xf>
    <xf numFmtId="0" fontId="26" fillId="2" borderId="206" xfId="0" applyFont="1" applyFill="1" applyBorder="1" applyAlignment="1">
      <alignment horizontal="left" vertical="center" wrapText="1"/>
    </xf>
    <xf numFmtId="0" fontId="26" fillId="2" borderId="16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2" borderId="120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203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/>
    </xf>
    <xf numFmtId="168" fontId="26" fillId="2" borderId="120" xfId="665" applyFont="1" applyFill="1" applyBorder="1" applyAlignment="1">
      <alignment horizontal="center" vertical="center"/>
    </xf>
    <xf numFmtId="168" fontId="26" fillId="2" borderId="29" xfId="665" applyFont="1" applyFill="1" applyBorder="1" applyAlignment="1">
      <alignment horizontal="center" vertical="center"/>
    </xf>
    <xf numFmtId="168" fontId="26" fillId="49" borderId="36" xfId="665" applyFont="1" applyFill="1" applyBorder="1" applyAlignment="1">
      <alignment horizontal="center" vertical="center"/>
    </xf>
    <xf numFmtId="168" fontId="26" fillId="2" borderId="13" xfId="665" applyFont="1" applyFill="1" applyBorder="1" applyAlignment="1">
      <alignment horizontal="center" vertical="center"/>
    </xf>
    <xf numFmtId="168" fontId="26" fillId="2" borderId="1" xfId="665" applyFont="1" applyFill="1" applyBorder="1" applyAlignment="1">
      <alignment horizontal="center" vertical="center"/>
    </xf>
    <xf numFmtId="0" fontId="26" fillId="43" borderId="1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168" fontId="26" fillId="2" borderId="119" xfId="665" applyFont="1" applyFill="1" applyBorder="1" applyAlignment="1">
      <alignment horizontal="center" vertical="center" wrapText="1"/>
    </xf>
    <xf numFmtId="168" fontId="26" fillId="2" borderId="121" xfId="665" applyFont="1" applyFill="1" applyBorder="1" applyAlignment="1">
      <alignment horizontal="center" vertical="center"/>
    </xf>
    <xf numFmtId="0" fontId="26" fillId="2" borderId="2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8" fillId="43" borderId="16" xfId="0" applyFont="1" applyFill="1" applyBorder="1" applyAlignment="1">
      <alignment horizontal="center" vertical="center" wrapText="1" shrinkToFit="1"/>
    </xf>
    <xf numFmtId="0" fontId="28" fillId="43" borderId="15" xfId="0" applyFont="1" applyFill="1" applyBorder="1" applyAlignment="1">
      <alignment horizontal="center" vertical="center" wrapText="1" shrinkToFit="1"/>
    </xf>
    <xf numFmtId="0" fontId="28" fillId="43" borderId="1" xfId="0" applyFont="1" applyFill="1" applyBorder="1" applyAlignment="1">
      <alignment horizontal="center" vertical="center" wrapText="1" shrinkToFit="1"/>
    </xf>
    <xf numFmtId="168" fontId="28" fillId="43" borderId="16" xfId="665" applyFont="1" applyFill="1" applyBorder="1" applyAlignment="1">
      <alignment horizontal="center" vertical="center" wrapText="1" shrinkToFit="1"/>
    </xf>
    <xf numFmtId="168" fontId="28" fillId="43" borderId="15" xfId="665" applyFont="1" applyFill="1" applyBorder="1" applyAlignment="1">
      <alignment horizontal="center" vertical="center" wrapText="1" shrinkToFit="1"/>
    </xf>
    <xf numFmtId="0" fontId="22" fillId="0" borderId="0" xfId="0" applyFont="1" applyAlignment="1">
      <alignment vertical="top" wrapText="1"/>
    </xf>
    <xf numFmtId="0" fontId="28" fillId="2" borderId="2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43" borderId="1" xfId="0" applyFont="1" applyFill="1" applyBorder="1" applyAlignment="1">
      <alignment horizontal="center" vertical="center" wrapText="1"/>
    </xf>
    <xf numFmtId="0" fontId="28" fillId="43" borderId="1" xfId="0" applyFont="1" applyFill="1" applyBorder="1" applyAlignment="1">
      <alignment horizontal="left" vertical="center" wrapText="1"/>
    </xf>
    <xf numFmtId="0" fontId="28" fillId="43" borderId="120" xfId="0" applyFont="1" applyFill="1" applyBorder="1" applyAlignment="1">
      <alignment horizontal="center" vertical="center" wrapText="1" shrinkToFit="1"/>
    </xf>
    <xf numFmtId="0" fontId="28" fillId="43" borderId="119" xfId="0" applyFont="1" applyFill="1" applyBorder="1" applyAlignment="1">
      <alignment horizontal="center" vertical="center" wrapText="1" shrinkToFit="1"/>
    </xf>
    <xf numFmtId="0" fontId="28" fillId="43" borderId="29" xfId="0" applyFont="1" applyFill="1" applyBorder="1" applyAlignment="1">
      <alignment horizontal="center" vertical="center" wrapText="1" shrinkToFit="1"/>
    </xf>
    <xf numFmtId="0" fontId="26" fillId="43" borderId="199" xfId="0" applyFont="1" applyFill="1" applyBorder="1" applyAlignment="1">
      <alignment horizontal="center" vertical="center" shrinkToFit="1"/>
    </xf>
    <xf numFmtId="0" fontId="26" fillId="43" borderId="103" xfId="0" applyFont="1" applyFill="1" applyBorder="1" applyAlignment="1">
      <alignment horizontal="center" vertical="center" shrinkToFit="1"/>
    </xf>
    <xf numFmtId="0" fontId="26" fillId="43" borderId="41" xfId="0" applyFont="1" applyFill="1" applyBorder="1" applyAlignment="1">
      <alignment horizontal="center" vertical="center" shrinkToFit="1"/>
    </xf>
    <xf numFmtId="0" fontId="67" fillId="0" borderId="207" xfId="0" applyFont="1" applyBorder="1" applyAlignment="1">
      <alignment horizontal="center"/>
    </xf>
    <xf numFmtId="0" fontId="67" fillId="0" borderId="19" xfId="0" quotePrefix="1" applyFont="1" applyBorder="1" applyAlignment="1">
      <alignment horizontal="center"/>
    </xf>
    <xf numFmtId="175" fontId="67" fillId="0" borderId="19" xfId="665" quotePrefix="1" applyNumberFormat="1" applyFont="1" applyBorder="1" applyAlignment="1">
      <alignment horizontal="center"/>
    </xf>
    <xf numFmtId="0" fontId="67" fillId="0" borderId="0" xfId="0" applyFont="1" applyAlignment="1">
      <alignment horizontal="center"/>
    </xf>
    <xf numFmtId="0" fontId="26" fillId="2" borderId="208" xfId="0" applyFont="1" applyFill="1" applyBorder="1" applyAlignment="1">
      <alignment horizontal="center" vertical="center" wrapText="1" shrinkToFit="1"/>
    </xf>
    <xf numFmtId="0" fontId="26" fillId="2" borderId="209" xfId="0" applyFont="1" applyFill="1" applyBorder="1" applyAlignment="1">
      <alignment horizontal="center" wrapText="1" shrinkToFit="1"/>
    </xf>
    <xf numFmtId="0" fontId="26" fillId="43" borderId="44" xfId="0" applyFont="1" applyFill="1" applyBorder="1" applyAlignment="1">
      <alignment horizontal="center" vertical="center" wrapText="1" shrinkToFit="1"/>
    </xf>
    <xf numFmtId="0" fontId="26" fillId="43" borderId="1" xfId="0" applyFont="1" applyFill="1" applyBorder="1" applyAlignment="1">
      <alignment horizontal="center" vertical="center" wrapText="1" shrinkToFit="1"/>
    </xf>
    <xf numFmtId="0" fontId="26" fillId="2" borderId="44" xfId="0" applyFont="1" applyFill="1" applyBorder="1" applyAlignment="1">
      <alignment horizontal="center" vertical="center" wrapText="1" shrinkToFit="1"/>
    </xf>
    <xf numFmtId="0" fontId="26" fillId="49" borderId="1" xfId="0" applyFont="1" applyFill="1" applyBorder="1" applyAlignment="1">
      <alignment horizontal="center" vertical="center" wrapText="1" shrinkToFit="1"/>
    </xf>
    <xf numFmtId="175" fontId="26" fillId="2" borderId="44" xfId="665" applyNumberFormat="1" applyFont="1" applyFill="1" applyBorder="1" applyAlignment="1">
      <alignment horizontal="center" vertical="center" wrapText="1" shrinkToFit="1"/>
    </xf>
    <xf numFmtId="175" fontId="26" fillId="49" borderId="1" xfId="665" applyNumberFormat="1" applyFont="1" applyFill="1" applyBorder="1" applyAlignment="1">
      <alignment horizontal="center" vertical="center" wrapText="1" shrinkToFit="1"/>
    </xf>
    <xf numFmtId="0" fontId="26" fillId="2" borderId="207" xfId="0" applyFont="1" applyFill="1" applyBorder="1" applyAlignment="1">
      <alignment horizontal="center" vertical="center" wrapText="1" shrinkToFit="1"/>
    </xf>
    <xf numFmtId="0" fontId="26" fillId="2" borderId="19" xfId="0" applyFont="1" applyFill="1" applyBorder="1" applyAlignment="1">
      <alignment horizontal="center" vertical="center" wrapText="1" shrinkToFit="1"/>
    </xf>
    <xf numFmtId="0" fontId="26" fillId="2" borderId="192" xfId="0" applyFont="1" applyFill="1" applyBorder="1" applyAlignment="1">
      <alignment horizontal="center" vertical="center" wrapText="1" shrinkToFit="1"/>
    </xf>
    <xf numFmtId="0" fontId="26" fillId="49" borderId="36" xfId="0" applyFont="1" applyFill="1" applyBorder="1" applyAlignment="1">
      <alignment horizontal="center" vertical="center" wrapText="1" shrinkToFit="1"/>
    </xf>
    <xf numFmtId="0" fontId="26" fillId="2" borderId="121" xfId="0" applyFont="1" applyFill="1" applyBorder="1" applyAlignment="1">
      <alignment horizontal="center" vertical="center" wrapText="1" shrinkToFit="1"/>
    </xf>
    <xf numFmtId="0" fontId="26" fillId="2" borderId="13" xfId="0" applyFont="1" applyFill="1" applyBorder="1" applyAlignment="1">
      <alignment horizontal="center" vertical="center" wrapText="1" shrinkToFit="1"/>
    </xf>
    <xf numFmtId="168" fontId="26" fillId="2" borderId="207" xfId="665" applyFont="1" applyFill="1" applyBorder="1" applyAlignment="1">
      <alignment horizontal="center" vertical="center" wrapText="1" shrinkToFit="1"/>
    </xf>
    <xf numFmtId="168" fontId="26" fillId="2" borderId="19" xfId="665" applyFont="1" applyFill="1" applyBorder="1" applyAlignment="1">
      <alignment horizontal="center" vertical="center" wrapText="1" shrinkToFit="1"/>
    </xf>
    <xf numFmtId="168" fontId="26" fillId="2" borderId="192" xfId="665" applyFont="1" applyFill="1" applyBorder="1" applyAlignment="1">
      <alignment horizontal="center" vertical="center" wrapText="1" shrinkToFit="1"/>
    </xf>
    <xf numFmtId="168" fontId="26" fillId="49" borderId="36" xfId="665" applyFont="1" applyFill="1" applyBorder="1" applyAlignment="1">
      <alignment horizontal="center" vertical="center" wrapText="1" shrinkToFit="1"/>
    </xf>
    <xf numFmtId="168" fontId="26" fillId="2" borderId="121" xfId="665" applyFont="1" applyFill="1" applyBorder="1" applyAlignment="1">
      <alignment horizontal="center" vertical="center" wrapText="1" shrinkToFit="1"/>
    </xf>
    <xf numFmtId="168" fontId="26" fillId="2" borderId="13" xfId="665" applyFont="1" applyFill="1" applyBorder="1" applyAlignment="1">
      <alignment horizontal="center" vertical="center" wrapText="1" shrinkToFit="1"/>
    </xf>
    <xf numFmtId="0" fontId="26" fillId="43" borderId="207" xfId="0" applyFont="1" applyFill="1" applyBorder="1" applyAlignment="1">
      <alignment horizontal="center" vertical="center" wrapText="1" shrinkToFit="1"/>
    </xf>
    <xf numFmtId="0" fontId="26" fillId="43" borderId="19" xfId="0" applyFont="1" applyFill="1" applyBorder="1" applyAlignment="1">
      <alignment horizontal="center" vertical="center" wrapText="1" shrinkToFit="1"/>
    </xf>
    <xf numFmtId="0" fontId="26" fillId="43" borderId="192" xfId="0" applyFont="1" applyFill="1" applyBorder="1" applyAlignment="1">
      <alignment horizontal="center" vertical="center" wrapText="1" shrinkToFit="1"/>
    </xf>
    <xf numFmtId="0" fontId="26" fillId="43" borderId="36" xfId="0" applyFont="1" applyFill="1" applyBorder="1" applyAlignment="1">
      <alignment horizontal="center" vertical="center" wrapText="1" shrinkToFit="1"/>
    </xf>
    <xf numFmtId="0" fontId="26" fillId="43" borderId="121" xfId="0" applyFont="1" applyFill="1" applyBorder="1" applyAlignment="1">
      <alignment horizontal="center" vertical="center" wrapText="1" shrinkToFit="1"/>
    </xf>
    <xf numFmtId="0" fontId="26" fillId="43" borderId="13" xfId="0" applyFont="1" applyFill="1" applyBorder="1" applyAlignment="1">
      <alignment horizontal="center" vertical="center" wrapText="1" shrinkToFit="1"/>
    </xf>
    <xf numFmtId="0" fontId="26" fillId="2" borderId="200" xfId="0" applyFont="1" applyFill="1" applyBorder="1" applyAlignment="1">
      <alignment horizontal="center" vertical="center" wrapText="1" shrinkToFit="1"/>
    </xf>
    <xf numFmtId="0" fontId="26" fillId="2" borderId="177" xfId="0" applyFont="1" applyFill="1" applyBorder="1" applyAlignment="1">
      <alignment wrapText="1" shrinkToFit="1"/>
    </xf>
    <xf numFmtId="0" fontId="26" fillId="2" borderId="210" xfId="0" applyFont="1" applyFill="1" applyBorder="1" applyAlignment="1">
      <alignment horizontal="center" vertical="center" wrapText="1" shrinkToFit="1"/>
    </xf>
    <xf numFmtId="0" fontId="26" fillId="2" borderId="81" xfId="0" applyFont="1" applyFill="1" applyBorder="1" applyAlignment="1">
      <alignment horizontal="center" vertical="center" wrapText="1" shrinkToFit="1"/>
    </xf>
    <xf numFmtId="0" fontId="26" fillId="2" borderId="132" xfId="0" applyFont="1" applyFill="1" applyBorder="1" applyAlignment="1">
      <alignment horizontal="center" vertical="center" wrapText="1" shrinkToFit="1"/>
    </xf>
    <xf numFmtId="0" fontId="26" fillId="43" borderId="25" xfId="0" applyFont="1" applyFill="1" applyBorder="1" applyAlignment="1">
      <alignment horizontal="center" vertical="center" wrapText="1" shrinkToFit="1"/>
    </xf>
    <xf numFmtId="0" fontId="26" fillId="43" borderId="26" xfId="0" applyFont="1" applyFill="1" applyBorder="1" applyAlignment="1">
      <alignment horizontal="center" vertical="center" wrapText="1" shrinkToFit="1"/>
    </xf>
    <xf numFmtId="0" fontId="26" fillId="43" borderId="36" xfId="0" applyFont="1" applyFill="1" applyBorder="1" applyAlignment="1">
      <alignment horizontal="center" vertical="center"/>
    </xf>
    <xf numFmtId="0" fontId="26" fillId="43" borderId="121" xfId="0" applyFont="1" applyFill="1" applyBorder="1" applyAlignment="1">
      <alignment horizontal="center" vertical="center"/>
    </xf>
    <xf numFmtId="0" fontId="26" fillId="43" borderId="13" xfId="0" applyFont="1" applyFill="1" applyBorder="1" applyAlignment="1">
      <alignment horizontal="center" vertical="center"/>
    </xf>
    <xf numFmtId="0" fontId="26" fillId="49" borderId="36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43" borderId="25" xfId="0" applyFont="1" applyFill="1" applyBorder="1" applyAlignment="1">
      <alignment horizontal="center" vertical="center"/>
    </xf>
    <xf numFmtId="0" fontId="26" fillId="43" borderId="26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6" fillId="2" borderId="121" xfId="0" applyFont="1" applyFill="1" applyBorder="1" applyAlignment="1">
      <alignment horizontal="center" vertical="center"/>
    </xf>
    <xf numFmtId="0" fontId="26" fillId="43" borderId="1" xfId="792" applyFont="1" applyFill="1" applyBorder="1" applyAlignment="1">
      <alignment horizontal="center" vertical="center"/>
    </xf>
    <xf numFmtId="0" fontId="22" fillId="0" borderId="0" xfId="792" applyFont="1" applyAlignment="1">
      <alignment horizontal="left" vertical="center"/>
    </xf>
    <xf numFmtId="0" fontId="27" fillId="0" borderId="25" xfId="0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28" fillId="2" borderId="1" xfId="792" applyFont="1" applyFill="1" applyBorder="1" applyAlignment="1">
      <alignment horizontal="left" vertical="center"/>
    </xf>
    <xf numFmtId="0" fontId="80" fillId="40" borderId="6" xfId="0" applyFont="1" applyFill="1" applyBorder="1" applyAlignment="1">
      <alignment horizontal="center" vertical="center"/>
    </xf>
    <xf numFmtId="0" fontId="81" fillId="40" borderId="31" xfId="0" applyFont="1" applyFill="1" applyBorder="1" applyAlignment="1">
      <alignment horizontal="center" vertical="center" wrapText="1" shrinkToFit="1"/>
    </xf>
    <xf numFmtId="0" fontId="81" fillId="40" borderId="31" xfId="0" applyFont="1" applyFill="1" applyBorder="1" applyAlignment="1">
      <alignment horizontal="center" vertical="center" shrinkToFit="1"/>
    </xf>
    <xf numFmtId="0" fontId="81" fillId="40" borderId="15" xfId="0" applyFont="1" applyFill="1" applyBorder="1" applyAlignment="1">
      <alignment horizontal="center" vertical="center" shrinkToFit="1"/>
    </xf>
    <xf numFmtId="0" fontId="81" fillId="40" borderId="16" xfId="0" applyFont="1" applyFill="1" applyBorder="1" applyAlignment="1">
      <alignment horizontal="center" vertical="center" wrapText="1"/>
    </xf>
    <xf numFmtId="0" fontId="81" fillId="40" borderId="31" xfId="0" applyFont="1" applyFill="1" applyBorder="1" applyAlignment="1">
      <alignment horizontal="center" vertical="center"/>
    </xf>
    <xf numFmtId="0" fontId="81" fillId="40" borderId="15" xfId="0" applyFont="1" applyFill="1" applyBorder="1" applyAlignment="1">
      <alignment horizontal="center" vertical="center"/>
    </xf>
    <xf numFmtId="0" fontId="81" fillId="40" borderId="196" xfId="0" applyFont="1" applyFill="1" applyBorder="1" applyAlignment="1">
      <alignment horizontal="center" vertical="center" wrapText="1"/>
    </xf>
    <xf numFmtId="0" fontId="81" fillId="40" borderId="29" xfId="0" applyFont="1" applyFill="1" applyBorder="1" applyAlignment="1">
      <alignment horizontal="center" vertical="center" wrapText="1"/>
    </xf>
    <xf numFmtId="0" fontId="81" fillId="40" borderId="193" xfId="0" applyFont="1" applyFill="1" applyBorder="1" applyAlignment="1">
      <alignment horizontal="center" vertical="center" wrapText="1"/>
    </xf>
    <xf numFmtId="0" fontId="81" fillId="40" borderId="30" xfId="0" applyFont="1" applyFill="1" applyBorder="1" applyAlignment="1">
      <alignment horizontal="center" vertical="center" wrapText="1"/>
    </xf>
    <xf numFmtId="0" fontId="81" fillId="40" borderId="99" xfId="0" applyFont="1" applyFill="1" applyBorder="1" applyAlignment="1">
      <alignment horizontal="center" vertical="center" wrapText="1"/>
    </xf>
    <xf numFmtId="0" fontId="81" fillId="40" borderId="101" xfId="0" applyFont="1" applyFill="1" applyBorder="1" applyAlignment="1">
      <alignment horizontal="center" vertical="center" wrapText="1"/>
    </xf>
    <xf numFmtId="0" fontId="75" fillId="40" borderId="187" xfId="0" applyFont="1" applyFill="1" applyBorder="1" applyAlignment="1">
      <alignment horizontal="center" vertical="center"/>
    </xf>
    <xf numFmtId="0" fontId="75" fillId="40" borderId="188" xfId="0" applyFont="1" applyFill="1" applyBorder="1" applyAlignment="1">
      <alignment horizontal="center" vertical="center"/>
    </xf>
    <xf numFmtId="0" fontId="75" fillId="40" borderId="189" xfId="0" applyFont="1" applyFill="1" applyBorder="1" applyAlignment="1">
      <alignment horizontal="center" vertical="center"/>
    </xf>
    <xf numFmtId="0" fontId="76" fillId="40" borderId="190" xfId="0" applyFont="1" applyFill="1" applyBorder="1" applyAlignment="1">
      <alignment horizontal="center" vertical="center"/>
    </xf>
    <xf numFmtId="0" fontId="76" fillId="40" borderId="10" xfId="0" applyFont="1" applyFill="1" applyBorder="1" applyAlignment="1">
      <alignment horizontal="center" vertical="center"/>
    </xf>
    <xf numFmtId="0" fontId="76" fillId="40" borderId="99" xfId="0" applyFont="1" applyFill="1" applyBorder="1" applyAlignment="1">
      <alignment horizontal="center" vertical="center"/>
    </xf>
    <xf numFmtId="0" fontId="76" fillId="40" borderId="7" xfId="0" applyFont="1" applyFill="1" applyBorder="1" applyAlignment="1">
      <alignment horizontal="center" vertical="center"/>
    </xf>
    <xf numFmtId="0" fontId="81" fillId="40" borderId="191" xfId="0" applyFont="1" applyFill="1" applyBorder="1" applyAlignment="1">
      <alignment horizontal="center" vertical="center"/>
    </xf>
    <xf numFmtId="0" fontId="81" fillId="40" borderId="192" xfId="0" applyFont="1" applyFill="1" applyBorder="1" applyAlignment="1">
      <alignment horizontal="center" vertical="center"/>
    </xf>
    <xf numFmtId="0" fontId="81" fillId="40" borderId="193" xfId="0" applyFont="1" applyFill="1" applyBorder="1" applyAlignment="1">
      <alignment horizontal="center" vertical="center"/>
    </xf>
    <xf numFmtId="0" fontId="81" fillId="40" borderId="30" xfId="0" applyFont="1" applyFill="1" applyBorder="1" applyAlignment="1">
      <alignment horizontal="center" vertical="center"/>
    </xf>
    <xf numFmtId="0" fontId="81" fillId="40" borderId="99" xfId="0" applyFont="1" applyFill="1" applyBorder="1" applyAlignment="1">
      <alignment horizontal="center" vertical="center"/>
    </xf>
    <xf numFmtId="0" fontId="81" fillId="40" borderId="101" xfId="0" applyFont="1" applyFill="1" applyBorder="1" applyAlignment="1">
      <alignment horizontal="center" vertical="center"/>
    </xf>
    <xf numFmtId="0" fontId="81" fillId="42" borderId="18" xfId="0" applyFont="1" applyFill="1" applyBorder="1" applyAlignment="1">
      <alignment horizontal="center" vertical="center"/>
    </xf>
    <xf numFmtId="0" fontId="81" fillId="42" borderId="31" xfId="0" applyFont="1" applyFill="1" applyBorder="1" applyAlignment="1">
      <alignment horizontal="center" vertical="center"/>
    </xf>
    <xf numFmtId="0" fontId="81" fillId="42" borderId="93" xfId="0" applyFont="1" applyFill="1" applyBorder="1" applyAlignment="1">
      <alignment horizontal="center" vertical="center"/>
    </xf>
    <xf numFmtId="0" fontId="81" fillId="41" borderId="18" xfId="0" applyFont="1" applyFill="1" applyBorder="1" applyAlignment="1">
      <alignment horizontal="center" vertical="center"/>
    </xf>
    <xf numFmtId="0" fontId="81" fillId="41" borderId="31" xfId="0" applyFont="1" applyFill="1" applyBorder="1" applyAlignment="1">
      <alignment horizontal="center" vertical="center"/>
    </xf>
    <xf numFmtId="0" fontId="81" fillId="41" borderId="93" xfId="0" applyFont="1" applyFill="1" applyBorder="1" applyAlignment="1">
      <alignment horizontal="center" vertical="center"/>
    </xf>
    <xf numFmtId="0" fontId="81" fillId="40" borderId="18" xfId="0" applyFont="1" applyFill="1" applyBorder="1" applyAlignment="1">
      <alignment horizontal="center" vertical="center"/>
    </xf>
    <xf numFmtId="0" fontId="81" fillId="40" borderId="93" xfId="0" applyFont="1" applyFill="1" applyBorder="1" applyAlignment="1">
      <alignment horizontal="center" vertical="center"/>
    </xf>
    <xf numFmtId="10" fontId="81" fillId="40" borderId="192" xfId="0" applyNumberFormat="1" applyFont="1" applyFill="1" applyBorder="1" applyAlignment="1">
      <alignment horizontal="center" vertical="center"/>
    </xf>
    <xf numFmtId="10" fontId="81" fillId="40" borderId="30" xfId="0" applyNumberFormat="1" applyFont="1" applyFill="1" applyBorder="1" applyAlignment="1">
      <alignment horizontal="center" vertical="center"/>
    </xf>
    <xf numFmtId="10" fontId="81" fillId="40" borderId="101" xfId="0" applyNumberFormat="1" applyFont="1" applyFill="1" applyBorder="1" applyAlignment="1">
      <alignment horizontal="center" vertical="center"/>
    </xf>
    <xf numFmtId="0" fontId="81" fillId="40" borderId="25" xfId="0" applyFont="1" applyFill="1" applyBorder="1" applyAlignment="1">
      <alignment horizontal="center" vertical="center"/>
    </xf>
    <xf numFmtId="0" fontId="81" fillId="40" borderId="6" xfId="0" applyFont="1" applyFill="1" applyBorder="1" applyAlignment="1">
      <alignment horizontal="center" vertical="center"/>
    </xf>
    <xf numFmtId="0" fontId="81" fillId="40" borderId="26" xfId="0" applyFont="1" applyFill="1" applyBorder="1" applyAlignment="1">
      <alignment horizontal="center" vertical="center"/>
    </xf>
    <xf numFmtId="0" fontId="80" fillId="40" borderId="25" xfId="0" applyFont="1" applyFill="1" applyBorder="1" applyAlignment="1">
      <alignment horizontal="center" vertical="center"/>
    </xf>
    <xf numFmtId="0" fontId="80" fillId="40" borderId="26" xfId="0" applyFont="1" applyFill="1" applyBorder="1" applyAlignment="1">
      <alignment horizontal="center" vertical="center"/>
    </xf>
    <xf numFmtId="0" fontId="80" fillId="40" borderId="194" xfId="0" applyFont="1" applyFill="1" applyBorder="1" applyAlignment="1">
      <alignment horizontal="center" vertical="center"/>
    </xf>
    <xf numFmtId="0" fontId="80" fillId="40" borderId="195" xfId="0" applyFont="1" applyFill="1" applyBorder="1" applyAlignment="1">
      <alignment horizontal="center" vertical="center"/>
    </xf>
    <xf numFmtId="0" fontId="80" fillId="40" borderId="98" xfId="0" applyFont="1" applyFill="1" applyBorder="1" applyAlignment="1">
      <alignment horizontal="center" vertical="center"/>
    </xf>
    <xf numFmtId="0" fontId="81" fillId="40" borderId="197" xfId="0" applyFont="1" applyFill="1" applyBorder="1" applyAlignment="1">
      <alignment horizontal="center" vertical="center" wrapText="1"/>
    </xf>
    <xf numFmtId="0" fontId="81" fillId="40" borderId="43" xfId="0" applyFont="1" applyFill="1" applyBorder="1" applyAlignment="1">
      <alignment horizontal="center" vertical="center" wrapText="1"/>
    </xf>
    <xf numFmtId="0" fontId="81" fillId="40" borderId="198" xfId="0" applyFont="1" applyFill="1" applyBorder="1" applyAlignment="1">
      <alignment horizontal="center" vertical="center" wrapText="1"/>
    </xf>
    <xf numFmtId="0" fontId="81" fillId="0" borderId="44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2" xfId="0" applyFont="1" applyBorder="1" applyAlignment="1">
      <alignment horizontal="center" vertical="center" wrapText="1"/>
    </xf>
    <xf numFmtId="0" fontId="81" fillId="0" borderId="31" xfId="0" applyFont="1" applyBorder="1" applyAlignment="1">
      <alignment horizontal="center" vertical="center" wrapText="1"/>
    </xf>
    <xf numFmtId="168" fontId="26" fillId="7" borderId="199" xfId="788" applyNumberFormat="1" applyFont="1" applyFill="1" applyBorder="1" applyAlignment="1">
      <alignment horizontal="center" vertical="center" shrinkToFit="1"/>
    </xf>
    <xf numFmtId="168" fontId="26" fillId="7" borderId="41" xfId="788" applyNumberFormat="1" applyFont="1" applyFill="1" applyBorder="1" applyAlignment="1">
      <alignment horizontal="center" vertical="center" shrinkToFit="1"/>
    </xf>
    <xf numFmtId="0" fontId="61" fillId="6" borderId="0" xfId="0" applyFont="1" applyFill="1" applyAlignment="1">
      <alignment horizontal="center" vertical="center"/>
    </xf>
    <xf numFmtId="0" fontId="61" fillId="6" borderId="0" xfId="0" quotePrefix="1" applyFont="1" applyFill="1" applyAlignment="1">
      <alignment horizontal="center" vertical="center"/>
    </xf>
    <xf numFmtId="168" fontId="27" fillId="7" borderId="8" xfId="788" applyNumberFormat="1" applyFont="1" applyFill="1" applyBorder="1" applyAlignment="1">
      <alignment horizontal="center" vertical="center"/>
    </xf>
    <xf numFmtId="168" fontId="27" fillId="7" borderId="192" xfId="788" applyNumberFormat="1" applyFont="1" applyFill="1" applyBorder="1" applyAlignment="1">
      <alignment horizontal="center" vertical="center"/>
    </xf>
    <xf numFmtId="168" fontId="27" fillId="7" borderId="21" xfId="788" applyNumberFormat="1" applyFont="1" applyFill="1" applyBorder="1" applyAlignment="1">
      <alignment horizontal="center" vertical="center"/>
    </xf>
    <xf numFmtId="168" fontId="27" fillId="7" borderId="30" xfId="788" applyNumberFormat="1" applyFont="1" applyFill="1" applyBorder="1" applyAlignment="1">
      <alignment horizontal="center" vertical="center"/>
    </xf>
    <xf numFmtId="168" fontId="27" fillId="7" borderId="27" xfId="788" applyNumberFormat="1" applyFont="1" applyFill="1" applyBorder="1" applyAlignment="1">
      <alignment horizontal="center" vertical="center"/>
    </xf>
    <xf numFmtId="168" fontId="27" fillId="7" borderId="101" xfId="788" applyNumberFormat="1" applyFont="1" applyFill="1" applyBorder="1" applyAlignment="1">
      <alignment horizontal="center" vertical="center"/>
    </xf>
    <xf numFmtId="168" fontId="27" fillId="7" borderId="18" xfId="788" applyNumberFormat="1" applyFont="1" applyFill="1" applyBorder="1" applyAlignment="1">
      <alignment horizontal="center" vertical="center"/>
    </xf>
    <xf numFmtId="168" fontId="27" fillId="7" borderId="31" xfId="788" applyNumberFormat="1" applyFont="1" applyFill="1" applyBorder="1" applyAlignment="1">
      <alignment horizontal="center" vertical="center"/>
    </xf>
    <xf numFmtId="168" fontId="27" fillId="7" borderId="93" xfId="788" applyNumberFormat="1" applyFont="1" applyFill="1" applyBorder="1" applyAlignment="1">
      <alignment horizontal="center" vertical="center"/>
    </xf>
    <xf numFmtId="0" fontId="27" fillId="7" borderId="44" xfId="0" applyFont="1" applyFill="1" applyBorder="1" applyAlignment="1">
      <alignment horizontal="center" vertical="center"/>
    </xf>
    <xf numFmtId="0" fontId="27" fillId="7" borderId="200" xfId="0" applyFont="1" applyFill="1" applyBorder="1" applyAlignment="1">
      <alignment horizontal="center" vertical="center"/>
    </xf>
    <xf numFmtId="0" fontId="27" fillId="7" borderId="201" xfId="0" applyFont="1" applyFill="1" applyBorder="1" applyAlignment="1">
      <alignment horizontal="center" vertical="center" wrapText="1"/>
    </xf>
    <xf numFmtId="0" fontId="27" fillId="7" borderId="184" xfId="0" applyFont="1" applyFill="1" applyBorder="1" applyAlignment="1">
      <alignment horizontal="center" vertical="center" wrapText="1"/>
    </xf>
    <xf numFmtId="0" fontId="27" fillId="7" borderId="136" xfId="0" applyFont="1" applyFill="1" applyBorder="1"/>
    <xf numFmtId="0" fontId="25" fillId="7" borderId="25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/>
    </xf>
    <xf numFmtId="0" fontId="2" fillId="44" borderId="180" xfId="0" applyFont="1" applyFill="1" applyBorder="1" applyAlignment="1">
      <alignment horizontal="center"/>
    </xf>
    <xf numFmtId="0" fontId="2" fillId="44" borderId="90" xfId="0" applyFont="1" applyFill="1" applyBorder="1" applyAlignment="1">
      <alignment horizontal="center"/>
    </xf>
    <xf numFmtId="0" fontId="2" fillId="44" borderId="45" xfId="0" applyFont="1" applyFill="1" applyBorder="1" applyAlignment="1">
      <alignment horizontal="center"/>
    </xf>
    <xf numFmtId="0" fontId="2" fillId="44" borderId="180" xfId="0" applyFont="1" applyFill="1" applyBorder="1" applyAlignment="1">
      <alignment horizontal="center" vertical="center"/>
    </xf>
    <xf numFmtId="0" fontId="2" fillId="44" borderId="90" xfId="0" applyFont="1" applyFill="1" applyBorder="1" applyAlignment="1">
      <alignment horizontal="center" vertical="center"/>
    </xf>
    <xf numFmtId="0" fontId="2" fillId="44" borderId="45" xfId="0" applyFont="1" applyFill="1" applyBorder="1" applyAlignment="1">
      <alignment horizontal="center" vertical="center"/>
    </xf>
    <xf numFmtId="0" fontId="2" fillId="44" borderId="144" xfId="0" applyFont="1" applyFill="1" applyBorder="1" applyAlignment="1">
      <alignment horizontal="center" vertical="center"/>
    </xf>
    <xf numFmtId="0" fontId="2" fillId="44" borderId="139" xfId="0" applyFont="1" applyFill="1" applyBorder="1" applyAlignment="1">
      <alignment horizontal="center" vertical="center"/>
    </xf>
    <xf numFmtId="0" fontId="2" fillId="44" borderId="154" xfId="0" applyFont="1" applyFill="1" applyBorder="1" applyAlignment="1">
      <alignment horizontal="center" vertical="center"/>
    </xf>
    <xf numFmtId="0" fontId="2" fillId="44" borderId="2" xfId="0" applyFont="1" applyFill="1" applyBorder="1" applyAlignment="1">
      <alignment horizontal="center" vertical="center"/>
    </xf>
    <xf numFmtId="0" fontId="0" fillId="47" borderId="151" xfId="0" applyFill="1" applyBorder="1" applyAlignment="1">
      <alignment horizontal="center"/>
    </xf>
    <xf numFmtId="0" fontId="0" fillId="47" borderId="72" xfId="0" applyFill="1" applyBorder="1" applyAlignment="1">
      <alignment horizontal="center"/>
    </xf>
    <xf numFmtId="0" fontId="0" fillId="47" borderId="202" xfId="0" applyFill="1" applyBorder="1" applyAlignment="1">
      <alignment horizontal="center"/>
    </xf>
    <xf numFmtId="0" fontId="0" fillId="47" borderId="106" xfId="0" applyFill="1" applyBorder="1" applyAlignment="1">
      <alignment horizontal="center"/>
    </xf>
    <xf numFmtId="0" fontId="0" fillId="47" borderId="71" xfId="0" applyFill="1" applyBorder="1" applyAlignment="1">
      <alignment horizontal="center"/>
    </xf>
    <xf numFmtId="0" fontId="2" fillId="44" borderId="143" xfId="0" applyFont="1" applyFill="1" applyBorder="1" applyAlignment="1">
      <alignment horizontal="center"/>
    </xf>
    <xf numFmtId="0" fontId="2" fillId="44" borderId="46" xfId="0" applyFont="1" applyFill="1" applyBorder="1" applyAlignment="1">
      <alignment horizontal="center"/>
    </xf>
    <xf numFmtId="168" fontId="3" fillId="47" borderId="23" xfId="665" applyFont="1" applyFill="1" applyBorder="1" applyAlignment="1">
      <alignment horizontal="center"/>
    </xf>
    <xf numFmtId="168" fontId="3" fillId="47" borderId="5" xfId="665" applyFont="1" applyFill="1" applyBorder="1" applyAlignment="1">
      <alignment horizontal="center"/>
    </xf>
    <xf numFmtId="168" fontId="3" fillId="45" borderId="202" xfId="665" applyFont="1" applyFill="1" applyBorder="1" applyAlignment="1">
      <alignment horizontal="center"/>
    </xf>
    <xf numFmtId="168" fontId="3" fillId="45" borderId="106" xfId="665" applyFont="1" applyFill="1" applyBorder="1" applyAlignment="1">
      <alignment horizontal="center"/>
    </xf>
    <xf numFmtId="168" fontId="3" fillId="45" borderId="71" xfId="665" applyFont="1" applyFill="1" applyBorder="1" applyAlignment="1">
      <alignment horizontal="center"/>
    </xf>
    <xf numFmtId="0" fontId="0" fillId="46" borderId="202" xfId="0" applyFill="1" applyBorder="1" applyAlignment="1">
      <alignment horizontal="center"/>
    </xf>
    <xf numFmtId="0" fontId="0" fillId="46" borderId="106" xfId="0" applyFill="1" applyBorder="1" applyAlignment="1">
      <alignment horizontal="center"/>
    </xf>
    <xf numFmtId="0" fontId="0" fillId="46" borderId="71" xfId="0" applyFill="1" applyBorder="1" applyAlignment="1">
      <alignment horizontal="center"/>
    </xf>
    <xf numFmtId="0" fontId="0" fillId="47" borderId="23" xfId="0" applyFill="1" applyBorder="1" applyAlignment="1">
      <alignment horizontal="center"/>
    </xf>
    <xf numFmtId="0" fontId="0" fillId="47" borderId="5" xfId="0" applyFill="1" applyBorder="1" applyAlignment="1">
      <alignment horizontal="center"/>
    </xf>
    <xf numFmtId="0" fontId="0" fillId="46" borderId="27" xfId="0" applyFill="1" applyBorder="1" applyAlignment="1">
      <alignment horizontal="center"/>
    </xf>
    <xf numFmtId="0" fontId="0" fillId="46" borderId="94" xfId="0" applyFill="1" applyBorder="1" applyAlignment="1">
      <alignment horizontal="center"/>
    </xf>
    <xf numFmtId="0" fontId="0" fillId="0" borderId="202" xfId="0" applyBorder="1" applyAlignment="1">
      <alignment horizontal="center"/>
    </xf>
    <xf numFmtId="0" fontId="0" fillId="0" borderId="106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22" xfId="0" applyBorder="1" applyAlignment="1">
      <alignment horizontal="center" vertical="center" textRotation="255"/>
    </xf>
    <xf numFmtId="168" fontId="3" fillId="45" borderId="27" xfId="665" applyFont="1" applyFill="1" applyBorder="1" applyAlignment="1">
      <alignment horizontal="center"/>
    </xf>
    <xf numFmtId="168" fontId="3" fillId="45" borderId="94" xfId="665" applyFont="1" applyFill="1" applyBorder="1" applyAlignment="1">
      <alignment horizontal="center"/>
    </xf>
    <xf numFmtId="0" fontId="26" fillId="2" borderId="208" xfId="0" applyFont="1" applyFill="1" applyBorder="1" applyAlignment="1">
      <alignment horizontal="center" vertical="center" wrapText="1"/>
    </xf>
    <xf numFmtId="0" fontId="26" fillId="2" borderId="209" xfId="0" applyFont="1" applyFill="1" applyBorder="1" applyAlignment="1">
      <alignment horizontal="center"/>
    </xf>
    <xf numFmtId="0" fontId="26" fillId="43" borderId="44" xfId="0" applyFont="1" applyFill="1" applyBorder="1" applyAlignment="1">
      <alignment horizontal="center" vertical="center"/>
    </xf>
    <xf numFmtId="0" fontId="26" fillId="2" borderId="44" xfId="0" applyFont="1" applyFill="1" applyBorder="1" applyAlignment="1">
      <alignment horizontal="center" vertical="center"/>
    </xf>
    <xf numFmtId="0" fontId="26" fillId="49" borderId="1" xfId="0" applyFont="1" applyFill="1" applyBorder="1" applyAlignment="1">
      <alignment horizontal="center" vertical="center"/>
    </xf>
    <xf numFmtId="168" fontId="26" fillId="2" borderId="207" xfId="665" applyFont="1" applyFill="1" applyBorder="1" applyAlignment="1">
      <alignment horizontal="center" vertical="center" wrapText="1"/>
    </xf>
    <xf numFmtId="168" fontId="26" fillId="2" borderId="19" xfId="665" applyFont="1" applyFill="1" applyBorder="1" applyAlignment="1">
      <alignment horizontal="center" vertical="center"/>
    </xf>
    <xf numFmtId="168" fontId="26" fillId="2" borderId="192" xfId="665" applyFont="1" applyFill="1" applyBorder="1" applyAlignment="1">
      <alignment horizontal="center" vertical="center"/>
    </xf>
    <xf numFmtId="175" fontId="26" fillId="2" borderId="44" xfId="665" applyNumberFormat="1" applyFont="1" applyFill="1" applyBorder="1" applyAlignment="1">
      <alignment horizontal="center" vertical="center"/>
    </xf>
    <xf numFmtId="175" fontId="26" fillId="49" borderId="1" xfId="665" applyNumberFormat="1" applyFont="1" applyFill="1" applyBorder="1" applyAlignment="1">
      <alignment horizontal="center" vertical="center"/>
    </xf>
    <xf numFmtId="0" fontId="26" fillId="2" borderId="207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192" xfId="0" applyFont="1" applyFill="1" applyBorder="1" applyAlignment="1">
      <alignment horizontal="center" vertical="center"/>
    </xf>
    <xf numFmtId="0" fontId="26" fillId="43" borderId="207" xfId="0" applyFont="1" applyFill="1" applyBorder="1" applyAlignment="1">
      <alignment horizontal="center" vertical="center" wrapText="1"/>
    </xf>
    <xf numFmtId="0" fontId="26" fillId="43" borderId="19" xfId="0" applyFont="1" applyFill="1" applyBorder="1" applyAlignment="1">
      <alignment horizontal="center" vertical="center"/>
    </xf>
    <xf numFmtId="0" fontId="26" fillId="43" borderId="192" xfId="0" applyFont="1" applyFill="1" applyBorder="1" applyAlignment="1">
      <alignment horizontal="center" vertical="center"/>
    </xf>
    <xf numFmtId="0" fontId="26" fillId="2" borderId="200" xfId="0" applyFont="1" applyFill="1" applyBorder="1" applyAlignment="1">
      <alignment horizontal="center" vertical="center" wrapText="1"/>
    </xf>
    <xf numFmtId="0" fontId="26" fillId="2" borderId="177" xfId="0" applyFont="1" applyFill="1" applyBorder="1"/>
    <xf numFmtId="0" fontId="26" fillId="2" borderId="210" xfId="0" applyFont="1" applyFill="1" applyBorder="1" applyAlignment="1">
      <alignment horizontal="center" vertical="center"/>
    </xf>
    <xf numFmtId="0" fontId="26" fillId="2" borderId="81" xfId="0" applyFont="1" applyFill="1" applyBorder="1" applyAlignment="1">
      <alignment horizontal="center" vertical="center"/>
    </xf>
    <xf numFmtId="0" fontId="26" fillId="2" borderId="132" xfId="0" applyFont="1" applyFill="1" applyBorder="1" applyAlignment="1">
      <alignment horizontal="center" vertical="center"/>
    </xf>
    <xf numFmtId="175" fontId="26" fillId="2" borderId="207" xfId="665" applyNumberFormat="1" applyFont="1" applyFill="1" applyBorder="1" applyAlignment="1">
      <alignment horizontal="center" vertical="center"/>
    </xf>
    <xf numFmtId="175" fontId="26" fillId="2" borderId="19" xfId="665" applyNumberFormat="1" applyFont="1" applyFill="1" applyBorder="1" applyAlignment="1">
      <alignment horizontal="center" vertical="center"/>
    </xf>
    <xf numFmtId="175" fontId="26" fillId="2" borderId="192" xfId="665" applyNumberFormat="1" applyFont="1" applyFill="1" applyBorder="1" applyAlignment="1">
      <alignment horizontal="center" vertical="center"/>
    </xf>
    <xf numFmtId="175" fontId="26" fillId="2" borderId="36" xfId="665" applyNumberFormat="1" applyFont="1" applyFill="1" applyBorder="1" applyAlignment="1">
      <alignment horizontal="center" vertical="center"/>
    </xf>
    <xf numFmtId="175" fontId="26" fillId="2" borderId="121" xfId="665" applyNumberFormat="1" applyFont="1" applyFill="1" applyBorder="1" applyAlignment="1">
      <alignment horizontal="center" vertical="center"/>
    </xf>
    <xf numFmtId="175" fontId="26" fillId="2" borderId="13" xfId="665" applyNumberFormat="1" applyFont="1" applyFill="1" applyBorder="1" applyAlignment="1">
      <alignment horizontal="center" vertical="center"/>
    </xf>
    <xf numFmtId="0" fontId="61" fillId="0" borderId="0" xfId="764" quotePrefix="1" applyFont="1" applyAlignment="1">
      <alignment horizontal="center" vertical="center"/>
    </xf>
    <xf numFmtId="168" fontId="164" fillId="0" borderId="7" xfId="674" applyFont="1" applyBorder="1" applyAlignment="1">
      <alignment horizontal="left" vertical="center" wrapText="1"/>
    </xf>
    <xf numFmtId="0" fontId="26" fillId="2" borderId="211" xfId="764" applyFont="1" applyFill="1" applyBorder="1" applyAlignment="1">
      <alignment horizontal="center" vertical="center"/>
    </xf>
    <xf numFmtId="0" fontId="26" fillId="2" borderId="100" xfId="764" applyFont="1" applyFill="1" applyBorder="1" applyAlignment="1">
      <alignment horizontal="center" vertical="center"/>
    </xf>
    <xf numFmtId="0" fontId="26" fillId="2" borderId="210" xfId="764" applyFont="1" applyFill="1" applyBorder="1" applyAlignment="1">
      <alignment horizontal="center" vertical="center"/>
    </xf>
    <xf numFmtId="0" fontId="26" fillId="2" borderId="81" xfId="764" applyFont="1" applyFill="1" applyBorder="1" applyAlignment="1">
      <alignment horizontal="center" vertical="center"/>
    </xf>
    <xf numFmtId="0" fontId="26" fillId="2" borderId="131" xfId="764" applyFont="1" applyFill="1" applyBorder="1" applyAlignment="1">
      <alignment horizontal="center" vertical="center"/>
    </xf>
    <xf numFmtId="0" fontId="26" fillId="2" borderId="212" xfId="764" applyFont="1" applyFill="1" applyBorder="1" applyAlignment="1">
      <alignment horizontal="center" vertical="center"/>
    </xf>
    <xf numFmtId="0" fontId="26" fillId="2" borderId="213" xfId="764" applyFont="1" applyFill="1" applyBorder="1" applyAlignment="1">
      <alignment horizontal="center" vertical="center"/>
    </xf>
    <xf numFmtId="0" fontId="26" fillId="2" borderId="28" xfId="764" applyFont="1" applyFill="1" applyBorder="1" applyAlignment="1">
      <alignment horizontal="center" vertical="center"/>
    </xf>
    <xf numFmtId="3" fontId="26" fillId="51" borderId="164" xfId="791" applyNumberFormat="1" applyFont="1" applyFill="1" applyBorder="1" applyAlignment="1">
      <alignment horizontal="center" vertical="center"/>
    </xf>
    <xf numFmtId="3" fontId="26" fillId="51" borderId="152" xfId="791" applyNumberFormat="1" applyFont="1" applyFill="1" applyBorder="1" applyAlignment="1">
      <alignment horizontal="center" vertical="center"/>
    </xf>
    <xf numFmtId="3" fontId="26" fillId="51" borderId="214" xfId="791" applyNumberFormat="1" applyFont="1" applyFill="1" applyBorder="1" applyAlignment="1">
      <alignment horizontal="center" vertical="center"/>
    </xf>
    <xf numFmtId="0" fontId="27" fillId="40" borderId="172" xfId="764" applyFont="1" applyFill="1" applyBorder="1" applyAlignment="1">
      <alignment horizontal="center" vertical="center" wrapText="1"/>
    </xf>
    <xf numFmtId="0" fontId="27" fillId="40" borderId="22" xfId="764" applyFont="1" applyFill="1" applyBorder="1" applyAlignment="1">
      <alignment horizontal="center" vertical="center"/>
    </xf>
    <xf numFmtId="0" fontId="27" fillId="40" borderId="215" xfId="764" applyFont="1" applyFill="1" applyBorder="1" applyAlignment="1">
      <alignment horizontal="center" vertical="center"/>
    </xf>
    <xf numFmtId="3" fontId="26" fillId="0" borderId="164" xfId="791" applyNumberFormat="1" applyFont="1" applyBorder="1" applyAlignment="1">
      <alignment horizontal="center" vertical="center"/>
    </xf>
    <xf numFmtId="3" fontId="26" fillId="0" borderId="152" xfId="791" applyNumberFormat="1" applyFont="1" applyBorder="1" applyAlignment="1">
      <alignment horizontal="center" vertical="center"/>
    </xf>
    <xf numFmtId="3" fontId="26" fillId="0" borderId="214" xfId="791" applyNumberFormat="1" applyFont="1" applyBorder="1" applyAlignment="1">
      <alignment horizontal="center" vertical="center"/>
    </xf>
    <xf numFmtId="0" fontId="27" fillId="0" borderId="172" xfId="764" applyFont="1" applyBorder="1" applyAlignment="1">
      <alignment horizontal="center" vertical="center"/>
    </xf>
    <xf numFmtId="0" fontId="27" fillId="0" borderId="22" xfId="764" applyFont="1" applyBorder="1" applyAlignment="1">
      <alignment horizontal="center" vertical="center"/>
    </xf>
    <xf numFmtId="0" fontId="27" fillId="0" borderId="215" xfId="764" applyFont="1" applyBorder="1" applyAlignment="1">
      <alignment horizontal="center" vertical="center"/>
    </xf>
    <xf numFmtId="0" fontId="27" fillId="40" borderId="172" xfId="764" applyFont="1" applyFill="1" applyBorder="1" applyAlignment="1">
      <alignment horizontal="center" vertical="center"/>
    </xf>
    <xf numFmtId="3" fontId="26" fillId="52" borderId="146" xfId="791" applyNumberFormat="1" applyFont="1" applyFill="1" applyBorder="1" applyAlignment="1">
      <alignment horizontal="center" vertical="center"/>
    </xf>
    <xf numFmtId="3" fontId="26" fillId="52" borderId="152" xfId="791" applyNumberFormat="1" applyFont="1" applyFill="1" applyBorder="1" applyAlignment="1">
      <alignment horizontal="center" vertical="center"/>
    </xf>
    <xf numFmtId="3" fontId="26" fillId="52" borderId="216" xfId="791" applyNumberFormat="1" applyFont="1" applyFill="1" applyBorder="1" applyAlignment="1">
      <alignment horizontal="center" vertical="center"/>
    </xf>
    <xf numFmtId="0" fontId="2" fillId="52" borderId="23" xfId="764" applyFont="1" applyFill="1" applyBorder="1" applyAlignment="1">
      <alignment horizontal="center"/>
    </xf>
    <xf numFmtId="0" fontId="2" fillId="52" borderId="5" xfId="764" applyFont="1" applyFill="1" applyBorder="1" applyAlignment="1">
      <alignment horizontal="center"/>
    </xf>
    <xf numFmtId="0" fontId="27" fillId="40" borderId="28" xfId="764" applyFont="1" applyFill="1" applyBorder="1" applyAlignment="1">
      <alignment horizontal="center" vertical="center"/>
    </xf>
    <xf numFmtId="0" fontId="26" fillId="40" borderId="171" xfId="791" applyFont="1" applyFill="1" applyBorder="1" applyAlignment="1">
      <alignment horizontal="center" vertical="center" wrapText="1"/>
    </xf>
    <xf numFmtId="0" fontId="26" fillId="40" borderId="168" xfId="791" applyFont="1" applyFill="1" applyBorder="1" applyAlignment="1">
      <alignment horizontal="center" vertical="center"/>
    </xf>
    <xf numFmtId="0" fontId="27" fillId="5" borderId="2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26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left" vertical="center" wrapText="1"/>
    </xf>
    <xf numFmtId="0" fontId="21" fillId="5" borderId="26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7" fillId="5" borderId="25" xfId="0" applyFont="1" applyFill="1" applyBorder="1" applyAlignment="1">
      <alignment horizontal="right" vertical="center"/>
    </xf>
    <xf numFmtId="0" fontId="27" fillId="5" borderId="6" xfId="0" applyFont="1" applyFill="1" applyBorder="1" applyAlignment="1">
      <alignment horizontal="right" vertical="center"/>
    </xf>
    <xf numFmtId="0" fontId="27" fillId="5" borderId="26" xfId="0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60" fillId="5" borderId="0" xfId="0" applyFont="1" applyFill="1" applyAlignment="1">
      <alignment horizontal="left" vertical="center"/>
    </xf>
    <xf numFmtId="0" fontId="27" fillId="5" borderId="25" xfId="0" applyFont="1" applyFill="1" applyBorder="1" applyAlignment="1">
      <alignment horizontal="left" vertical="center" wrapText="1"/>
    </xf>
    <xf numFmtId="0" fontId="27" fillId="5" borderId="6" xfId="0" applyFont="1" applyFill="1" applyBorder="1" applyAlignment="1">
      <alignment horizontal="left" vertical="center" wrapText="1"/>
    </xf>
    <xf numFmtId="0" fontId="27" fillId="5" borderId="26" xfId="0" applyFont="1" applyFill="1" applyBorder="1" applyAlignment="1">
      <alignment horizontal="left" vertical="center" wrapText="1"/>
    </xf>
    <xf numFmtId="0" fontId="27" fillId="40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0" fontId="22" fillId="0" borderId="8" xfId="847" applyFont="1" applyBorder="1" applyAlignment="1">
      <alignment vertical="center"/>
    </xf>
    <xf numFmtId="0" fontId="22" fillId="0" borderId="19" xfId="847" applyFont="1" applyBorder="1" applyAlignment="1">
      <alignment vertical="center"/>
    </xf>
    <xf numFmtId="0" fontId="22" fillId="0" borderId="20" xfId="847" applyFont="1" applyBorder="1" applyAlignment="1">
      <alignment vertical="center"/>
    </xf>
    <xf numFmtId="0" fontId="22" fillId="0" borderId="0" xfId="847" applyFont="1" applyAlignment="1">
      <alignment horizontal="center" vertical="center"/>
    </xf>
    <xf numFmtId="0" fontId="22" fillId="0" borderId="0" xfId="847" applyFont="1" applyAlignment="1" applyProtection="1">
      <alignment vertical="center"/>
      <protection locked="0"/>
    </xf>
    <xf numFmtId="0" fontId="22" fillId="0" borderId="21" xfId="847" applyFont="1" applyBorder="1" applyAlignment="1">
      <alignment vertical="center"/>
    </xf>
    <xf numFmtId="0" fontId="22" fillId="0" borderId="0" xfId="847" applyFont="1" applyAlignment="1">
      <alignment horizontal="right" vertical="center"/>
    </xf>
    <xf numFmtId="0" fontId="61" fillId="0" borderId="0" xfId="847" applyFont="1" applyAlignment="1">
      <alignment horizontal="center" vertical="center"/>
    </xf>
    <xf numFmtId="0" fontId="61" fillId="0" borderId="0" xfId="847" applyFont="1" applyAlignment="1">
      <alignment vertical="center"/>
    </xf>
    <xf numFmtId="0" fontId="22" fillId="0" borderId="22" xfId="847" applyFont="1" applyBorder="1" applyAlignment="1">
      <alignment vertical="center"/>
    </xf>
    <xf numFmtId="0" fontId="23" fillId="0" borderId="0" xfId="847" applyFont="1" applyAlignment="1">
      <alignment vertical="center"/>
    </xf>
    <xf numFmtId="0" fontId="22" fillId="0" borderId="0" xfId="847" quotePrefix="1" applyFont="1" applyAlignment="1">
      <alignment horizontal="center" vertical="center"/>
    </xf>
    <xf numFmtId="0" fontId="24" fillId="0" borderId="0" xfId="847" quotePrefix="1" applyFont="1" applyAlignment="1" applyProtection="1">
      <alignment horizontal="left" vertical="center"/>
      <protection locked="0"/>
    </xf>
    <xf numFmtId="0" fontId="24" fillId="0" borderId="0" xfId="847" quotePrefix="1" applyFont="1" applyAlignment="1">
      <alignment horizontal="left" vertical="center"/>
    </xf>
    <xf numFmtId="0" fontId="24" fillId="0" borderId="0" xfId="847" applyFont="1" applyAlignment="1">
      <alignment horizontal="left" vertical="center"/>
    </xf>
    <xf numFmtId="0" fontId="24" fillId="0" borderId="0" xfId="847" applyFont="1" applyAlignment="1">
      <alignment horizontal="right" vertical="center"/>
    </xf>
    <xf numFmtId="14" fontId="22" fillId="0" borderId="0" xfId="847" applyNumberFormat="1" applyFont="1" applyAlignment="1">
      <alignment horizontal="center" vertical="center" shrinkToFit="1"/>
    </xf>
    <xf numFmtId="14" fontId="22" fillId="0" borderId="22" xfId="847" applyNumberFormat="1" applyFont="1" applyBorder="1" applyAlignment="1">
      <alignment vertical="center"/>
    </xf>
    <xf numFmtId="14" fontId="22" fillId="0" borderId="0" xfId="847" applyNumberFormat="1" applyFont="1" applyAlignment="1">
      <alignment horizontal="center" vertical="center"/>
    </xf>
    <xf numFmtId="0" fontId="25" fillId="0" borderId="0" xfId="847" applyFont="1" applyAlignment="1">
      <alignment horizontal="left" vertical="center"/>
    </xf>
    <xf numFmtId="14" fontId="24" fillId="0" borderId="0" xfId="847" applyNumberFormat="1" applyFont="1" applyAlignment="1">
      <alignment horizontal="right" vertical="center"/>
    </xf>
    <xf numFmtId="168" fontId="22" fillId="0" borderId="22" xfId="838" applyFont="1" applyBorder="1" applyAlignment="1">
      <alignment vertical="center"/>
    </xf>
    <xf numFmtId="0" fontId="22" fillId="0" borderId="0" xfId="847" applyFont="1" applyAlignment="1">
      <alignment vertical="center"/>
    </xf>
    <xf numFmtId="0" fontId="22" fillId="0" borderId="22" xfId="847" applyFont="1" applyBorder="1" applyAlignment="1">
      <alignment horizontal="right" vertical="center"/>
    </xf>
    <xf numFmtId="0" fontId="27" fillId="43" borderId="25" xfId="847" quotePrefix="1" applyFont="1" applyFill="1" applyBorder="1" applyAlignment="1">
      <alignment horizontal="center" vertical="center" shrinkToFit="1"/>
    </xf>
    <xf numFmtId="0" fontId="27" fillId="43" borderId="26" xfId="847" quotePrefix="1" applyFont="1" applyFill="1" applyBorder="1" applyAlignment="1">
      <alignment horizontal="center" vertical="center" shrinkToFit="1"/>
    </xf>
    <xf numFmtId="0" fontId="27" fillId="43" borderId="25" xfId="847" applyFont="1" applyFill="1" applyBorder="1" applyAlignment="1">
      <alignment horizontal="center" vertical="center" shrinkToFit="1"/>
    </xf>
    <xf numFmtId="0" fontId="27" fillId="43" borderId="26" xfId="847" applyFont="1" applyFill="1" applyBorder="1" applyAlignment="1">
      <alignment horizontal="center" vertical="center" shrinkToFit="1"/>
    </xf>
    <xf numFmtId="0" fontId="27" fillId="43" borderId="6" xfId="847" applyFont="1" applyFill="1" applyBorder="1" applyAlignment="1">
      <alignment horizontal="center" vertical="center" shrinkToFit="1"/>
    </xf>
    <xf numFmtId="168" fontId="27" fillId="0" borderId="25" xfId="838" applyFont="1" applyBorder="1" applyAlignment="1">
      <alignment horizontal="center" vertical="center" shrinkToFit="1"/>
    </xf>
    <xf numFmtId="168" fontId="27" fillId="0" borderId="26" xfId="838" applyFont="1" applyBorder="1" applyAlignment="1">
      <alignment horizontal="center" vertical="center" shrinkToFit="1"/>
    </xf>
    <xf numFmtId="168" fontId="27" fillId="0" borderId="25" xfId="838" quotePrefix="1" applyFont="1" applyBorder="1" applyAlignment="1">
      <alignment horizontal="center" vertical="center" shrinkToFit="1"/>
    </xf>
    <xf numFmtId="168" fontId="27" fillId="0" borderId="6" xfId="838" quotePrefix="1" applyFont="1" applyBorder="1" applyAlignment="1">
      <alignment horizontal="center" vertical="center" shrinkToFit="1"/>
    </xf>
    <xf numFmtId="168" fontId="27" fillId="0" borderId="26" xfId="838" quotePrefix="1" applyFont="1" applyBorder="1" applyAlignment="1">
      <alignment horizontal="center" vertical="center" shrinkToFit="1"/>
    </xf>
    <xf numFmtId="168" fontId="27" fillId="0" borderId="6" xfId="838" applyFont="1" applyBorder="1" applyAlignment="1">
      <alignment horizontal="center" vertical="center" shrinkToFit="1"/>
    </xf>
    <xf numFmtId="170" fontId="27" fillId="0" borderId="25" xfId="838" applyNumberFormat="1" applyFont="1" applyBorder="1" applyAlignment="1">
      <alignment vertical="center" shrinkToFit="1"/>
    </xf>
    <xf numFmtId="171" fontId="27" fillId="0" borderId="1" xfId="652" applyNumberFormat="1" applyFont="1" applyBorder="1" applyAlignment="1">
      <alignment horizontal="right" vertical="center" shrinkToFit="1"/>
    </xf>
    <xf numFmtId="168" fontId="27" fillId="0" borderId="25" xfId="838" applyFont="1" applyBorder="1" applyAlignment="1">
      <alignment vertical="center" shrinkToFit="1"/>
    </xf>
    <xf numFmtId="168" fontId="27" fillId="0" borderId="1" xfId="838" applyFont="1" applyBorder="1" applyAlignment="1">
      <alignment horizontal="right" vertical="center" shrinkToFit="1"/>
    </xf>
    <xf numFmtId="168" fontId="27" fillId="0" borderId="1" xfId="838" quotePrefix="1" applyFont="1" applyBorder="1" applyAlignment="1">
      <alignment horizontal="right" vertical="center" shrinkToFit="1"/>
    </xf>
    <xf numFmtId="168" fontId="27" fillId="0" borderId="1" xfId="838" applyFont="1" applyBorder="1" applyAlignment="1">
      <alignment vertical="center" shrinkToFit="1"/>
    </xf>
    <xf numFmtId="168" fontId="27" fillId="0" borderId="26" xfId="838" applyFont="1" applyBorder="1" applyAlignment="1">
      <alignment vertical="center" shrinkToFit="1"/>
    </xf>
    <xf numFmtId="0" fontId="26" fillId="2" borderId="120" xfId="847" applyFont="1" applyFill="1" applyBorder="1" applyAlignment="1">
      <alignment horizontal="center" vertical="center"/>
    </xf>
    <xf numFmtId="0" fontId="26" fillId="2" borderId="29" xfId="847" applyFont="1" applyFill="1" applyBorder="1" applyAlignment="1">
      <alignment horizontal="center" vertical="center"/>
    </xf>
    <xf numFmtId="0" fontId="26" fillId="2" borderId="120" xfId="847" applyFont="1" applyFill="1" applyBorder="1" applyAlignment="1">
      <alignment horizontal="center" vertical="center" wrapText="1"/>
    </xf>
    <xf numFmtId="0" fontId="26" fillId="2" borderId="29" xfId="847" applyFont="1" applyFill="1" applyBorder="1" applyAlignment="1">
      <alignment horizontal="center" vertical="center" wrapText="1"/>
    </xf>
    <xf numFmtId="0" fontId="26" fillId="2" borderId="119" xfId="847" applyFont="1" applyFill="1" applyBorder="1" applyAlignment="1">
      <alignment horizontal="center" vertical="center"/>
    </xf>
    <xf numFmtId="0" fontId="26" fillId="43" borderId="120" xfId="847" applyFont="1" applyFill="1" applyBorder="1" applyAlignment="1">
      <alignment horizontal="center" vertical="center"/>
    </xf>
    <xf numFmtId="0" fontId="26" fillId="43" borderId="119" xfId="847" applyFont="1" applyFill="1" applyBorder="1" applyAlignment="1">
      <alignment horizontal="center" vertical="center"/>
    </xf>
    <xf numFmtId="0" fontId="26" fillId="43" borderId="29" xfId="847" applyFont="1" applyFill="1" applyBorder="1" applyAlignment="1">
      <alignment horizontal="center" vertical="center"/>
    </xf>
    <xf numFmtId="0" fontId="26" fillId="43" borderId="120" xfId="847" applyFont="1" applyFill="1" applyBorder="1" applyAlignment="1">
      <alignment horizontal="center" vertical="center" wrapText="1"/>
    </xf>
    <xf numFmtId="0" fontId="26" fillId="43" borderId="29" xfId="847" applyFont="1" applyFill="1" applyBorder="1" applyAlignment="1">
      <alignment horizontal="center" vertical="center" wrapText="1"/>
    </xf>
    <xf numFmtId="0" fontId="26" fillId="2" borderId="25" xfId="847" applyFont="1" applyFill="1" applyBorder="1" applyAlignment="1">
      <alignment horizontal="center" vertical="center" wrapText="1"/>
    </xf>
    <xf numFmtId="0" fontId="26" fillId="2" borderId="26" xfId="847" applyFont="1" applyFill="1" applyBorder="1" applyAlignment="1">
      <alignment horizontal="center" vertical="center" wrapText="1"/>
    </xf>
    <xf numFmtId="0" fontId="26" fillId="2" borderId="25" xfId="847" applyFont="1" applyFill="1" applyBorder="1" applyAlignment="1">
      <alignment horizontal="center" vertical="center"/>
    </xf>
    <xf numFmtId="0" fontId="26" fillId="2" borderId="6" xfId="847" applyFont="1" applyFill="1" applyBorder="1" applyAlignment="1">
      <alignment horizontal="center" vertical="center"/>
    </xf>
    <xf numFmtId="0" fontId="26" fillId="2" borderId="26" xfId="847" applyFont="1" applyFill="1" applyBorder="1" applyAlignment="1">
      <alignment horizontal="center" vertical="center"/>
    </xf>
    <xf numFmtId="0" fontId="26" fillId="2" borderId="17" xfId="847" applyFont="1" applyFill="1" applyBorder="1" applyAlignment="1">
      <alignment horizontal="center" vertical="center"/>
    </xf>
    <xf numFmtId="0" fontId="26" fillId="2" borderId="30" xfId="847" applyFont="1" applyFill="1" applyBorder="1" applyAlignment="1">
      <alignment horizontal="center" vertical="center"/>
    </xf>
    <xf numFmtId="0" fontId="26" fillId="2" borderId="17" xfId="847" applyFont="1" applyFill="1" applyBorder="1" applyAlignment="1">
      <alignment horizontal="center" vertical="center" wrapText="1"/>
    </xf>
    <xf numFmtId="0" fontId="26" fillId="2" borderId="30" xfId="847" applyFont="1" applyFill="1" applyBorder="1" applyAlignment="1">
      <alignment horizontal="center" vertical="center" wrapText="1"/>
    </xf>
    <xf numFmtId="0" fontId="26" fillId="49" borderId="36" xfId="847" applyFont="1" applyFill="1" applyBorder="1" applyAlignment="1">
      <alignment horizontal="center" vertical="center"/>
    </xf>
    <xf numFmtId="0" fontId="26" fillId="2" borderId="121" xfId="847" applyFont="1" applyFill="1" applyBorder="1" applyAlignment="1">
      <alignment horizontal="center" vertical="center"/>
    </xf>
    <xf numFmtId="0" fontId="26" fillId="2" borderId="13" xfId="847" applyFont="1" applyFill="1" applyBorder="1" applyAlignment="1">
      <alignment horizontal="center" vertical="center"/>
    </xf>
    <xf numFmtId="0" fontId="26" fillId="43" borderId="36" xfId="847" applyFont="1" applyFill="1" applyBorder="1" applyAlignment="1">
      <alignment horizontal="center" vertical="center"/>
    </xf>
    <xf numFmtId="0" fontId="26" fillId="43" borderId="121" xfId="847" applyFont="1" applyFill="1" applyBorder="1" applyAlignment="1">
      <alignment horizontal="center" vertical="center"/>
    </xf>
    <xf numFmtId="0" fontId="26" fillId="43" borderId="13" xfId="847" applyFont="1" applyFill="1" applyBorder="1" applyAlignment="1">
      <alignment horizontal="center" vertical="center"/>
    </xf>
    <xf numFmtId="0" fontId="26" fillId="43" borderId="36" xfId="847" applyFont="1" applyFill="1" applyBorder="1" applyAlignment="1">
      <alignment horizontal="center" vertical="center" wrapText="1"/>
    </xf>
    <xf numFmtId="0" fontId="26" fillId="43" borderId="13" xfId="847" applyFont="1" applyFill="1" applyBorder="1" applyAlignment="1">
      <alignment horizontal="center" vertical="center" wrapText="1"/>
    </xf>
    <xf numFmtId="0" fontId="26" fillId="2" borderId="36" xfId="847" applyFont="1" applyFill="1" applyBorder="1" applyAlignment="1">
      <alignment horizontal="center" vertical="center" wrapText="1"/>
    </xf>
    <xf numFmtId="0" fontId="26" fillId="2" borderId="13" xfId="847" applyFont="1" applyFill="1" applyBorder="1" applyAlignment="1">
      <alignment horizontal="center" vertical="center" wrapText="1"/>
    </xf>
    <xf numFmtId="0" fontId="26" fillId="43" borderId="25" xfId="847" applyFont="1" applyFill="1" applyBorder="1" applyAlignment="1">
      <alignment horizontal="center" vertical="center"/>
    </xf>
    <xf numFmtId="0" fontId="26" fillId="43" borderId="26" xfId="847" applyFont="1" applyFill="1" applyBorder="1" applyAlignment="1">
      <alignment horizontal="center" vertical="center"/>
    </xf>
    <xf numFmtId="0" fontId="26" fillId="43" borderId="25" xfId="847" applyFont="1" applyFill="1" applyBorder="1" applyAlignment="1">
      <alignment horizontal="center" vertical="center" wrapText="1"/>
    </xf>
    <xf numFmtId="0" fontId="26" fillId="43" borderId="26" xfId="847" applyFont="1" applyFill="1" applyBorder="1" applyAlignment="1">
      <alignment horizontal="center" vertical="center" wrapText="1"/>
    </xf>
    <xf numFmtId="0" fontId="26" fillId="2" borderId="1" xfId="847" applyFont="1" applyFill="1" applyBorder="1" applyAlignment="1">
      <alignment horizontal="center" vertical="center"/>
    </xf>
    <xf numFmtId="168" fontId="26" fillId="2" borderId="1" xfId="838" applyFont="1" applyFill="1" applyBorder="1" applyAlignment="1">
      <alignment horizontal="center" vertical="center"/>
    </xf>
    <xf numFmtId="0" fontId="26" fillId="0" borderId="25" xfId="847" applyFont="1" applyBorder="1" applyAlignment="1">
      <alignment horizontal="center" vertical="center"/>
    </xf>
    <xf numFmtId="0" fontId="26" fillId="0" borderId="26" xfId="847" applyFont="1" applyBorder="1" applyAlignment="1">
      <alignment horizontal="center" vertical="center"/>
    </xf>
    <xf numFmtId="215" fontId="26" fillId="0" borderId="26" xfId="838" applyNumberFormat="1" applyFont="1" applyFill="1" applyBorder="1" applyAlignment="1">
      <alignment vertical="center"/>
    </xf>
    <xf numFmtId="246" fontId="26" fillId="0" borderId="1" xfId="847" applyNumberFormat="1" applyFont="1" applyBorder="1" applyAlignment="1">
      <alignment vertical="center"/>
    </xf>
    <xf numFmtId="168" fontId="26" fillId="0" borderId="26" xfId="838" applyFont="1" applyBorder="1" applyAlignment="1">
      <alignment vertical="center"/>
    </xf>
    <xf numFmtId="200" fontId="26" fillId="0" borderId="1" xfId="847" applyNumberFormat="1" applyFont="1" applyBorder="1" applyAlignment="1">
      <alignment vertical="center"/>
    </xf>
    <xf numFmtId="200" fontId="26" fillId="0" borderId="26" xfId="847" applyNumberFormat="1" applyFont="1" applyBorder="1" applyAlignment="1">
      <alignment vertical="center"/>
    </xf>
    <xf numFmtId="200" fontId="26" fillId="0" borderId="1" xfId="838" applyNumberFormat="1" applyFont="1" applyBorder="1" applyAlignment="1">
      <alignment vertical="center"/>
    </xf>
    <xf numFmtId="168" fontId="26" fillId="0" borderId="1" xfId="838" applyFont="1" applyBorder="1" applyAlignment="1">
      <alignment vertical="center"/>
    </xf>
    <xf numFmtId="215" fontId="26" fillId="0" borderId="1" xfId="838" applyNumberFormat="1" applyFont="1" applyBorder="1" applyAlignment="1">
      <alignment vertical="center"/>
    </xf>
    <xf numFmtId="168" fontId="26" fillId="0" borderId="25" xfId="838" applyFont="1" applyBorder="1" applyAlignment="1">
      <alignment horizontal="center" vertical="center"/>
    </xf>
    <xf numFmtId="168" fontId="26" fillId="0" borderId="26" xfId="838" applyFont="1" applyBorder="1" applyAlignment="1">
      <alignment horizontal="center" vertical="center"/>
    </xf>
    <xf numFmtId="168" fontId="26" fillId="5" borderId="1" xfId="838" applyFont="1" applyFill="1" applyBorder="1" applyAlignment="1">
      <alignment vertical="center"/>
    </xf>
    <xf numFmtId="0" fontId="27" fillId="0" borderId="25" xfId="847" applyFont="1" applyBorder="1" applyAlignment="1">
      <alignment horizontal="center" vertical="center"/>
    </xf>
    <xf numFmtId="0" fontId="27" fillId="0" borderId="26" xfId="847" applyFont="1" applyBorder="1" applyAlignment="1">
      <alignment horizontal="center" vertical="center"/>
    </xf>
    <xf numFmtId="246" fontId="27" fillId="0" borderId="1" xfId="847" applyNumberFormat="1" applyFont="1" applyBorder="1" applyAlignment="1">
      <alignment vertical="center"/>
    </xf>
    <xf numFmtId="168" fontId="27" fillId="0" borderId="1" xfId="838" applyFont="1" applyBorder="1" applyAlignment="1">
      <alignment vertical="center"/>
    </xf>
    <xf numFmtId="168" fontId="27" fillId="0" borderId="25" xfId="838" applyFont="1" applyBorder="1" applyAlignment="1">
      <alignment horizontal="center" vertical="center"/>
    </xf>
    <xf numFmtId="168" fontId="27" fillId="0" borderId="26" xfId="838" applyFont="1" applyBorder="1" applyAlignment="1">
      <alignment horizontal="center" vertical="center"/>
    </xf>
    <xf numFmtId="215" fontId="26" fillId="43" borderId="26" xfId="838" applyNumberFormat="1" applyFont="1" applyFill="1" applyBorder="1" applyAlignment="1">
      <alignment vertical="center"/>
    </xf>
    <xf numFmtId="246" fontId="26" fillId="43" borderId="1" xfId="652" applyNumberFormat="1" applyFont="1" applyFill="1" applyBorder="1" applyAlignment="1">
      <alignment vertical="center"/>
    </xf>
    <xf numFmtId="168" fontId="26" fillId="43" borderId="26" xfId="838" applyFont="1" applyFill="1" applyBorder="1" applyAlignment="1">
      <alignment vertical="center"/>
    </xf>
    <xf numFmtId="246" fontId="26" fillId="43" borderId="1" xfId="847" applyNumberFormat="1" applyFont="1" applyFill="1" applyBorder="1" applyAlignment="1">
      <alignment vertical="center"/>
    </xf>
    <xf numFmtId="168" fontId="26" fillId="43" borderId="25" xfId="838" applyFont="1" applyFill="1" applyBorder="1" applyAlignment="1">
      <alignment vertical="center"/>
    </xf>
    <xf numFmtId="168" fontId="26" fillId="43" borderId="1" xfId="838" applyFont="1" applyFill="1" applyBorder="1" applyAlignment="1">
      <alignment vertical="center"/>
    </xf>
    <xf numFmtId="200" fontId="22" fillId="0" borderId="0" xfId="847" applyNumberFormat="1" applyFont="1" applyAlignment="1">
      <alignment vertical="center"/>
    </xf>
    <xf numFmtId="0" fontId="22" fillId="0" borderId="120" xfId="847" applyFont="1" applyBorder="1" applyAlignment="1">
      <alignment horizontal="left" vertical="center"/>
    </xf>
    <xf numFmtId="0" fontId="22" fillId="0" borderId="119" xfId="847" applyFont="1" applyBorder="1" applyAlignment="1">
      <alignment vertical="center"/>
    </xf>
    <xf numFmtId="0" fontId="22" fillId="0" borderId="29" xfId="847" applyFont="1" applyBorder="1" applyAlignment="1">
      <alignment vertical="center"/>
    </xf>
    <xf numFmtId="0" fontId="22" fillId="0" borderId="17" xfId="847" applyFont="1" applyBorder="1" applyAlignment="1">
      <alignment horizontal="left" vertical="center"/>
    </xf>
    <xf numFmtId="0" fontId="26" fillId="43" borderId="6" xfId="847" applyFont="1" applyFill="1" applyBorder="1" applyAlignment="1">
      <alignment horizontal="center" vertical="center"/>
    </xf>
    <xf numFmtId="0" fontId="22" fillId="0" borderId="0" xfId="847" quotePrefix="1" applyFont="1" applyAlignment="1">
      <alignment horizontal="left" vertical="center"/>
    </xf>
    <xf numFmtId="0" fontId="27" fillId="0" borderId="6" xfId="847" applyFont="1" applyBorder="1" applyAlignment="1">
      <alignment horizontal="center" vertical="center"/>
    </xf>
    <xf numFmtId="167" fontId="27" fillId="0" borderId="25" xfId="847" applyNumberFormat="1" applyFont="1" applyBorder="1" applyAlignment="1">
      <alignment horizontal="right" vertical="center"/>
    </xf>
    <xf numFmtId="167" fontId="27" fillId="0" borderId="6" xfId="847" applyNumberFormat="1" applyFont="1" applyBorder="1" applyAlignment="1">
      <alignment horizontal="right" vertical="center"/>
    </xf>
    <xf numFmtId="167" fontId="27" fillId="0" borderId="26" xfId="847" applyNumberFormat="1" applyFont="1" applyBorder="1" applyAlignment="1">
      <alignment horizontal="right" vertical="center"/>
    </xf>
    <xf numFmtId="0" fontId="155" fillId="0" borderId="17" xfId="847" applyFont="1" applyBorder="1" applyAlignment="1">
      <alignment horizontal="left" vertical="center"/>
    </xf>
    <xf numFmtId="0" fontId="22" fillId="0" borderId="25" xfId="847" applyFont="1" applyBorder="1" applyAlignment="1">
      <alignment horizontal="center" vertical="center"/>
    </xf>
    <xf numFmtId="0" fontId="22" fillId="0" borderId="26" xfId="847" applyFont="1" applyBorder="1" applyAlignment="1">
      <alignment horizontal="center" vertical="center"/>
    </xf>
    <xf numFmtId="0" fontId="184" fillId="0" borderId="0" xfId="847" applyFont="1" applyAlignment="1">
      <alignment vertical="center"/>
    </xf>
    <xf numFmtId="0" fontId="184" fillId="0" borderId="120" xfId="847" applyFont="1" applyBorder="1" applyAlignment="1">
      <alignment horizontal="center" vertical="center"/>
    </xf>
    <xf numFmtId="0" fontId="184" fillId="0" borderId="29" xfId="847" applyFont="1" applyBorder="1" applyAlignment="1">
      <alignment horizontal="center" vertical="center"/>
    </xf>
    <xf numFmtId="168" fontId="27" fillId="0" borderId="0" xfId="838" applyFont="1" applyBorder="1" applyAlignment="1">
      <alignment vertical="center"/>
    </xf>
    <xf numFmtId="174" fontId="27" fillId="0" borderId="0" xfId="838" applyNumberFormat="1" applyFont="1" applyBorder="1" applyAlignment="1">
      <alignment horizontal="center" vertical="center"/>
    </xf>
    <xf numFmtId="174" fontId="27" fillId="0" borderId="0" xfId="838" applyNumberFormat="1" applyFont="1" applyBorder="1" applyAlignment="1">
      <alignment vertical="center"/>
    </xf>
    <xf numFmtId="0" fontId="184" fillId="0" borderId="36" xfId="847" applyFont="1" applyBorder="1" applyAlignment="1">
      <alignment horizontal="center" vertical="center"/>
    </xf>
    <xf numFmtId="0" fontId="184" fillId="0" borderId="13" xfId="847" applyFont="1" applyBorder="1" applyAlignment="1">
      <alignment horizontal="center" vertical="center"/>
    </xf>
    <xf numFmtId="0" fontId="27" fillId="0" borderId="25" xfId="847" applyFont="1" applyBorder="1" applyAlignment="1">
      <alignment horizontal="center"/>
    </xf>
    <xf numFmtId="0" fontId="27" fillId="0" borderId="6" xfId="847" applyFont="1" applyBorder="1" applyAlignment="1">
      <alignment horizontal="center"/>
    </xf>
    <xf numFmtId="0" fontId="27" fillId="0" borderId="26" xfId="847" applyFont="1" applyBorder="1" applyAlignment="1">
      <alignment horizontal="center"/>
    </xf>
    <xf numFmtId="0" fontId="22" fillId="0" borderId="0" xfId="847" applyFont="1" applyAlignment="1">
      <alignment horizontal="left" vertical="center"/>
    </xf>
    <xf numFmtId="0" fontId="27" fillId="0" borderId="120" xfId="847" applyFont="1" applyBorder="1" applyAlignment="1">
      <alignment horizontal="center" vertical="center"/>
    </xf>
    <xf numFmtId="0" fontId="27" fillId="0" borderId="29" xfId="847" applyFont="1" applyBorder="1" applyAlignment="1">
      <alignment horizontal="center" vertical="center"/>
    </xf>
    <xf numFmtId="0" fontId="27" fillId="0" borderId="36" xfId="847" applyFont="1" applyBorder="1" applyAlignment="1">
      <alignment horizontal="center" vertical="center"/>
    </xf>
    <xf numFmtId="0" fontId="27" fillId="0" borderId="13" xfId="847" applyFont="1" applyBorder="1" applyAlignment="1">
      <alignment horizontal="center" vertical="center"/>
    </xf>
    <xf numFmtId="0" fontId="22" fillId="0" borderId="17" xfId="847" applyFont="1" applyBorder="1" applyAlignment="1">
      <alignment horizontal="left" vertical="top"/>
    </xf>
    <xf numFmtId="0" fontId="184" fillId="0" borderId="17" xfId="847" quotePrefix="1" applyFont="1" applyBorder="1" applyAlignment="1">
      <alignment vertical="center" readingOrder="1"/>
    </xf>
    <xf numFmtId="0" fontId="27" fillId="0" borderId="0" xfId="847" applyFont="1" applyAlignment="1">
      <alignment horizontal="center" vertical="center"/>
    </xf>
    <xf numFmtId="0" fontId="27" fillId="0" borderId="30" xfId="847" applyFont="1" applyBorder="1" applyAlignment="1">
      <alignment horizontal="center" vertical="center"/>
    </xf>
    <xf numFmtId="0" fontId="26" fillId="43" borderId="1" xfId="847" applyFont="1" applyFill="1" applyBorder="1" applyAlignment="1">
      <alignment horizontal="center" vertical="center"/>
    </xf>
    <xf numFmtId="0" fontId="27" fillId="0" borderId="1" xfId="847" applyFont="1" applyBorder="1" applyAlignment="1">
      <alignment horizontal="center" vertical="center"/>
    </xf>
    <xf numFmtId="0" fontId="22" fillId="0" borderId="30" xfId="847" applyFont="1" applyBorder="1" applyAlignment="1">
      <alignment vertical="center"/>
    </xf>
    <xf numFmtId="0" fontId="25" fillId="0" borderId="21" xfId="847" applyFont="1" applyBorder="1" applyAlignment="1">
      <alignment vertical="center"/>
    </xf>
    <xf numFmtId="0" fontId="27" fillId="0" borderId="25" xfId="847" applyFont="1" applyBorder="1" applyAlignment="1">
      <alignment horizontal="left" vertical="center" wrapText="1"/>
    </xf>
    <xf numFmtId="0" fontId="27" fillId="0" borderId="6" xfId="847" applyFont="1" applyBorder="1" applyAlignment="1">
      <alignment horizontal="left" vertical="center" wrapText="1"/>
    </xf>
    <xf numFmtId="0" fontId="27" fillId="0" borderId="26" xfId="847" applyFont="1" applyBorder="1" applyAlignment="1">
      <alignment horizontal="left" vertical="center" wrapText="1"/>
    </xf>
    <xf numFmtId="0" fontId="25" fillId="0" borderId="22" xfId="847" applyFont="1" applyBorder="1" applyAlignment="1">
      <alignment vertical="center"/>
    </xf>
    <xf numFmtId="0" fontId="27" fillId="0" borderId="7" xfId="847" applyFont="1" applyBorder="1" applyAlignment="1">
      <alignment horizontal="left" vertical="center" wrapText="1"/>
    </xf>
    <xf numFmtId="0" fontId="25" fillId="0" borderId="23" xfId="847" applyFont="1" applyBorder="1" applyAlignment="1">
      <alignment vertical="center"/>
    </xf>
    <xf numFmtId="0" fontId="25" fillId="0" borderId="7" xfId="847" applyFont="1" applyBorder="1" applyAlignment="1">
      <alignment horizontal="left" vertical="center"/>
    </xf>
    <xf numFmtId="0" fontId="25" fillId="0" borderId="7" xfId="847" applyFont="1" applyBorder="1" applyAlignment="1">
      <alignment vertical="center"/>
    </xf>
    <xf numFmtId="0" fontId="25" fillId="0" borderId="7" xfId="847" applyFont="1" applyBorder="1" applyAlignment="1">
      <alignment horizontal="right" vertical="center"/>
    </xf>
    <xf numFmtId="0" fontId="25" fillId="0" borderId="24" xfId="847" applyFont="1" applyBorder="1" applyAlignment="1">
      <alignment vertical="center"/>
    </xf>
    <xf numFmtId="173" fontId="22" fillId="0" borderId="0" xfId="847" applyNumberFormat="1" applyFont="1" applyAlignment="1">
      <alignment vertical="center"/>
    </xf>
    <xf numFmtId="0" fontId="18" fillId="0" borderId="0" xfId="847" applyFont="1" applyAlignment="1">
      <alignment horizontal="left" vertical="center"/>
    </xf>
    <xf numFmtId="0" fontId="25" fillId="0" borderId="0" xfId="847" applyFont="1" applyAlignment="1">
      <alignment vertical="center"/>
    </xf>
    <xf numFmtId="0" fontId="23" fillId="0" borderId="19" xfId="847" applyFont="1" applyBorder="1" applyAlignment="1">
      <alignment horizontal="center" vertical="center"/>
    </xf>
    <xf numFmtId="0" fontId="65" fillId="0" borderId="20" xfId="847" applyFont="1" applyBorder="1" applyAlignment="1">
      <alignment vertical="center"/>
    </xf>
    <xf numFmtId="0" fontId="23" fillId="0" borderId="0" xfId="847" applyFont="1" applyAlignment="1">
      <alignment horizontal="center" vertical="center"/>
    </xf>
    <xf numFmtId="0" fontId="28" fillId="6" borderId="0" xfId="847" applyFont="1" applyFill="1" applyAlignment="1">
      <alignment vertical="center"/>
    </xf>
    <xf numFmtId="0" fontId="28" fillId="0" borderId="0" xfId="847" applyFont="1" applyAlignment="1">
      <alignment vertical="center"/>
    </xf>
    <xf numFmtId="0" fontId="24" fillId="0" borderId="0" xfId="847" applyFont="1" applyAlignment="1">
      <alignment vertical="center"/>
    </xf>
    <xf numFmtId="0" fontId="27" fillId="0" borderId="0" xfId="847" applyFont="1" applyAlignment="1">
      <alignment horizontal="right" vertical="center"/>
    </xf>
    <xf numFmtId="0" fontId="28" fillId="2" borderId="120" xfId="847" applyFont="1" applyFill="1" applyBorder="1" applyAlignment="1">
      <alignment horizontal="center" vertical="center"/>
    </xf>
    <xf numFmtId="0" fontId="28" fillId="2" borderId="29" xfId="847" applyFont="1" applyFill="1" applyBorder="1" applyAlignment="1">
      <alignment horizontal="center" vertical="center"/>
    </xf>
    <xf numFmtId="0" fontId="26" fillId="2" borderId="204" xfId="847" applyFont="1" applyFill="1" applyBorder="1" applyAlignment="1">
      <alignment horizontal="left" vertical="center" wrapText="1"/>
    </xf>
    <xf numFmtId="168" fontId="26" fillId="2" borderId="120" xfId="838" applyFont="1" applyFill="1" applyBorder="1" applyAlignment="1">
      <alignment horizontal="center" vertical="center"/>
    </xf>
    <xf numFmtId="168" fontId="26" fillId="2" borderId="119" xfId="838" applyFont="1" applyFill="1" applyBorder="1" applyAlignment="1">
      <alignment horizontal="center" vertical="center"/>
    </xf>
    <xf numFmtId="168" fontId="26" fillId="2" borderId="29" xfId="838" applyFont="1" applyFill="1" applyBorder="1" applyAlignment="1">
      <alignment horizontal="center" vertical="center"/>
    </xf>
    <xf numFmtId="168" fontId="26" fillId="2" borderId="119" xfId="838" applyFont="1" applyFill="1" applyBorder="1" applyAlignment="1">
      <alignment horizontal="center" vertical="center" wrapText="1"/>
    </xf>
    <xf numFmtId="0" fontId="26" fillId="2" borderId="1" xfId="847" applyFont="1" applyFill="1" applyBorder="1" applyAlignment="1">
      <alignment horizontal="center" vertical="center" wrapText="1"/>
    </xf>
    <xf numFmtId="0" fontId="26" fillId="2" borderId="16" xfId="847" applyFont="1" applyFill="1" applyBorder="1" applyAlignment="1">
      <alignment horizontal="center" vertical="center"/>
    </xf>
    <xf numFmtId="0" fontId="28" fillId="2" borderId="17" xfId="847" applyFont="1" applyFill="1" applyBorder="1" applyAlignment="1">
      <alignment horizontal="center" vertical="center"/>
    </xf>
    <xf numFmtId="0" fontId="28" fillId="2" borderId="30" xfId="847" applyFont="1" applyFill="1" applyBorder="1" applyAlignment="1">
      <alignment horizontal="center" vertical="center"/>
    </xf>
    <xf numFmtId="0" fontId="26" fillId="2" borderId="205" xfId="847" applyFont="1" applyFill="1" applyBorder="1" applyAlignment="1">
      <alignment horizontal="left" vertical="center" wrapText="1"/>
    </xf>
    <xf numFmtId="168" fontId="26" fillId="49" borderId="36" xfId="838" applyFont="1" applyFill="1" applyBorder="1" applyAlignment="1">
      <alignment horizontal="center" vertical="center"/>
    </xf>
    <xf numFmtId="168" fontId="26" fillId="2" borderId="121" xfId="838" applyFont="1" applyFill="1" applyBorder="1" applyAlignment="1">
      <alignment horizontal="center" vertical="center"/>
    </xf>
    <xf numFmtId="168" fontId="26" fillId="2" borderId="13" xfId="838" applyFont="1" applyFill="1" applyBorder="1" applyAlignment="1">
      <alignment horizontal="center" vertical="center"/>
    </xf>
    <xf numFmtId="0" fontId="26" fillId="2" borderId="31" xfId="847" applyFont="1" applyFill="1" applyBorder="1" applyAlignment="1">
      <alignment horizontal="center" vertical="center"/>
    </xf>
    <xf numFmtId="0" fontId="28" fillId="2" borderId="203" xfId="847" applyFont="1" applyFill="1" applyBorder="1" applyAlignment="1">
      <alignment horizontal="center" vertical="center"/>
    </xf>
    <xf numFmtId="0" fontId="28" fillId="2" borderId="35" xfId="847" applyFont="1" applyFill="1" applyBorder="1" applyAlignment="1">
      <alignment horizontal="center" vertical="center"/>
    </xf>
    <xf numFmtId="0" fontId="26" fillId="2" borderId="206" xfId="847" applyFont="1" applyFill="1" applyBorder="1" applyAlignment="1">
      <alignment horizontal="left" vertical="center" wrapText="1"/>
    </xf>
    <xf numFmtId="168" fontId="26" fillId="2" borderId="32" xfId="838" applyFont="1" applyFill="1" applyBorder="1" applyAlignment="1">
      <alignment horizontal="center" vertical="center"/>
    </xf>
    <xf numFmtId="168" fontId="26" fillId="2" borderId="9" xfId="838" applyFont="1" applyFill="1" applyBorder="1" applyAlignment="1">
      <alignment horizontal="center" vertical="center"/>
    </xf>
    <xf numFmtId="168" fontId="26" fillId="2" borderId="33" xfId="838" applyFont="1" applyFill="1" applyBorder="1" applyAlignment="1">
      <alignment horizontal="center" vertical="center"/>
    </xf>
    <xf numFmtId="0" fontId="26" fillId="2" borderId="34" xfId="847" applyFont="1" applyFill="1" applyBorder="1" applyAlignment="1">
      <alignment horizontal="center" vertical="center"/>
    </xf>
    <xf numFmtId="0" fontId="26" fillId="2" borderId="35" xfId="847" applyFont="1" applyFill="1" applyBorder="1" applyAlignment="1">
      <alignment horizontal="center" vertical="center"/>
    </xf>
    <xf numFmtId="0" fontId="28" fillId="0" borderId="227" xfId="847" applyFont="1" applyBorder="1" applyAlignment="1">
      <alignment horizontal="center" vertical="center"/>
    </xf>
    <xf numFmtId="0" fontId="28" fillId="0" borderId="228" xfId="847" applyFont="1" applyBorder="1" applyAlignment="1">
      <alignment horizontal="center" vertical="center"/>
    </xf>
    <xf numFmtId="0" fontId="62" fillId="2" borderId="37" xfId="847" applyFont="1" applyFill="1" applyBorder="1" applyAlignment="1">
      <alignment horizontal="center" vertical="center" wrapText="1"/>
    </xf>
    <xf numFmtId="168" fontId="26" fillId="43" borderId="30" xfId="838" applyFont="1" applyFill="1" applyBorder="1" applyAlignment="1">
      <alignment horizontal="center" vertical="center" shrinkToFit="1"/>
    </xf>
    <xf numFmtId="168" fontId="26" fillId="2" borderId="37" xfId="838" applyFont="1" applyFill="1" applyBorder="1" applyAlignment="1">
      <alignment horizontal="center" vertical="center" shrinkToFit="1"/>
    </xf>
    <xf numFmtId="168" fontId="26" fillId="2" borderId="0" xfId="838" applyFont="1" applyFill="1" applyBorder="1" applyAlignment="1">
      <alignment horizontal="center" vertical="center" shrinkToFit="1"/>
    </xf>
    <xf numFmtId="168" fontId="26" fillId="2" borderId="31" xfId="838" applyFont="1" applyFill="1" applyBorder="1" applyAlignment="1">
      <alignment horizontal="center" vertical="center" shrinkToFit="1"/>
    </xf>
    <xf numFmtId="168" fontId="174" fillId="2" borderId="31" xfId="838" applyFont="1" applyFill="1" applyBorder="1" applyAlignment="1">
      <alignment horizontal="center" vertical="center" shrinkToFit="1"/>
    </xf>
    <xf numFmtId="175" fontId="26" fillId="2" borderId="30" xfId="838" applyNumberFormat="1" applyFont="1" applyFill="1" applyBorder="1" applyAlignment="1">
      <alignment horizontal="center" vertical="center" shrinkToFit="1"/>
    </xf>
    <xf numFmtId="0" fontId="26" fillId="2" borderId="30" xfId="847" applyFont="1" applyFill="1" applyBorder="1" applyAlignment="1">
      <alignment horizontal="center" vertical="center" shrinkToFit="1"/>
    </xf>
    <xf numFmtId="0" fontId="25" fillId="0" borderId="17" xfId="847" quotePrefix="1" applyFont="1" applyBorder="1" applyAlignment="1">
      <alignment horizontal="left" vertical="center"/>
    </xf>
    <xf numFmtId="0" fontId="25" fillId="0" borderId="30" xfId="847" quotePrefix="1" applyFont="1" applyBorder="1" applyAlignment="1">
      <alignment horizontal="left" vertical="center"/>
    </xf>
    <xf numFmtId="0" fontId="62" fillId="2" borderId="1" xfId="847" quotePrefix="1" applyFont="1" applyFill="1" applyBorder="1" applyAlignment="1">
      <alignment horizontal="center" vertical="center"/>
    </xf>
    <xf numFmtId="168" fontId="25" fillId="2" borderId="26" xfId="838" applyFont="1" applyFill="1" applyBorder="1" applyAlignment="1">
      <alignment horizontal="center" vertical="center" shrinkToFit="1"/>
    </xf>
    <xf numFmtId="175" fontId="25" fillId="2" borderId="26" xfId="838" applyNumberFormat="1" applyFont="1" applyFill="1" applyBorder="1" applyAlignment="1">
      <alignment horizontal="center" vertical="center" shrinkToFit="1"/>
    </xf>
    <xf numFmtId="168" fontId="26" fillId="2" borderId="1" xfId="838" applyFont="1" applyFill="1" applyBorder="1" applyAlignment="1">
      <alignment horizontal="center" vertical="center" shrinkToFit="1"/>
    </xf>
    <xf numFmtId="0" fontId="25" fillId="2" borderId="26" xfId="847" applyFont="1" applyFill="1" applyBorder="1" applyAlignment="1">
      <alignment horizontal="center" vertical="center" shrinkToFit="1"/>
    </xf>
    <xf numFmtId="0" fontId="25" fillId="0" borderId="17" xfId="847" applyFont="1" applyBorder="1" applyAlignment="1">
      <alignment vertical="center"/>
    </xf>
    <xf numFmtId="0" fontId="25" fillId="0" borderId="30" xfId="847" applyFont="1" applyBorder="1" applyAlignment="1">
      <alignment vertical="center"/>
    </xf>
    <xf numFmtId="0" fontId="25" fillId="0" borderId="31" xfId="847" quotePrefix="1" applyFont="1" applyBorder="1" applyAlignment="1">
      <alignment horizontal="center" vertical="center"/>
    </xf>
    <xf numFmtId="168" fontId="25" fillId="0" borderId="30" xfId="838" applyFont="1" applyBorder="1" applyAlignment="1">
      <alignment vertical="center" shrinkToFit="1"/>
    </xf>
    <xf numFmtId="175" fontId="25" fillId="0" borderId="29" xfId="838" applyNumberFormat="1" applyFont="1" applyFill="1" applyBorder="1" applyAlignment="1">
      <alignment horizontal="center" vertical="center" shrinkToFit="1"/>
    </xf>
    <xf numFmtId="172" fontId="25" fillId="0" borderId="30" xfId="838" applyNumberFormat="1" applyFont="1" applyBorder="1" applyAlignment="1">
      <alignment vertical="center" shrinkToFit="1"/>
    </xf>
    <xf numFmtId="172" fontId="25" fillId="0" borderId="31" xfId="838" applyNumberFormat="1" applyFont="1" applyBorder="1" applyAlignment="1">
      <alignment vertical="center" shrinkToFit="1"/>
    </xf>
    <xf numFmtId="168" fontId="25" fillId="0" borderId="31" xfId="838" applyFont="1" applyBorder="1" applyAlignment="1">
      <alignment vertical="center" shrinkToFit="1"/>
    </xf>
    <xf numFmtId="168" fontId="25" fillId="0" borderId="31" xfId="838" applyFont="1" applyFill="1" applyBorder="1" applyAlignment="1">
      <alignment horizontal="center" vertical="center" shrinkToFit="1"/>
    </xf>
    <xf numFmtId="0" fontId="25" fillId="0" borderId="30" xfId="847" applyFont="1" applyBorder="1" applyAlignment="1">
      <alignment vertical="center" shrinkToFit="1"/>
    </xf>
    <xf numFmtId="175" fontId="25" fillId="0" borderId="13" xfId="838" applyNumberFormat="1" applyFont="1" applyFill="1" applyBorder="1" applyAlignment="1">
      <alignment horizontal="center" vertical="center" shrinkToFit="1"/>
    </xf>
    <xf numFmtId="0" fontId="25" fillId="2" borderId="1" xfId="847" applyFont="1" applyFill="1" applyBorder="1" applyAlignment="1">
      <alignment vertical="center" shrinkToFit="1"/>
    </xf>
    <xf numFmtId="175" fontId="25" fillId="0" borderId="30" xfId="838" applyNumberFormat="1" applyFont="1" applyFill="1" applyBorder="1" applyAlignment="1">
      <alignment horizontal="center" vertical="center" shrinkToFit="1"/>
    </xf>
    <xf numFmtId="0" fontId="25" fillId="0" borderId="31" xfId="847" applyFont="1" applyBorder="1" applyAlignment="1">
      <alignment horizontal="center" vertical="center"/>
    </xf>
    <xf numFmtId="0" fontId="25" fillId="0" borderId="17" xfId="847" applyFont="1" applyBorder="1" applyAlignment="1">
      <alignment horizontal="left" vertical="center"/>
    </xf>
    <xf numFmtId="0" fontId="25" fillId="0" borderId="30" xfId="847" applyFont="1" applyBorder="1" applyAlignment="1">
      <alignment horizontal="left" vertical="center"/>
    </xf>
    <xf numFmtId="0" fontId="25" fillId="0" borderId="17" xfId="847" applyFont="1" applyBorder="1" applyAlignment="1">
      <alignment vertical="center" shrinkToFit="1"/>
    </xf>
    <xf numFmtId="0" fontId="27" fillId="0" borderId="17" xfId="847" applyFont="1" applyBorder="1" applyAlignment="1">
      <alignment vertical="center"/>
    </xf>
    <xf numFmtId="0" fontId="27" fillId="0" borderId="30" xfId="847" applyFont="1" applyBorder="1" applyAlignment="1">
      <alignment vertical="center"/>
    </xf>
    <xf numFmtId="168" fontId="27" fillId="0" borderId="17" xfId="838" applyFont="1" applyBorder="1" applyAlignment="1">
      <alignment vertical="center"/>
    </xf>
    <xf numFmtId="168" fontId="27" fillId="0" borderId="30" xfId="838" applyFont="1" applyBorder="1" applyAlignment="1">
      <alignment vertical="center"/>
    </xf>
    <xf numFmtId="0" fontId="64" fillId="0" borderId="31" xfId="847" applyFont="1" applyBorder="1" applyAlignment="1">
      <alignment horizontal="center" vertical="center"/>
    </xf>
    <xf numFmtId="168" fontId="25" fillId="2" borderId="1" xfId="838" applyFont="1" applyFill="1" applyBorder="1" applyAlignment="1">
      <alignment horizontal="center" vertical="center" shrinkToFit="1"/>
    </xf>
    <xf numFmtId="168" fontId="25" fillId="43" borderId="1" xfId="838" applyFont="1" applyFill="1" applyBorder="1" applyAlignment="1">
      <alignment vertical="center" shrinkToFit="1"/>
    </xf>
    <xf numFmtId="0" fontId="25" fillId="0" borderId="21" xfId="847" applyFont="1" applyBorder="1" applyAlignment="1">
      <alignment horizontal="center" vertical="center"/>
    </xf>
    <xf numFmtId="0" fontId="25" fillId="0" borderId="17" xfId="847" applyFont="1" applyBorder="1" applyAlignment="1">
      <alignment horizontal="center" vertical="center"/>
    </xf>
    <xf numFmtId="0" fontId="25" fillId="0" borderId="30" xfId="847" applyFont="1" applyBorder="1" applyAlignment="1">
      <alignment horizontal="center" vertical="center"/>
    </xf>
    <xf numFmtId="0" fontId="25" fillId="0" borderId="1" xfId="847" applyFont="1" applyBorder="1" applyAlignment="1">
      <alignment horizontal="center" vertical="center"/>
    </xf>
    <xf numFmtId="168" fontId="25" fillId="0" borderId="1" xfId="838" applyFont="1" applyBorder="1" applyAlignment="1">
      <alignment horizontal="center" vertical="center" shrinkToFit="1"/>
    </xf>
    <xf numFmtId="175" fontId="25" fillId="0" borderId="1" xfId="838" applyNumberFormat="1" applyFont="1" applyBorder="1" applyAlignment="1">
      <alignment horizontal="center" vertical="center" shrinkToFit="1"/>
    </xf>
    <xf numFmtId="168" fontId="25" fillId="0" borderId="26" xfId="838" applyFont="1" applyBorder="1" applyAlignment="1">
      <alignment horizontal="center" vertical="center" shrinkToFit="1"/>
    </xf>
    <xf numFmtId="168" fontId="25" fillId="0" borderId="15" xfId="838" applyFont="1" applyBorder="1" applyAlignment="1">
      <alignment vertical="center" shrinkToFit="1"/>
    </xf>
    <xf numFmtId="168" fontId="25" fillId="0" borderId="1" xfId="838" applyFont="1" applyBorder="1" applyAlignment="1">
      <alignment vertical="center" shrinkToFit="1"/>
    </xf>
    <xf numFmtId="171" fontId="25" fillId="0" borderId="1" xfId="847" applyNumberFormat="1" applyFont="1" applyBorder="1" applyAlignment="1">
      <alignment horizontal="left" vertical="center" shrinkToFit="1"/>
    </xf>
    <xf numFmtId="0" fontId="25" fillId="0" borderId="22" xfId="847" applyFont="1" applyBorder="1" applyAlignment="1">
      <alignment horizontal="center" vertical="center"/>
    </xf>
    <xf numFmtId="171" fontId="25" fillId="0" borderId="0" xfId="652" applyNumberFormat="1" applyFont="1" applyAlignment="1">
      <alignment horizontal="left" vertical="center"/>
    </xf>
    <xf numFmtId="0" fontId="25" fillId="0" borderId="1" xfId="847" quotePrefix="1" applyFont="1" applyBorder="1" applyAlignment="1">
      <alignment horizontal="center" vertical="center"/>
    </xf>
    <xf numFmtId="0" fontId="25" fillId="40" borderId="17" xfId="847" applyFont="1" applyFill="1" applyBorder="1" applyAlignment="1">
      <alignment vertical="center"/>
    </xf>
    <xf numFmtId="0" fontId="25" fillId="40" borderId="30" xfId="847" applyFont="1" applyFill="1" applyBorder="1" applyAlignment="1">
      <alignment vertical="center"/>
    </xf>
    <xf numFmtId="0" fontId="25" fillId="40" borderId="1" xfId="847" applyFont="1" applyFill="1" applyBorder="1" applyAlignment="1">
      <alignment horizontal="center" vertical="center" wrapText="1"/>
    </xf>
    <xf numFmtId="168" fontId="25" fillId="40" borderId="1" xfId="838" applyFont="1" applyFill="1" applyBorder="1" applyAlignment="1">
      <alignment horizontal="center" vertical="center" shrinkToFit="1"/>
    </xf>
    <xf numFmtId="175" fontId="25" fillId="40" borderId="1" xfId="838" applyNumberFormat="1" applyFont="1" applyFill="1" applyBorder="1" applyAlignment="1">
      <alignment vertical="center" shrinkToFit="1"/>
    </xf>
    <xf numFmtId="168" fontId="25" fillId="40" borderId="26" xfId="838" applyFont="1" applyFill="1" applyBorder="1" applyAlignment="1">
      <alignment horizontal="center" vertical="center" shrinkToFit="1"/>
    </xf>
    <xf numFmtId="168" fontId="25" fillId="40" borderId="1" xfId="838" applyFont="1" applyFill="1" applyBorder="1" applyAlignment="1">
      <alignment vertical="center" shrinkToFit="1"/>
    </xf>
    <xf numFmtId="168" fontId="25" fillId="0" borderId="16" xfId="838" applyFont="1" applyBorder="1" applyAlignment="1">
      <alignment vertical="center" shrinkToFit="1"/>
    </xf>
    <xf numFmtId="0" fontId="25" fillId="40" borderId="1" xfId="847" applyFont="1" applyFill="1" applyBorder="1" applyAlignment="1">
      <alignment vertical="center" shrinkToFit="1"/>
    </xf>
    <xf numFmtId="0" fontId="25" fillId="0" borderId="36" xfId="847" applyFont="1" applyBorder="1" applyAlignment="1">
      <alignment vertical="center"/>
    </xf>
    <xf numFmtId="0" fontId="25" fillId="0" borderId="13" xfId="847" applyFont="1" applyBorder="1" applyAlignment="1">
      <alignment vertical="center"/>
    </xf>
    <xf numFmtId="0" fontId="62" fillId="2" borderId="1" xfId="847" applyFont="1" applyFill="1" applyBorder="1" applyAlignment="1">
      <alignment horizontal="center" vertical="center"/>
    </xf>
    <xf numFmtId="175" fontId="25" fillId="2" borderId="26" xfId="838" applyNumberFormat="1" applyFont="1" applyFill="1" applyBorder="1" applyAlignment="1">
      <alignment vertical="center" shrinkToFit="1"/>
    </xf>
    <xf numFmtId="168" fontId="25" fillId="43" borderId="1" xfId="838" applyFont="1" applyFill="1" applyBorder="1" applyAlignment="1">
      <alignment horizontal="center" vertical="center" shrinkToFit="1"/>
    </xf>
    <xf numFmtId="0" fontId="25" fillId="0" borderId="0" xfId="847" applyFont="1" applyAlignment="1">
      <alignment horizontal="center" vertical="center"/>
    </xf>
    <xf numFmtId="168" fontId="25" fillId="0" borderId="0" xfId="838" applyFont="1" applyFill="1" applyBorder="1" applyAlignment="1">
      <alignment horizontal="center" vertical="center"/>
    </xf>
    <xf numFmtId="168" fontId="25" fillId="0" borderId="0" xfId="838" applyFont="1" applyFill="1" applyBorder="1" applyAlignment="1">
      <alignment vertical="center"/>
    </xf>
    <xf numFmtId="0" fontId="25" fillId="0" borderId="23" xfId="847" applyFont="1" applyBorder="1" applyAlignment="1">
      <alignment horizontal="center" vertical="center"/>
    </xf>
    <xf numFmtId="0" fontId="25" fillId="0" borderId="5" xfId="847" applyFont="1" applyBorder="1" applyAlignment="1">
      <alignment horizontal="left" vertical="center"/>
    </xf>
    <xf numFmtId="0" fontId="25" fillId="0" borderId="5" xfId="847" applyFont="1" applyBorder="1" applyAlignment="1">
      <alignment horizontal="centerContinuous" vertical="center"/>
    </xf>
    <xf numFmtId="168" fontId="25" fillId="0" borderId="5" xfId="838" applyFont="1" applyBorder="1" applyAlignment="1">
      <alignment horizontal="centerContinuous" vertical="center"/>
    </xf>
    <xf numFmtId="0" fontId="25" fillId="0" borderId="5" xfId="847" applyFont="1" applyBorder="1" applyAlignment="1">
      <alignment horizontal="right" vertical="center"/>
    </xf>
    <xf numFmtId="0" fontId="25" fillId="0" borderId="24" xfId="847" applyFont="1" applyBorder="1" applyAlignment="1">
      <alignment horizontal="center" vertical="center"/>
    </xf>
    <xf numFmtId="0" fontId="155" fillId="0" borderId="0" xfId="847" applyFont="1" applyAlignment="1">
      <alignment vertical="center"/>
    </xf>
    <xf numFmtId="168" fontId="27" fillId="0" borderId="0" xfId="838" applyFont="1" applyAlignment="1">
      <alignment vertical="center"/>
    </xf>
    <xf numFmtId="175" fontId="27" fillId="0" borderId="0" xfId="838" applyNumberFormat="1" applyFont="1" applyAlignment="1">
      <alignment vertical="center"/>
    </xf>
    <xf numFmtId="168" fontId="154" fillId="0" borderId="0" xfId="838" applyFont="1" applyAlignment="1">
      <alignment vertical="center"/>
    </xf>
    <xf numFmtId="0" fontId="154" fillId="0" borderId="0" xfId="847" applyFont="1" applyAlignment="1">
      <alignment vertical="center"/>
    </xf>
    <xf numFmtId="168" fontId="22" fillId="0" borderId="0" xfId="838" applyFont="1" applyAlignment="1">
      <alignment vertical="center"/>
    </xf>
    <xf numFmtId="0" fontId="23" fillId="0" borderId="19" xfId="847" quotePrefix="1" applyFont="1" applyBorder="1" applyAlignment="1">
      <alignment horizontal="centerContinuous" vertical="center"/>
    </xf>
    <xf numFmtId="0" fontId="27" fillId="0" borderId="19" xfId="847" applyFont="1" applyBorder="1" applyAlignment="1">
      <alignment horizontal="centerContinuous"/>
    </xf>
    <xf numFmtId="168" fontId="27" fillId="0" borderId="19" xfId="838" applyFont="1" applyBorder="1" applyAlignment="1">
      <alignment horizontal="centerContinuous"/>
    </xf>
    <xf numFmtId="0" fontId="22" fillId="0" borderId="19" xfId="847" applyFont="1" applyBorder="1" applyAlignment="1">
      <alignment horizontal="centerContinuous" vertical="center"/>
    </xf>
    <xf numFmtId="0" fontId="28" fillId="0" borderId="0" xfId="835" applyFont="1" applyAlignment="1">
      <alignment vertical="center"/>
    </xf>
    <xf numFmtId="168" fontId="22" fillId="0" borderId="0" xfId="838" applyFont="1" applyBorder="1" applyAlignment="1">
      <alignment horizontal="left" vertical="center"/>
    </xf>
    <xf numFmtId="168" fontId="22" fillId="0" borderId="0" xfId="847" applyNumberFormat="1" applyFont="1" applyAlignment="1">
      <alignment vertical="center"/>
    </xf>
    <xf numFmtId="0" fontId="28" fillId="0" borderId="0" xfId="847" applyFont="1" applyAlignment="1">
      <alignment horizontal="center" vertical="center"/>
    </xf>
    <xf numFmtId="168" fontId="28" fillId="0" borderId="0" xfId="838" applyFont="1" applyBorder="1" applyAlignment="1">
      <alignment horizontal="center" vertical="center"/>
    </xf>
    <xf numFmtId="0" fontId="28" fillId="43" borderId="16" xfId="847" applyFont="1" applyFill="1" applyBorder="1" applyAlignment="1">
      <alignment horizontal="center" vertical="center"/>
    </xf>
    <xf numFmtId="0" fontId="28" fillId="43" borderId="120" xfId="847" applyFont="1" applyFill="1" applyBorder="1" applyAlignment="1">
      <alignment horizontal="center" vertical="center"/>
    </xf>
    <xf numFmtId="0" fontId="28" fillId="43" borderId="29" xfId="847" applyFont="1" applyFill="1" applyBorder="1" applyAlignment="1">
      <alignment horizontal="center" vertical="center"/>
    </xf>
    <xf numFmtId="168" fontId="28" fillId="43" borderId="120" xfId="838" applyFont="1" applyFill="1" applyBorder="1" applyAlignment="1">
      <alignment horizontal="center" vertical="center"/>
    </xf>
    <xf numFmtId="168" fontId="28" fillId="43" borderId="29" xfId="838" applyFont="1" applyFill="1" applyBorder="1" applyAlignment="1">
      <alignment horizontal="center" vertical="center"/>
    </xf>
    <xf numFmtId="168" fontId="28" fillId="43" borderId="119" xfId="838" applyFont="1" applyFill="1" applyBorder="1" applyAlignment="1">
      <alignment horizontal="center" vertical="center"/>
    </xf>
    <xf numFmtId="0" fontId="28" fillId="43" borderId="16" xfId="847" applyFont="1" applyFill="1" applyBorder="1" applyAlignment="1">
      <alignment horizontal="center" vertical="center" wrapText="1"/>
    </xf>
    <xf numFmtId="0" fontId="28" fillId="43" borderId="1" xfId="847" applyFont="1" applyFill="1" applyBorder="1" applyAlignment="1">
      <alignment horizontal="center" vertical="center" wrapText="1"/>
    </xf>
    <xf numFmtId="0" fontId="28" fillId="43" borderId="120" xfId="847" applyFont="1" applyFill="1" applyBorder="1" applyAlignment="1">
      <alignment horizontal="center" vertical="center" wrapText="1"/>
    </xf>
    <xf numFmtId="0" fontId="28" fillId="43" borderId="119" xfId="847" applyFont="1" applyFill="1" applyBorder="1" applyAlignment="1">
      <alignment horizontal="center" vertical="center" wrapText="1"/>
    </xf>
    <xf numFmtId="0" fontId="28" fillId="43" borderId="29" xfId="847" applyFont="1" applyFill="1" applyBorder="1" applyAlignment="1">
      <alignment horizontal="center" vertical="center" wrapText="1"/>
    </xf>
    <xf numFmtId="0" fontId="22" fillId="0" borderId="183" xfId="847" applyFont="1" applyBorder="1" applyAlignment="1">
      <alignment vertical="center"/>
    </xf>
    <xf numFmtId="0" fontId="28" fillId="43" borderId="31" xfId="847" applyFont="1" applyFill="1" applyBorder="1" applyAlignment="1">
      <alignment horizontal="center" vertical="center"/>
    </xf>
    <xf numFmtId="0" fontId="28" fillId="43" borderId="17" xfId="847" applyFont="1" applyFill="1" applyBorder="1" applyAlignment="1">
      <alignment horizontal="center" vertical="center"/>
    </xf>
    <xf numFmtId="0" fontId="28" fillId="43" borderId="30" xfId="847" applyFont="1" applyFill="1" applyBorder="1" applyAlignment="1">
      <alignment horizontal="center" vertical="center"/>
    </xf>
    <xf numFmtId="168" fontId="28" fillId="43" borderId="36" xfId="838" applyFont="1" applyFill="1" applyBorder="1" applyAlignment="1">
      <alignment horizontal="center" vertical="center"/>
    </xf>
    <xf numFmtId="168" fontId="28" fillId="43" borderId="13" xfId="838" applyFont="1" applyFill="1" applyBorder="1" applyAlignment="1">
      <alignment horizontal="center" vertical="center"/>
    </xf>
    <xf numFmtId="168" fontId="28" fillId="43" borderId="17" xfId="838" applyFont="1" applyFill="1" applyBorder="1" applyAlignment="1">
      <alignment horizontal="center" vertical="center"/>
    </xf>
    <xf numFmtId="168" fontId="28" fillId="43" borderId="0" xfId="838" applyFont="1" applyFill="1" applyBorder="1" applyAlignment="1">
      <alignment horizontal="center" vertical="center"/>
    </xf>
    <xf numFmtId="168" fontId="28" fillId="43" borderId="30" xfId="838" applyFont="1" applyFill="1" applyBorder="1" applyAlignment="1">
      <alignment horizontal="center" vertical="center"/>
    </xf>
    <xf numFmtId="0" fontId="28" fillId="43" borderId="31" xfId="847" applyFont="1" applyFill="1" applyBorder="1" applyAlignment="1">
      <alignment horizontal="center" vertical="center" wrapText="1"/>
    </xf>
    <xf numFmtId="0" fontId="22" fillId="0" borderId="184" xfId="847" applyFont="1" applyBorder="1" applyAlignment="1">
      <alignment vertical="center"/>
    </xf>
    <xf numFmtId="0" fontId="28" fillId="43" borderId="15" xfId="847" applyFont="1" applyFill="1" applyBorder="1" applyAlignment="1">
      <alignment horizontal="center" vertical="center"/>
    </xf>
    <xf numFmtId="0" fontId="28" fillId="43" borderId="36" xfId="847" applyFont="1" applyFill="1" applyBorder="1" applyAlignment="1">
      <alignment horizontal="center" vertical="center"/>
    </xf>
    <xf numFmtId="0" fontId="28" fillId="43" borderId="13" xfId="847" applyFont="1" applyFill="1" applyBorder="1" applyAlignment="1">
      <alignment horizontal="center" vertical="center"/>
    </xf>
    <xf numFmtId="168" fontId="28" fillId="43" borderId="1" xfId="838" applyFont="1" applyFill="1" applyBorder="1" applyAlignment="1">
      <alignment horizontal="center" vertical="center"/>
    </xf>
    <xf numFmtId="0" fontId="28" fillId="43" borderId="15" xfId="847" applyFont="1" applyFill="1" applyBorder="1" applyAlignment="1">
      <alignment horizontal="center" vertical="center" wrapText="1"/>
    </xf>
    <xf numFmtId="0" fontId="28" fillId="2" borderId="1" xfId="847" applyFont="1" applyFill="1" applyBorder="1" applyAlignment="1">
      <alignment horizontal="left" vertical="center"/>
    </xf>
    <xf numFmtId="168" fontId="22" fillId="2" borderId="25" xfId="847" applyNumberFormat="1" applyFont="1" applyFill="1" applyBorder="1" applyAlignment="1">
      <alignment vertical="center"/>
    </xf>
    <xf numFmtId="168" fontId="22" fillId="2" borderId="26" xfId="847" applyNumberFormat="1" applyFont="1" applyFill="1" applyBorder="1" applyAlignment="1">
      <alignment vertical="center"/>
    </xf>
    <xf numFmtId="168" fontId="28" fillId="2" borderId="1" xfId="838" applyFont="1" applyFill="1" applyBorder="1" applyAlignment="1">
      <alignment vertical="center" shrinkToFit="1"/>
    </xf>
    <xf numFmtId="168" fontId="28" fillId="2" borderId="1" xfId="838" applyFont="1" applyFill="1" applyBorder="1" applyAlignment="1">
      <alignment horizontal="right" vertical="center" shrinkToFit="1"/>
    </xf>
    <xf numFmtId="0" fontId="28" fillId="0" borderId="83" xfId="847" applyFont="1" applyBorder="1" applyAlignment="1">
      <alignment horizontal="left" vertical="center"/>
    </xf>
    <xf numFmtId="168" fontId="22" fillId="0" borderId="125" xfId="847" applyNumberFormat="1" applyFont="1" applyBorder="1" applyAlignment="1">
      <alignment vertical="center" wrapText="1"/>
    </xf>
    <xf numFmtId="168" fontId="22" fillId="0" borderId="126" xfId="847" applyNumberFormat="1" applyFont="1" applyBorder="1" applyAlignment="1">
      <alignment vertical="center"/>
    </xf>
    <xf numFmtId="168" fontId="22" fillId="40" borderId="83" xfId="838" applyFont="1" applyFill="1" applyBorder="1" applyAlignment="1">
      <alignment vertical="center" shrinkToFit="1"/>
    </xf>
    <xf numFmtId="168" fontId="22" fillId="40" borderId="83" xfId="838" applyFont="1" applyFill="1" applyBorder="1" applyAlignment="1">
      <alignment horizontal="center" vertical="center" shrinkToFit="1"/>
    </xf>
    <xf numFmtId="168" fontId="22" fillId="0" borderId="83" xfId="838" applyFont="1" applyBorder="1" applyAlignment="1">
      <alignment horizontal="right" vertical="center" shrinkToFit="1"/>
    </xf>
    <xf numFmtId="168" fontId="22" fillId="0" borderId="31" xfId="838" applyFont="1" applyFill="1" applyBorder="1" applyAlignment="1">
      <alignment horizontal="right" vertical="center" shrinkToFit="1"/>
    </xf>
    <xf numFmtId="0" fontId="28" fillId="0" borderId="122" xfId="847" applyFont="1" applyBorder="1" applyAlignment="1">
      <alignment horizontal="left" vertical="center"/>
    </xf>
    <xf numFmtId="168" fontId="22" fillId="0" borderId="130" xfId="847" applyNumberFormat="1" applyFont="1" applyBorder="1" applyAlignment="1">
      <alignment vertical="center" wrapText="1"/>
    </xf>
    <xf numFmtId="168" fontId="22" fillId="0" borderId="127" xfId="847" applyNumberFormat="1" applyFont="1" applyBorder="1" applyAlignment="1">
      <alignment vertical="center"/>
    </xf>
    <xf numFmtId="168" fontId="22" fillId="0" borderId="122" xfId="838" applyFont="1" applyFill="1" applyBorder="1" applyAlignment="1">
      <alignment vertical="center" shrinkToFit="1"/>
    </xf>
    <xf numFmtId="168" fontId="22" fillId="40" borderId="122" xfId="838" applyFont="1" applyFill="1" applyBorder="1" applyAlignment="1">
      <alignment vertical="center" shrinkToFit="1"/>
    </xf>
    <xf numFmtId="168" fontId="22" fillId="0" borderId="122" xfId="838" applyFont="1" applyFill="1" applyBorder="1" applyAlignment="1">
      <alignment horizontal="right" vertical="center" shrinkToFit="1"/>
    </xf>
    <xf numFmtId="168" fontId="22" fillId="40" borderId="122" xfId="838" applyFont="1" applyFill="1" applyBorder="1" applyAlignment="1">
      <alignment horizontal="center" vertical="center" shrinkToFit="1"/>
    </xf>
    <xf numFmtId="168" fontId="22" fillId="0" borderId="122" xfId="838" applyFont="1" applyBorder="1" applyAlignment="1">
      <alignment horizontal="right" vertical="center" shrinkToFit="1"/>
    </xf>
    <xf numFmtId="168" fontId="22" fillId="2" borderId="25" xfId="847" applyNumberFormat="1" applyFont="1" applyFill="1" applyBorder="1" applyAlignment="1">
      <alignment vertical="center" wrapText="1"/>
    </xf>
    <xf numFmtId="0" fontId="28" fillId="0" borderId="21" xfId="847" applyFont="1" applyBorder="1" applyAlignment="1">
      <alignment vertical="center"/>
    </xf>
    <xf numFmtId="0" fontId="28" fillId="0" borderId="16" xfId="847" applyFont="1" applyBorder="1" applyAlignment="1">
      <alignment horizontal="left" vertical="center"/>
    </xf>
    <xf numFmtId="168" fontId="28" fillId="39" borderId="25" xfId="847" applyNumberFormat="1" applyFont="1" applyFill="1" applyBorder="1" applyAlignment="1">
      <alignment vertical="center" wrapText="1"/>
    </xf>
    <xf numFmtId="168" fontId="28" fillId="39" borderId="26" xfId="847" applyNumberFormat="1" applyFont="1" applyFill="1" applyBorder="1" applyAlignment="1">
      <alignment vertical="center"/>
    </xf>
    <xf numFmtId="168" fontId="28" fillId="39" borderId="1" xfId="838" applyFont="1" applyFill="1" applyBorder="1" applyAlignment="1">
      <alignment vertical="center" shrinkToFit="1"/>
    </xf>
    <xf numFmtId="168" fontId="28" fillId="39" borderId="1" xfId="838" applyFont="1" applyFill="1" applyBorder="1" applyAlignment="1">
      <alignment horizontal="center" vertical="center" shrinkToFit="1"/>
    </xf>
    <xf numFmtId="0" fontId="28" fillId="0" borderId="22" xfId="847" applyFont="1" applyBorder="1" applyAlignment="1">
      <alignment vertical="center"/>
    </xf>
    <xf numFmtId="0" fontId="28" fillId="0" borderId="184" xfId="847" applyFont="1" applyBorder="1" applyAlignment="1">
      <alignment vertical="center"/>
    </xf>
    <xf numFmtId="0" fontId="28" fillId="0" borderId="15" xfId="847" applyFont="1" applyBorder="1" applyAlignment="1">
      <alignment horizontal="left" vertical="center"/>
    </xf>
    <xf numFmtId="168" fontId="28" fillId="0" borderId="125" xfId="847" applyNumberFormat="1" applyFont="1" applyBorder="1" applyAlignment="1">
      <alignment vertical="center" wrapText="1"/>
    </xf>
    <xf numFmtId="168" fontId="28" fillId="0" borderId="126" xfId="847" applyNumberFormat="1" applyFont="1" applyBorder="1" applyAlignment="1">
      <alignment vertical="center"/>
    </xf>
    <xf numFmtId="168" fontId="22" fillId="0" borderId="83" xfId="838" applyFont="1" applyFill="1" applyBorder="1" applyAlignment="1">
      <alignment vertical="center" shrinkToFit="1"/>
    </xf>
    <xf numFmtId="168" fontId="28" fillId="0" borderId="31" xfId="838" quotePrefix="1" applyFont="1" applyFill="1" applyBorder="1" applyAlignment="1">
      <alignment vertical="center" shrinkToFit="1"/>
    </xf>
    <xf numFmtId="0" fontId="28" fillId="0" borderId="31" xfId="847" quotePrefix="1" applyFont="1" applyBorder="1" applyAlignment="1">
      <alignment horizontal="left" vertical="center"/>
    </xf>
    <xf numFmtId="0" fontId="22" fillId="0" borderId="31" xfId="847" quotePrefix="1" applyFont="1" applyBorder="1" applyAlignment="1">
      <alignment horizontal="right" vertical="center"/>
    </xf>
    <xf numFmtId="168" fontId="22" fillId="0" borderId="125" xfId="847" quotePrefix="1" applyNumberFormat="1" applyFont="1" applyBorder="1" applyAlignment="1">
      <alignment vertical="center" wrapText="1"/>
    </xf>
    <xf numFmtId="168" fontId="22" fillId="0" borderId="126" xfId="847" quotePrefix="1" applyNumberFormat="1" applyFont="1" applyBorder="1" applyAlignment="1">
      <alignment vertical="center"/>
    </xf>
    <xf numFmtId="168" fontId="22" fillId="5" borderId="83" xfId="838" quotePrefix="1" applyFont="1" applyFill="1" applyBorder="1" applyAlignment="1">
      <alignment vertical="center" shrinkToFit="1"/>
    </xf>
    <xf numFmtId="168" fontId="22" fillId="0" borderId="83" xfId="838" applyFont="1" applyBorder="1" applyAlignment="1">
      <alignment horizontal="center" vertical="center" shrinkToFit="1"/>
    </xf>
    <xf numFmtId="168" fontId="22" fillId="0" borderId="31" xfId="838" applyFont="1" applyBorder="1" applyAlignment="1">
      <alignment horizontal="right" vertical="center" shrinkToFit="1"/>
    </xf>
    <xf numFmtId="0" fontId="22" fillId="0" borderId="0" xfId="847" applyFont="1" applyAlignment="1">
      <alignment vertical="top" wrapText="1"/>
    </xf>
    <xf numFmtId="0" fontId="28" fillId="0" borderId="31" xfId="847" applyFont="1" applyBorder="1" applyAlignment="1">
      <alignment horizontal="left" vertical="center"/>
    </xf>
    <xf numFmtId="168" fontId="22" fillId="0" borderId="83" xfId="838" applyFont="1" applyFill="1" applyBorder="1" applyAlignment="1">
      <alignment horizontal="right" vertical="center" shrinkToFit="1"/>
    </xf>
    <xf numFmtId="168" fontId="185" fillId="39" borderId="1" xfId="838" applyFont="1" applyFill="1" applyBorder="1" applyAlignment="1">
      <alignment vertical="center" shrinkToFit="1"/>
    </xf>
    <xf numFmtId="0" fontId="22" fillId="0" borderId="0" xfId="847" applyFont="1" applyAlignment="1">
      <alignment horizontal="left" vertical="top"/>
    </xf>
    <xf numFmtId="168" fontId="28" fillId="39" borderId="1" xfId="838" applyFont="1" applyFill="1" applyBorder="1" applyAlignment="1">
      <alignment horizontal="right" vertical="center" shrinkToFit="1"/>
    </xf>
    <xf numFmtId="0" fontId="22" fillId="0" borderId="0" xfId="847" applyFont="1" applyAlignment="1">
      <alignment horizontal="left" vertical="top" wrapText="1"/>
    </xf>
    <xf numFmtId="168" fontId="22" fillId="0" borderId="83" xfId="838" applyFont="1" applyBorder="1" applyAlignment="1">
      <alignment vertical="center" shrinkToFit="1"/>
    </xf>
    <xf numFmtId="168" fontId="28" fillId="2" borderId="25" xfId="847" applyNumberFormat="1" applyFont="1" applyFill="1" applyBorder="1" applyAlignment="1">
      <alignment vertical="center" wrapText="1"/>
    </xf>
    <xf numFmtId="168" fontId="28" fillId="2" borderId="26" xfId="847" applyNumberFormat="1" applyFont="1" applyFill="1" applyBorder="1" applyAlignment="1">
      <alignment vertical="center"/>
    </xf>
    <xf numFmtId="0" fontId="28" fillId="0" borderId="1" xfId="847" applyFont="1" applyBorder="1" applyAlignment="1">
      <alignment horizontal="left" vertical="center"/>
    </xf>
    <xf numFmtId="168" fontId="22" fillId="39" borderId="25" xfId="847" applyNumberFormat="1" applyFont="1" applyFill="1" applyBorder="1" applyAlignment="1">
      <alignment vertical="center" wrapText="1"/>
    </xf>
    <xf numFmtId="168" fontId="22" fillId="39" borderId="1" xfId="838" applyFont="1" applyFill="1" applyBorder="1" applyAlignment="1">
      <alignment vertical="center" shrinkToFit="1"/>
    </xf>
    <xf numFmtId="168" fontId="22" fillId="39" borderId="1" xfId="838" applyFont="1" applyFill="1" applyBorder="1" applyAlignment="1">
      <alignment horizontal="right" vertical="center" shrinkToFit="1"/>
    </xf>
    <xf numFmtId="168" fontId="22" fillId="39" borderId="1" xfId="838" applyFont="1" applyFill="1" applyBorder="1" applyAlignment="1">
      <alignment horizontal="center" vertical="center" shrinkToFit="1"/>
    </xf>
    <xf numFmtId="168" fontId="22" fillId="39" borderId="26" xfId="847" applyNumberFormat="1" applyFont="1" applyFill="1" applyBorder="1" applyAlignment="1">
      <alignment vertical="center"/>
    </xf>
    <xf numFmtId="0" fontId="28" fillId="5" borderId="0" xfId="847" applyFont="1" applyFill="1" applyAlignment="1">
      <alignment vertical="center"/>
    </xf>
    <xf numFmtId="0" fontId="28" fillId="5" borderId="21" xfId="847" applyFont="1" applyFill="1" applyBorder="1" applyAlignment="1">
      <alignment vertical="center"/>
    </xf>
    <xf numFmtId="0" fontId="28" fillId="5" borderId="16" xfId="847" applyFont="1" applyFill="1" applyBorder="1" applyAlignment="1">
      <alignment vertical="center"/>
    </xf>
    <xf numFmtId="0" fontId="22" fillId="5" borderId="0" xfId="847" applyFont="1" applyFill="1" applyAlignment="1">
      <alignment vertical="center"/>
    </xf>
    <xf numFmtId="0" fontId="28" fillId="0" borderId="16" xfId="847" applyFont="1" applyBorder="1" applyAlignment="1">
      <alignment vertical="center"/>
    </xf>
    <xf numFmtId="168" fontId="28" fillId="39" borderId="29" xfId="847" applyNumberFormat="1" applyFont="1" applyFill="1" applyBorder="1" applyAlignment="1">
      <alignment vertical="center"/>
    </xf>
    <xf numFmtId="168" fontId="28" fillId="39" borderId="16" xfId="838" applyFont="1" applyFill="1" applyBorder="1" applyAlignment="1">
      <alignment vertical="center" shrinkToFit="1"/>
    </xf>
    <xf numFmtId="0" fontId="28" fillId="5" borderId="184" xfId="847" applyFont="1" applyFill="1" applyBorder="1" applyAlignment="1">
      <alignment vertical="center"/>
    </xf>
    <xf numFmtId="168" fontId="28" fillId="5" borderId="0" xfId="838" applyFont="1" applyFill="1" applyAlignment="1">
      <alignment vertical="center"/>
    </xf>
    <xf numFmtId="0" fontId="28" fillId="0" borderId="16" xfId="847" applyFont="1" applyBorder="1" applyAlignment="1">
      <alignment horizontal="center" vertical="center"/>
    </xf>
    <xf numFmtId="168" fontId="22" fillId="44" borderId="125" xfId="847" applyNumberFormat="1" applyFont="1" applyFill="1" applyBorder="1" applyAlignment="1">
      <alignment vertical="center" wrapText="1"/>
    </xf>
    <xf numFmtId="168" fontId="22" fillId="44" borderId="126" xfId="847" applyNumberFormat="1" applyFont="1" applyFill="1" applyBorder="1" applyAlignment="1">
      <alignment vertical="center"/>
    </xf>
    <xf numFmtId="168" fontId="22" fillId="44" borderId="83" xfId="838" applyFont="1" applyFill="1" applyBorder="1" applyAlignment="1">
      <alignment vertical="center" shrinkToFit="1"/>
    </xf>
    <xf numFmtId="168" fontId="22" fillId="44" borderId="83" xfId="838" applyFont="1" applyFill="1" applyBorder="1" applyAlignment="1">
      <alignment horizontal="center" vertical="center" shrinkToFit="1"/>
    </xf>
    <xf numFmtId="168" fontId="22" fillId="44" borderId="83" xfId="838" applyFont="1" applyFill="1" applyBorder="1" applyAlignment="1">
      <alignment horizontal="right" vertical="center" shrinkToFit="1"/>
    </xf>
    <xf numFmtId="0" fontId="22" fillId="5" borderId="21" xfId="847" applyFont="1" applyFill="1" applyBorder="1" applyAlignment="1">
      <alignment vertical="center"/>
    </xf>
    <xf numFmtId="0" fontId="22" fillId="0" borderId="31" xfId="847" applyFont="1" applyBorder="1" applyAlignment="1">
      <alignment horizontal="right" vertical="center"/>
    </xf>
    <xf numFmtId="168" fontId="22" fillId="0" borderId="129" xfId="847" applyNumberFormat="1" applyFont="1" applyBorder="1" applyAlignment="1">
      <alignment vertical="center" wrapText="1"/>
    </xf>
    <xf numFmtId="168" fontId="22" fillId="0" borderId="128" xfId="847" applyNumberFormat="1" applyFont="1" applyBorder="1" applyAlignment="1">
      <alignment vertical="center"/>
    </xf>
    <xf numFmtId="168" fontId="22" fillId="0" borderId="86" xfId="838" applyFont="1" applyBorder="1" applyAlignment="1">
      <alignment vertical="center" shrinkToFit="1"/>
    </xf>
    <xf numFmtId="168" fontId="22" fillId="0" borderId="86" xfId="838" applyFont="1" applyFill="1" applyBorder="1" applyAlignment="1">
      <alignment vertical="center" shrinkToFit="1"/>
    </xf>
    <xf numFmtId="168" fontId="22" fillId="40" borderId="86" xfId="838" applyFont="1" applyFill="1" applyBorder="1" applyAlignment="1">
      <alignment vertical="center" shrinkToFit="1"/>
    </xf>
    <xf numFmtId="168" fontId="22" fillId="40" borderId="86" xfId="838" applyFont="1" applyFill="1" applyBorder="1" applyAlignment="1">
      <alignment horizontal="center" vertical="center" shrinkToFit="1"/>
    </xf>
    <xf numFmtId="168" fontId="22" fillId="0" borderId="86" xfId="838" applyFont="1" applyBorder="1" applyAlignment="1">
      <alignment horizontal="right" vertical="center" shrinkToFit="1"/>
    </xf>
    <xf numFmtId="0" fontId="28" fillId="0" borderId="31" xfId="847" applyFont="1" applyBorder="1" applyAlignment="1">
      <alignment horizontal="center" vertical="center"/>
    </xf>
    <xf numFmtId="168" fontId="22" fillId="44" borderId="129" xfId="847" applyNumberFormat="1" applyFont="1" applyFill="1" applyBorder="1" applyAlignment="1">
      <alignment vertical="center" wrapText="1"/>
    </xf>
    <xf numFmtId="168" fontId="22" fillId="44" borderId="128" xfId="847" applyNumberFormat="1" applyFont="1" applyFill="1" applyBorder="1" applyAlignment="1">
      <alignment vertical="center"/>
    </xf>
    <xf numFmtId="168" fontId="22" fillId="44" borderId="86" xfId="838" applyFont="1" applyFill="1" applyBorder="1" applyAlignment="1">
      <alignment vertical="center" shrinkToFit="1"/>
    </xf>
    <xf numFmtId="168" fontId="22" fillId="44" borderId="86" xfId="838" applyFont="1" applyFill="1" applyBorder="1" applyAlignment="1">
      <alignment horizontal="center" vertical="center" shrinkToFit="1"/>
    </xf>
    <xf numFmtId="168" fontId="22" fillId="44" borderId="86" xfId="838" applyFont="1" applyFill="1" applyBorder="1" applyAlignment="1">
      <alignment horizontal="right" vertical="center" shrinkToFit="1"/>
    </xf>
    <xf numFmtId="168" fontId="155" fillId="40" borderId="86" xfId="838" applyFont="1" applyFill="1" applyBorder="1" applyAlignment="1">
      <alignment horizontal="center" vertical="center" shrinkToFit="1"/>
    </xf>
    <xf numFmtId="168" fontId="22" fillId="40" borderId="86" xfId="838" applyFont="1" applyFill="1" applyBorder="1" applyAlignment="1">
      <alignment horizontal="right" vertical="center" shrinkToFit="1"/>
    </xf>
    <xf numFmtId="0" fontId="22" fillId="40" borderId="0" xfId="847" applyFont="1" applyFill="1" applyAlignment="1">
      <alignment vertical="center"/>
    </xf>
    <xf numFmtId="0" fontId="22" fillId="0" borderId="15" xfId="847" applyFont="1" applyBorder="1" applyAlignment="1">
      <alignment horizontal="right" vertical="center"/>
    </xf>
    <xf numFmtId="168" fontId="22" fillId="0" borderId="122" xfId="838" applyFont="1" applyBorder="1" applyAlignment="1">
      <alignment vertical="center" shrinkToFit="1"/>
    </xf>
    <xf numFmtId="168" fontId="155" fillId="40" borderId="122" xfId="838" applyFont="1" applyFill="1" applyBorder="1" applyAlignment="1">
      <alignment horizontal="center" vertical="center" shrinkToFit="1"/>
    </xf>
    <xf numFmtId="168" fontId="22" fillId="40" borderId="122" xfId="838" applyFont="1" applyFill="1" applyBorder="1" applyAlignment="1">
      <alignment horizontal="right" vertical="center" shrinkToFit="1"/>
    </xf>
    <xf numFmtId="0" fontId="28" fillId="5" borderId="1" xfId="847" applyFont="1" applyFill="1" applyBorder="1" applyAlignment="1">
      <alignment vertical="center"/>
    </xf>
    <xf numFmtId="0" fontId="22" fillId="5" borderId="83" xfId="847" applyFont="1" applyFill="1" applyBorder="1" applyAlignment="1">
      <alignment horizontal="right" vertical="center"/>
    </xf>
    <xf numFmtId="168" fontId="22" fillId="40" borderId="125" xfId="847" applyNumberFormat="1" applyFont="1" applyFill="1" applyBorder="1" applyAlignment="1">
      <alignment vertical="center" wrapText="1"/>
    </xf>
    <xf numFmtId="168" fontId="22" fillId="40" borderId="126" xfId="847" applyNumberFormat="1" applyFont="1" applyFill="1" applyBorder="1" applyAlignment="1">
      <alignment vertical="center"/>
    </xf>
    <xf numFmtId="0" fontId="22" fillId="5" borderId="122" xfId="847" applyFont="1" applyFill="1" applyBorder="1" applyAlignment="1">
      <alignment horizontal="right" vertical="center"/>
    </xf>
    <xf numFmtId="168" fontId="22" fillId="40" borderId="130" xfId="847" applyNumberFormat="1" applyFont="1" applyFill="1" applyBorder="1" applyAlignment="1">
      <alignment vertical="center" wrapText="1"/>
    </xf>
    <xf numFmtId="168" fontId="22" fillId="40" borderId="127" xfId="847" applyNumberFormat="1" applyFont="1" applyFill="1" applyBorder="1" applyAlignment="1">
      <alignment vertical="center"/>
    </xf>
    <xf numFmtId="0" fontId="28" fillId="0" borderId="1" xfId="847" applyFont="1" applyBorder="1" applyAlignment="1">
      <alignment vertical="center"/>
    </xf>
    <xf numFmtId="0" fontId="22" fillId="0" borderId="83" xfId="847" applyFont="1" applyBorder="1" applyAlignment="1">
      <alignment horizontal="right" vertical="center"/>
    </xf>
    <xf numFmtId="0" fontId="22" fillId="0" borderId="86" xfId="847" applyFont="1" applyBorder="1" applyAlignment="1">
      <alignment horizontal="right" vertical="center"/>
    </xf>
    <xf numFmtId="168" fontId="155" fillId="0" borderId="122" xfId="838" applyFont="1" applyBorder="1" applyAlignment="1">
      <alignment horizontal="center" vertical="center" shrinkToFit="1"/>
    </xf>
    <xf numFmtId="168" fontId="22" fillId="5" borderId="122" xfId="838" applyFont="1" applyFill="1" applyBorder="1" applyAlignment="1">
      <alignment horizontal="center" vertical="center" shrinkToFit="1"/>
    </xf>
    <xf numFmtId="168" fontId="28" fillId="39" borderId="125" xfId="847" applyNumberFormat="1" applyFont="1" applyFill="1" applyBorder="1" applyAlignment="1">
      <alignment vertical="center" wrapText="1"/>
    </xf>
    <xf numFmtId="168" fontId="28" fillId="39" borderId="126" xfId="847" applyNumberFormat="1" applyFont="1" applyFill="1" applyBorder="1" applyAlignment="1">
      <alignment vertical="center"/>
    </xf>
    <xf numFmtId="0" fontId="155" fillId="0" borderId="21" xfId="847" applyFont="1" applyBorder="1" applyAlignment="1">
      <alignment vertical="center"/>
    </xf>
    <xf numFmtId="0" fontId="155" fillId="0" borderId="83" xfId="847" applyFont="1" applyBorder="1" applyAlignment="1">
      <alignment horizontal="right" vertical="center"/>
    </xf>
    <xf numFmtId="168" fontId="155" fillId="0" borderId="83" xfId="838" applyFont="1" applyBorder="1" applyAlignment="1">
      <alignment vertical="center" shrinkToFit="1"/>
    </xf>
    <xf numFmtId="168" fontId="155" fillId="0" borderId="31" xfId="838" applyFont="1" applyBorder="1" applyAlignment="1">
      <alignment horizontal="right" vertical="center" shrinkToFit="1"/>
    </xf>
    <xf numFmtId="0" fontId="155" fillId="0" borderId="22" xfId="847" applyFont="1" applyBorder="1" applyAlignment="1">
      <alignment vertical="center"/>
    </xf>
    <xf numFmtId="0" fontId="155" fillId="0" borderId="184" xfId="847" applyFont="1" applyBorder="1" applyAlignment="1">
      <alignment vertical="center"/>
    </xf>
    <xf numFmtId="0" fontId="155" fillId="0" borderId="86" xfId="847" applyFont="1" applyBorder="1" applyAlignment="1">
      <alignment horizontal="right" vertical="center"/>
    </xf>
    <xf numFmtId="168" fontId="155" fillId="0" borderId="128" xfId="847" applyNumberFormat="1" applyFont="1" applyBorder="1" applyAlignment="1">
      <alignment vertical="center"/>
    </xf>
    <xf numFmtId="168" fontId="155" fillId="0" borderId="86" xfId="838" applyFont="1" applyBorder="1" applyAlignment="1">
      <alignment vertical="center" shrinkToFit="1"/>
    </xf>
    <xf numFmtId="168" fontId="155" fillId="0" borderId="122" xfId="838" applyFont="1" applyBorder="1" applyAlignment="1">
      <alignment vertical="center" shrinkToFit="1"/>
    </xf>
    <xf numFmtId="0" fontId="28" fillId="2" borderId="25" xfId="847" applyFont="1" applyFill="1" applyBorder="1" applyAlignment="1">
      <alignment horizontal="center" vertical="center"/>
    </xf>
    <xf numFmtId="0" fontId="28" fillId="2" borderId="6" xfId="847" applyFont="1" applyFill="1" applyBorder="1" applyAlignment="1">
      <alignment horizontal="center" vertical="center"/>
    </xf>
    <xf numFmtId="0" fontId="28" fillId="2" borderId="26" xfId="847" applyFont="1" applyFill="1" applyBorder="1" applyAlignment="1">
      <alignment horizontal="center" vertical="center"/>
    </xf>
    <xf numFmtId="168" fontId="28" fillId="2" borderId="1" xfId="838" applyFont="1" applyFill="1" applyBorder="1" applyAlignment="1">
      <alignment horizontal="center" vertical="center" shrinkToFit="1"/>
    </xf>
    <xf numFmtId="0" fontId="28" fillId="0" borderId="185" xfId="847" applyFont="1" applyBorder="1" applyAlignment="1">
      <alignment vertical="center"/>
    </xf>
    <xf numFmtId="168" fontId="22" fillId="0" borderId="0" xfId="838" applyFont="1" applyFill="1" applyBorder="1" applyAlignment="1">
      <alignment vertical="center"/>
    </xf>
    <xf numFmtId="168" fontId="22" fillId="0" borderId="0" xfId="838" applyFont="1" applyFill="1" applyBorder="1" applyAlignment="1">
      <alignment horizontal="center" vertical="center"/>
    </xf>
    <xf numFmtId="0" fontId="25" fillId="0" borderId="5" xfId="847" quotePrefix="1" applyFont="1" applyBorder="1" applyAlignment="1">
      <alignment horizontal="centerContinuous" vertical="center"/>
    </xf>
    <xf numFmtId="168" fontId="25" fillId="0" borderId="5" xfId="838" quotePrefix="1" applyFont="1" applyBorder="1" applyAlignment="1">
      <alignment horizontal="centerContinuous" vertical="center"/>
    </xf>
    <xf numFmtId="0" fontId="67" fillId="0" borderId="207" xfId="847" applyFont="1" applyBorder="1" applyAlignment="1">
      <alignment horizontal="center"/>
    </xf>
    <xf numFmtId="0" fontId="67" fillId="0" borderId="19" xfId="847" quotePrefix="1" applyFont="1" applyBorder="1" applyAlignment="1">
      <alignment horizontal="center"/>
    </xf>
    <xf numFmtId="175" fontId="67" fillId="0" borderId="19" xfId="838" quotePrefix="1" applyNumberFormat="1" applyFont="1" applyBorder="1" applyAlignment="1">
      <alignment horizontal="center"/>
    </xf>
    <xf numFmtId="0" fontId="66" fillId="0" borderId="20" xfId="847" applyFont="1" applyBorder="1" applyAlignment="1">
      <alignment vertical="center"/>
    </xf>
    <xf numFmtId="168" fontId="66" fillId="0" borderId="0" xfId="838" applyFont="1" applyAlignment="1">
      <alignment vertical="center"/>
    </xf>
    <xf numFmtId="168" fontId="158" fillId="0" borderId="0" xfId="838" applyFont="1" applyAlignment="1">
      <alignment vertical="center"/>
    </xf>
    <xf numFmtId="0" fontId="186" fillId="0" borderId="0" xfId="847" applyFont="1" applyAlignment="1">
      <alignment horizontal="center"/>
    </xf>
    <xf numFmtId="0" fontId="66" fillId="0" borderId="22" xfId="847" applyFont="1" applyBorder="1" applyAlignment="1">
      <alignment vertical="center"/>
    </xf>
    <xf numFmtId="0" fontId="22" fillId="0" borderId="7" xfId="847" applyFont="1" applyBorder="1" applyAlignment="1">
      <alignment horizontal="right" vertical="center"/>
    </xf>
    <xf numFmtId="0" fontId="22" fillId="0" borderId="7" xfId="847" applyFont="1" applyBorder="1" applyAlignment="1">
      <alignment horizontal="center" vertical="center"/>
    </xf>
    <xf numFmtId="175" fontId="28" fillId="6" borderId="0" xfId="838" applyNumberFormat="1" applyFont="1" applyFill="1" applyBorder="1" applyAlignment="1">
      <alignment vertical="center"/>
    </xf>
    <xf numFmtId="168" fontId="22" fillId="0" borderId="7" xfId="838" applyFont="1" applyFill="1" applyBorder="1" applyAlignment="1">
      <alignment horizontal="right" vertical="center"/>
    </xf>
    <xf numFmtId="168" fontId="22" fillId="0" borderId="7" xfId="838" applyFont="1" applyBorder="1" applyAlignment="1">
      <alignment horizontal="right" vertical="center"/>
    </xf>
    <xf numFmtId="0" fontId="69" fillId="0" borderId="22" xfId="847" applyFont="1" applyBorder="1" applyAlignment="1">
      <alignment vertical="center"/>
    </xf>
    <xf numFmtId="168" fontId="69" fillId="0" borderId="0" xfId="838" applyFont="1" applyAlignment="1">
      <alignment vertical="center"/>
    </xf>
    <xf numFmtId="168" fontId="159" fillId="0" borderId="0" xfId="838" applyFont="1" applyAlignment="1">
      <alignment vertical="center"/>
    </xf>
    <xf numFmtId="0" fontId="26" fillId="2" borderId="208" xfId="847" applyFont="1" applyFill="1" applyBorder="1" applyAlignment="1">
      <alignment horizontal="center" vertical="center" wrapText="1"/>
    </xf>
    <xf numFmtId="0" fontId="26" fillId="43" borderId="44" xfId="847" applyFont="1" applyFill="1" applyBorder="1" applyAlignment="1">
      <alignment horizontal="center" vertical="center"/>
    </xf>
    <xf numFmtId="0" fontId="26" fillId="2" borderId="44" xfId="847" applyFont="1" applyFill="1" applyBorder="1" applyAlignment="1">
      <alignment horizontal="center" vertical="center"/>
    </xf>
    <xf numFmtId="175" fontId="26" fillId="2" borderId="207" xfId="838" applyNumberFormat="1" applyFont="1" applyFill="1" applyBorder="1" applyAlignment="1">
      <alignment horizontal="center" vertical="center"/>
    </xf>
    <xf numFmtId="175" fontId="26" fillId="2" borderId="19" xfId="838" applyNumberFormat="1" applyFont="1" applyFill="1" applyBorder="1" applyAlignment="1">
      <alignment horizontal="center" vertical="center"/>
    </xf>
    <xf numFmtId="175" fontId="26" fillId="2" borderId="192" xfId="838" applyNumberFormat="1" applyFont="1" applyFill="1" applyBorder="1" applyAlignment="1">
      <alignment horizontal="center" vertical="center"/>
    </xf>
    <xf numFmtId="0" fontId="26" fillId="2" borderId="207" xfId="847" applyFont="1" applyFill="1" applyBorder="1" applyAlignment="1">
      <alignment horizontal="center" vertical="center"/>
    </xf>
    <xf numFmtId="0" fontId="26" fillId="2" borderId="19" xfId="847" applyFont="1" applyFill="1" applyBorder="1" applyAlignment="1">
      <alignment horizontal="center" vertical="center"/>
    </xf>
    <xf numFmtId="0" fontId="26" fillId="2" borderId="192" xfId="847" applyFont="1" applyFill="1" applyBorder="1" applyAlignment="1">
      <alignment horizontal="center" vertical="center"/>
    </xf>
    <xf numFmtId="168" fontId="26" fillId="2" borderId="207" xfId="838" applyFont="1" applyFill="1" applyBorder="1" applyAlignment="1">
      <alignment horizontal="center" vertical="center" wrapText="1"/>
    </xf>
    <xf numFmtId="168" fontId="26" fillId="2" borderId="19" xfId="838" applyFont="1" applyFill="1" applyBorder="1" applyAlignment="1">
      <alignment horizontal="center" vertical="center" wrapText="1"/>
    </xf>
    <xf numFmtId="168" fontId="26" fillId="2" borderId="192" xfId="838" applyFont="1" applyFill="1" applyBorder="1" applyAlignment="1">
      <alignment horizontal="center" vertical="center" wrapText="1"/>
    </xf>
    <xf numFmtId="0" fontId="26" fillId="43" borderId="207" xfId="847" applyFont="1" applyFill="1" applyBorder="1" applyAlignment="1">
      <alignment horizontal="center" vertical="center" wrapText="1"/>
    </xf>
    <xf numFmtId="0" fontId="26" fillId="43" borderId="19" xfId="847" applyFont="1" applyFill="1" applyBorder="1" applyAlignment="1">
      <alignment horizontal="center" vertical="center" wrapText="1"/>
    </xf>
    <xf numFmtId="0" fontId="26" fillId="43" borderId="192" xfId="847" applyFont="1" applyFill="1" applyBorder="1" applyAlignment="1">
      <alignment horizontal="center" vertical="center" wrapText="1"/>
    </xf>
    <xf numFmtId="0" fontId="26" fillId="2" borderId="210" xfId="847" applyFont="1" applyFill="1" applyBorder="1" applyAlignment="1">
      <alignment horizontal="center" vertical="center"/>
    </xf>
    <xf numFmtId="0" fontId="26" fillId="2" borderId="81" xfId="847" applyFont="1" applyFill="1" applyBorder="1" applyAlignment="1">
      <alignment horizontal="center" vertical="center"/>
    </xf>
    <xf numFmtId="0" fontId="26" fillId="2" borderId="132" xfId="847" applyFont="1" applyFill="1" applyBorder="1" applyAlignment="1">
      <alignment horizontal="center" vertical="center"/>
    </xf>
    <xf numFmtId="0" fontId="26" fillId="2" borderId="200" xfId="847" applyFont="1" applyFill="1" applyBorder="1" applyAlignment="1">
      <alignment horizontal="center" vertical="center" wrapText="1"/>
    </xf>
    <xf numFmtId="0" fontId="70" fillId="0" borderId="22" xfId="847" applyFont="1" applyBorder="1" applyAlignment="1">
      <alignment vertical="center"/>
    </xf>
    <xf numFmtId="168" fontId="70" fillId="0" borderId="0" xfId="838" applyFont="1" applyFill="1" applyAlignment="1">
      <alignment vertical="center"/>
    </xf>
    <xf numFmtId="168" fontId="160" fillId="0" borderId="0" xfId="838" applyFont="1" applyFill="1" applyAlignment="1">
      <alignment vertical="center"/>
    </xf>
    <xf numFmtId="0" fontId="26" fillId="2" borderId="209" xfId="847" applyFont="1" applyFill="1" applyBorder="1" applyAlignment="1">
      <alignment horizontal="center"/>
    </xf>
    <xf numFmtId="0" fontId="26" fillId="49" borderId="1" xfId="847" applyFont="1" applyFill="1" applyBorder="1" applyAlignment="1">
      <alignment horizontal="center" vertical="center"/>
    </xf>
    <xf numFmtId="175" fontId="26" fillId="2" borderId="36" xfId="838" applyNumberFormat="1" applyFont="1" applyFill="1" applyBorder="1" applyAlignment="1">
      <alignment horizontal="center" vertical="center"/>
    </xf>
    <xf numFmtId="175" fontId="26" fillId="2" borderId="121" xfId="838" applyNumberFormat="1" applyFont="1" applyFill="1" applyBorder="1" applyAlignment="1">
      <alignment horizontal="center" vertical="center"/>
    </xf>
    <xf numFmtId="175" fontId="26" fillId="2" borderId="13" xfId="838" applyNumberFormat="1" applyFont="1" applyFill="1" applyBorder="1" applyAlignment="1">
      <alignment horizontal="center" vertical="center"/>
    </xf>
    <xf numFmtId="168" fontId="26" fillId="2" borderId="17" xfId="838" applyFont="1" applyFill="1" applyBorder="1" applyAlignment="1">
      <alignment horizontal="center" vertical="center" wrapText="1"/>
    </xf>
    <xf numFmtId="168" fontId="26" fillId="2" borderId="0" xfId="838" applyFont="1" applyFill="1" applyBorder="1" applyAlignment="1">
      <alignment horizontal="center" vertical="center" wrapText="1"/>
    </xf>
    <xf numFmtId="168" fontId="26" fillId="2" borderId="30" xfId="838" applyFont="1" applyFill="1" applyBorder="1" applyAlignment="1">
      <alignment horizontal="center" vertical="center" wrapText="1"/>
    </xf>
    <xf numFmtId="0" fontId="26" fillId="43" borderId="17" xfId="847" applyFont="1" applyFill="1" applyBorder="1" applyAlignment="1">
      <alignment horizontal="center" vertical="center" wrapText="1"/>
    </xf>
    <xf numFmtId="0" fontId="26" fillId="43" borderId="0" xfId="847" applyFont="1" applyFill="1" applyAlignment="1">
      <alignment horizontal="center" vertical="center" wrapText="1"/>
    </xf>
    <xf numFmtId="0" fontId="26" fillId="43" borderId="30" xfId="847" applyFont="1" applyFill="1" applyBorder="1" applyAlignment="1">
      <alignment horizontal="center" vertical="center" wrapText="1"/>
    </xf>
    <xf numFmtId="0" fontId="26" fillId="2" borderId="177" xfId="847" applyFont="1" applyFill="1" applyBorder="1"/>
    <xf numFmtId="175" fontId="26" fillId="43" borderId="1" xfId="838" applyNumberFormat="1" applyFont="1" applyFill="1" applyBorder="1" applyAlignment="1">
      <alignment horizontal="center" vertical="center"/>
    </xf>
    <xf numFmtId="168" fontId="26" fillId="2" borderId="16" xfId="838" applyFont="1" applyFill="1" applyBorder="1" applyAlignment="1">
      <alignment horizontal="center" vertical="center"/>
    </xf>
    <xf numFmtId="168" fontId="26" fillId="2" borderId="36" xfId="838" applyFont="1" applyFill="1" applyBorder="1" applyAlignment="1">
      <alignment horizontal="center" vertical="center" wrapText="1"/>
    </xf>
    <xf numFmtId="168" fontId="26" fillId="2" borderId="121" xfId="838" applyFont="1" applyFill="1" applyBorder="1" applyAlignment="1">
      <alignment horizontal="center" vertical="center" wrapText="1"/>
    </xf>
    <xf numFmtId="168" fontId="26" fillId="2" borderId="13" xfId="838" applyFont="1" applyFill="1" applyBorder="1" applyAlignment="1">
      <alignment horizontal="center" vertical="center" wrapText="1"/>
    </xf>
    <xf numFmtId="0" fontId="26" fillId="43" borderId="121" xfId="847" applyFont="1" applyFill="1" applyBorder="1" applyAlignment="1">
      <alignment horizontal="center" vertical="center" wrapText="1"/>
    </xf>
    <xf numFmtId="168" fontId="26" fillId="43" borderId="1" xfId="838" applyFont="1" applyFill="1" applyBorder="1" applyAlignment="1">
      <alignment horizontal="center" vertical="center"/>
    </xf>
    <xf numFmtId="168" fontId="26" fillId="2" borderId="15" xfId="838" applyFont="1" applyFill="1" applyBorder="1" applyAlignment="1">
      <alignment horizontal="center" vertical="center"/>
    </xf>
    <xf numFmtId="0" fontId="27" fillId="40" borderId="123" xfId="847" applyFont="1" applyFill="1" applyBorder="1" applyAlignment="1">
      <alignment vertical="center" shrinkToFit="1"/>
    </xf>
    <xf numFmtId="0" fontId="27" fillId="40" borderId="83" xfId="847" applyFont="1" applyFill="1" applyBorder="1" applyAlignment="1">
      <alignment vertical="center" shrinkToFit="1"/>
    </xf>
    <xf numFmtId="49" fontId="27" fillId="40" borderId="83" xfId="847" applyNumberFormat="1" applyFont="1" applyFill="1" applyBorder="1" applyAlignment="1">
      <alignment vertical="center" shrinkToFit="1"/>
    </xf>
    <xf numFmtId="49" fontId="27" fillId="40" borderId="125" xfId="847" applyNumberFormat="1" applyFont="1" applyFill="1" applyBorder="1" applyAlignment="1">
      <alignment horizontal="center" vertical="center" shrinkToFit="1"/>
    </xf>
    <xf numFmtId="168" fontId="27" fillId="40" borderId="83" xfId="838" applyFont="1" applyFill="1" applyBorder="1" applyAlignment="1">
      <alignment vertical="center" shrinkToFit="1"/>
    </xf>
    <xf numFmtId="168" fontId="27" fillId="40" borderId="38" xfId="838" applyFont="1" applyFill="1" applyBorder="1" applyAlignment="1">
      <alignment vertical="center" shrinkToFit="1"/>
    </xf>
    <xf numFmtId="168" fontId="27" fillId="40" borderId="39" xfId="838" applyFont="1" applyFill="1" applyBorder="1" applyAlignment="1">
      <alignment vertical="center" shrinkToFit="1"/>
    </xf>
    <xf numFmtId="0" fontId="22" fillId="40" borderId="22" xfId="847" applyFont="1" applyFill="1" applyBorder="1" applyAlignment="1">
      <alignment vertical="center"/>
    </xf>
    <xf numFmtId="168" fontId="22" fillId="40" borderId="0" xfId="838" applyFont="1" applyFill="1" applyAlignment="1">
      <alignment vertical="center"/>
    </xf>
    <xf numFmtId="168" fontId="157" fillId="40" borderId="0" xfId="838" applyFont="1" applyFill="1" applyAlignment="1">
      <alignment vertical="center"/>
    </xf>
    <xf numFmtId="0" fontId="27" fillId="0" borderId="123" xfId="847" applyFont="1" applyBorder="1" applyAlignment="1">
      <alignment vertical="center" shrinkToFit="1"/>
    </xf>
    <xf numFmtId="0" fontId="27" fillId="40" borderId="38" xfId="847" applyFont="1" applyFill="1" applyBorder="1" applyAlignment="1">
      <alignment vertical="center" shrinkToFit="1"/>
    </xf>
    <xf numFmtId="49" fontId="27" fillId="40" borderId="38" xfId="847" applyNumberFormat="1" applyFont="1" applyFill="1" applyBorder="1" applyAlignment="1">
      <alignment vertical="center" shrinkToFit="1"/>
    </xf>
    <xf numFmtId="49" fontId="27" fillId="40" borderId="186" xfId="847" applyNumberFormat="1" applyFont="1" applyFill="1" applyBorder="1" applyAlignment="1">
      <alignment horizontal="center" vertical="center" shrinkToFit="1"/>
    </xf>
    <xf numFmtId="168" fontId="22" fillId="0" borderId="0" xfId="838" applyFont="1" applyFill="1" applyAlignment="1">
      <alignment vertical="center"/>
    </xf>
    <xf numFmtId="168" fontId="157" fillId="0" borderId="0" xfId="838" applyFont="1" applyFill="1" applyAlignment="1">
      <alignment vertical="center"/>
    </xf>
    <xf numFmtId="0" fontId="157" fillId="0" borderId="0" xfId="847" applyFont="1" applyAlignment="1">
      <alignment vertical="center"/>
    </xf>
    <xf numFmtId="0" fontId="162" fillId="0" borderId="0" xfId="847" applyFont="1" applyAlignment="1">
      <alignment vertical="center"/>
    </xf>
    <xf numFmtId="0" fontId="26" fillId="43" borderId="199" xfId="847" applyFont="1" applyFill="1" applyBorder="1" applyAlignment="1">
      <alignment horizontal="center" vertical="center" shrinkToFit="1"/>
    </xf>
    <xf numFmtId="0" fontId="26" fillId="43" borderId="103" xfId="847" applyFont="1" applyFill="1" applyBorder="1" applyAlignment="1">
      <alignment horizontal="center" vertical="center" shrinkToFit="1"/>
    </xf>
    <xf numFmtId="0" fontId="26" fillId="43" borderId="41" xfId="847" applyFont="1" applyFill="1" applyBorder="1" applyAlignment="1">
      <alignment horizontal="center" vertical="center" shrinkToFit="1"/>
    </xf>
    <xf numFmtId="0" fontId="27" fillId="43" borderId="137" xfId="847" applyFont="1" applyFill="1" applyBorder="1" applyAlignment="1">
      <alignment horizontal="center" vertical="center" shrinkToFit="1"/>
    </xf>
    <xf numFmtId="168" fontId="27" fillId="43" borderId="42" xfId="838" applyFont="1" applyFill="1" applyBorder="1" applyAlignment="1">
      <alignment vertical="center" shrinkToFit="1"/>
    </xf>
    <xf numFmtId="168" fontId="22" fillId="43" borderId="42" xfId="838" applyFont="1" applyFill="1" applyBorder="1" applyAlignment="1">
      <alignment vertical="center" shrinkToFit="1"/>
    </xf>
    <xf numFmtId="168" fontId="27" fillId="43" borderId="124" xfId="838" applyFont="1" applyFill="1" applyBorder="1" applyAlignment="1">
      <alignment vertical="center" shrinkToFit="1"/>
    </xf>
    <xf numFmtId="0" fontId="71" fillId="0" borderId="0" xfId="847" applyFont="1" applyAlignment="1">
      <alignment horizontal="center" vertical="center"/>
    </xf>
    <xf numFmtId="168" fontId="27" fillId="0" borderId="0" xfId="838" applyFont="1" applyFill="1" applyBorder="1" applyAlignment="1">
      <alignment vertical="center"/>
    </xf>
    <xf numFmtId="0" fontId="25" fillId="0" borderId="5" xfId="847" applyFont="1" applyBorder="1" applyAlignment="1">
      <alignment horizontal="center" vertical="center"/>
    </xf>
    <xf numFmtId="168" fontId="25" fillId="0" borderId="5" xfId="838" applyFont="1" applyFill="1" applyBorder="1" applyAlignment="1">
      <alignment horizontal="centerContinuous" vertical="center"/>
    </xf>
    <xf numFmtId="168" fontId="25" fillId="0" borderId="5" xfId="838" applyFont="1" applyBorder="1" applyAlignment="1">
      <alignment horizontal="center" vertical="center"/>
    </xf>
    <xf numFmtId="168" fontId="25" fillId="0" borderId="5" xfId="838" applyFont="1" applyFill="1" applyBorder="1" applyAlignment="1">
      <alignment horizontal="center" vertical="center"/>
    </xf>
    <xf numFmtId="168" fontId="25" fillId="0" borderId="5" xfId="838" applyFont="1" applyBorder="1" applyAlignment="1">
      <alignment horizontal="right" vertical="center"/>
    </xf>
    <xf numFmtId="168" fontId="25" fillId="0" borderId="0" xfId="838" applyFont="1" applyAlignment="1">
      <alignment horizontal="center" vertical="center"/>
    </xf>
    <xf numFmtId="168" fontId="161" fillId="0" borderId="0" xfId="838" applyFont="1" applyAlignment="1">
      <alignment horizontal="center" vertical="center"/>
    </xf>
    <xf numFmtId="175" fontId="22" fillId="0" borderId="0" xfId="838" applyNumberFormat="1" applyFont="1" applyAlignment="1">
      <alignment vertical="center"/>
    </xf>
    <xf numFmtId="168" fontId="157" fillId="0" borderId="0" xfId="838" applyFont="1" applyAlignment="1">
      <alignment vertical="center"/>
    </xf>
    <xf numFmtId="0" fontId="66" fillId="0" borderId="0" xfId="847" applyFont="1" applyAlignment="1">
      <alignment vertical="center"/>
    </xf>
    <xf numFmtId="0" fontId="69" fillId="0" borderId="0" xfId="847" applyFont="1" applyAlignment="1">
      <alignment vertical="center"/>
    </xf>
    <xf numFmtId="0" fontId="70" fillId="0" borderId="0" xfId="847" applyFont="1" applyAlignment="1">
      <alignment vertical="center"/>
    </xf>
    <xf numFmtId="0" fontId="67" fillId="0" borderId="0" xfId="847" applyFont="1" applyAlignment="1">
      <alignment horizontal="center"/>
    </xf>
    <xf numFmtId="168" fontId="67" fillId="0" borderId="19" xfId="838" quotePrefix="1" applyFont="1" applyBorder="1" applyAlignment="1">
      <alignment horizontal="center"/>
    </xf>
    <xf numFmtId="168" fontId="67" fillId="0" borderId="0" xfId="838" applyFont="1" applyBorder="1" applyAlignment="1">
      <alignment horizontal="center"/>
    </xf>
    <xf numFmtId="168" fontId="26" fillId="2" borderId="19" xfId="838" applyFont="1" applyFill="1" applyBorder="1" applyAlignment="1">
      <alignment horizontal="center" vertical="center"/>
    </xf>
    <xf numFmtId="168" fontId="26" fillId="2" borderId="192" xfId="838" applyFont="1" applyFill="1" applyBorder="1" applyAlignment="1">
      <alignment horizontal="center" vertical="center"/>
    </xf>
    <xf numFmtId="168" fontId="26" fillId="43" borderId="19" xfId="838" applyFont="1" applyFill="1" applyBorder="1" applyAlignment="1">
      <alignment horizontal="center" vertical="center" wrapText="1"/>
    </xf>
    <xf numFmtId="168" fontId="26" fillId="43" borderId="192" xfId="838" applyFont="1" applyFill="1" applyBorder="1" applyAlignment="1">
      <alignment horizontal="center" vertical="center" wrapText="1"/>
    </xf>
    <xf numFmtId="168" fontId="26" fillId="2" borderId="81" xfId="838" applyFont="1" applyFill="1" applyBorder="1" applyAlignment="1">
      <alignment horizontal="center" vertical="center"/>
    </xf>
    <xf numFmtId="168" fontId="26" fillId="2" borderId="132" xfId="838" applyFont="1" applyFill="1" applyBorder="1" applyAlignment="1">
      <alignment horizontal="center" vertical="center"/>
    </xf>
    <xf numFmtId="168" fontId="26" fillId="43" borderId="0" xfId="838" applyFont="1" applyFill="1" applyBorder="1" applyAlignment="1">
      <alignment horizontal="center" vertical="center" wrapText="1"/>
    </xf>
    <xf numFmtId="168" fontId="26" fillId="43" borderId="30" xfId="838" applyFont="1" applyFill="1" applyBorder="1" applyAlignment="1">
      <alignment horizontal="center" vertical="center" wrapText="1"/>
    </xf>
    <xf numFmtId="168" fontId="26" fillId="43" borderId="119" xfId="838" applyFont="1" applyFill="1" applyBorder="1" applyAlignment="1">
      <alignment horizontal="center" vertical="center"/>
    </xf>
    <xf numFmtId="168" fontId="26" fillId="43" borderId="29" xfId="838" applyFont="1" applyFill="1" applyBorder="1" applyAlignment="1">
      <alignment horizontal="center" vertical="center"/>
    </xf>
    <xf numFmtId="168" fontId="26" fillId="2" borderId="30" xfId="838" applyFont="1" applyFill="1" applyBorder="1" applyAlignment="1">
      <alignment horizontal="center" vertical="center"/>
    </xf>
    <xf numFmtId="175" fontId="26" fillId="2" borderId="25" xfId="838" applyNumberFormat="1" applyFont="1" applyFill="1" applyBorder="1" applyAlignment="1">
      <alignment horizontal="center" vertical="center"/>
    </xf>
    <xf numFmtId="168" fontId="26" fillId="2" borderId="6" xfId="838" applyFont="1" applyFill="1" applyBorder="1" applyAlignment="1">
      <alignment horizontal="center" vertical="center"/>
    </xf>
    <xf numFmtId="168" fontId="26" fillId="2" borderId="26" xfId="838" applyFont="1" applyFill="1" applyBorder="1" applyAlignment="1">
      <alignment horizontal="center" vertical="center"/>
    </xf>
    <xf numFmtId="168" fontId="26" fillId="43" borderId="121" xfId="838" applyFont="1" applyFill="1" applyBorder="1" applyAlignment="1">
      <alignment horizontal="center" vertical="center" wrapText="1"/>
    </xf>
    <xf numFmtId="168" fontId="26" fillId="43" borderId="13" xfId="838" applyFont="1" applyFill="1" applyBorder="1" applyAlignment="1">
      <alignment horizontal="center" vertical="center" wrapText="1"/>
    </xf>
    <xf numFmtId="168" fontId="26" fillId="43" borderId="121" xfId="838" applyFont="1" applyFill="1" applyBorder="1" applyAlignment="1">
      <alignment horizontal="center" vertical="center"/>
    </xf>
    <xf numFmtId="168" fontId="26" fillId="43" borderId="13" xfId="838" applyFont="1" applyFill="1" applyBorder="1" applyAlignment="1">
      <alignment horizontal="center" vertical="center"/>
    </xf>
    <xf numFmtId="0" fontId="66" fillId="0" borderId="0" xfId="847" applyFont="1" applyAlignment="1">
      <alignment vertical="center" shrinkToFit="1"/>
    </xf>
    <xf numFmtId="175" fontId="28" fillId="6" borderId="0" xfId="838" applyNumberFormat="1" applyFont="1" applyFill="1" applyBorder="1" applyAlignment="1">
      <alignment horizontal="center" vertical="center"/>
    </xf>
    <xf numFmtId="253" fontId="22" fillId="0" borderId="7" xfId="838" applyNumberFormat="1" applyFont="1" applyBorder="1" applyAlignment="1">
      <alignment horizontal="right" vertical="center"/>
    </xf>
    <xf numFmtId="0" fontId="69" fillId="0" borderId="0" xfId="847" applyFont="1" applyAlignment="1">
      <alignment vertical="center" shrinkToFit="1"/>
    </xf>
    <xf numFmtId="0" fontId="70" fillId="0" borderId="0" xfId="847" applyFont="1" applyAlignment="1">
      <alignment vertical="center" shrinkToFit="1"/>
    </xf>
    <xf numFmtId="253" fontId="26" fillId="43" borderId="1" xfId="838" applyNumberFormat="1" applyFont="1" applyFill="1" applyBorder="1" applyAlignment="1">
      <alignment horizontal="center" vertical="center"/>
    </xf>
    <xf numFmtId="176" fontId="187" fillId="40" borderId="229" xfId="847" applyNumberFormat="1" applyFont="1" applyFill="1" applyBorder="1" applyAlignment="1">
      <alignment horizontal="center" vertical="center" shrinkToFit="1"/>
    </xf>
    <xf numFmtId="0" fontId="188" fillId="40" borderId="16" xfId="838" applyNumberFormat="1" applyFont="1" applyFill="1" applyBorder="1" applyAlignment="1">
      <alignment vertical="center" shrinkToFit="1"/>
    </xf>
    <xf numFmtId="0" fontId="188" fillId="40" borderId="83" xfId="838" applyNumberFormat="1" applyFont="1" applyFill="1" applyBorder="1" applyAlignment="1">
      <alignment horizontal="left" vertical="center" shrinkToFit="1"/>
    </xf>
    <xf numFmtId="0" fontId="188" fillId="40" borderId="16" xfId="847" applyFont="1" applyFill="1" applyBorder="1" applyAlignment="1">
      <alignment horizontal="center" vertical="center" shrinkToFit="1"/>
    </xf>
    <xf numFmtId="168" fontId="27" fillId="40" borderId="16" xfId="838" applyFont="1" applyFill="1" applyBorder="1" applyAlignment="1">
      <alignment vertical="center" shrinkToFit="1"/>
    </xf>
    <xf numFmtId="2" fontId="27" fillId="40" borderId="125" xfId="847" applyNumberFormat="1" applyFont="1" applyFill="1" applyBorder="1" applyAlignment="1">
      <alignment horizontal="center" vertical="center" shrinkToFit="1"/>
    </xf>
    <xf numFmtId="168" fontId="27" fillId="40" borderId="83" xfId="838" applyFont="1" applyFill="1" applyBorder="1" applyAlignment="1">
      <alignment horizontal="center" vertical="center" shrinkToFit="1"/>
    </xf>
    <xf numFmtId="253" fontId="27" fillId="40" borderId="38" xfId="838" applyNumberFormat="1" applyFont="1" applyFill="1" applyBorder="1" applyAlignment="1">
      <alignment vertical="center" shrinkToFit="1"/>
    </xf>
    <xf numFmtId="168" fontId="27" fillId="40" borderId="39" xfId="838" applyFont="1" applyFill="1" applyBorder="1" applyAlignment="1">
      <alignment horizontal="left" vertical="center" shrinkToFit="1"/>
    </xf>
    <xf numFmtId="0" fontId="22" fillId="40" borderId="0" xfId="847" applyFont="1" applyFill="1" applyAlignment="1">
      <alignment vertical="center" shrinkToFit="1"/>
    </xf>
    <xf numFmtId="168" fontId="22" fillId="0" borderId="0" xfId="847" applyNumberFormat="1" applyFont="1" applyAlignment="1">
      <alignment vertical="center" shrinkToFit="1"/>
    </xf>
    <xf numFmtId="0" fontId="188" fillId="40" borderId="230" xfId="838" applyNumberFormat="1" applyFont="1" applyFill="1" applyBorder="1" applyAlignment="1">
      <alignment vertical="center" shrinkToFit="1"/>
    </xf>
    <xf numFmtId="0" fontId="188" fillId="40" borderId="86" xfId="838" applyNumberFormat="1" applyFont="1" applyFill="1" applyBorder="1" applyAlignment="1">
      <alignment horizontal="left" vertical="center" shrinkToFit="1"/>
    </xf>
    <xf numFmtId="0" fontId="188" fillId="40" borderId="31" xfId="847" applyFont="1" applyFill="1" applyBorder="1" applyAlignment="1">
      <alignment horizontal="center" vertical="center" shrinkToFit="1"/>
    </xf>
    <xf numFmtId="168" fontId="27" fillId="40" borderId="31" xfId="838" applyFont="1" applyFill="1" applyBorder="1" applyAlignment="1">
      <alignment vertical="center" shrinkToFit="1"/>
    </xf>
    <xf numFmtId="168" fontId="27" fillId="40" borderId="31" xfId="838" applyFont="1" applyFill="1" applyBorder="1" applyAlignment="1">
      <alignment horizontal="center" vertical="center" shrinkToFit="1"/>
    </xf>
    <xf numFmtId="2" fontId="27" fillId="40" borderId="129" xfId="847" applyNumberFormat="1" applyFont="1" applyFill="1" applyBorder="1" applyAlignment="1">
      <alignment horizontal="center" vertical="center" shrinkToFit="1"/>
    </xf>
    <xf numFmtId="168" fontId="27" fillId="40" borderId="86" xfId="838" applyFont="1" applyFill="1" applyBorder="1" applyAlignment="1">
      <alignment horizontal="center" vertical="center" shrinkToFit="1"/>
    </xf>
    <xf numFmtId="0" fontId="188" fillId="40" borderId="38" xfId="838" applyNumberFormat="1" applyFont="1" applyFill="1" applyBorder="1" applyAlignment="1">
      <alignment vertical="center" shrinkToFit="1"/>
    </xf>
    <xf numFmtId="49" fontId="188" fillId="40" borderId="86" xfId="847" quotePrefix="1" applyNumberFormat="1" applyFont="1" applyFill="1" applyBorder="1" applyAlignment="1">
      <alignment horizontal="left" vertical="center" shrinkToFit="1"/>
    </xf>
    <xf numFmtId="168" fontId="27" fillId="40" borderId="86" xfId="838" applyFont="1" applyFill="1" applyBorder="1" applyAlignment="1">
      <alignment vertical="center" shrinkToFit="1"/>
    </xf>
    <xf numFmtId="0" fontId="188" fillId="40" borderId="38" xfId="847" applyFont="1" applyFill="1" applyBorder="1" applyAlignment="1">
      <alignment horizontal="center" vertical="center" shrinkToFit="1"/>
    </xf>
    <xf numFmtId="168" fontId="27" fillId="40" borderId="38" xfId="838" applyFont="1" applyFill="1" applyBorder="1" applyAlignment="1">
      <alignment horizontal="center" vertical="center" shrinkToFit="1"/>
    </xf>
    <xf numFmtId="176" fontId="189" fillId="40" borderId="231" xfId="847" applyNumberFormat="1" applyFont="1" applyFill="1" applyBorder="1" applyAlignment="1">
      <alignment horizontal="center" vertical="center" shrinkToFit="1"/>
    </xf>
    <xf numFmtId="49" fontId="189" fillId="40" borderId="86" xfId="847" quotePrefix="1" applyNumberFormat="1" applyFont="1" applyFill="1" applyBorder="1" applyAlignment="1">
      <alignment horizontal="left" vertical="center" shrinkToFit="1"/>
    </xf>
    <xf numFmtId="0" fontId="189" fillId="40" borderId="86" xfId="847" applyFont="1" applyFill="1" applyBorder="1" applyAlignment="1">
      <alignment horizontal="center" vertical="center" shrinkToFit="1"/>
    </xf>
    <xf numFmtId="0" fontId="189" fillId="40" borderId="129" xfId="847" applyFont="1" applyFill="1" applyBorder="1" applyAlignment="1">
      <alignment horizontal="center" vertical="center" shrinkToFit="1"/>
    </xf>
    <xf numFmtId="168" fontId="190" fillId="40" borderId="86" xfId="838" applyFont="1" applyFill="1" applyBorder="1" applyAlignment="1">
      <alignment vertical="center" shrinkToFit="1"/>
    </xf>
    <xf numFmtId="168" fontId="190" fillId="40" borderId="86" xfId="838" applyFont="1" applyFill="1" applyBorder="1" applyAlignment="1">
      <alignment horizontal="center" vertical="center" shrinkToFit="1"/>
    </xf>
    <xf numFmtId="2" fontId="190" fillId="40" borderId="129" xfId="847" applyNumberFormat="1" applyFont="1" applyFill="1" applyBorder="1" applyAlignment="1">
      <alignment horizontal="center" vertical="center" shrinkToFit="1"/>
    </xf>
    <xf numFmtId="253" fontId="190" fillId="40" borderId="86" xfId="838" applyNumberFormat="1" applyFont="1" applyFill="1" applyBorder="1" applyAlignment="1">
      <alignment vertical="center" shrinkToFit="1"/>
    </xf>
    <xf numFmtId="168" fontId="190" fillId="40" borderId="232" xfId="838" applyFont="1" applyFill="1" applyBorder="1" applyAlignment="1">
      <alignment horizontal="left" vertical="center" shrinkToFit="1"/>
    </xf>
    <xf numFmtId="0" fontId="157" fillId="0" borderId="22" xfId="847" applyFont="1" applyBorder="1" applyAlignment="1">
      <alignment vertical="center"/>
    </xf>
    <xf numFmtId="168" fontId="157" fillId="0" borderId="0" xfId="847" applyNumberFormat="1" applyFont="1" applyAlignment="1">
      <alignment vertical="center" shrinkToFit="1"/>
    </xf>
    <xf numFmtId="0" fontId="26" fillId="43" borderId="233" xfId="847" applyFont="1" applyFill="1" applyBorder="1" applyAlignment="1">
      <alignment horizontal="center" vertical="center" shrinkToFit="1"/>
    </xf>
    <xf numFmtId="0" fontId="26" fillId="43" borderId="87" xfId="847" applyFont="1" applyFill="1" applyBorder="1" applyAlignment="1">
      <alignment horizontal="center" vertical="center" shrinkToFit="1"/>
    </xf>
    <xf numFmtId="0" fontId="26" fillId="43" borderId="128" xfId="847" applyFont="1" applyFill="1" applyBorder="1" applyAlignment="1">
      <alignment horizontal="center" vertical="center" shrinkToFit="1"/>
    </xf>
    <xf numFmtId="49" fontId="27" fillId="43" borderId="129" xfId="847" applyNumberFormat="1" applyFont="1" applyFill="1" applyBorder="1" applyAlignment="1">
      <alignment horizontal="center" vertical="center" shrinkToFit="1"/>
    </xf>
    <xf numFmtId="168" fontId="27" fillId="43" borderId="230" xfId="838" applyFont="1" applyFill="1" applyBorder="1" applyAlignment="1">
      <alignment horizontal="center" vertical="center" shrinkToFit="1"/>
    </xf>
    <xf numFmtId="168" fontId="27" fillId="43" borderId="230" xfId="838" applyFont="1" applyFill="1" applyBorder="1" applyAlignment="1">
      <alignment vertical="center" shrinkToFit="1"/>
    </xf>
    <xf numFmtId="168" fontId="27" fillId="43" borderId="86" xfId="838" applyFont="1" applyFill="1" applyBorder="1" applyAlignment="1">
      <alignment vertical="center" shrinkToFit="1"/>
    </xf>
    <xf numFmtId="2" fontId="27" fillId="43" borderId="86" xfId="838" applyNumberFormat="1" applyFont="1" applyFill="1" applyBorder="1" applyAlignment="1">
      <alignment vertical="center" shrinkToFit="1"/>
    </xf>
    <xf numFmtId="253" fontId="27" fillId="43" borderId="86" xfId="838" applyNumberFormat="1" applyFont="1" applyFill="1" applyBorder="1" applyAlignment="1">
      <alignment vertical="center" shrinkToFit="1"/>
    </xf>
    <xf numFmtId="168" fontId="27" fillId="43" borderId="232" xfId="838" applyFont="1" applyFill="1" applyBorder="1" applyAlignment="1">
      <alignment vertical="center" shrinkToFit="1"/>
    </xf>
    <xf numFmtId="0" fontId="27" fillId="0" borderId="123" xfId="847" applyFont="1" applyBorder="1" applyAlignment="1">
      <alignment horizontal="center" vertical="center" shrinkToFit="1"/>
    </xf>
    <xf numFmtId="49" fontId="27" fillId="40" borderId="17" xfId="847" applyNumberFormat="1" applyFont="1" applyFill="1" applyBorder="1" applyAlignment="1">
      <alignment horizontal="center" vertical="center" shrinkToFit="1"/>
    </xf>
    <xf numFmtId="0" fontId="188" fillId="40" borderId="230" xfId="847" applyFont="1" applyFill="1" applyBorder="1" applyAlignment="1">
      <alignment horizontal="center" vertical="center" shrinkToFit="1"/>
    </xf>
    <xf numFmtId="168" fontId="27" fillId="40" borderId="230" xfId="838" applyFont="1" applyFill="1" applyBorder="1" applyAlignment="1">
      <alignment vertical="center" shrinkToFit="1"/>
    </xf>
    <xf numFmtId="2" fontId="27" fillId="40" borderId="38" xfId="838" applyNumberFormat="1" applyFont="1" applyFill="1" applyBorder="1" applyAlignment="1">
      <alignment horizontal="center" vertical="center" shrinkToFit="1"/>
    </xf>
    <xf numFmtId="0" fontId="27" fillId="40" borderId="31" xfId="847" applyFont="1" applyFill="1" applyBorder="1" applyAlignment="1">
      <alignment vertical="center" shrinkToFit="1"/>
    </xf>
    <xf numFmtId="0" fontId="190" fillId="0" borderId="123" xfId="847" applyFont="1" applyBorder="1" applyAlignment="1">
      <alignment horizontal="center" vertical="center" shrinkToFit="1"/>
    </xf>
    <xf numFmtId="0" fontId="190" fillId="40" borderId="38" xfId="847" applyFont="1" applyFill="1" applyBorder="1" applyAlignment="1">
      <alignment vertical="center" shrinkToFit="1"/>
    </xf>
    <xf numFmtId="49" fontId="190" fillId="40" borderId="38" xfId="847" applyNumberFormat="1" applyFont="1" applyFill="1" applyBorder="1" applyAlignment="1">
      <alignment vertical="center" shrinkToFit="1"/>
    </xf>
    <xf numFmtId="49" fontId="190" fillId="40" borderId="186" xfId="847" applyNumberFormat="1" applyFont="1" applyFill="1" applyBorder="1" applyAlignment="1">
      <alignment horizontal="center" vertical="center" shrinkToFit="1"/>
    </xf>
    <xf numFmtId="168" fontId="190" fillId="40" borderId="38" xfId="838" applyFont="1" applyFill="1" applyBorder="1" applyAlignment="1">
      <alignment horizontal="center" vertical="center" shrinkToFit="1"/>
    </xf>
    <xf numFmtId="168" fontId="190" fillId="40" borderId="38" xfId="838" applyFont="1" applyFill="1" applyBorder="1" applyAlignment="1">
      <alignment vertical="center" shrinkToFit="1"/>
    </xf>
    <xf numFmtId="2" fontId="190" fillId="40" borderId="38" xfId="838" applyNumberFormat="1" applyFont="1" applyFill="1" applyBorder="1" applyAlignment="1">
      <alignment horizontal="center" vertical="center" shrinkToFit="1"/>
    </xf>
    <xf numFmtId="253" fontId="190" fillId="40" borderId="38" xfId="838" applyNumberFormat="1" applyFont="1" applyFill="1" applyBorder="1" applyAlignment="1">
      <alignment vertical="center" shrinkToFit="1"/>
    </xf>
    <xf numFmtId="49" fontId="27" fillId="43" borderId="186" xfId="847" applyNumberFormat="1" applyFont="1" applyFill="1" applyBorder="1" applyAlignment="1">
      <alignment horizontal="center" vertical="center" shrinkToFit="1"/>
    </xf>
    <xf numFmtId="168" fontId="27" fillId="43" borderId="38" xfId="838" applyFont="1" applyFill="1" applyBorder="1" applyAlignment="1">
      <alignment horizontal="center" vertical="center" shrinkToFit="1"/>
    </xf>
    <xf numFmtId="168" fontId="27" fillId="43" borderId="38" xfId="838" applyFont="1" applyFill="1" applyBorder="1" applyAlignment="1">
      <alignment vertical="center" shrinkToFit="1"/>
    </xf>
    <xf numFmtId="2" fontId="27" fillId="43" borderId="38" xfId="838" applyNumberFormat="1" applyFont="1" applyFill="1" applyBorder="1" applyAlignment="1">
      <alignment vertical="center" shrinkToFit="1"/>
    </xf>
    <xf numFmtId="2" fontId="27" fillId="43" borderId="38" xfId="838" applyNumberFormat="1" applyFont="1" applyFill="1" applyBorder="1" applyAlignment="1">
      <alignment horizontal="center" vertical="center" shrinkToFit="1"/>
    </xf>
    <xf numFmtId="253" fontId="27" fillId="43" borderId="38" xfId="838" applyNumberFormat="1" applyFont="1" applyFill="1" applyBorder="1" applyAlignment="1">
      <alignment vertical="center" shrinkToFit="1"/>
    </xf>
    <xf numFmtId="168" fontId="27" fillId="43" borderId="39" xfId="838" applyFont="1" applyFill="1" applyBorder="1" applyAlignment="1">
      <alignment vertical="center" shrinkToFit="1"/>
    </xf>
    <xf numFmtId="168" fontId="27" fillId="40" borderId="230" xfId="838" applyFont="1" applyFill="1" applyBorder="1" applyAlignment="1">
      <alignment horizontal="center" vertical="center" shrinkToFit="1"/>
    </xf>
    <xf numFmtId="2" fontId="27" fillId="40" borderId="38" xfId="838" applyNumberFormat="1" applyFont="1" applyFill="1" applyBorder="1" applyAlignment="1">
      <alignment vertical="center" shrinkToFit="1"/>
    </xf>
    <xf numFmtId="0" fontId="189" fillId="40" borderId="230" xfId="847" applyFont="1" applyFill="1" applyBorder="1" applyAlignment="1">
      <alignment horizontal="center" vertical="center" shrinkToFit="1"/>
    </xf>
    <xf numFmtId="2" fontId="190" fillId="40" borderId="38" xfId="838" applyNumberFormat="1" applyFont="1" applyFill="1" applyBorder="1" applyAlignment="1">
      <alignment vertical="center" shrinkToFit="1"/>
    </xf>
    <xf numFmtId="168" fontId="22" fillId="0" borderId="21" xfId="847" applyNumberFormat="1" applyFont="1" applyBorder="1" applyAlignment="1">
      <alignment horizontal="left" vertical="center" shrinkToFit="1"/>
    </xf>
    <xf numFmtId="168" fontId="22" fillId="0" borderId="0" xfId="847" applyNumberFormat="1" applyFont="1" applyAlignment="1">
      <alignment horizontal="left" vertical="center" shrinkToFit="1"/>
    </xf>
    <xf numFmtId="168" fontId="27" fillId="43" borderId="42" xfId="838" applyFont="1" applyFill="1" applyBorder="1" applyAlignment="1">
      <alignment horizontal="center" vertical="center" shrinkToFit="1"/>
    </xf>
    <xf numFmtId="2" fontId="27" fillId="43" borderId="42" xfId="838" applyNumberFormat="1" applyFont="1" applyFill="1" applyBorder="1" applyAlignment="1">
      <alignment vertical="center" shrinkToFit="1"/>
    </xf>
    <xf numFmtId="253" fontId="27" fillId="43" borderId="42" xfId="838" applyNumberFormat="1" applyFont="1" applyFill="1" applyBorder="1" applyAlignment="1">
      <alignment vertical="center" shrinkToFit="1"/>
    </xf>
    <xf numFmtId="253" fontId="22" fillId="0" borderId="0" xfId="838" applyNumberFormat="1" applyFont="1" applyFill="1" applyBorder="1" applyAlignment="1">
      <alignment vertical="center"/>
    </xf>
    <xf numFmtId="253" fontId="25" fillId="0" borderId="5" xfId="838" applyNumberFormat="1" applyFont="1" applyBorder="1" applyAlignment="1">
      <alignment horizontal="centerContinuous" vertical="center"/>
    </xf>
    <xf numFmtId="0" fontId="25" fillId="0" borderId="0" xfId="847" applyFont="1" applyAlignment="1">
      <alignment horizontal="center" vertical="center" shrinkToFit="1"/>
    </xf>
    <xf numFmtId="175" fontId="22" fillId="0" borderId="0" xfId="838" applyNumberFormat="1" applyFont="1" applyAlignment="1">
      <alignment horizontal="center" vertical="center"/>
    </xf>
    <xf numFmtId="168" fontId="22" fillId="0" borderId="0" xfId="838" applyFont="1" applyAlignment="1">
      <alignment horizontal="center" vertical="center"/>
    </xf>
    <xf numFmtId="253" fontId="22" fillId="0" borderId="0" xfId="838" applyNumberFormat="1" applyFont="1" applyAlignment="1">
      <alignment vertical="center"/>
    </xf>
    <xf numFmtId="0" fontId="22" fillId="0" borderId="0" xfId="847" applyFont="1" applyAlignment="1">
      <alignment vertical="center" shrinkToFit="1"/>
    </xf>
  </cellXfs>
  <cellStyles count="848">
    <cellStyle name=" " xfId="1" xr:uid="{00000000-0005-0000-0000-000000000000}"/>
    <cellStyle name="  2" xfId="2" xr:uid="{00000000-0005-0000-0000-000001000000}"/>
    <cellStyle name="  3" xfId="3" xr:uid="{00000000-0005-0000-0000-000002000000}"/>
    <cellStyle name=" _12.0709_본사경비(곤지암)" xfId="4" xr:uid="{00000000-0005-0000-0000-000003000000}"/>
    <cellStyle name=" _13.0710_본사경비(곤지암_건축)" xfId="5" xr:uid="{00000000-0005-0000-0000-000004000000}"/>
    <cellStyle name=" _97연말" xfId="6" xr:uid="{00000000-0005-0000-0000-000005000000}"/>
    <cellStyle name=" _97연말_12.0709_본사경비(곤지암)" xfId="7" xr:uid="{00000000-0005-0000-0000-000006000000}"/>
    <cellStyle name=" _97연말_13.0710_본사경비(곤지암_건축)" xfId="8" xr:uid="{00000000-0005-0000-0000-000007000000}"/>
    <cellStyle name=" _97연말1" xfId="9" xr:uid="{00000000-0005-0000-0000-000008000000}"/>
    <cellStyle name=" _97연말1_12.0709_본사경비(곤지암)" xfId="10" xr:uid="{00000000-0005-0000-0000-000009000000}"/>
    <cellStyle name=" _97연말1_13.0710_본사경비(곤지암_건축)" xfId="11" xr:uid="{00000000-0005-0000-0000-00000A000000}"/>
    <cellStyle name=" _Book1" xfId="12" xr:uid="{00000000-0005-0000-0000-00000B000000}"/>
    <cellStyle name=" _Book1_12.0709_본사경비(곤지암)" xfId="13" xr:uid="{00000000-0005-0000-0000-00000C000000}"/>
    <cellStyle name=" _Book1_13.0710_본사경비(곤지암_건축)" xfId="14" xr:uid="{00000000-0005-0000-0000-00000D000000}"/>
    <cellStyle name="_1" xfId="26" xr:uid="{00000000-0005-0000-0000-000019000000}"/>
    <cellStyle name="_1~6층백화점부분(방송)내역,산출" xfId="27" xr:uid="{00000000-0005-0000-0000-00001A000000}"/>
    <cellStyle name="_10층문화센타(음향,CCTV)견적,산출" xfId="28" xr:uid="{00000000-0005-0000-0000-00001B000000}"/>
    <cellStyle name="_2002-12월경비" xfId="29" xr:uid="{00000000-0005-0000-0000-00001C000000}"/>
    <cellStyle name="_2003년 노임단가_운영&amp;제작" xfId="834" xr:uid="{00000000-0005-0000-0000-00001D000000}"/>
    <cellStyle name="_4차(락시,문화센타,1~6층백화점스피커,B3층소방)계약내역" xfId="30" xr:uid="{00000000-0005-0000-0000-00001E000000}"/>
    <cellStyle name="_6.계장공사" xfId="31" xr:uid="{00000000-0005-0000-0000-00001F000000}"/>
    <cellStyle name="_8.계장공사" xfId="32" xr:uid="{00000000-0005-0000-0000-000020000000}"/>
    <cellStyle name="_9층ROXY(전등,모니터)견적,산출" xfId="33" xr:uid="{00000000-0005-0000-0000-000021000000}"/>
    <cellStyle name="_Book1" xfId="34" xr:uid="{00000000-0005-0000-0000-000022000000}"/>
    <cellStyle name="_Book2" xfId="35" xr:uid="{00000000-0005-0000-0000-000023000000}"/>
    <cellStyle name="_Book2_1" xfId="36" xr:uid="{00000000-0005-0000-0000-000024000000}"/>
    <cellStyle name="_Book2_1_실행" xfId="37" xr:uid="{00000000-0005-0000-0000-000025000000}"/>
    <cellStyle name="_Book2_1_전도금노무비10월" xfId="38" xr:uid="{00000000-0005-0000-0000-000026000000}"/>
    <cellStyle name="_Book2_1_전도금노무비10월_실행" xfId="39" xr:uid="{00000000-0005-0000-0000-000027000000}"/>
    <cellStyle name="_DL580G2 (11.11)" xfId="813" xr:uid="{00000000-0005-0000-0000-000028000000}"/>
    <cellStyle name="_HW_PLM_테크윈" xfId="814" xr:uid="{00000000-0005-0000-0000-000029000000}"/>
    <cellStyle name="_HW견적" xfId="815" xr:uid="{00000000-0005-0000-0000-00002A000000}"/>
    <cellStyle name="_IM-1" xfId="40" xr:uid="{00000000-0005-0000-0000-00002B000000}"/>
    <cellStyle name="_LG_POWER_견적품의" xfId="41" xr:uid="{00000000-0005-0000-0000-00002C000000}"/>
    <cellStyle name="_LG부천점입찰내역" xfId="42" xr:uid="{00000000-0005-0000-0000-00002D000000}"/>
    <cellStyle name="_SK메일발송" xfId="43" xr:uid="{00000000-0005-0000-0000-00002E000000}"/>
    <cellStyle name="_TUBO COMPRESSOR견적" xfId="44" xr:uid="{00000000-0005-0000-0000-00002F000000}"/>
    <cellStyle name="_Virus" xfId="45" xr:uid="{00000000-0005-0000-0000-000030000000}"/>
    <cellStyle name="_견적1228" xfId="46" xr:uid="{00000000-0005-0000-0000-000031000000}"/>
    <cellStyle name="_견적내역서(배관공사)(1)" xfId="47" xr:uid="{00000000-0005-0000-0000-000032000000}"/>
    <cellStyle name="_견적서_dTRIBETTLPlayOn견적서_업체포맷" xfId="835" xr:uid="{00000000-0005-0000-0000-000035000000}"/>
    <cellStyle name="_견적서_한솔제지_v1" xfId="816" xr:uid="{00000000-0005-0000-0000-000036000000}"/>
    <cellStyle name="_견적서_한솔제지_v1_원가" xfId="817" xr:uid="{00000000-0005-0000-0000-000037000000}"/>
    <cellStyle name="_견적서-LG기공" xfId="50" xr:uid="{00000000-0005-0000-0000-000038000000}"/>
    <cellStyle name="_견적서-sample" xfId="51" xr:uid="{00000000-0005-0000-0000-000039000000}"/>
    <cellStyle name="_견적서(5억5천)" xfId="48" xr:uid="{00000000-0005-0000-0000-000033000000}"/>
    <cellStyle name="_견적서(910)" xfId="49" xr:uid="{00000000-0005-0000-0000-000034000000}"/>
    <cellStyle name="_견적서집계" xfId="52" xr:uid="{00000000-0005-0000-0000-00003A000000}"/>
    <cellStyle name="_견적양식" xfId="53" xr:uid="{00000000-0005-0000-0000-00003B000000}"/>
    <cellStyle name="_견적양식(전기)" xfId="54" xr:uid="{00000000-0005-0000-0000-00003C000000}"/>
    <cellStyle name="_견적품의양식" xfId="55" xr:uid="{00000000-0005-0000-0000-00003D000000}"/>
    <cellStyle name="_계약변경2차(대덕전자)" xfId="56" xr:uid="{00000000-0005-0000-0000-00003E000000}"/>
    <cellStyle name="_계약변경최종(대덕전자)" xfId="57" xr:uid="{00000000-0005-0000-0000-00003F000000}"/>
    <cellStyle name="_공문 " xfId="58" xr:uid="{00000000-0005-0000-0000-000040000000}"/>
    <cellStyle name="_기성8회18억-1" xfId="59" xr:uid="{00000000-0005-0000-0000-000041000000}"/>
    <cellStyle name="_기안지2" xfId="60" xr:uid="{00000000-0005-0000-0000-000042000000}"/>
    <cellStyle name="_단가표" xfId="61" xr:uid="{00000000-0005-0000-0000-000043000000}"/>
    <cellStyle name="_대덕2차견적(1차수정)내역서" xfId="62" xr:uid="{00000000-0005-0000-0000-000044000000}"/>
    <cellStyle name="_대치동근생제출030314" xfId="63" xr:uid="{00000000-0005-0000-0000-000045000000}"/>
    <cellStyle name="_별첨1-(견적서)_유니원_1014_기술료변경" xfId="836" xr:uid="{00000000-0005-0000-0000-000046000000}"/>
    <cellStyle name="_생곡견적-LG기공(0825)" xfId="64" xr:uid="{00000000-0005-0000-0000-000047000000}"/>
    <cellStyle name="_서류(동대)" xfId="65" xr:uid="{00000000-0005-0000-0000-000048000000}"/>
    <cellStyle name="_소방전기실행내역" xfId="66" xr:uid="{00000000-0005-0000-0000-000049000000}"/>
    <cellStyle name="_수지자이아파트내역서-2" xfId="67" xr:uid="{00000000-0005-0000-0000-00004A000000}"/>
    <cellStyle name="_실행" xfId="68" xr:uid="{00000000-0005-0000-0000-00004B000000}"/>
    <cellStyle name="_안동E-MART_집행계획" xfId="69" xr:uid="{00000000-0005-0000-0000-00004C000000}"/>
    <cellStyle name="_오창계약내역서(최종)" xfId="70" xr:uid="{00000000-0005-0000-0000-00004D000000}"/>
    <cellStyle name="_웅진씽크빅_견적서" xfId="818" xr:uid="{00000000-0005-0000-0000-00004E000000}"/>
    <cellStyle name="_원흥별관하도급계약대비표" xfId="71" xr:uid="{00000000-0005-0000-0000-00004F000000}"/>
    <cellStyle name="_이원방송견적 (제출)" xfId="72" xr:uid="{00000000-0005-0000-0000-000050000000}"/>
    <cellStyle name="_인원계획표 " xfId="73" xr:uid="{00000000-0005-0000-0000-000051000000}"/>
    <cellStyle name="_인원계획표 _Book2" xfId="74" xr:uid="{00000000-0005-0000-0000-000052000000}"/>
    <cellStyle name="_인원계획표 _Book2_실행" xfId="75" xr:uid="{00000000-0005-0000-0000-000053000000}"/>
    <cellStyle name="_인원계획표 _Book2_전도금노무비10월" xfId="76" xr:uid="{00000000-0005-0000-0000-000054000000}"/>
    <cellStyle name="_인원계획표 _Book2_전도금노무비10월_실행" xfId="77" xr:uid="{00000000-0005-0000-0000-000055000000}"/>
    <cellStyle name="_인원계획표 _실행" xfId="78" xr:uid="{00000000-0005-0000-0000-000056000000}"/>
    <cellStyle name="_인원계획표 _일보" xfId="79" xr:uid="{00000000-0005-0000-0000-000057000000}"/>
    <cellStyle name="_인원계획표 _일보_실행" xfId="80" xr:uid="{00000000-0005-0000-0000-000058000000}"/>
    <cellStyle name="_인원계획표 _일보_전도금노무비10월" xfId="81" xr:uid="{00000000-0005-0000-0000-000059000000}"/>
    <cellStyle name="_인원계획표 _일보_전도금노무비10월_실행" xfId="82" xr:uid="{00000000-0005-0000-0000-00005A000000}"/>
    <cellStyle name="_인원계획표 _적격 " xfId="83" xr:uid="{00000000-0005-0000-0000-00005B000000}"/>
    <cellStyle name="_인원계획표 _적격 _Book2" xfId="84" xr:uid="{00000000-0005-0000-0000-00005C000000}"/>
    <cellStyle name="_인원계획표 _적격 _Book2_실행" xfId="85" xr:uid="{00000000-0005-0000-0000-00005D000000}"/>
    <cellStyle name="_인원계획표 _적격 _Book2_전도금노무비10월" xfId="86" xr:uid="{00000000-0005-0000-0000-00005E000000}"/>
    <cellStyle name="_인원계획표 _적격 _Book2_전도금노무비10월_실행" xfId="87" xr:uid="{00000000-0005-0000-0000-00005F000000}"/>
    <cellStyle name="_인원계획표 _적격 _실행" xfId="88" xr:uid="{00000000-0005-0000-0000-000060000000}"/>
    <cellStyle name="_인원계획표 _적격 _일보" xfId="89" xr:uid="{00000000-0005-0000-0000-000061000000}"/>
    <cellStyle name="_인원계획표 _적격 _일보_실행" xfId="90" xr:uid="{00000000-0005-0000-0000-000062000000}"/>
    <cellStyle name="_인원계획표 _적격 _일보_전도금노무비10월" xfId="91" xr:uid="{00000000-0005-0000-0000-000063000000}"/>
    <cellStyle name="_인원계획표 _적격 _일보_전도금노무비10월_실행" xfId="92" xr:uid="{00000000-0005-0000-0000-000064000000}"/>
    <cellStyle name="_인원계획표 _적격 _전도금노무비-1" xfId="93" xr:uid="{00000000-0005-0000-0000-000065000000}"/>
    <cellStyle name="_인원계획표 _적격 _전도금노무비-1_실행" xfId="94" xr:uid="{00000000-0005-0000-0000-000066000000}"/>
    <cellStyle name="_인원계획표 _적격 _전도금노무비-1_전도금노무비10월" xfId="95" xr:uid="{00000000-0005-0000-0000-000067000000}"/>
    <cellStyle name="_인원계획표 _적격 _전도금노무비-1_전도금노무비10월_실행" xfId="96" xr:uid="{00000000-0005-0000-0000-000068000000}"/>
    <cellStyle name="_인원계획표 _적격 _전도금노무비-2" xfId="97" xr:uid="{00000000-0005-0000-0000-000069000000}"/>
    <cellStyle name="_인원계획표 _적격 _전도금노무비-2_실행" xfId="98" xr:uid="{00000000-0005-0000-0000-00006A000000}"/>
    <cellStyle name="_인원계획표 _적격 _전도금노무비-2_전도금노무비10월" xfId="99" xr:uid="{00000000-0005-0000-0000-00006B000000}"/>
    <cellStyle name="_인원계획표 _적격 _전도금노무비-2_전도금노무비10월_실행" xfId="100" xr:uid="{00000000-0005-0000-0000-00006C000000}"/>
    <cellStyle name="_인원계획표 _전도금노무비-1" xfId="101" xr:uid="{00000000-0005-0000-0000-00006D000000}"/>
    <cellStyle name="_인원계획표 _전도금노무비-1_실행" xfId="102" xr:uid="{00000000-0005-0000-0000-00006E000000}"/>
    <cellStyle name="_인원계획표 _전도금노무비-1_전도금노무비10월" xfId="103" xr:uid="{00000000-0005-0000-0000-00006F000000}"/>
    <cellStyle name="_인원계획표 _전도금노무비-1_전도금노무비10월_실행" xfId="104" xr:uid="{00000000-0005-0000-0000-000070000000}"/>
    <cellStyle name="_인원계획표 _전도금노무비-2" xfId="105" xr:uid="{00000000-0005-0000-0000-000071000000}"/>
    <cellStyle name="_인원계획표 _전도금노무비-2_실행" xfId="106" xr:uid="{00000000-0005-0000-0000-000072000000}"/>
    <cellStyle name="_인원계획표 _전도금노무비-2_전도금노무비10월" xfId="107" xr:uid="{00000000-0005-0000-0000-000073000000}"/>
    <cellStyle name="_인원계획표 _전도금노무비-2_전도금노무비10월_실행" xfId="108" xr:uid="{00000000-0005-0000-0000-000074000000}"/>
    <cellStyle name="_일보" xfId="109" xr:uid="{00000000-0005-0000-0000-000075000000}"/>
    <cellStyle name="_일보_실행" xfId="110" xr:uid="{00000000-0005-0000-0000-000076000000}"/>
    <cellStyle name="_일보_전도금노무비10월" xfId="111" xr:uid="{00000000-0005-0000-0000-000077000000}"/>
    <cellStyle name="_일보_전도금노무비10월_실행" xfId="112" xr:uid="{00000000-0005-0000-0000-000078000000}"/>
    <cellStyle name="_입찰서0901" xfId="113" xr:uid="{00000000-0005-0000-0000-000079000000}"/>
    <cellStyle name="_입찰서1016" xfId="114" xr:uid="{00000000-0005-0000-0000-00007A000000}"/>
    <cellStyle name="_입찰표지 " xfId="115" xr:uid="{00000000-0005-0000-0000-00007B000000}"/>
    <cellStyle name="_입찰표지 _Book2" xfId="116" xr:uid="{00000000-0005-0000-0000-00007C000000}"/>
    <cellStyle name="_입찰표지 _Book2_실행" xfId="117" xr:uid="{00000000-0005-0000-0000-00007D000000}"/>
    <cellStyle name="_입찰표지 _Book2_전도금노무비10월" xfId="118" xr:uid="{00000000-0005-0000-0000-00007E000000}"/>
    <cellStyle name="_입찰표지 _Book2_전도금노무비10월_실행" xfId="119" xr:uid="{00000000-0005-0000-0000-00007F000000}"/>
    <cellStyle name="_입찰표지 _실행" xfId="120" xr:uid="{00000000-0005-0000-0000-000080000000}"/>
    <cellStyle name="_입찰표지 _일보" xfId="121" xr:uid="{00000000-0005-0000-0000-000081000000}"/>
    <cellStyle name="_입찰표지 _일보_실행" xfId="122" xr:uid="{00000000-0005-0000-0000-000082000000}"/>
    <cellStyle name="_입찰표지 _일보_전도금노무비10월" xfId="123" xr:uid="{00000000-0005-0000-0000-000083000000}"/>
    <cellStyle name="_입찰표지 _일보_전도금노무비10월_실행" xfId="124" xr:uid="{00000000-0005-0000-0000-000084000000}"/>
    <cellStyle name="_입찰표지 _전도금노무비-1" xfId="125" xr:uid="{00000000-0005-0000-0000-000085000000}"/>
    <cellStyle name="_입찰표지 _전도금노무비-1_실행" xfId="126" xr:uid="{00000000-0005-0000-0000-000086000000}"/>
    <cellStyle name="_입찰표지 _전도금노무비-1_전도금노무비10월" xfId="127" xr:uid="{00000000-0005-0000-0000-000087000000}"/>
    <cellStyle name="_입찰표지 _전도금노무비-1_전도금노무비10월_실행" xfId="128" xr:uid="{00000000-0005-0000-0000-000088000000}"/>
    <cellStyle name="_입찰표지 _전도금노무비-2" xfId="129" xr:uid="{00000000-0005-0000-0000-000089000000}"/>
    <cellStyle name="_입찰표지 _전도금노무비-2_실행" xfId="130" xr:uid="{00000000-0005-0000-0000-00008A000000}"/>
    <cellStyle name="_입찰표지 _전도금노무비-2_전도금노무비10월" xfId="131" xr:uid="{00000000-0005-0000-0000-00008B000000}"/>
    <cellStyle name="_입찰표지 _전도금노무비-2_전도금노무비10월_실행" xfId="132" xr:uid="{00000000-0005-0000-0000-00008C000000}"/>
    <cellStyle name="_자재청구(동대)" xfId="133" xr:uid="{00000000-0005-0000-0000-00008D000000}"/>
    <cellStyle name="_적격 " xfId="134" xr:uid="{00000000-0005-0000-0000-00008E000000}"/>
    <cellStyle name="_적격 _Book2" xfId="135" xr:uid="{00000000-0005-0000-0000-00008F000000}"/>
    <cellStyle name="_적격 _Book2_실행" xfId="136" xr:uid="{00000000-0005-0000-0000-000090000000}"/>
    <cellStyle name="_적격 _Book2_전도금노무비10월" xfId="137" xr:uid="{00000000-0005-0000-0000-000091000000}"/>
    <cellStyle name="_적격 _Book2_전도금노무비10월_실행" xfId="138" xr:uid="{00000000-0005-0000-0000-000092000000}"/>
    <cellStyle name="_적격 _실행" xfId="139" xr:uid="{00000000-0005-0000-0000-000093000000}"/>
    <cellStyle name="_적격 _일보" xfId="140" xr:uid="{00000000-0005-0000-0000-000094000000}"/>
    <cellStyle name="_적격 _일보_실행" xfId="141" xr:uid="{00000000-0005-0000-0000-000095000000}"/>
    <cellStyle name="_적격 _일보_전도금노무비10월" xfId="142" xr:uid="{00000000-0005-0000-0000-000096000000}"/>
    <cellStyle name="_적격 _일보_전도금노무비10월_실행" xfId="143" xr:uid="{00000000-0005-0000-0000-000097000000}"/>
    <cellStyle name="_적격 _전도금노무비-1" xfId="144" xr:uid="{00000000-0005-0000-0000-000098000000}"/>
    <cellStyle name="_적격 _전도금노무비-1_실행" xfId="145" xr:uid="{00000000-0005-0000-0000-000099000000}"/>
    <cellStyle name="_적격 _전도금노무비-1_전도금노무비10월" xfId="146" xr:uid="{00000000-0005-0000-0000-00009A000000}"/>
    <cellStyle name="_적격 _전도금노무비-1_전도금노무비10월_실행" xfId="147" xr:uid="{00000000-0005-0000-0000-00009B000000}"/>
    <cellStyle name="_적격 _전도금노무비-2" xfId="148" xr:uid="{00000000-0005-0000-0000-00009C000000}"/>
    <cellStyle name="_적격 _전도금노무비-2_실행" xfId="149" xr:uid="{00000000-0005-0000-0000-00009D000000}"/>
    <cellStyle name="_적격 _전도금노무비-2_전도금노무비10월" xfId="150" xr:uid="{00000000-0005-0000-0000-00009E000000}"/>
    <cellStyle name="_적격 _전도금노무비-2_전도금노무비10월_실행" xfId="151" xr:uid="{00000000-0005-0000-0000-00009F000000}"/>
    <cellStyle name="_적격 _집행갑지 " xfId="152" xr:uid="{00000000-0005-0000-0000-0000A0000000}"/>
    <cellStyle name="_적격(화산) " xfId="153" xr:uid="{00000000-0005-0000-0000-0000A1000000}"/>
    <cellStyle name="_적격(화산) _Book2" xfId="154" xr:uid="{00000000-0005-0000-0000-0000A2000000}"/>
    <cellStyle name="_적격(화산) _Book2_실행" xfId="155" xr:uid="{00000000-0005-0000-0000-0000A3000000}"/>
    <cellStyle name="_적격(화산) _Book2_전도금노무비10월" xfId="156" xr:uid="{00000000-0005-0000-0000-0000A4000000}"/>
    <cellStyle name="_적격(화산) _Book2_전도금노무비10월_실행" xfId="157" xr:uid="{00000000-0005-0000-0000-0000A5000000}"/>
    <cellStyle name="_적격(화산) _실행" xfId="158" xr:uid="{00000000-0005-0000-0000-0000A6000000}"/>
    <cellStyle name="_적격(화산) _일보" xfId="159" xr:uid="{00000000-0005-0000-0000-0000A7000000}"/>
    <cellStyle name="_적격(화산) _일보_실행" xfId="160" xr:uid="{00000000-0005-0000-0000-0000A8000000}"/>
    <cellStyle name="_적격(화산) _일보_전도금노무비10월" xfId="161" xr:uid="{00000000-0005-0000-0000-0000A9000000}"/>
    <cellStyle name="_적격(화산) _일보_전도금노무비10월_실행" xfId="162" xr:uid="{00000000-0005-0000-0000-0000AA000000}"/>
    <cellStyle name="_적격(화산) _전도금노무비-1" xfId="163" xr:uid="{00000000-0005-0000-0000-0000AB000000}"/>
    <cellStyle name="_적격(화산) _전도금노무비-1_실행" xfId="164" xr:uid="{00000000-0005-0000-0000-0000AC000000}"/>
    <cellStyle name="_적격(화산) _전도금노무비-1_전도금노무비10월" xfId="165" xr:uid="{00000000-0005-0000-0000-0000AD000000}"/>
    <cellStyle name="_적격(화산) _전도금노무비-1_전도금노무비10월_실행" xfId="166" xr:uid="{00000000-0005-0000-0000-0000AE000000}"/>
    <cellStyle name="_적격(화산) _전도금노무비-2" xfId="167" xr:uid="{00000000-0005-0000-0000-0000AF000000}"/>
    <cellStyle name="_적격(화산) _전도금노무비-2_실행" xfId="168" xr:uid="{00000000-0005-0000-0000-0000B0000000}"/>
    <cellStyle name="_적격(화산) _전도금노무비-2_전도금노무비10월" xfId="169" xr:uid="{00000000-0005-0000-0000-0000B1000000}"/>
    <cellStyle name="_적격(화산) _전도금노무비-2_전도금노무비10월_실행" xfId="170" xr:uid="{00000000-0005-0000-0000-0000B2000000}"/>
    <cellStyle name="_전기공사실행(전체)내역" xfId="171" xr:uid="{00000000-0005-0000-0000-0000B3000000}"/>
    <cellStyle name="_전도금노무비-1" xfId="172" xr:uid="{00000000-0005-0000-0000-0000B4000000}"/>
    <cellStyle name="_전도금노무비-1_실행" xfId="173" xr:uid="{00000000-0005-0000-0000-0000B5000000}"/>
    <cellStyle name="_전도금노무비-1_전도금노무비10월" xfId="174" xr:uid="{00000000-0005-0000-0000-0000B6000000}"/>
    <cellStyle name="_전도금노무비-1_전도금노무비10월_실행" xfId="175" xr:uid="{00000000-0005-0000-0000-0000B7000000}"/>
    <cellStyle name="_전도금노무비-2" xfId="176" xr:uid="{00000000-0005-0000-0000-0000B8000000}"/>
    <cellStyle name="_전도금노무비-2_실행" xfId="177" xr:uid="{00000000-0005-0000-0000-0000B9000000}"/>
    <cellStyle name="_전도금노무비-2_전도금노무비10월" xfId="178" xr:uid="{00000000-0005-0000-0000-0000BA000000}"/>
    <cellStyle name="_전도금노무비-2_전도금노무비10월_실행" xfId="179" xr:uid="{00000000-0005-0000-0000-0000BB000000}"/>
    <cellStyle name="_전체공사내역서" xfId="180" xr:uid="{00000000-0005-0000-0000-0000BC000000}"/>
    <cellStyle name="_정산견적서서" xfId="181" xr:uid="{00000000-0005-0000-0000-0000BD000000}"/>
    <cellStyle name="_주덕투찰내역서" xfId="182" xr:uid="{00000000-0005-0000-0000-0000BE000000}"/>
    <cellStyle name="_지하1층푸드파크 견적(제출)" xfId="183" xr:uid="{00000000-0005-0000-0000-0000BF000000}"/>
    <cellStyle name="_직불합의" xfId="184" xr:uid="{00000000-0005-0000-0000-0000C0000000}"/>
    <cellStyle name="_집행갑지 " xfId="185" xr:uid="{00000000-0005-0000-0000-0000C1000000}"/>
    <cellStyle name="_집행계획" xfId="186" xr:uid="{00000000-0005-0000-0000-0000C2000000}"/>
    <cellStyle name="_철골비교" xfId="187" xr:uid="{00000000-0005-0000-0000-0000C3000000}"/>
    <cellStyle name="_철콘하도선정통보" xfId="188" xr:uid="{00000000-0005-0000-0000-0000C4000000}"/>
    <cellStyle name="_철콘하도선정통보_Book2" xfId="189" xr:uid="{00000000-0005-0000-0000-0000C5000000}"/>
    <cellStyle name="_철콘하도선정통보_Book2_실행" xfId="190" xr:uid="{00000000-0005-0000-0000-0000C6000000}"/>
    <cellStyle name="_철콘하도선정통보_Book2_전도금노무비10월" xfId="191" xr:uid="{00000000-0005-0000-0000-0000C7000000}"/>
    <cellStyle name="_철콘하도선정통보_Book2_전도금노무비10월_실행" xfId="192" xr:uid="{00000000-0005-0000-0000-0000C8000000}"/>
    <cellStyle name="_철콘하도선정통보_실행" xfId="193" xr:uid="{00000000-0005-0000-0000-0000C9000000}"/>
    <cellStyle name="_철콘하도선정통보_일보" xfId="194" xr:uid="{00000000-0005-0000-0000-0000CA000000}"/>
    <cellStyle name="_철콘하도선정통보_일보_실행" xfId="195" xr:uid="{00000000-0005-0000-0000-0000CB000000}"/>
    <cellStyle name="_철콘하도선정통보_일보_전도금노무비10월" xfId="196" xr:uid="{00000000-0005-0000-0000-0000CC000000}"/>
    <cellStyle name="_철콘하도선정통보_일보_전도금노무비10월_실행" xfId="197" xr:uid="{00000000-0005-0000-0000-0000CD000000}"/>
    <cellStyle name="_철콘하도선정통보_전도금노무비-1" xfId="198" xr:uid="{00000000-0005-0000-0000-0000CE000000}"/>
    <cellStyle name="_철콘하도선정통보_전도금노무비-1_실행" xfId="199" xr:uid="{00000000-0005-0000-0000-0000CF000000}"/>
    <cellStyle name="_철콘하도선정통보_전도금노무비-1_전도금노무비10월" xfId="200" xr:uid="{00000000-0005-0000-0000-0000D0000000}"/>
    <cellStyle name="_철콘하도선정통보_전도금노무비-1_전도금노무비10월_실행" xfId="201" xr:uid="{00000000-0005-0000-0000-0000D1000000}"/>
    <cellStyle name="_철콘하도선정통보_전도금노무비-2" xfId="202" xr:uid="{00000000-0005-0000-0000-0000D2000000}"/>
    <cellStyle name="_철콘하도선정통보_전도금노무비-2_실행" xfId="203" xr:uid="{00000000-0005-0000-0000-0000D3000000}"/>
    <cellStyle name="_철콘하도선정통보_전도금노무비-2_전도금노무비10월" xfId="204" xr:uid="{00000000-0005-0000-0000-0000D4000000}"/>
    <cellStyle name="_철콘하도선정통보_전도금노무비-2_전도금노무비10월_실행" xfId="205" xr:uid="{00000000-0005-0000-0000-0000D5000000}"/>
    <cellStyle name="_총괄공사대갑 " xfId="206" xr:uid="{00000000-0005-0000-0000-0000D6000000}"/>
    <cellStyle name="_총괄내역서" xfId="207" xr:uid="{00000000-0005-0000-0000-0000D7000000}"/>
    <cellStyle name="_총괄대갑내역서(0327)" xfId="208" xr:uid="{00000000-0005-0000-0000-0000D8000000}"/>
    <cellStyle name="_최종12차공사단가조사엘지기공" xfId="209" xr:uid="{00000000-0005-0000-0000-0000D9000000}"/>
    <cellStyle name="_추가견적서" xfId="210" xr:uid="{00000000-0005-0000-0000-0000DA000000}"/>
    <cellStyle name="_토목설변총괄" xfId="211" xr:uid="{00000000-0005-0000-0000-0000DB000000}"/>
    <cellStyle name="_페어견적" xfId="212" xr:uid="{00000000-0005-0000-0000-0000DC000000}"/>
    <cellStyle name="_평창하이테크-제출" xfId="213" xr:uid="{00000000-0005-0000-0000-0000DD000000}"/>
    <cellStyle name="_피뢰침견적" xfId="214" xr:uid="{00000000-0005-0000-0000-0000DE000000}"/>
    <cellStyle name="??&amp;O?&amp;H?_x0008__x000f__x0007_?_x0007__x0001__x0001_" xfId="20" xr:uid="{00000000-0005-0000-0000-000013000000}"/>
    <cellStyle name="??&amp;O?&amp;H?_x0008_??_x0007__x0001__x0001_" xfId="21" xr:uid="{00000000-0005-0000-0000-000014000000}"/>
    <cellStyle name="??&amp;O?&amp;H?_x0008_??_x0007__x0001__x0001_ 2" xfId="22" xr:uid="{00000000-0005-0000-0000-000015000000}"/>
    <cellStyle name="??&amp;O?&amp;H?_x0008_??_x0007__x0001__x0001_ 3" xfId="23" xr:uid="{00000000-0005-0000-0000-000016000000}"/>
    <cellStyle name="?W?_laroux" xfId="24" xr:uid="{00000000-0005-0000-0000-000017000000}"/>
    <cellStyle name="?曹%U?&amp;H?_x0008_?s_x000a__x0007__x0001__x0001_" xfId="25" xr:uid="{00000000-0005-0000-0000-000018000000}"/>
    <cellStyle name="’E‰Y [0.00]_laroux" xfId="215" xr:uid="{00000000-0005-0000-0000-0000DF000000}"/>
    <cellStyle name="’E‰Y_laroux" xfId="216" xr:uid="{00000000-0005-0000-0000-0000E0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)" xfId="19" xr:uid="{00000000-0005-0000-0000-000012000000}"/>
    <cellStyle name="#,##0" xfId="15" xr:uid="{00000000-0005-0000-0000-00000E000000}"/>
    <cellStyle name="°ia¤¼o " xfId="220" xr:uid="{00000000-0005-0000-0000-0000E4000000}"/>
    <cellStyle name="°ia¤aa " xfId="221" xr:uid="{00000000-0005-0000-0000-0000E5000000}"/>
    <cellStyle name="△백분율" xfId="218" xr:uid="{00000000-0005-0000-0000-0000E2000000}"/>
    <cellStyle name="△콤마" xfId="219" xr:uid="{00000000-0005-0000-0000-0000E3000000}"/>
    <cellStyle name="¤@?e_TEST-1 " xfId="217" xr:uid="{00000000-0005-0000-0000-0000E1000000}"/>
    <cellStyle name="0.0" xfId="222" xr:uid="{00000000-0005-0000-0000-0000E6000000}"/>
    <cellStyle name="0.00" xfId="223" xr:uid="{00000000-0005-0000-0000-0000E7000000}"/>
    <cellStyle name="1" xfId="224" xr:uid="{00000000-0005-0000-0000-0000E8000000}"/>
    <cellStyle name="1_단가조사표" xfId="225" xr:uid="{00000000-0005-0000-0000-0000E9000000}"/>
    <cellStyle name="1_단가조사표_1011소각" xfId="226" xr:uid="{00000000-0005-0000-0000-0000EA000000}"/>
    <cellStyle name="1_단가조사표_121내역" xfId="227" xr:uid="{00000000-0005-0000-0000-0000EB000000}"/>
    <cellStyle name="1_단가조사표_객토량" xfId="228" xr:uid="{00000000-0005-0000-0000-0000EC000000}"/>
    <cellStyle name="1_단가조사표_교통센~1" xfId="229" xr:uid="{00000000-0005-0000-0000-0000ED000000}"/>
    <cellStyle name="1_단가조사표_구조물대가 (2)" xfId="230" xr:uid="{00000000-0005-0000-0000-0000EE000000}"/>
    <cellStyle name="1_단가조사표_내역서 (2)" xfId="231" xr:uid="{00000000-0005-0000-0000-0000EF000000}"/>
    <cellStyle name="1_단가조사표_부대시설" xfId="232" xr:uid="{00000000-0005-0000-0000-0000F0000000}"/>
    <cellStyle name="1_단가조사표_소각수~1" xfId="233" xr:uid="{00000000-0005-0000-0000-0000F1000000}"/>
    <cellStyle name="1_단가조사표_소각수내역서" xfId="234" xr:uid="{00000000-0005-0000-0000-0000F2000000}"/>
    <cellStyle name="1_단가조사표_소각수목2" xfId="235" xr:uid="{00000000-0005-0000-0000-0000F3000000}"/>
    <cellStyle name="1_단가조사표_수량산출서 (2)" xfId="236" xr:uid="{00000000-0005-0000-0000-0000F4000000}"/>
    <cellStyle name="1_단가조사표_엑스포~1" xfId="237" xr:uid="{00000000-0005-0000-0000-0000F5000000}"/>
    <cellStyle name="1_단가조사표_엑스포한빛1" xfId="238" xr:uid="{00000000-0005-0000-0000-0000F6000000}"/>
    <cellStyle name="1_단가조사표_원가계~1" xfId="239" xr:uid="{00000000-0005-0000-0000-0000F7000000}"/>
    <cellStyle name="1_단가조사표_유기질" xfId="240" xr:uid="{00000000-0005-0000-0000-0000F8000000}"/>
    <cellStyle name="1_단가조사표_자재조서 (2)" xfId="241" xr:uid="{00000000-0005-0000-0000-0000F9000000}"/>
    <cellStyle name="1_단가조사표_총괄내역" xfId="242" xr:uid="{00000000-0005-0000-0000-0000FA000000}"/>
    <cellStyle name="1_단가조사표_총괄내역 (2)" xfId="243" xr:uid="{00000000-0005-0000-0000-0000FB000000}"/>
    <cellStyle name="1_단가조사표_포장일위" xfId="244" xr:uid="{00000000-0005-0000-0000-0000FC000000}"/>
    <cellStyle name="¹e" xfId="245" xr:uid="{00000000-0005-0000-0000-0000FD000000}"/>
    <cellStyle name="2" xfId="246" xr:uid="{00000000-0005-0000-0000-0000FE000000}"/>
    <cellStyle name="2_단가조사표" xfId="248" xr:uid="{00000000-0005-0000-0000-000000010000}"/>
    <cellStyle name="2_단가조사표_1011소각" xfId="249" xr:uid="{00000000-0005-0000-0000-000001010000}"/>
    <cellStyle name="2_단가조사표_121내역" xfId="250" xr:uid="{00000000-0005-0000-0000-000002010000}"/>
    <cellStyle name="2_단가조사표_객토량" xfId="251" xr:uid="{00000000-0005-0000-0000-000003010000}"/>
    <cellStyle name="2_단가조사표_교통센~1" xfId="252" xr:uid="{00000000-0005-0000-0000-000004010000}"/>
    <cellStyle name="2_단가조사표_구조물대가 (2)" xfId="253" xr:uid="{00000000-0005-0000-0000-000005010000}"/>
    <cellStyle name="2_단가조사표_내역서 (2)" xfId="254" xr:uid="{00000000-0005-0000-0000-000006010000}"/>
    <cellStyle name="2_단가조사표_부대시설" xfId="255" xr:uid="{00000000-0005-0000-0000-000007010000}"/>
    <cellStyle name="2_단가조사표_소각수~1" xfId="256" xr:uid="{00000000-0005-0000-0000-000008010000}"/>
    <cellStyle name="2_단가조사표_소각수내역서" xfId="257" xr:uid="{00000000-0005-0000-0000-000009010000}"/>
    <cellStyle name="2_단가조사표_소각수목2" xfId="258" xr:uid="{00000000-0005-0000-0000-00000A010000}"/>
    <cellStyle name="2_단가조사표_수량산출서 (2)" xfId="259" xr:uid="{00000000-0005-0000-0000-00000B010000}"/>
    <cellStyle name="2_단가조사표_엑스포~1" xfId="260" xr:uid="{00000000-0005-0000-0000-00000C010000}"/>
    <cellStyle name="2_단가조사표_엑스포한빛1" xfId="261" xr:uid="{00000000-0005-0000-0000-00000D010000}"/>
    <cellStyle name="2_단가조사표_원가계~1" xfId="262" xr:uid="{00000000-0005-0000-0000-00000E010000}"/>
    <cellStyle name="2_단가조사표_유기질" xfId="263" xr:uid="{00000000-0005-0000-0000-00000F010000}"/>
    <cellStyle name="2_단가조사표_자재조서 (2)" xfId="264" xr:uid="{00000000-0005-0000-0000-000010010000}"/>
    <cellStyle name="2_단가조사표_총괄내역" xfId="265" xr:uid="{00000000-0005-0000-0000-000011010000}"/>
    <cellStyle name="2_단가조사표_총괄내역 (2)" xfId="266" xr:uid="{00000000-0005-0000-0000-000012010000}"/>
    <cellStyle name="2_단가조사표_포장일위" xfId="267" xr:uid="{00000000-0005-0000-0000-000013010000}"/>
    <cellStyle name="2)" xfId="247" xr:uid="{00000000-0005-0000-0000-0000FF000000}"/>
    <cellStyle name="20% - 강조색1 2" xfId="268" xr:uid="{00000000-0005-0000-0000-000014010000}"/>
    <cellStyle name="20% - 강조색2 2" xfId="269" xr:uid="{00000000-0005-0000-0000-000015010000}"/>
    <cellStyle name="20% - 강조색3 2" xfId="270" xr:uid="{00000000-0005-0000-0000-000016010000}"/>
    <cellStyle name="20% - 강조색4 2" xfId="271" xr:uid="{00000000-0005-0000-0000-000017010000}"/>
    <cellStyle name="20% - 강조색5 2" xfId="272" xr:uid="{00000000-0005-0000-0000-000018010000}"/>
    <cellStyle name="20% - 강조색6 2" xfId="273" xr:uid="{00000000-0005-0000-0000-000019010000}"/>
    <cellStyle name="40% - 강조색1 2" xfId="274" xr:uid="{00000000-0005-0000-0000-00001A010000}"/>
    <cellStyle name="40% - 강조색2 2" xfId="275" xr:uid="{00000000-0005-0000-0000-00001B010000}"/>
    <cellStyle name="40% - 강조색3 2" xfId="276" xr:uid="{00000000-0005-0000-0000-00001C010000}"/>
    <cellStyle name="40% - 강조색4 2" xfId="277" xr:uid="{00000000-0005-0000-0000-00001D010000}"/>
    <cellStyle name="40% - 강조색5 2" xfId="278" xr:uid="{00000000-0005-0000-0000-00001E010000}"/>
    <cellStyle name="40% - 강조색6 2" xfId="279" xr:uid="{00000000-0005-0000-0000-00001F010000}"/>
    <cellStyle name="60" xfId="280" xr:uid="{00000000-0005-0000-0000-000020010000}"/>
    <cellStyle name="60% - 강조색1 2" xfId="281" xr:uid="{00000000-0005-0000-0000-000021010000}"/>
    <cellStyle name="60% - 강조색2 2" xfId="282" xr:uid="{00000000-0005-0000-0000-000022010000}"/>
    <cellStyle name="60% - 강조색3 2" xfId="283" xr:uid="{00000000-0005-0000-0000-000023010000}"/>
    <cellStyle name="60% - 강조색4 2" xfId="284" xr:uid="{00000000-0005-0000-0000-000024010000}"/>
    <cellStyle name="60% - 강조색5 2" xfId="285" xr:uid="{00000000-0005-0000-0000-000025010000}"/>
    <cellStyle name="60% - 강조색6 2" xfId="286" xr:uid="{00000000-0005-0000-0000-000026010000}"/>
    <cellStyle name="6년" xfId="287" xr:uid="{00000000-0005-0000-0000-000027010000}"/>
    <cellStyle name="A" xfId="288" xr:uid="{00000000-0005-0000-0000-000028010000}"/>
    <cellStyle name="A_12.0709_본사경비(곤지암)" xfId="289" xr:uid="{00000000-0005-0000-0000-000029010000}"/>
    <cellStyle name="A_13.0710_본사경비(곤지암_건축)" xfId="290" xr:uid="{00000000-0005-0000-0000-00002A010000}"/>
    <cellStyle name="A¨­￠￢￠O [0]_INQUIRY ￠?￥i¨u¡AAⓒ￢Aⓒª " xfId="291" xr:uid="{00000000-0005-0000-0000-00002B010000}"/>
    <cellStyle name="A¨­￠￢￠O_INQUIRY ￠?￥i¨u¡AAⓒ￢Aⓒª " xfId="292" xr:uid="{00000000-0005-0000-0000-00002C010000}"/>
    <cellStyle name="Aⓒ­" xfId="293" xr:uid="{00000000-0005-0000-0000-00002D010000}"/>
    <cellStyle name="Ae" xfId="294" xr:uid="{00000000-0005-0000-0000-00002E010000}"/>
    <cellStyle name="Aee­ " xfId="295" xr:uid="{00000000-0005-0000-0000-00002F010000}"/>
    <cellStyle name="Aee­  2" xfId="296" xr:uid="{00000000-0005-0000-0000-000030010000}"/>
    <cellStyle name="Aee­  3" xfId="297" xr:uid="{00000000-0005-0000-0000-000031010000}"/>
    <cellStyle name="Aee­ _12.0709_본사경비(곤지암)" xfId="303" xr:uid="{00000000-0005-0000-0000-00003C010000}"/>
    <cellStyle name="ÅëÈ­ [0]_»óºÎ¼ö·®Áý°è " xfId="299" xr:uid="{00000000-0005-0000-0000-000033010000}"/>
    <cellStyle name="AeE­ [0]_´eAN°yC￥ " xfId="298" xr:uid="{00000000-0005-0000-0000-000032010000}"/>
    <cellStyle name="ÅëÈ­ [0]_½Ã¸à¸ð·¡" xfId="301" xr:uid="{00000000-0005-0000-0000-000035010000}"/>
    <cellStyle name="AeE­ [0]_¼oAI¼º " xfId="300" xr:uid="{00000000-0005-0000-0000-000034010000}"/>
    <cellStyle name="ÅëÈ­ [0]_RESULTS" xfId="302" xr:uid="{00000000-0005-0000-0000-00003B010000}"/>
    <cellStyle name="ÅëÈ­_»óºÎ¼ö·®Áý°è " xfId="305" xr:uid="{00000000-0005-0000-0000-00003E010000}"/>
    <cellStyle name="AeE­_´eAN°yC￥ " xfId="304" xr:uid="{00000000-0005-0000-0000-00003D010000}"/>
    <cellStyle name="ÅëÈ­_½Ã¸à¸ð·¡" xfId="307" xr:uid="{00000000-0005-0000-0000-000040010000}"/>
    <cellStyle name="AeE­_¼oAI¼º " xfId="306" xr:uid="{00000000-0005-0000-0000-00003F010000}"/>
    <cellStyle name="ÅëÈ­_RESULTS" xfId="308" xr:uid="{00000000-0005-0000-0000-000046010000}"/>
    <cellStyle name="Aee¡" xfId="309" xr:uid="{00000000-0005-0000-0000-000047010000}"/>
    <cellStyle name="AeE¡ⓒ [0]_INQUIRY ￠?￥i¨u¡AAⓒ￢Aⓒª " xfId="310" xr:uid="{00000000-0005-0000-0000-000048010000}"/>
    <cellStyle name="AeE¡ⓒ_INQUIRY ￠?￥i¨u¡AAⓒ￢Aⓒª " xfId="311" xr:uid="{00000000-0005-0000-0000-000049010000}"/>
    <cellStyle name="Æu¼ " xfId="312" xr:uid="{00000000-0005-0000-0000-00004A010000}"/>
    <cellStyle name="ALIGNMENT" xfId="313" xr:uid="{00000000-0005-0000-0000-00004B010000}"/>
    <cellStyle name="args.style" xfId="314" xr:uid="{00000000-0005-0000-0000-00004C010000}"/>
    <cellStyle name="Au¸r " xfId="324" xr:uid="{00000000-0005-0000-0000-000060010000}"/>
    <cellStyle name="Aþ¸" xfId="315" xr:uid="{00000000-0005-0000-0000-00004D010000}"/>
    <cellStyle name="ÄÞ¸¶ [0]_¿ø°¡" xfId="317" xr:uid="{00000000-0005-0000-0000-00004F010000}"/>
    <cellStyle name="AÞ¸¶ [0]_´eAN°yC￥ " xfId="316" xr:uid="{00000000-0005-0000-0000-00004E010000}"/>
    <cellStyle name="ÄÞ¸¶ [0]_½Ã¸à¸ð·¡" xfId="319" xr:uid="{00000000-0005-0000-0000-000051010000}"/>
    <cellStyle name="ÄÞ¸¶_»óºÎ¼ö·®Áý°è " xfId="321" xr:uid="{00000000-0005-0000-0000-000058010000}"/>
    <cellStyle name="AÞ¸¶ [0]_¼oAI¼º " xfId="318" xr:uid="{00000000-0005-0000-0000-000050010000}"/>
    <cellStyle name="AÞ¸¶_´eAN°yC￥ " xfId="320" xr:uid="{00000000-0005-0000-0000-000057010000}"/>
    <cellStyle name="ÄÞ¸¶_½Ã¸à¸ð·¡" xfId="323" xr:uid="{00000000-0005-0000-0000-00005A010000}"/>
    <cellStyle name="AÞ¸¶_¼oAI¼º " xfId="322" xr:uid="{00000000-0005-0000-0000-000059010000}"/>
    <cellStyle name="_x0001_b" xfId="325" xr:uid="{00000000-0005-0000-0000-000061010000}"/>
    <cellStyle name="blank" xfId="326" xr:uid="{00000000-0005-0000-0000-000062010000}"/>
    <cellStyle name="blank - Style1" xfId="327" xr:uid="{00000000-0005-0000-0000-000063010000}"/>
    <cellStyle name="C" xfId="328" xr:uid="{00000000-0005-0000-0000-000064010000}"/>
    <cellStyle name="C_12.0709_본사경비(곤지암)" xfId="329" xr:uid="{00000000-0005-0000-0000-000065010000}"/>
    <cellStyle name="C_13.0710_본사경비(곤지암_건축)" xfId="330" xr:uid="{00000000-0005-0000-0000-000066010000}"/>
    <cellStyle name="C¡IA¨ª_¡ic¨u¡A¨￢I¨￢¡Æ AN¡Æe " xfId="331" xr:uid="{00000000-0005-0000-0000-000067010000}"/>
    <cellStyle name="C￥AØ_  FAB AIA¤  " xfId="332" xr:uid="{00000000-0005-0000-0000-000068010000}"/>
    <cellStyle name="Ç¥ÁØ_¿µ¾÷ÇöÈ² " xfId="333" xr:uid="{00000000-0005-0000-0000-000069010000}"/>
    <cellStyle name="C￥AØ_≫c¾÷ºIº° AN°e " xfId="334" xr:uid="{00000000-0005-0000-0000-00006C010000}"/>
    <cellStyle name="Ç¥ÁØ_5-1±¤°í " xfId="335" xr:uid="{00000000-0005-0000-0000-00006D010000}"/>
    <cellStyle name="C￥AØ_AN°y(1.25) " xfId="336" xr:uid="{00000000-0005-0000-0000-00006E010000}"/>
    <cellStyle name="Ç¥ÁØ_Áý°èÇ¥(2¿ù) " xfId="337" xr:uid="{00000000-0005-0000-0000-00006F010000}"/>
    <cellStyle name="C￥AØ_PERSONAL" xfId="338" xr:uid="{00000000-0005-0000-0000-000070010000}"/>
    <cellStyle name="Calc Currency (0)" xfId="339" xr:uid="{00000000-0005-0000-0000-000071010000}"/>
    <cellStyle name="Calc Currency (2)" xfId="340" xr:uid="{00000000-0005-0000-0000-000072010000}"/>
    <cellStyle name="Calc Percent (0)" xfId="341" xr:uid="{00000000-0005-0000-0000-000073010000}"/>
    <cellStyle name="Calc Percent (1)" xfId="342" xr:uid="{00000000-0005-0000-0000-000074010000}"/>
    <cellStyle name="Calc Percent (2)" xfId="343" xr:uid="{00000000-0005-0000-0000-000075010000}"/>
    <cellStyle name="Calc Units (0)" xfId="344" xr:uid="{00000000-0005-0000-0000-000076010000}"/>
    <cellStyle name="Calc Units (1)" xfId="345" xr:uid="{00000000-0005-0000-0000-000077010000}"/>
    <cellStyle name="Calc Units (2)" xfId="346" xr:uid="{00000000-0005-0000-0000-000078010000}"/>
    <cellStyle name="category" xfId="347" xr:uid="{00000000-0005-0000-0000-000079010000}"/>
    <cellStyle name="CIAIÆU¸μAⓒ" xfId="348" xr:uid="{00000000-0005-0000-0000-00007A010000}"/>
    <cellStyle name="CMH/대" xfId="349" xr:uid="{00000000-0005-0000-0000-00007B010000}"/>
    <cellStyle name="CMM/대" xfId="350" xr:uid="{00000000-0005-0000-0000-00007C010000}"/>
    <cellStyle name="ⓒo" xfId="351" xr:uid="{00000000-0005-0000-0000-00007D010000}"/>
    <cellStyle name="Comma" xfId="352" xr:uid="{00000000-0005-0000-0000-00007E010000}"/>
    <cellStyle name="Comma  - Style2" xfId="353" xr:uid="{00000000-0005-0000-0000-00007F010000}"/>
    <cellStyle name="Comma  - Style3" xfId="354" xr:uid="{00000000-0005-0000-0000-000080010000}"/>
    <cellStyle name="Comma  - Style4" xfId="355" xr:uid="{00000000-0005-0000-0000-000081010000}"/>
    <cellStyle name="Comma  - Style5" xfId="356" xr:uid="{00000000-0005-0000-0000-000082010000}"/>
    <cellStyle name="Comma  - Style6" xfId="357" xr:uid="{00000000-0005-0000-0000-000083010000}"/>
    <cellStyle name="Comma  - Style7" xfId="358" xr:uid="{00000000-0005-0000-0000-000084010000}"/>
    <cellStyle name="Comma  - Style8" xfId="359" xr:uid="{00000000-0005-0000-0000-000085010000}"/>
    <cellStyle name="Comma [0]" xfId="665" xr:uid="{00000000-0005-0000-0000-000086010000}"/>
    <cellStyle name="Comma [0] 2" xfId="360" xr:uid="{00000000-0005-0000-0000-000087010000}"/>
    <cellStyle name="Comma [0] 3" xfId="361" xr:uid="{00000000-0005-0000-0000-000088010000}"/>
    <cellStyle name="Comma [00]" xfId="362" xr:uid="{00000000-0005-0000-0000-000089010000}"/>
    <cellStyle name="Comma 10" xfId="363" xr:uid="{00000000-0005-0000-0000-00008A010000}"/>
    <cellStyle name="Comma 11" xfId="364" xr:uid="{00000000-0005-0000-0000-00008B010000}"/>
    <cellStyle name="Comma 12" xfId="365" xr:uid="{00000000-0005-0000-0000-00008C010000}"/>
    <cellStyle name="Comma 13" xfId="366" xr:uid="{00000000-0005-0000-0000-00008D010000}"/>
    <cellStyle name="Comma 14" xfId="367" xr:uid="{00000000-0005-0000-0000-00008E010000}"/>
    <cellStyle name="Comma 15" xfId="368" xr:uid="{00000000-0005-0000-0000-00008F010000}"/>
    <cellStyle name="Comma 16" xfId="369" xr:uid="{00000000-0005-0000-0000-000090010000}"/>
    <cellStyle name="Comma 17" xfId="370" xr:uid="{00000000-0005-0000-0000-000091010000}"/>
    <cellStyle name="Comma 2" xfId="371" xr:uid="{00000000-0005-0000-0000-000092010000}"/>
    <cellStyle name="Comma 3" xfId="372" xr:uid="{00000000-0005-0000-0000-000093010000}"/>
    <cellStyle name="Comma 4" xfId="373" xr:uid="{00000000-0005-0000-0000-000094010000}"/>
    <cellStyle name="Comma 5" xfId="374" xr:uid="{00000000-0005-0000-0000-000095010000}"/>
    <cellStyle name="Comma 6" xfId="375" xr:uid="{00000000-0005-0000-0000-000096010000}"/>
    <cellStyle name="Comma 7" xfId="376" xr:uid="{00000000-0005-0000-0000-000097010000}"/>
    <cellStyle name="Comma 8" xfId="377" xr:uid="{00000000-0005-0000-0000-000098010000}"/>
    <cellStyle name="Comma 9" xfId="378" xr:uid="{00000000-0005-0000-0000-000099010000}"/>
    <cellStyle name="comma zerodec" xfId="379" xr:uid="{00000000-0005-0000-0000-00009A010000}"/>
    <cellStyle name="comma zerodec 2" xfId="380" xr:uid="{00000000-0005-0000-0000-00009B010000}"/>
    <cellStyle name="comma zerodec 3" xfId="381" xr:uid="{00000000-0005-0000-0000-00009C010000}"/>
    <cellStyle name="comma zerodec 4" xfId="819" xr:uid="{00000000-0005-0000-0000-00009D010000}"/>
    <cellStyle name="comma zerodec_가설공사 " xfId="382" xr:uid="{00000000-0005-0000-0000-00009E010000}"/>
    <cellStyle name="Comma_ SG&amp;A Bridge " xfId="383" xr:uid="{00000000-0005-0000-0000-00009F010000}"/>
    <cellStyle name="Comma0" xfId="384" xr:uid="{00000000-0005-0000-0000-0000A0010000}"/>
    <cellStyle name="Comma0 2" xfId="385" xr:uid="{00000000-0005-0000-0000-0000A1010000}"/>
    <cellStyle name="Comma0 3" xfId="386" xr:uid="{00000000-0005-0000-0000-0000A2010000}"/>
    <cellStyle name="Comma0 4" xfId="387" xr:uid="{00000000-0005-0000-0000-0000A3010000}"/>
    <cellStyle name="Copied" xfId="388" xr:uid="{00000000-0005-0000-0000-0000A4010000}"/>
    <cellStyle name="Curren?_x0012_퐀_x0017_?" xfId="389" xr:uid="{00000000-0005-0000-0000-0000A5010000}"/>
    <cellStyle name="Currency" xfId="390" xr:uid="{00000000-0005-0000-0000-0000A6010000}"/>
    <cellStyle name="Currency [0]" xfId="391" xr:uid="{00000000-0005-0000-0000-0000A7010000}"/>
    <cellStyle name="Currency [0] 2" xfId="392" xr:uid="{00000000-0005-0000-0000-0000A8010000}"/>
    <cellStyle name="Currency [0] 3" xfId="393" xr:uid="{00000000-0005-0000-0000-0000A9010000}"/>
    <cellStyle name="Currency [00]" xfId="394" xr:uid="{00000000-0005-0000-0000-0000AA010000}"/>
    <cellStyle name="Currency 10" xfId="395" xr:uid="{00000000-0005-0000-0000-0000AB010000}"/>
    <cellStyle name="Currency 11" xfId="396" xr:uid="{00000000-0005-0000-0000-0000AC010000}"/>
    <cellStyle name="Currency 12" xfId="397" xr:uid="{00000000-0005-0000-0000-0000AD010000}"/>
    <cellStyle name="Currency 13" xfId="398" xr:uid="{00000000-0005-0000-0000-0000AE010000}"/>
    <cellStyle name="Currency 14" xfId="399" xr:uid="{00000000-0005-0000-0000-0000AF010000}"/>
    <cellStyle name="Currency 15" xfId="400" xr:uid="{00000000-0005-0000-0000-0000B0010000}"/>
    <cellStyle name="Currency 16" xfId="401" xr:uid="{00000000-0005-0000-0000-0000B1010000}"/>
    <cellStyle name="Currency 17" xfId="402" xr:uid="{00000000-0005-0000-0000-0000B2010000}"/>
    <cellStyle name="Currency 2" xfId="403" xr:uid="{00000000-0005-0000-0000-0000B3010000}"/>
    <cellStyle name="Currency 3" xfId="404" xr:uid="{00000000-0005-0000-0000-0000B4010000}"/>
    <cellStyle name="Currency 4" xfId="405" xr:uid="{00000000-0005-0000-0000-0000B5010000}"/>
    <cellStyle name="Currency 5" xfId="406" xr:uid="{00000000-0005-0000-0000-0000B6010000}"/>
    <cellStyle name="Currency 6" xfId="407" xr:uid="{00000000-0005-0000-0000-0000B7010000}"/>
    <cellStyle name="Currency 7" xfId="408" xr:uid="{00000000-0005-0000-0000-0000B8010000}"/>
    <cellStyle name="Currency 8" xfId="409" xr:uid="{00000000-0005-0000-0000-0000B9010000}"/>
    <cellStyle name="Currency 9" xfId="410" xr:uid="{00000000-0005-0000-0000-0000BA010000}"/>
    <cellStyle name="Currency_ SG&amp;A Bridge " xfId="411" xr:uid="{00000000-0005-0000-0000-0000BB010000}"/>
    <cellStyle name="Currency0" xfId="412" xr:uid="{00000000-0005-0000-0000-0000BC010000}"/>
    <cellStyle name="Currency0 2" xfId="413" xr:uid="{00000000-0005-0000-0000-0000BD010000}"/>
    <cellStyle name="Currency0 3" xfId="414" xr:uid="{00000000-0005-0000-0000-0000BE010000}"/>
    <cellStyle name="Currency0 4" xfId="415" xr:uid="{00000000-0005-0000-0000-0000BF010000}"/>
    <cellStyle name="Currency1" xfId="416" xr:uid="{00000000-0005-0000-0000-0000C0010000}"/>
    <cellStyle name="Currency1 2" xfId="417" xr:uid="{00000000-0005-0000-0000-0000C1010000}"/>
    <cellStyle name="Currency1 3" xfId="418" xr:uid="{00000000-0005-0000-0000-0000C2010000}"/>
    <cellStyle name="Currency1 4" xfId="419" xr:uid="{00000000-0005-0000-0000-0000C3010000}"/>
    <cellStyle name="Currency1 5" xfId="420" xr:uid="{00000000-0005-0000-0000-0000C4010000}"/>
    <cellStyle name="Currency1 6" xfId="820" xr:uid="{00000000-0005-0000-0000-0000C5010000}"/>
    <cellStyle name="Date" xfId="421" xr:uid="{00000000-0005-0000-0000-0000C6010000}"/>
    <cellStyle name="Date 2" xfId="422" xr:uid="{00000000-0005-0000-0000-0000C7010000}"/>
    <cellStyle name="Date 3" xfId="423" xr:uid="{00000000-0005-0000-0000-0000C8010000}"/>
    <cellStyle name="Date 4" xfId="424" xr:uid="{00000000-0005-0000-0000-0000C9010000}"/>
    <cellStyle name="Date Short" xfId="425" xr:uid="{00000000-0005-0000-0000-0000CA010000}"/>
    <cellStyle name="Date_견적서-LG기공" xfId="426" xr:uid="{00000000-0005-0000-0000-0000CB010000}"/>
    <cellStyle name="DELTA" xfId="427" xr:uid="{00000000-0005-0000-0000-0000CC010000}"/>
    <cellStyle name="Dezimal [0]_laroux" xfId="428" xr:uid="{00000000-0005-0000-0000-0000CD010000}"/>
    <cellStyle name="Dezimal_laroux" xfId="429" xr:uid="{00000000-0005-0000-0000-0000CE010000}"/>
    <cellStyle name="Dollar (zero dec)" xfId="430" xr:uid="{00000000-0005-0000-0000-0000CF010000}"/>
    <cellStyle name="Dollar (zero dec) 2" xfId="431" xr:uid="{00000000-0005-0000-0000-0000D0010000}"/>
    <cellStyle name="Dollar (zero dec) 3" xfId="432" xr:uid="{00000000-0005-0000-0000-0000D1010000}"/>
    <cellStyle name="Dollar (zero dec) 4" xfId="821" xr:uid="{00000000-0005-0000-0000-0000D2010000}"/>
    <cellStyle name="Enter Currency (0)" xfId="433" xr:uid="{00000000-0005-0000-0000-0000D3010000}"/>
    <cellStyle name="Enter Currency (2)" xfId="434" xr:uid="{00000000-0005-0000-0000-0000D4010000}"/>
    <cellStyle name="Enter Units (0)" xfId="435" xr:uid="{00000000-0005-0000-0000-0000D5010000}"/>
    <cellStyle name="Enter Units (1)" xfId="436" xr:uid="{00000000-0005-0000-0000-0000D6010000}"/>
    <cellStyle name="Enter Units (2)" xfId="437" xr:uid="{00000000-0005-0000-0000-0000D7010000}"/>
    <cellStyle name="Entered" xfId="438" xr:uid="{00000000-0005-0000-0000-0000D8010000}"/>
    <cellStyle name="Excel Built-in Normal 1" xfId="837" xr:uid="{00000000-0005-0000-0000-0000D9010000}"/>
    <cellStyle name="F2" xfId="439" xr:uid="{00000000-0005-0000-0000-0000DA010000}"/>
    <cellStyle name="F2 2" xfId="440" xr:uid="{00000000-0005-0000-0000-0000DB010000}"/>
    <cellStyle name="F2 3" xfId="441" xr:uid="{00000000-0005-0000-0000-0000DC010000}"/>
    <cellStyle name="F2 4" xfId="442" xr:uid="{00000000-0005-0000-0000-0000DD010000}"/>
    <cellStyle name="F3" xfId="443" xr:uid="{00000000-0005-0000-0000-0000DE010000}"/>
    <cellStyle name="F3 2" xfId="444" xr:uid="{00000000-0005-0000-0000-0000DF010000}"/>
    <cellStyle name="F3 3" xfId="445" xr:uid="{00000000-0005-0000-0000-0000E0010000}"/>
    <cellStyle name="F3 4" xfId="446" xr:uid="{00000000-0005-0000-0000-0000E1010000}"/>
    <cellStyle name="F4" xfId="447" xr:uid="{00000000-0005-0000-0000-0000E2010000}"/>
    <cellStyle name="F4 2" xfId="448" xr:uid="{00000000-0005-0000-0000-0000E3010000}"/>
    <cellStyle name="F4 3" xfId="449" xr:uid="{00000000-0005-0000-0000-0000E4010000}"/>
    <cellStyle name="F4 4" xfId="450" xr:uid="{00000000-0005-0000-0000-0000E5010000}"/>
    <cellStyle name="F5" xfId="451" xr:uid="{00000000-0005-0000-0000-0000E6010000}"/>
    <cellStyle name="F5 2" xfId="452" xr:uid="{00000000-0005-0000-0000-0000E7010000}"/>
    <cellStyle name="F5 3" xfId="453" xr:uid="{00000000-0005-0000-0000-0000E8010000}"/>
    <cellStyle name="F5 4" xfId="454" xr:uid="{00000000-0005-0000-0000-0000E9010000}"/>
    <cellStyle name="F6" xfId="455" xr:uid="{00000000-0005-0000-0000-0000EA010000}"/>
    <cellStyle name="F6 2" xfId="456" xr:uid="{00000000-0005-0000-0000-0000EB010000}"/>
    <cellStyle name="F6 3" xfId="457" xr:uid="{00000000-0005-0000-0000-0000EC010000}"/>
    <cellStyle name="F6 4" xfId="458" xr:uid="{00000000-0005-0000-0000-0000ED010000}"/>
    <cellStyle name="F7" xfId="459" xr:uid="{00000000-0005-0000-0000-0000EE010000}"/>
    <cellStyle name="F7 2" xfId="460" xr:uid="{00000000-0005-0000-0000-0000EF010000}"/>
    <cellStyle name="F7 3" xfId="461" xr:uid="{00000000-0005-0000-0000-0000F0010000}"/>
    <cellStyle name="F7 4" xfId="462" xr:uid="{00000000-0005-0000-0000-0000F1010000}"/>
    <cellStyle name="F8" xfId="463" xr:uid="{00000000-0005-0000-0000-0000F2010000}"/>
    <cellStyle name="F8 2" xfId="464" xr:uid="{00000000-0005-0000-0000-0000F3010000}"/>
    <cellStyle name="F8 3" xfId="465" xr:uid="{00000000-0005-0000-0000-0000F4010000}"/>
    <cellStyle name="F8 4" xfId="466" xr:uid="{00000000-0005-0000-0000-0000F5010000}"/>
    <cellStyle name="Fixed" xfId="467" xr:uid="{00000000-0005-0000-0000-0000F6010000}"/>
    <cellStyle name="Fixed 2" xfId="468" xr:uid="{00000000-0005-0000-0000-0000F7010000}"/>
    <cellStyle name="Fixed 3" xfId="469" xr:uid="{00000000-0005-0000-0000-0000F8010000}"/>
    <cellStyle name="Fixed 4" xfId="470" xr:uid="{00000000-0005-0000-0000-0000F9010000}"/>
    <cellStyle name="Followed Hyperlink" xfId="471" xr:uid="{00000000-0005-0000-0000-0000FA010000}"/>
    <cellStyle name="G10" xfId="472" xr:uid="{00000000-0005-0000-0000-0000FB010000}"/>
    <cellStyle name="Grey" xfId="473" xr:uid="{00000000-0005-0000-0000-0000FC010000}"/>
    <cellStyle name="H1" xfId="474" xr:uid="{00000000-0005-0000-0000-0000FD010000}"/>
    <cellStyle name="H2" xfId="475" xr:uid="{00000000-0005-0000-0000-0000FE010000}"/>
    <cellStyle name="HEADER" xfId="476" xr:uid="{00000000-0005-0000-0000-0000FF010000}"/>
    <cellStyle name="Header1" xfId="477" xr:uid="{00000000-0005-0000-0000-000000020000}"/>
    <cellStyle name="Header2" xfId="478" xr:uid="{00000000-0005-0000-0000-000001020000}"/>
    <cellStyle name="Heading 1" xfId="479" xr:uid="{00000000-0005-0000-0000-000002020000}"/>
    <cellStyle name="Heading 1 2" xfId="480" xr:uid="{00000000-0005-0000-0000-000003020000}"/>
    <cellStyle name="Heading 1 3" xfId="481" xr:uid="{00000000-0005-0000-0000-000004020000}"/>
    <cellStyle name="Heading 1 4" xfId="482" xr:uid="{00000000-0005-0000-0000-000005020000}"/>
    <cellStyle name="Heading 2" xfId="483" xr:uid="{00000000-0005-0000-0000-000006020000}"/>
    <cellStyle name="Heading 2 2" xfId="484" xr:uid="{00000000-0005-0000-0000-000007020000}"/>
    <cellStyle name="Heading 2 3" xfId="485" xr:uid="{00000000-0005-0000-0000-000008020000}"/>
    <cellStyle name="Heading 2 4" xfId="486" xr:uid="{00000000-0005-0000-0000-000009020000}"/>
    <cellStyle name="Heading1" xfId="487" xr:uid="{00000000-0005-0000-0000-00000A020000}"/>
    <cellStyle name="Heading1 2" xfId="488" xr:uid="{00000000-0005-0000-0000-00000B020000}"/>
    <cellStyle name="Heading1 3" xfId="489" xr:uid="{00000000-0005-0000-0000-00000C020000}"/>
    <cellStyle name="Heading2" xfId="490" xr:uid="{00000000-0005-0000-0000-00000D020000}"/>
    <cellStyle name="Heading2 2" xfId="491" xr:uid="{00000000-0005-0000-0000-00000E020000}"/>
    <cellStyle name="Heading2 3" xfId="492" xr:uid="{00000000-0005-0000-0000-00000F020000}"/>
    <cellStyle name="HEADINGS" xfId="493" xr:uid="{00000000-0005-0000-0000-000010020000}"/>
    <cellStyle name="HEADINGSTOP" xfId="494" xr:uid="{00000000-0005-0000-0000-000011020000}"/>
    <cellStyle name="Helv8_PFD4.XLS" xfId="495" xr:uid="{00000000-0005-0000-0000-000012020000}"/>
    <cellStyle name="Hyperlink" xfId="496" xr:uid="{00000000-0005-0000-0000-000013020000}"/>
    <cellStyle name="Input [yellow]" xfId="497" xr:uid="{00000000-0005-0000-0000-000014020000}"/>
    <cellStyle name="IP" xfId="498" xr:uid="{00000000-0005-0000-0000-000015020000}"/>
    <cellStyle name="k1" xfId="499" xr:uid="{00000000-0005-0000-0000-000016020000}"/>
    <cellStyle name="k5" xfId="500" xr:uid="{00000000-0005-0000-0000-000017020000}"/>
    <cellStyle name="kg/대" xfId="501" xr:uid="{00000000-0005-0000-0000-000018020000}"/>
    <cellStyle name="Link Currency (0)" xfId="502" xr:uid="{00000000-0005-0000-0000-000019020000}"/>
    <cellStyle name="Link Currency (2)" xfId="503" xr:uid="{00000000-0005-0000-0000-00001A020000}"/>
    <cellStyle name="Link Units (0)" xfId="504" xr:uid="{00000000-0005-0000-0000-00001B020000}"/>
    <cellStyle name="Link Units (1)" xfId="505" xr:uid="{00000000-0005-0000-0000-00001C020000}"/>
    <cellStyle name="Link Units (2)" xfId="506" xr:uid="{00000000-0005-0000-0000-00001D020000}"/>
    <cellStyle name="LongDesc" xfId="822" xr:uid="{00000000-0005-0000-0000-00001E020000}"/>
    <cellStyle name="m3/대" xfId="507" xr:uid="{00000000-0005-0000-0000-00001F020000}"/>
    <cellStyle name="Miglia - Stile1" xfId="508" xr:uid="{00000000-0005-0000-0000-000020020000}"/>
    <cellStyle name="Miglia - Stile2" xfId="509" xr:uid="{00000000-0005-0000-0000-000021020000}"/>
    <cellStyle name="Miglia - Stile3" xfId="510" xr:uid="{00000000-0005-0000-0000-000022020000}"/>
    <cellStyle name="Miglia - Stile4" xfId="511" xr:uid="{00000000-0005-0000-0000-000023020000}"/>
    <cellStyle name="Miglia - Stile5" xfId="512" xr:uid="{00000000-0005-0000-0000-000024020000}"/>
    <cellStyle name="Milliers [0]_399GC10" xfId="513" xr:uid="{00000000-0005-0000-0000-000025020000}"/>
    <cellStyle name="Milliers_399GC10" xfId="514" xr:uid="{00000000-0005-0000-0000-000026020000}"/>
    <cellStyle name="Model" xfId="515" xr:uid="{00000000-0005-0000-0000-000027020000}"/>
    <cellStyle name="Mon?aire [0]_399GC10" xfId="516" xr:uid="{00000000-0005-0000-0000-000028020000}"/>
    <cellStyle name="Mon?aire_399GC10" xfId="517" xr:uid="{00000000-0005-0000-0000-000029020000}"/>
    <cellStyle name="no dec" xfId="518" xr:uid="{00000000-0005-0000-0000-00002A020000}"/>
    <cellStyle name="nohs" xfId="519" xr:uid="{00000000-0005-0000-0000-00002B020000}"/>
    <cellStyle name="normal" xfId="0" builtinId="0"/>
    <cellStyle name="Normal - Stile6" xfId="520" xr:uid="{00000000-0005-0000-0000-00002D020000}"/>
    <cellStyle name="Normal - Stile7" xfId="521" xr:uid="{00000000-0005-0000-0000-00002E020000}"/>
    <cellStyle name="Normal - Stile8" xfId="522" xr:uid="{00000000-0005-0000-0000-00002F020000}"/>
    <cellStyle name="Normal - Style1" xfId="523" xr:uid="{00000000-0005-0000-0000-000030020000}"/>
    <cellStyle name="Normal - Style1 2" xfId="524" xr:uid="{00000000-0005-0000-0000-000031020000}"/>
    <cellStyle name="Normal - Style1 3" xfId="525" xr:uid="{00000000-0005-0000-0000-000032020000}"/>
    <cellStyle name="Normal - Style1 4" xfId="526" xr:uid="{00000000-0005-0000-0000-000033020000}"/>
    <cellStyle name="Normal - Style1 5" xfId="527" xr:uid="{00000000-0005-0000-0000-000034020000}"/>
    <cellStyle name="Normal - Style1 6" xfId="823" xr:uid="{00000000-0005-0000-0000-000035020000}"/>
    <cellStyle name="Normal - 유형1" xfId="528" xr:uid="{00000000-0005-0000-0000-000036020000}"/>
    <cellStyle name="Normal 4 18" xfId="824" xr:uid="{00000000-0005-0000-0000-000037020000}"/>
    <cellStyle name="Œ…?æ맖?e [0.00]_laroux" xfId="529" xr:uid="{00000000-0005-0000-0000-000039020000}"/>
    <cellStyle name="Œ…?æ맖?e_laroux" xfId="530" xr:uid="{00000000-0005-0000-0000-00003A020000}"/>
    <cellStyle name="oft Excel]_x000d__x000a_Comment=The open=/f lines load custom functions into the Paste Function list._x000d__x000a_Maximized=3_x000d__x000a_AutoFormat=" xfId="531" xr:uid="{00000000-0005-0000-0000-00003B020000}"/>
    <cellStyle name="per.style" xfId="532" xr:uid="{00000000-0005-0000-0000-00003C020000}"/>
    <cellStyle name="Percent" xfId="626" xr:uid="{00000000-0005-0000-0000-00003D020000}"/>
    <cellStyle name="Percent (0)" xfId="533" xr:uid="{00000000-0005-0000-0000-00003E020000}"/>
    <cellStyle name="Percent [0]" xfId="534" xr:uid="{00000000-0005-0000-0000-00003F020000}"/>
    <cellStyle name="Percent [00]" xfId="535" xr:uid="{00000000-0005-0000-0000-000040020000}"/>
    <cellStyle name="Percent [2]" xfId="536" xr:uid="{00000000-0005-0000-0000-000041020000}"/>
    <cellStyle name="Percent 10" xfId="537" xr:uid="{00000000-0005-0000-0000-000042020000}"/>
    <cellStyle name="Percent 11" xfId="538" xr:uid="{00000000-0005-0000-0000-000043020000}"/>
    <cellStyle name="Percent 12" xfId="539" xr:uid="{00000000-0005-0000-0000-000044020000}"/>
    <cellStyle name="Percent 13" xfId="540" xr:uid="{00000000-0005-0000-0000-000045020000}"/>
    <cellStyle name="Percent 14" xfId="541" xr:uid="{00000000-0005-0000-0000-000046020000}"/>
    <cellStyle name="Percent 15" xfId="542" xr:uid="{00000000-0005-0000-0000-000047020000}"/>
    <cellStyle name="Percent 16" xfId="543" xr:uid="{00000000-0005-0000-0000-000048020000}"/>
    <cellStyle name="Percent 17" xfId="544" xr:uid="{00000000-0005-0000-0000-000049020000}"/>
    <cellStyle name="Percent 2" xfId="545" xr:uid="{00000000-0005-0000-0000-00004A020000}"/>
    <cellStyle name="Percent 3" xfId="546" xr:uid="{00000000-0005-0000-0000-00004B020000}"/>
    <cellStyle name="Percent 4" xfId="547" xr:uid="{00000000-0005-0000-0000-00004C020000}"/>
    <cellStyle name="Percent 5" xfId="548" xr:uid="{00000000-0005-0000-0000-00004D020000}"/>
    <cellStyle name="Percent 6" xfId="549" xr:uid="{00000000-0005-0000-0000-00004E020000}"/>
    <cellStyle name="Percent 7" xfId="550" xr:uid="{00000000-0005-0000-0000-00004F020000}"/>
    <cellStyle name="Percent 8" xfId="551" xr:uid="{00000000-0005-0000-0000-000050020000}"/>
    <cellStyle name="Percent 9" xfId="552" xr:uid="{00000000-0005-0000-0000-000051020000}"/>
    <cellStyle name="Percent_#6 Temps &amp; Contractors" xfId="553" xr:uid="{00000000-0005-0000-0000-000052020000}"/>
    <cellStyle name="PrePop Currency (0)" xfId="554" xr:uid="{00000000-0005-0000-0000-000053020000}"/>
    <cellStyle name="PrePop Currency (2)" xfId="555" xr:uid="{00000000-0005-0000-0000-000054020000}"/>
    <cellStyle name="PrePop Units (0)" xfId="556" xr:uid="{00000000-0005-0000-0000-000055020000}"/>
    <cellStyle name="PrePop Units (1)" xfId="557" xr:uid="{00000000-0005-0000-0000-000056020000}"/>
    <cellStyle name="PrePop Units (2)" xfId="558" xr:uid="{00000000-0005-0000-0000-000057020000}"/>
    <cellStyle name="PRICE2" xfId="559" xr:uid="{00000000-0005-0000-0000-000058020000}"/>
    <cellStyle name="regstoresfromspecstores" xfId="560" xr:uid="{00000000-0005-0000-0000-000059020000}"/>
    <cellStyle name="Released" xfId="825" xr:uid="{00000000-0005-0000-0000-00005A020000}"/>
    <cellStyle name="RevList" xfId="561" xr:uid="{00000000-0005-0000-0000-00005B020000}"/>
    <cellStyle name="RevList 2" xfId="562" xr:uid="{00000000-0005-0000-0000-00005C020000}"/>
    <cellStyle name="RevList 3" xfId="563" xr:uid="{00000000-0005-0000-0000-00005D020000}"/>
    <cellStyle name="S" xfId="564" xr:uid="{00000000-0005-0000-0000-00005E020000}"/>
    <cellStyle name="SHADEDSTORES" xfId="565" xr:uid="{00000000-0005-0000-0000-00005F020000}"/>
    <cellStyle name="specstores" xfId="566" xr:uid="{00000000-0005-0000-0000-000060020000}"/>
    <cellStyle name="Standard_4710.0000" xfId="567" xr:uid="{00000000-0005-0000-0000-000061020000}"/>
    <cellStyle name="subhead" xfId="568" xr:uid="{00000000-0005-0000-0000-000062020000}"/>
    <cellStyle name="Subtotal" xfId="569" xr:uid="{00000000-0005-0000-0000-000063020000}"/>
    <cellStyle name="Text Indent A" xfId="570" xr:uid="{00000000-0005-0000-0000-000064020000}"/>
    <cellStyle name="Text Indent B" xfId="571" xr:uid="{00000000-0005-0000-0000-000065020000}"/>
    <cellStyle name="Text Indent C" xfId="572" xr:uid="{00000000-0005-0000-0000-000066020000}"/>
    <cellStyle name="Title" xfId="574" xr:uid="{00000000-0005-0000-0000-000068020000}"/>
    <cellStyle name="title [1]" xfId="575" xr:uid="{00000000-0005-0000-0000-000069020000}"/>
    <cellStyle name="title [2]" xfId="576" xr:uid="{00000000-0005-0000-0000-00006A020000}"/>
    <cellStyle name="Ton/set" xfId="577" xr:uid="{00000000-0005-0000-0000-00006B020000}"/>
    <cellStyle name="Ton/대" xfId="578" xr:uid="{00000000-0005-0000-0000-00006C020000}"/>
    <cellStyle name="Total" xfId="579" xr:uid="{00000000-0005-0000-0000-00006D020000}"/>
    <cellStyle name="Total 2" xfId="580" xr:uid="{00000000-0005-0000-0000-00006E020000}"/>
    <cellStyle name="Total 3" xfId="581" xr:uid="{00000000-0005-0000-0000-00006F020000}"/>
    <cellStyle name="Total 4" xfId="582" xr:uid="{00000000-0005-0000-0000-000070020000}"/>
    <cellStyle name="TPH/대" xfId="583" xr:uid="{00000000-0005-0000-0000-000071020000}"/>
    <cellStyle name="TS" xfId="584" xr:uid="{00000000-0005-0000-0000-000072020000}"/>
    <cellStyle name="UM" xfId="585" xr:uid="{00000000-0005-0000-0000-000073020000}"/>
    <cellStyle name="W?rung [0]_laroux" xfId="586" xr:uid="{00000000-0005-0000-0000-000074020000}"/>
    <cellStyle name="W?rung_laroux" xfId="587" xr:uid="{00000000-0005-0000-0000-000075020000}"/>
    <cellStyle name="þ_x001d_ð'&amp;Oy?Hy9_x0008_E_x000c_￠_x000d__x0007__x0001__x0001_" xfId="573" xr:uid="{00000000-0005-0000-0000-000067020000}"/>
    <cellStyle name="μU¿¡ ¿A´A CIAIÆU¸μAⓒ" xfId="588" xr:uid="{00000000-0005-0000-0000-000076020000}"/>
    <cellStyle name="강조색1 2" xfId="589" xr:uid="{00000000-0005-0000-0000-000077020000}"/>
    <cellStyle name="강조색2 2" xfId="590" xr:uid="{00000000-0005-0000-0000-000078020000}"/>
    <cellStyle name="강조색3 2" xfId="591" xr:uid="{00000000-0005-0000-0000-000079020000}"/>
    <cellStyle name="강조색4 2" xfId="592" xr:uid="{00000000-0005-0000-0000-00007A020000}"/>
    <cellStyle name="강조색5 2" xfId="593" xr:uid="{00000000-0005-0000-0000-00007B020000}"/>
    <cellStyle name="강조색6 2" xfId="594" xr:uid="{00000000-0005-0000-0000-00007C020000}"/>
    <cellStyle name="경고문 2" xfId="595" xr:uid="{00000000-0005-0000-0000-00007D020000}"/>
    <cellStyle name="계산 2" xfId="596" xr:uid="{00000000-0005-0000-0000-00007E020000}"/>
    <cellStyle name="고정소숫점" xfId="597" xr:uid="{00000000-0005-0000-0000-00007F020000}"/>
    <cellStyle name="고정소숫점 2" xfId="598" xr:uid="{00000000-0005-0000-0000-000080020000}"/>
    <cellStyle name="고정소숫점 3" xfId="599" xr:uid="{00000000-0005-0000-0000-000081020000}"/>
    <cellStyle name="고정출력1" xfId="600" xr:uid="{00000000-0005-0000-0000-000082020000}"/>
    <cellStyle name="고정출력2" xfId="601" xr:uid="{00000000-0005-0000-0000-000083020000}"/>
    <cellStyle name="공사원가계산서(조경)" xfId="602" xr:uid="{00000000-0005-0000-0000-000084020000}"/>
    <cellStyle name="글꼴" xfId="603" xr:uid="{00000000-0005-0000-0000-000085020000}"/>
    <cellStyle name="나쁨 2" xfId="604" xr:uid="{00000000-0005-0000-0000-000086020000}"/>
    <cellStyle name="날짜" xfId="605" xr:uid="{00000000-0005-0000-0000-000087020000}"/>
    <cellStyle name="내역" xfId="606" xr:uid="{00000000-0005-0000-0000-000088020000}"/>
    <cellStyle name="내역서" xfId="607" xr:uid="{00000000-0005-0000-0000-000089020000}"/>
    <cellStyle name="달러" xfId="608" xr:uid="{00000000-0005-0000-0000-00008A020000}"/>
    <cellStyle name="뒤에 오는 하이퍼링크" xfId="609" xr:uid="{00000000-0005-0000-0000-00008B020000}"/>
    <cellStyle name="뒤에 오는 하이퍼링크 2" xfId="610" xr:uid="{00000000-0005-0000-0000-00008C020000}"/>
    <cellStyle name="뒤에 오는 하이퍼링크 3" xfId="611" xr:uid="{00000000-0005-0000-0000-00008D020000}"/>
    <cellStyle name="뒤에 오는 하이퍼링크_PLDT" xfId="826" xr:uid="{00000000-0005-0000-0000-00008E020000}"/>
    <cellStyle name="똿떓죶Ø괻 [0.00]_NT Server " xfId="612" xr:uid="{00000000-0005-0000-0000-00008F020000}"/>
    <cellStyle name="똿떓죶Ø괻_NT Server " xfId="613" xr:uid="{00000000-0005-0000-0000-000090020000}"/>
    <cellStyle name="똿뗦먛귟 [0.00]_laroux" xfId="614" xr:uid="{00000000-0005-0000-0000-000091020000}"/>
    <cellStyle name="똿뗦먛귟_laroux" xfId="615" xr:uid="{00000000-0005-0000-0000-000092020000}"/>
    <cellStyle name="메모 2" xfId="616" xr:uid="{00000000-0005-0000-0000-000093020000}"/>
    <cellStyle name="묮뎋 [0.00]_NT Server " xfId="617" xr:uid="{00000000-0005-0000-0000-000094020000}"/>
    <cellStyle name="묮뎋_NT Server " xfId="618" xr:uid="{00000000-0005-0000-0000-000095020000}"/>
    <cellStyle name="물량" xfId="619" xr:uid="{00000000-0005-0000-0000-000096020000}"/>
    <cellStyle name="믅됞 [0.00]_laroux" xfId="620" xr:uid="{00000000-0005-0000-0000-000097020000}"/>
    <cellStyle name="믅됞_laroux" xfId="621" xr:uid="{00000000-0005-0000-0000-000098020000}"/>
    <cellStyle name="백" xfId="622" xr:uid="{00000000-0005-0000-0000-000099020000}"/>
    <cellStyle name="백 " xfId="623" xr:uid="{00000000-0005-0000-0000-00009A020000}"/>
    <cellStyle name="백_12.0709_본사경비(곤지암)" xfId="624" xr:uid="{00000000-0005-0000-0000-00009B020000}"/>
    <cellStyle name="백_13.0710_본사경비(곤지암_건축)" xfId="625" xr:uid="{00000000-0005-0000-0000-00009C020000}"/>
    <cellStyle name="백분율 [0]" xfId="627" xr:uid="{00000000-0005-0000-0000-00009E020000}"/>
    <cellStyle name="백분율 [2]" xfId="628" xr:uid="{00000000-0005-0000-0000-00009F020000}"/>
    <cellStyle name="백분율 10" xfId="629" xr:uid="{00000000-0005-0000-0000-0000A0020000}"/>
    <cellStyle name="백분율 11" xfId="630" xr:uid="{00000000-0005-0000-0000-0000A1020000}"/>
    <cellStyle name="백분율 12" xfId="631" xr:uid="{00000000-0005-0000-0000-0000A2020000}"/>
    <cellStyle name="백분율 13" xfId="632" xr:uid="{00000000-0005-0000-0000-0000A3020000}"/>
    <cellStyle name="백분율 14" xfId="633" xr:uid="{00000000-0005-0000-0000-0000A4020000}"/>
    <cellStyle name="백분율 15" xfId="634" xr:uid="{00000000-0005-0000-0000-0000A5020000}"/>
    <cellStyle name="백분율 16" xfId="635" xr:uid="{00000000-0005-0000-0000-0000A6020000}"/>
    <cellStyle name="백분율 17" xfId="636" xr:uid="{00000000-0005-0000-0000-0000A7020000}"/>
    <cellStyle name="백분율 18" xfId="637" xr:uid="{00000000-0005-0000-0000-0000A8020000}"/>
    <cellStyle name="백분율 19" xfId="638" xr:uid="{00000000-0005-0000-0000-0000A9020000}"/>
    <cellStyle name="백분율 2" xfId="639" xr:uid="{00000000-0005-0000-0000-0000AA020000}"/>
    <cellStyle name="백분율 2 2" xfId="640" xr:uid="{00000000-0005-0000-0000-0000AB020000}"/>
    <cellStyle name="백분율 2 2 2" xfId="831" xr:uid="{00000000-0005-0000-0000-0000AC020000}"/>
    <cellStyle name="백분율 2 3" xfId="807" xr:uid="{00000000-0005-0000-0000-0000AD020000}"/>
    <cellStyle name="백분율 20" xfId="641" xr:uid="{00000000-0005-0000-0000-0000AE020000}"/>
    <cellStyle name="백분율 21" xfId="642" xr:uid="{00000000-0005-0000-0000-0000AF020000}"/>
    <cellStyle name="백분율 22" xfId="643" xr:uid="{00000000-0005-0000-0000-0000B0020000}"/>
    <cellStyle name="백분율 23" xfId="644" xr:uid="{00000000-0005-0000-0000-0000B1020000}"/>
    <cellStyle name="백분율 24" xfId="645" xr:uid="{00000000-0005-0000-0000-0000B2020000}"/>
    <cellStyle name="백분율 3" xfId="646" xr:uid="{00000000-0005-0000-0000-0000B3020000}"/>
    <cellStyle name="백분율 4" xfId="647" xr:uid="{00000000-0005-0000-0000-0000B4020000}"/>
    <cellStyle name="백분율 4 2" xfId="648" xr:uid="{00000000-0005-0000-0000-0000B5020000}"/>
    <cellStyle name="백분율 5" xfId="649" xr:uid="{00000000-0005-0000-0000-0000B6020000}"/>
    <cellStyle name="백분율 6" xfId="650" xr:uid="{00000000-0005-0000-0000-0000B7020000}"/>
    <cellStyle name="백분율 7" xfId="651" xr:uid="{00000000-0005-0000-0000-0000B8020000}"/>
    <cellStyle name="백분율 8" xfId="652" xr:uid="{00000000-0005-0000-0000-0000B9020000}"/>
    <cellStyle name="백분율 9" xfId="653" xr:uid="{00000000-0005-0000-0000-0000BA020000}"/>
    <cellStyle name="보통 2" xfId="654" xr:uid="{00000000-0005-0000-0000-0000BB020000}"/>
    <cellStyle name="분수" xfId="655" xr:uid="{00000000-0005-0000-0000-0000BC020000}"/>
    <cellStyle name="뷭?" xfId="656" xr:uid="{00000000-0005-0000-0000-0000BD020000}"/>
    <cellStyle name="설계서" xfId="657" xr:uid="{00000000-0005-0000-0000-0000BE020000}"/>
    <cellStyle name="설명 텍스트 2" xfId="658" xr:uid="{00000000-0005-0000-0000-0000BF020000}"/>
    <cellStyle name="셀 확인 2" xfId="659" xr:uid="{00000000-0005-0000-0000-0000C0020000}"/>
    <cellStyle name="수량" xfId="660" xr:uid="{00000000-0005-0000-0000-0000C1020000}"/>
    <cellStyle name="숫자(R)" xfId="661" xr:uid="{00000000-0005-0000-0000-0000C2020000}"/>
    <cellStyle name="숫자(R) 2" xfId="662" xr:uid="{00000000-0005-0000-0000-0000C3020000}"/>
    <cellStyle name="숫자(R) 3" xfId="663" xr:uid="{00000000-0005-0000-0000-0000C4020000}"/>
    <cellStyle name="숫자(R) 4" xfId="664" xr:uid="{00000000-0005-0000-0000-0000C5020000}"/>
    <cellStyle name="쉼표 [0] 10 2" xfId="666" xr:uid="{00000000-0005-0000-0000-0000C7020000}"/>
    <cellStyle name="쉼표 [0] 10 2 2" xfId="667" xr:uid="{00000000-0005-0000-0000-0000C8020000}"/>
    <cellStyle name="쉼표 [0] 16" xfId="668" xr:uid="{00000000-0005-0000-0000-0000C9020000}"/>
    <cellStyle name="쉼표 [0] 16 2" xfId="669" xr:uid="{00000000-0005-0000-0000-0000CA020000}"/>
    <cellStyle name="쉼표 [0] 16 5" xfId="670" xr:uid="{00000000-0005-0000-0000-0000CB020000}"/>
    <cellStyle name="쉼표 [0] 17" xfId="671" xr:uid="{00000000-0005-0000-0000-0000CC020000}"/>
    <cellStyle name="쉼표 [0] 17 2" xfId="672" xr:uid="{00000000-0005-0000-0000-0000CD020000}"/>
    <cellStyle name="쉼표 [0] 2" xfId="673" xr:uid="{00000000-0005-0000-0000-0000CE020000}"/>
    <cellStyle name="쉼표 [0] 2 10" xfId="674" xr:uid="{00000000-0005-0000-0000-0000CF020000}"/>
    <cellStyle name="쉼표 [0] 2 2" xfId="675" xr:uid="{00000000-0005-0000-0000-0000D0020000}"/>
    <cellStyle name="쉼표 [0] 2 2 2" xfId="804" xr:uid="{00000000-0005-0000-0000-0000D1020000}"/>
    <cellStyle name="쉼표 [0] 2 2 2 2" xfId="838" xr:uid="{00000000-0005-0000-0000-0000D2020000}"/>
    <cellStyle name="쉼표 [0] 2 2 20" xfId="676" xr:uid="{00000000-0005-0000-0000-0000D3020000}"/>
    <cellStyle name="쉼표 [0] 2 2 20 2" xfId="677" xr:uid="{00000000-0005-0000-0000-0000D4020000}"/>
    <cellStyle name="쉼표 [0] 2 2 3" xfId="810" xr:uid="{00000000-0005-0000-0000-0000D5020000}"/>
    <cellStyle name="쉼표 [0] 2 3" xfId="678" xr:uid="{00000000-0005-0000-0000-0000D6020000}"/>
    <cellStyle name="쉼표 [0] 2 3 2" xfId="679" xr:uid="{00000000-0005-0000-0000-0000D7020000}"/>
    <cellStyle name="쉼표 [0] 2 3 3" xfId="808" xr:uid="{00000000-0005-0000-0000-0000D8020000}"/>
    <cellStyle name="쉼표 [0] 2 4" xfId="827" xr:uid="{00000000-0005-0000-0000-0000D9020000}"/>
    <cellStyle name="쉼표 [0] 2 5" xfId="806" xr:uid="{00000000-0005-0000-0000-0000DA020000}"/>
    <cellStyle name="쉼표 [0] 2 7" xfId="680" xr:uid="{00000000-0005-0000-0000-0000DB020000}"/>
    <cellStyle name="쉼표 [0] 3" xfId="681" xr:uid="{00000000-0005-0000-0000-0000DC020000}"/>
    <cellStyle name="쉼표 [0] 3 2" xfId="682" xr:uid="{00000000-0005-0000-0000-0000DD020000}"/>
    <cellStyle name="쉼표 [0] 3 2 2" xfId="833" xr:uid="{00000000-0005-0000-0000-0000DE020000}"/>
    <cellStyle name="쉼표 [0] 3 3" xfId="683" xr:uid="{00000000-0005-0000-0000-0000DF020000}"/>
    <cellStyle name="쉼표 [0] 3 4" xfId="809" xr:uid="{00000000-0005-0000-0000-0000E0020000}"/>
    <cellStyle name="쉼표 [0] 4" xfId="684" xr:uid="{00000000-0005-0000-0000-0000E1020000}"/>
    <cellStyle name="쉼표 [0] 4 2" xfId="685" xr:uid="{00000000-0005-0000-0000-0000E2020000}"/>
    <cellStyle name="쉼표 [0] 4 3" xfId="839" xr:uid="{00000000-0005-0000-0000-0000E3020000}"/>
    <cellStyle name="쉼표 [0] 5" xfId="686" xr:uid="{00000000-0005-0000-0000-0000E4020000}"/>
    <cellStyle name="쉼표 [0] 6" xfId="687" xr:uid="{00000000-0005-0000-0000-0000E5020000}"/>
    <cellStyle name="쉼표 [0] 6 2" xfId="840" xr:uid="{00000000-0005-0000-0000-0000E6020000}"/>
    <cellStyle name="쉼표 [0] 7" xfId="688" xr:uid="{00000000-0005-0000-0000-0000E7020000}"/>
    <cellStyle name="쉼표 [0] 7 2" xfId="689" xr:uid="{00000000-0005-0000-0000-0000E8020000}"/>
    <cellStyle name="쉼표 [0] 8" xfId="805" xr:uid="{00000000-0005-0000-0000-0000E9020000}"/>
    <cellStyle name="쉼표 2" xfId="841" xr:uid="{00000000-0005-0000-0000-0000EA020000}"/>
    <cellStyle name="스타일 1" xfId="690" xr:uid="{00000000-0005-0000-0000-0000EB020000}"/>
    <cellStyle name="스타일 1 2" xfId="691" xr:uid="{00000000-0005-0000-0000-0000EC020000}"/>
    <cellStyle name="스타일 1 2 2" xfId="829" xr:uid="{00000000-0005-0000-0000-0000ED020000}"/>
    <cellStyle name="스타일 1 3" xfId="692" xr:uid="{00000000-0005-0000-0000-0000EE020000}"/>
    <cellStyle name="스타일 1 4" xfId="693" xr:uid="{00000000-0005-0000-0000-0000EF020000}"/>
    <cellStyle name="스타일 1 5" xfId="694" xr:uid="{00000000-0005-0000-0000-0000F0020000}"/>
    <cellStyle name="스타일 1 6" xfId="828" xr:uid="{00000000-0005-0000-0000-0000F1020000}"/>
    <cellStyle name="스타일 2" xfId="695" xr:uid="{00000000-0005-0000-0000-0000F2020000}"/>
    <cellStyle name="스타일 3" xfId="696" xr:uid="{00000000-0005-0000-0000-0000F3020000}"/>
    <cellStyle name="스타일 4" xfId="697" xr:uid="{00000000-0005-0000-0000-0000F4020000}"/>
    <cellStyle name="안건회계법인" xfId="698" xr:uid="{00000000-0005-0000-0000-0000F5020000}"/>
    <cellStyle name="연결된 셀 2" xfId="699" xr:uid="{00000000-0005-0000-0000-0000F6020000}"/>
    <cellStyle name="열어본 하이퍼링크潳瑦作晦捩履⸸尰" xfId="700" xr:uid="{00000000-0005-0000-0000-0000F7020000}"/>
    <cellStyle name="요약 2" xfId="701" xr:uid="{00000000-0005-0000-0000-0000F8020000}"/>
    <cellStyle name="원" xfId="702" xr:uid="{00000000-0005-0000-0000-0000F9020000}"/>
    <cellStyle name="익)" xfId="703" xr:uid="{00000000-0005-0000-0000-0000FA020000}"/>
    <cellStyle name="입력 2" xfId="704" xr:uid="{00000000-0005-0000-0000-0000FB020000}"/>
    <cellStyle name="자리수" xfId="705" xr:uid="{00000000-0005-0000-0000-0000FC020000}"/>
    <cellStyle name="자리수 - 유형1" xfId="706" xr:uid="{00000000-0005-0000-0000-0000FD020000}"/>
    <cellStyle name="자리수0" xfId="707" xr:uid="{00000000-0005-0000-0000-0000FE020000}"/>
    <cellStyle name="자리수0 2" xfId="708" xr:uid="{00000000-0005-0000-0000-0000FF020000}"/>
    <cellStyle name="자리수0 3" xfId="709" xr:uid="{00000000-0005-0000-0000-000000030000}"/>
    <cellStyle name="자리수0 4" xfId="710" xr:uid="{00000000-0005-0000-0000-000001030000}"/>
    <cellStyle name="자리수0 5" xfId="711" xr:uid="{00000000-0005-0000-0000-000002030000}"/>
    <cellStyle name="정)" xfId="712" xr:uid="{00000000-0005-0000-0000-000003030000}"/>
    <cellStyle name="정렬" xfId="713" xr:uid="{00000000-0005-0000-0000-000004030000}"/>
    <cellStyle name="정렬범위" xfId="714" xr:uid="{00000000-0005-0000-0000-000005030000}"/>
    <cellStyle name="제목 1 2" xfId="715" xr:uid="{00000000-0005-0000-0000-000006030000}"/>
    <cellStyle name="제목 2 2" xfId="716" xr:uid="{00000000-0005-0000-0000-000007030000}"/>
    <cellStyle name="제목 3 2" xfId="717" xr:uid="{00000000-0005-0000-0000-000008030000}"/>
    <cellStyle name="제목 4 2" xfId="718" xr:uid="{00000000-0005-0000-0000-000009030000}"/>
    <cellStyle name="제목 5" xfId="719" xr:uid="{00000000-0005-0000-0000-00000A030000}"/>
    <cellStyle name="제목[1 줄]" xfId="720" xr:uid="{00000000-0005-0000-0000-00000B030000}"/>
    <cellStyle name="제목[2줄 아래]" xfId="721" xr:uid="{00000000-0005-0000-0000-00000C030000}"/>
    <cellStyle name="제목[2줄 위]" xfId="722" xr:uid="{00000000-0005-0000-0000-00000D030000}"/>
    <cellStyle name="제목1" xfId="723" xr:uid="{00000000-0005-0000-0000-00000E030000}"/>
    <cellStyle name="좋음 2" xfId="724" xr:uid="{00000000-0005-0000-0000-00000F030000}"/>
    <cellStyle name="지정되지 않음" xfId="725" xr:uid="{00000000-0005-0000-0000-000010030000}"/>
    <cellStyle name="지하철정렬" xfId="726" xr:uid="{00000000-0005-0000-0000-000011030000}"/>
    <cellStyle name="출력 2" xfId="727" xr:uid="{00000000-0005-0000-0000-000012030000}"/>
    <cellStyle name="콤" xfId="728" xr:uid="{00000000-0005-0000-0000-000013030000}"/>
    <cellStyle name="콤_12.0709_본사경비(곤지암)" xfId="729" xr:uid="{00000000-0005-0000-0000-000014030000}"/>
    <cellStyle name="콤_13.0710_본사경비(곤지암_건축)" xfId="730" xr:uid="{00000000-0005-0000-0000-000015030000}"/>
    <cellStyle name="콤마 [" xfId="731" xr:uid="{00000000-0005-0000-0000-000016030000}"/>
    <cellStyle name="콤마 [0]_  종  합  " xfId="732" xr:uid="{00000000-0005-0000-0000-000017030000}"/>
    <cellStyle name="콤마 [0]_수지1차통합집행" xfId="733" xr:uid="{00000000-0005-0000-0000-000018030000}"/>
    <cellStyle name="콤마 [0]_정유견적품의" xfId="734" xr:uid="{00000000-0005-0000-0000-000019030000}"/>
    <cellStyle name="콤마 [2]" xfId="735" xr:uid="{00000000-0005-0000-0000-00001A030000}"/>
    <cellStyle name="콤마 [2] 2" xfId="736" xr:uid="{00000000-0005-0000-0000-00001B030000}"/>
    <cellStyle name="콤마 [2] 3" xfId="737" xr:uid="{00000000-0005-0000-0000-00001C030000}"/>
    <cellStyle name="콤마 [20]" xfId="738" xr:uid="{00000000-0005-0000-0000-00001D030000}"/>
    <cellStyle name="콤마_  종  합  " xfId="740" xr:uid="{00000000-0005-0000-0000-00001F030000}"/>
    <cellStyle name="콤마[0]" xfId="739" xr:uid="{00000000-0005-0000-0000-00001E030000}"/>
    <cellStyle name="콤마숫자" xfId="741" xr:uid="{00000000-0005-0000-0000-000020030000}"/>
    <cellStyle name="통" xfId="742" xr:uid="{00000000-0005-0000-0000-000021030000}"/>
    <cellStyle name="통_12.0709_본사경비(곤지암)" xfId="743" xr:uid="{00000000-0005-0000-0000-000022030000}"/>
    <cellStyle name="통_13.0710_본사경비(곤지암_건축)" xfId="744" xr:uid="{00000000-0005-0000-0000-000023030000}"/>
    <cellStyle name="통화 [" xfId="745" xr:uid="{00000000-0005-0000-0000-000024030000}"/>
    <cellStyle name="통화 [0] 2" xfId="842" xr:uid="{00000000-0005-0000-0000-000025030000}"/>
    <cellStyle name="통화 [0] 3" xfId="843" xr:uid="{00000000-0005-0000-0000-000026030000}"/>
    <cellStyle name="통화 [0㉝〸" xfId="746" xr:uid="{00000000-0005-0000-0000-000027030000}"/>
    <cellStyle name="통화 2" xfId="844" xr:uid="{00000000-0005-0000-0000-000028030000}"/>
    <cellStyle name="퍼센트" xfId="747" xr:uid="{00000000-0005-0000-0000-000029030000}"/>
    <cellStyle name="퍼센트 2" xfId="748" xr:uid="{00000000-0005-0000-0000-00002A030000}"/>
    <cellStyle name="퍼센트 3" xfId="749" xr:uid="{00000000-0005-0000-0000-00002B030000}"/>
    <cellStyle name="퍼센트 4" xfId="750" xr:uid="{00000000-0005-0000-0000-00002C030000}"/>
    <cellStyle name="퍼센트 5" xfId="751" xr:uid="{00000000-0005-0000-0000-00002D030000}"/>
    <cellStyle name="표" xfId="752" xr:uid="{00000000-0005-0000-0000-00002E030000}"/>
    <cellStyle name="표_12.0709_본사경비(곤지암)" xfId="753" xr:uid="{00000000-0005-0000-0000-00002F030000}"/>
    <cellStyle name="표_13.0710_본사경비(곤지암_건축)" xfId="754" xr:uid="{00000000-0005-0000-0000-000030030000}"/>
    <cellStyle name="표10" xfId="755" xr:uid="{00000000-0005-0000-0000-000031030000}"/>
    <cellStyle name="표13" xfId="756" xr:uid="{00000000-0005-0000-0000-000032030000}"/>
    <cellStyle name="표준 10" xfId="757" xr:uid="{00000000-0005-0000-0000-000034030000}"/>
    <cellStyle name="표준 11 2" xfId="758" xr:uid="{00000000-0005-0000-0000-000035030000}"/>
    <cellStyle name="표준 12" xfId="759" xr:uid="{00000000-0005-0000-0000-000036030000}"/>
    <cellStyle name="표준 124" xfId="760" xr:uid="{00000000-0005-0000-0000-000037030000}"/>
    <cellStyle name="표준 19" xfId="761" xr:uid="{00000000-0005-0000-0000-000038030000}"/>
    <cellStyle name="표준 2" xfId="762" xr:uid="{00000000-0005-0000-0000-000039030000}"/>
    <cellStyle name="표준 2 2" xfId="763" xr:uid="{00000000-0005-0000-0000-00003A030000}"/>
    <cellStyle name="표준 2 2 10" xfId="764" xr:uid="{00000000-0005-0000-0000-00003B030000}"/>
    <cellStyle name="표준 2 2 2" xfId="765" xr:uid="{00000000-0005-0000-0000-00003C030000}"/>
    <cellStyle name="표준 2 2 2 3 2" xfId="766" xr:uid="{00000000-0005-0000-0000-00003D030000}"/>
    <cellStyle name="표준 2 3" xfId="767" xr:uid="{00000000-0005-0000-0000-00003E030000}"/>
    <cellStyle name="표준 2 3 2" xfId="812" xr:uid="{00000000-0005-0000-0000-00003F030000}"/>
    <cellStyle name="표준 2 4" xfId="768" xr:uid="{00000000-0005-0000-0000-000040030000}"/>
    <cellStyle name="표준 2 5" xfId="769" xr:uid="{00000000-0005-0000-0000-000041030000}"/>
    <cellStyle name="표준 2 6" xfId="770" xr:uid="{00000000-0005-0000-0000-000042030000}"/>
    <cellStyle name="표준 22 2" xfId="771" xr:uid="{00000000-0005-0000-0000-000043030000}"/>
    <cellStyle name="표준 3" xfId="772" xr:uid="{00000000-0005-0000-0000-000044030000}"/>
    <cellStyle name="표준 3 2" xfId="773" xr:uid="{00000000-0005-0000-0000-000045030000}"/>
    <cellStyle name="표준 3 3" xfId="774" xr:uid="{00000000-0005-0000-0000-000046030000}"/>
    <cellStyle name="표준 3 4" xfId="775" xr:uid="{00000000-0005-0000-0000-000047030000}"/>
    <cellStyle name="표준 3 5" xfId="832" xr:uid="{00000000-0005-0000-0000-000048030000}"/>
    <cellStyle name="표준 33" xfId="776" xr:uid="{00000000-0005-0000-0000-000049030000}"/>
    <cellStyle name="표준 4" xfId="777" xr:uid="{00000000-0005-0000-0000-00004A030000}"/>
    <cellStyle name="표준 4 2" xfId="778" xr:uid="{00000000-0005-0000-0000-00004B030000}"/>
    <cellStyle name="표준 4 2 2" xfId="845" xr:uid="{00000000-0005-0000-0000-00004C030000}"/>
    <cellStyle name="표준 5" xfId="779" xr:uid="{00000000-0005-0000-0000-00004D030000}"/>
    <cellStyle name="표준 5 2" xfId="780" xr:uid="{00000000-0005-0000-0000-00004E030000}"/>
    <cellStyle name="표준 5 3" xfId="781" xr:uid="{00000000-0005-0000-0000-00004F030000}"/>
    <cellStyle name="표준 5 4" xfId="846" xr:uid="{00000000-0005-0000-0000-000050030000}"/>
    <cellStyle name="표준 51" xfId="782" xr:uid="{00000000-0005-0000-0000-000051030000}"/>
    <cellStyle name="표준 6" xfId="783" xr:uid="{00000000-0005-0000-0000-000052030000}"/>
    <cellStyle name="표준 6 102" xfId="784" xr:uid="{00000000-0005-0000-0000-000053030000}"/>
    <cellStyle name="표준 6 2" xfId="847" xr:uid="{00000000-0005-0000-0000-000054030000}"/>
    <cellStyle name="표준 6 3" xfId="785" xr:uid="{00000000-0005-0000-0000-000055030000}"/>
    <cellStyle name="표준 7" xfId="786" xr:uid="{00000000-0005-0000-0000-000056030000}"/>
    <cellStyle name="표준 7 2" xfId="811" xr:uid="{00000000-0005-0000-0000-000057030000}"/>
    <cellStyle name="표준 8" xfId="787" xr:uid="{00000000-0005-0000-0000-000058030000}"/>
    <cellStyle name="표준_%ec%9b%94%ec%a4%91%ec%a7%91%ed%96%89%ea%b3%84%ed%9a%8d%ec%96%91%ec%8b%9d(1)" xfId="788" xr:uid="{00000000-0005-0000-0000-000059030000}"/>
    <cellStyle name="표준_강촌골프연습장계약" xfId="790" xr:uid="{00000000-0005-0000-0000-00005B030000}"/>
    <cellStyle name="표준_샘플집행계획서" xfId="791" xr:uid="{00000000-0005-0000-0000-00005C030000}"/>
    <cellStyle name="표준_수지1차통합집행" xfId="792" xr:uid="{00000000-0005-0000-0000-00005D030000}"/>
    <cellStyle name="표준1" xfId="793" xr:uid="{00000000-0005-0000-0000-00005E030000}"/>
    <cellStyle name="하이퍼링크 2" xfId="830" xr:uid="{00000000-0005-0000-0000-00005F030000}"/>
    <cellStyle name="하이퍼링크이퍼링크潳" xfId="794" xr:uid="{00000000-0005-0000-0000-000060030000}"/>
    <cellStyle name="합산" xfId="795" xr:uid="{00000000-0005-0000-0000-000061030000}"/>
    <cellStyle name="허윤정" xfId="796" xr:uid="{00000000-0005-0000-0000-000062030000}"/>
    <cellStyle name="화폐기호" xfId="797" xr:uid="{00000000-0005-0000-0000-000063030000}"/>
    <cellStyle name="화폐기호 2" xfId="798" xr:uid="{00000000-0005-0000-0000-000064030000}"/>
    <cellStyle name="화폐기호 3" xfId="799" xr:uid="{00000000-0005-0000-0000-000065030000}"/>
    <cellStyle name="화폐기호 4" xfId="800" xr:uid="{00000000-0005-0000-0000-000066030000}"/>
    <cellStyle name="화폐기호0" xfId="801" xr:uid="{00000000-0005-0000-0000-000067030000}"/>
    <cellStyle name="화폐기호0 2" xfId="802" xr:uid="{00000000-0005-0000-0000-000068030000}"/>
    <cellStyle name="화폐기호0 3" xfId="803" xr:uid="{00000000-0005-0000-0000-000069030000}"/>
    <cellStyle name="標準_Akia(F）-8" xfId="789" xr:uid="{00000000-0005-0000-0000-00005A03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theme" Target="theme/theme1.xml"/><Relationship Id="rId59" Type="http://schemas.openxmlformats.org/officeDocument/2006/relationships/worksheet" Target="worksheets/sheet17.xml"/><Relationship Id="rId60" Type="http://schemas.openxmlformats.org/officeDocument/2006/relationships/worksheet" Target="worksheets/sheet18.xml"/><Relationship Id="rId61" Type="http://schemas.openxmlformats.org/officeDocument/2006/relationships/worksheet" Target="worksheets/sheet19.xml"/><Relationship Id="rId62" Type="http://schemas.openxmlformats.org/officeDocument/2006/relationships/worksheet" Target="worksheets/sheet20.xml"/><Relationship Id="rId63" Type="http://schemas.openxmlformats.org/officeDocument/2006/relationships/worksheet" Target="worksheets/sheet21.xml"/><Relationship Id="rId64" Type="http://schemas.openxmlformats.org/officeDocument/2006/relationships/worksheet" Target="worksheets/sheet22.xml"/><Relationship Id="rId65" Type="http://schemas.openxmlformats.org/officeDocument/2006/relationships/worksheet" Target="worksheets/sheet2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'1.0' encoding='UTF-8' standalone='yes'?>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'1.0' encoding='UTF-8' standalone='yes'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126626</xdr:colOff>
      <xdr:row>2</xdr:row>
      <xdr:rowOff>38100</xdr:rowOff>
    </xdr:from>
    <xdr:to>
      <xdr:col>23</xdr:col>
      <xdr:colOff>577476</xdr:colOff>
      <xdr:row>5</xdr:row>
      <xdr:rowOff>133350</xdr:rowOff>
    </xdr:to>
    <xdr:pic>
      <xdr:nvPicPr>
        <xdr:cNvPr id="1038587" name="그림 13">
          <a:extLst>
            <a:ext uri="{FF2B5EF4-FFF2-40B4-BE49-F238E27FC236}">
              <a16:creationId xmlns:a16="http://schemas.microsoft.com/office/drawing/2014/main" id="{00000000-0008-0000-0100-0000FBD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" t="5013" r="1254"/>
        <a:stretch>
          <a:fillRect/>
        </a:stretch>
      </xdr:blipFill>
      <xdr:spPr bwMode="auto">
        <a:xfrm>
          <a:off x="11332508" y="340659"/>
          <a:ext cx="4682939" cy="946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164726</xdr:colOff>
      <xdr:row>5</xdr:row>
      <xdr:rowOff>114300</xdr:rowOff>
    </xdr:from>
    <xdr:to>
      <xdr:col>20</xdr:col>
      <xdr:colOff>393887</xdr:colOff>
      <xdr:row>9</xdr:row>
      <xdr:rowOff>161925</xdr:rowOff>
    </xdr:to>
    <xdr:pic>
      <xdr:nvPicPr>
        <xdr:cNvPr id="1038588" name="그림 14">
          <a:extLst>
            <a:ext uri="{FF2B5EF4-FFF2-40B4-BE49-F238E27FC236}">
              <a16:creationId xmlns:a16="http://schemas.microsoft.com/office/drawing/2014/main" id="{00000000-0008-0000-0100-0000FCD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0608" y="1268506"/>
          <a:ext cx="2313455" cy="94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22413</xdr:colOff>
      <xdr:row>2</xdr:row>
      <xdr:rowOff>11205</xdr:rowOff>
    </xdr:from>
    <xdr:to>
      <xdr:col>32</xdr:col>
      <xdr:colOff>95251</xdr:colOff>
      <xdr:row>5</xdr:row>
      <xdr:rowOff>85164</xdr:rowOff>
    </xdr:to>
    <xdr:pic>
      <xdr:nvPicPr>
        <xdr:cNvPr id="7" name="Picture 7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295" y="313764"/>
          <a:ext cx="3457015" cy="925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41650</xdr:colOff>
      <xdr:row>35</xdr:row>
      <xdr:rowOff>217394</xdr:rowOff>
    </xdr:from>
    <xdr:to>
      <xdr:col>28</xdr:col>
      <xdr:colOff>846045</xdr:colOff>
      <xdr:row>38</xdr:row>
      <xdr:rowOff>141193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16200532" y="8128747"/>
          <a:ext cx="1454337" cy="5961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200"/>
            <a:t>수정집행계획은</a:t>
          </a:r>
          <a:endParaRPr lang="en-US" altLang="ko-KR" sz="1200"/>
        </a:p>
        <a:p>
          <a:pPr algn="l"/>
          <a:r>
            <a:rPr lang="ko-KR" altLang="en-US" sz="1200"/>
            <a:t>외주구매 절감 작성</a:t>
          </a:r>
        </a:p>
      </xdr:txBody>
    </xdr:sp>
    <xdr:clientData/>
  </xdr:twoCellAnchor>
  <xdr:twoCellAnchor>
    <xdr:from>
      <xdr:col>26</xdr:col>
      <xdr:colOff>40531</xdr:colOff>
      <xdr:row>5</xdr:row>
      <xdr:rowOff>190498</xdr:rowOff>
    </xdr:from>
    <xdr:to>
      <xdr:col>32</xdr:col>
      <xdr:colOff>274546</xdr:colOff>
      <xdr:row>10</xdr:row>
      <xdr:rowOff>6723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6199413" y="1344704"/>
          <a:ext cx="3618192" cy="93681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200"/>
            </a:lnSpc>
          </a:pPr>
          <a:r>
            <a:rPr lang="en-US" altLang="ko-KR" sz="1200" b="0" i="0"/>
            <a:t>26</a:t>
          </a:r>
          <a:r>
            <a:rPr lang="ko-KR" altLang="en-US" sz="1200" b="0" i="0"/>
            <a:t>년</a:t>
          </a:r>
          <a:r>
            <a:rPr lang="ko-KR" altLang="en-US" sz="1200" b="0" i="0" baseline="0"/>
            <a:t> 이월집행계획은 </a:t>
          </a:r>
          <a:r>
            <a:rPr lang="en-US" altLang="ko-KR" sz="1200" b="0" i="0" baseline="0"/>
            <a:t>1</a:t>
          </a:r>
          <a:r>
            <a:rPr lang="ko-KR" altLang="en-US" sz="1200" b="0" i="0" baseline="0"/>
            <a:t>월 중 수립 完 </a:t>
          </a:r>
          <a:r>
            <a:rPr lang="en-US" altLang="ko-KR" sz="1200" b="0" i="0" baseline="0"/>
            <a:t>(CEO </a:t>
          </a:r>
          <a:r>
            <a:rPr lang="ko-KR" altLang="en-US" sz="1200" b="0" i="0" baseline="0"/>
            <a:t>지시사항</a:t>
          </a:r>
          <a:r>
            <a:rPr lang="en-US" altLang="ko-KR" sz="1200" b="0" i="0" baseline="0"/>
            <a:t>)</a:t>
          </a:r>
        </a:p>
        <a:p>
          <a:pPr algn="l">
            <a:lnSpc>
              <a:spcPts val="2200"/>
            </a:lnSpc>
          </a:pPr>
          <a:r>
            <a:rPr lang="en-US" altLang="ko-KR" sz="1200" b="0" i="0"/>
            <a:t>26</a:t>
          </a:r>
          <a:r>
            <a:rPr lang="ko-KR" altLang="en-US" sz="1200" b="0" i="0"/>
            <a:t>년 </a:t>
          </a:r>
          <a:r>
            <a:rPr lang="en-US" altLang="ko-KR" sz="1200" b="0" i="0"/>
            <a:t>1</a:t>
          </a:r>
          <a:r>
            <a:rPr lang="ko-KR" altLang="en-US" sz="1200" b="0" i="0"/>
            <a:t>월 </a:t>
          </a:r>
          <a:r>
            <a:rPr lang="en-US" altLang="ko-KR" sz="1200" b="0" i="0"/>
            <a:t>20</a:t>
          </a:r>
          <a:r>
            <a:rPr lang="ko-KR" altLang="en-US" sz="1200" b="0" i="0"/>
            <a:t>일까지 사업관리팀 제출 부탁드립니다</a:t>
          </a:r>
          <a:r>
            <a:rPr lang="en-US" altLang="ko-KR" sz="1200" b="0" i="0"/>
            <a:t>.</a:t>
          </a:r>
        </a:p>
        <a:p>
          <a:pPr algn="l">
            <a:lnSpc>
              <a:spcPts val="2100"/>
            </a:lnSpc>
          </a:pPr>
          <a:r>
            <a:rPr lang="en-US" altLang="ko-KR" sz="1200" b="0" i="0"/>
            <a:t>2</a:t>
          </a:r>
          <a:r>
            <a:rPr lang="ko-KR" altLang="en-US" sz="1200" b="0" i="0"/>
            <a:t>월 </a:t>
          </a:r>
          <a:r>
            <a:rPr lang="en-US" altLang="ko-KR" sz="1200" b="0" i="0"/>
            <a:t>1</a:t>
          </a:r>
          <a:r>
            <a:rPr lang="ko-KR" altLang="en-US" sz="1200" b="0" i="0"/>
            <a:t>주차 제출 현황 보고 예정</a:t>
          </a:r>
        </a:p>
      </xdr:txBody>
    </xdr:sp>
    <xdr:clientData/>
  </xdr:twoCellAnchor>
  <xdr:twoCellAnchor>
    <xdr:from>
      <xdr:col>26</xdr:col>
      <xdr:colOff>25962</xdr:colOff>
      <xdr:row>19</xdr:row>
      <xdr:rowOff>67235</xdr:rowOff>
    </xdr:from>
    <xdr:to>
      <xdr:col>33</xdr:col>
      <xdr:colOff>16810</xdr:colOff>
      <xdr:row>21</xdr:row>
      <xdr:rowOff>215152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16184844" y="4359088"/>
          <a:ext cx="3699995" cy="5961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n-US" altLang="ko-KR" sz="1200"/>
            <a:t>"3) </a:t>
          </a:r>
          <a:r>
            <a:rPr lang="ko-KR" altLang="en-US" sz="1200"/>
            <a:t>특수 계약조건 </a:t>
          </a:r>
          <a:r>
            <a:rPr lang="en-US" altLang="ko-KR" sz="1200"/>
            <a:t>... "</a:t>
          </a:r>
          <a:r>
            <a:rPr lang="ko-KR" altLang="en-US" sz="1200"/>
            <a:t>에서 이익율 증가</a:t>
          </a:r>
          <a:r>
            <a:rPr lang="en-US" altLang="ko-KR" sz="1200"/>
            <a:t>/</a:t>
          </a:r>
          <a:r>
            <a:rPr lang="ko-KR" altLang="en-US" sz="1200"/>
            <a:t>감소 등은 김완일대리가 이해할 수 있도록 자세하게 작성 바람</a:t>
          </a:r>
        </a:p>
      </xdr:txBody>
    </xdr:sp>
    <xdr:clientData/>
  </xdr:twoCellAnchor>
  <xdr:twoCellAnchor>
    <xdr:from>
      <xdr:col>26</xdr:col>
      <xdr:colOff>36046</xdr:colOff>
      <xdr:row>36</xdr:row>
      <xdr:rowOff>20171</xdr:rowOff>
    </xdr:from>
    <xdr:to>
      <xdr:col>28</xdr:col>
      <xdr:colOff>840441</xdr:colOff>
      <xdr:row>38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6199971" y="8240246"/>
          <a:ext cx="1452095" cy="6051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200"/>
            <a:t>수정집행계획은</a:t>
          </a:r>
          <a:endParaRPr lang="en-US" altLang="ko-KR" sz="1200"/>
        </a:p>
        <a:p>
          <a:pPr algn="l"/>
          <a:r>
            <a:rPr lang="ko-KR" altLang="en-US" sz="1200"/>
            <a:t>외주구매 절감 작성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699808</xdr:colOff>
      <xdr:row>1</xdr:row>
      <xdr:rowOff>95250</xdr:rowOff>
    </xdr:from>
    <xdr:to>
      <xdr:col>22</xdr:col>
      <xdr:colOff>33058</xdr:colOff>
      <xdr:row>3</xdr:row>
      <xdr:rowOff>590550</xdr:rowOff>
    </xdr:to>
    <xdr:pic>
      <xdr:nvPicPr>
        <xdr:cNvPr id="1042503" name="그림 13">
          <a:extLst>
            <a:ext uri="{FF2B5EF4-FFF2-40B4-BE49-F238E27FC236}">
              <a16:creationId xmlns:a16="http://schemas.microsoft.com/office/drawing/2014/main" id="{00000000-0008-0000-0800-000047E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" t="5013" r="1254"/>
        <a:stretch>
          <a:fillRect/>
        </a:stretch>
      </xdr:blipFill>
      <xdr:spPr bwMode="auto">
        <a:xfrm>
          <a:off x="11468661" y="285750"/>
          <a:ext cx="4723279" cy="94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586066</xdr:colOff>
      <xdr:row>19</xdr:row>
      <xdr:rowOff>230937</xdr:rowOff>
    </xdr:from>
    <xdr:to>
      <xdr:col>28</xdr:col>
      <xdr:colOff>106865</xdr:colOff>
      <xdr:row>35</xdr:row>
      <xdr:rowOff>137048</xdr:rowOff>
    </xdr:to>
    <xdr:pic>
      <xdr:nvPicPr>
        <xdr:cNvPr id="350324" name="그림 2">
          <a:extLst>
            <a:ext uri="{FF2B5EF4-FFF2-40B4-BE49-F238E27FC236}">
              <a16:creationId xmlns:a16="http://schemas.microsoft.com/office/drawing/2014/main" id="{00000000-0008-0000-0A00-00007458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102" y="6095616"/>
          <a:ext cx="7671477" cy="491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88900</xdr:colOff>
      <xdr:row>3</xdr:row>
      <xdr:rowOff>203200</xdr:rowOff>
    </xdr:from>
    <xdr:to>
      <xdr:col>25</xdr:col>
      <xdr:colOff>219075</xdr:colOff>
      <xdr:row>4</xdr:row>
      <xdr:rowOff>342900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 bwMode="auto">
        <a:xfrm>
          <a:off x="25822275" y="1044575"/>
          <a:ext cx="7353300" cy="361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400" b="1"/>
            <a:t>당기계획에 대한</a:t>
          </a:r>
          <a:r>
            <a:rPr lang="ko-KR" altLang="en-US" sz="1400" b="1" baseline="0"/>
            <a:t> 계획 수립시 월별 이동계획 작성 제출 </a:t>
          </a:r>
          <a:r>
            <a:rPr lang="en-US" altLang="ko-KR" sz="1400" b="1" baseline="0"/>
            <a:t>(Sheet </a:t>
          </a:r>
          <a:r>
            <a:rPr lang="ko-KR" altLang="en-US" sz="1400" b="1" baseline="0"/>
            <a:t>추가 </a:t>
          </a:r>
          <a:r>
            <a:rPr lang="en-US" altLang="ko-KR" sz="1400" b="1" baseline="0"/>
            <a:t>/ </a:t>
          </a:r>
          <a:r>
            <a:rPr lang="ko-KR" altLang="en-US" sz="1400" b="1" baseline="0"/>
            <a:t>팀별 양식</a:t>
          </a:r>
          <a:r>
            <a:rPr lang="en-US" altLang="ko-KR" sz="1400" b="1" baseline="0"/>
            <a:t>)</a:t>
          </a:r>
          <a:endParaRPr lang="ko-KR" altLang="en-US" sz="1400" b="1"/>
        </a:p>
      </xdr:txBody>
    </xdr:sp>
    <xdr:clientData/>
  </xdr:twoCellAnchor>
  <xdr:twoCellAnchor>
    <xdr:from>
      <xdr:col>17</xdr:col>
      <xdr:colOff>133350</xdr:colOff>
      <xdr:row>1</xdr:row>
      <xdr:rowOff>76200</xdr:rowOff>
    </xdr:from>
    <xdr:to>
      <xdr:col>22</xdr:col>
      <xdr:colOff>612747</xdr:colOff>
      <xdr:row>3</xdr:row>
      <xdr:rowOff>142875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22910800" y="330200"/>
          <a:ext cx="4813300" cy="6985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000"/>
            </a:lnSpc>
          </a:pPr>
          <a:r>
            <a:rPr lang="ko-KR" altLang="en-US" sz="1400" b="1"/>
            <a:t>절감 노력 가능한</a:t>
          </a:r>
          <a:r>
            <a:rPr lang="en-US" altLang="ko-KR" sz="1400" b="1"/>
            <a:t>,</a:t>
          </a:r>
          <a:r>
            <a:rPr lang="en-US" altLang="ko-KR" sz="1400" b="1" baseline="0"/>
            <a:t> </a:t>
          </a:r>
          <a:r>
            <a:rPr lang="ko-KR" altLang="en-US" sz="1400" b="1"/>
            <a:t>절감할 계정에 목표금액 작성과 내용 작성</a:t>
          </a:r>
          <a:endParaRPr lang="en-US" altLang="ko-KR" sz="1400" b="1"/>
        </a:p>
        <a:p>
          <a:pPr algn="l">
            <a:lnSpc>
              <a:spcPts val="2000"/>
            </a:lnSpc>
          </a:pPr>
          <a:r>
            <a:rPr lang="ko-KR" altLang="en-US" sz="1400" b="1"/>
            <a:t>↓ </a:t>
          </a:r>
          <a:r>
            <a:rPr lang="en-US" altLang="ko-KR" sz="1400" b="1"/>
            <a:t>(R</a:t>
          </a:r>
          <a:r>
            <a:rPr lang="ko-KR" altLang="en-US" sz="1400" b="1"/>
            <a:t>열</a:t>
          </a:r>
          <a:r>
            <a:rPr lang="en-US" altLang="ko-KR" sz="1400" b="1"/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108136</xdr:colOff>
      <xdr:row>3</xdr:row>
      <xdr:rowOff>89086</xdr:rowOff>
    </xdr:from>
    <xdr:to>
      <xdr:col>56</xdr:col>
      <xdr:colOff>135607</xdr:colOff>
      <xdr:row>3</xdr:row>
      <xdr:rowOff>349063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6696635" y="573740"/>
          <a:ext cx="2277036" cy="2599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100"/>
            <a:t>현장 여건에 따라 수정 작성</a:t>
          </a:r>
          <a:endParaRPr lang="en-US" altLang="ko-K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31</xdr:row>
      <xdr:rowOff>0</xdr:rowOff>
    </xdr:from>
    <xdr:to>
      <xdr:col>4</xdr:col>
      <xdr:colOff>657225</xdr:colOff>
      <xdr:row>31</xdr:row>
      <xdr:rowOff>0</xdr:rowOff>
    </xdr:to>
    <xdr:pic>
      <xdr:nvPicPr>
        <xdr:cNvPr id="1039502" name="Picture 34">
          <a:extLst>
            <a:ext uri="{FF2B5EF4-FFF2-40B4-BE49-F238E27FC236}">
              <a16:creationId xmlns:a16="http://schemas.microsoft.com/office/drawing/2014/main" id="{00000000-0008-0000-0400-00008EDC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114800"/>
          <a:ext cx="454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31</xdr:row>
      <xdr:rowOff>0</xdr:rowOff>
    </xdr:from>
    <xdr:to>
      <xdr:col>10</xdr:col>
      <xdr:colOff>514350</xdr:colOff>
      <xdr:row>31</xdr:row>
      <xdr:rowOff>0</xdr:rowOff>
    </xdr:to>
    <xdr:pic>
      <xdr:nvPicPr>
        <xdr:cNvPr id="1039503" name="Picture 1231">
          <a:extLst>
            <a:ext uri="{FF2B5EF4-FFF2-40B4-BE49-F238E27FC236}">
              <a16:creationId xmlns:a16="http://schemas.microsoft.com/office/drawing/2014/main" id="{00000000-0008-0000-0400-00008FDC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4114800"/>
          <a:ext cx="5686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</xdr:colOff>
      <xdr:row>17</xdr:row>
      <xdr:rowOff>95250</xdr:rowOff>
    </xdr:from>
    <xdr:to>
      <xdr:col>34</xdr:col>
      <xdr:colOff>0</xdr:colOff>
      <xdr:row>17</xdr:row>
      <xdr:rowOff>95250</xdr:rowOff>
    </xdr:to>
    <xdr:sp macro="" textlink="">
      <xdr:nvSpPr>
        <xdr:cNvPr id="1093453" name="Line 943">
          <a:extLst>
            <a:ext uri="{FF2B5EF4-FFF2-40B4-BE49-F238E27FC236}">
              <a16:creationId xmlns:a16="http://schemas.microsoft.com/office/drawing/2014/main" id="{00000000-0008-0000-0500-00004DAF1000}"/>
            </a:ext>
          </a:extLst>
        </xdr:cNvPr>
        <xdr:cNvSpPr>
          <a:spLocks noChangeShapeType="1"/>
        </xdr:cNvSpPr>
      </xdr:nvSpPr>
      <xdr:spPr bwMode="auto">
        <a:xfrm>
          <a:off x="15459075" y="2343150"/>
          <a:ext cx="14001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30</xdr:col>
      <xdr:colOff>9525</xdr:colOff>
      <xdr:row>16</xdr:row>
      <xdr:rowOff>133350</xdr:rowOff>
    </xdr:from>
    <xdr:to>
      <xdr:col>37</xdr:col>
      <xdr:colOff>9525</xdr:colOff>
      <xdr:row>16</xdr:row>
      <xdr:rowOff>133350</xdr:rowOff>
    </xdr:to>
    <xdr:sp macro="" textlink="">
      <xdr:nvSpPr>
        <xdr:cNvPr id="1093454" name="Line 944">
          <a:extLst>
            <a:ext uri="{FF2B5EF4-FFF2-40B4-BE49-F238E27FC236}">
              <a16:creationId xmlns:a16="http://schemas.microsoft.com/office/drawing/2014/main" id="{00000000-0008-0000-0500-00004EAF1000}"/>
            </a:ext>
          </a:extLst>
        </xdr:cNvPr>
        <xdr:cNvSpPr>
          <a:spLocks noChangeShapeType="1"/>
        </xdr:cNvSpPr>
      </xdr:nvSpPr>
      <xdr:spPr bwMode="auto">
        <a:xfrm>
          <a:off x="15459075" y="2343150"/>
          <a:ext cx="24669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 type="triangle" w="med" len="med"/>
            </a14:hiddenLine>
          </a:ext>
        </a:extLst>
      </xdr:spPr>
    </xdr:sp>
    <xdr:clientData/>
  </xdr:twoCellAnchor>
  <xdr:twoCellAnchor>
    <xdr:from>
      <xdr:col>30</xdr:col>
      <xdr:colOff>9525</xdr:colOff>
      <xdr:row>14</xdr:row>
      <xdr:rowOff>85725</xdr:rowOff>
    </xdr:from>
    <xdr:to>
      <xdr:col>34</xdr:col>
      <xdr:colOff>0</xdr:colOff>
      <xdr:row>14</xdr:row>
      <xdr:rowOff>85725</xdr:rowOff>
    </xdr:to>
    <xdr:sp macro="" textlink="">
      <xdr:nvSpPr>
        <xdr:cNvPr id="1093455" name="Line 945">
          <a:extLst>
            <a:ext uri="{FF2B5EF4-FFF2-40B4-BE49-F238E27FC236}">
              <a16:creationId xmlns:a16="http://schemas.microsoft.com/office/drawing/2014/main" id="{00000000-0008-0000-0500-00004FAF1000}"/>
            </a:ext>
          </a:extLst>
        </xdr:cNvPr>
        <xdr:cNvSpPr>
          <a:spLocks noChangeShapeType="1"/>
        </xdr:cNvSpPr>
      </xdr:nvSpPr>
      <xdr:spPr bwMode="auto">
        <a:xfrm>
          <a:off x="15459075" y="2343150"/>
          <a:ext cx="14001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 type="triangle" w="med" len="med"/>
              <a:tailEnd type="triangle" w="med" len="med"/>
            </a14:hiddenLine>
          </a:ext>
        </a:extLst>
      </xdr:spPr>
    </xdr:sp>
    <xdr:clientData/>
  </xdr:twoCellAnchor>
  <xdr:twoCellAnchor>
    <xdr:from>
      <xdr:col>22</xdr:col>
      <xdr:colOff>9525</xdr:colOff>
      <xdr:row>16</xdr:row>
      <xdr:rowOff>114300</xdr:rowOff>
    </xdr:from>
    <xdr:to>
      <xdr:col>26</xdr:col>
      <xdr:colOff>9525</xdr:colOff>
      <xdr:row>16</xdr:row>
      <xdr:rowOff>114300</xdr:rowOff>
    </xdr:to>
    <xdr:sp macro="" textlink="">
      <xdr:nvSpPr>
        <xdr:cNvPr id="1093456" name="Line 962">
          <a:extLst>
            <a:ext uri="{FF2B5EF4-FFF2-40B4-BE49-F238E27FC236}">
              <a16:creationId xmlns:a16="http://schemas.microsoft.com/office/drawing/2014/main" id="{00000000-0008-0000-0500-000050AF1000}"/>
            </a:ext>
          </a:extLst>
        </xdr:cNvPr>
        <xdr:cNvSpPr>
          <a:spLocks noChangeShapeType="1"/>
        </xdr:cNvSpPr>
      </xdr:nvSpPr>
      <xdr:spPr bwMode="auto">
        <a:xfrm>
          <a:off x="12639675" y="2343150"/>
          <a:ext cx="140970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9525</xdr:colOff>
      <xdr:row>16</xdr:row>
      <xdr:rowOff>104775</xdr:rowOff>
    </xdr:from>
    <xdr:to>
      <xdr:col>26</xdr:col>
      <xdr:colOff>0</xdr:colOff>
      <xdr:row>16</xdr:row>
      <xdr:rowOff>104775</xdr:rowOff>
    </xdr:to>
    <xdr:sp macro="" textlink="">
      <xdr:nvSpPr>
        <xdr:cNvPr id="1093457" name="Line 963">
          <a:extLst>
            <a:ext uri="{FF2B5EF4-FFF2-40B4-BE49-F238E27FC236}">
              <a16:creationId xmlns:a16="http://schemas.microsoft.com/office/drawing/2014/main" id="{00000000-0008-0000-0500-000051AF1000}"/>
            </a:ext>
          </a:extLst>
        </xdr:cNvPr>
        <xdr:cNvSpPr>
          <a:spLocks noChangeShapeType="1"/>
        </xdr:cNvSpPr>
      </xdr:nvSpPr>
      <xdr:spPr bwMode="auto">
        <a:xfrm>
          <a:off x="12639675" y="2343150"/>
          <a:ext cx="140017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81</xdr:col>
      <xdr:colOff>241935</xdr:colOff>
      <xdr:row>7</xdr:row>
      <xdr:rowOff>0</xdr:rowOff>
    </xdr:from>
    <xdr:to>
      <xdr:col>85</xdr:col>
      <xdr:colOff>209674</xdr:colOff>
      <xdr:row>7</xdr:row>
      <xdr:rowOff>0</xdr:rowOff>
    </xdr:to>
    <xdr:sp macro="" textlink="">
      <xdr:nvSpPr>
        <xdr:cNvPr id="7" name="AutoShape 99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 bwMode="auto">
        <a:xfrm>
          <a:off x="33604200" y="2343150"/>
          <a:ext cx="1362075" cy="0"/>
        </a:xfrm>
        <a:prstGeom prst="borderCallout2">
          <a:avLst>
            <a:gd name="adj1" fmla="val 44444"/>
            <a:gd name="adj2" fmla="val -7546"/>
            <a:gd name="adj3" fmla="val 44444"/>
            <a:gd name="adj4" fmla="val -50944"/>
            <a:gd name="adj5" fmla="val 218519"/>
            <a:gd name="adj6" fmla="val -86792"/>
          </a:avLst>
        </a:prstGeom>
        <a:solidFill>
          <a:srgbClr val="FFFFFF"/>
        </a:solidFill>
        <a:ln w="222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ko-KR" altLang="en-US" sz="900" b="1" i="0" strike="noStrike">
              <a:solidFill>
                <a:srgbClr val="0000FF"/>
              </a:solidFill>
              <a:latin typeface="굴림"/>
              <a:ea typeface="굴림"/>
            </a:rPr>
            <a:t>요청검사 </a:t>
          </a:r>
          <a:r>
            <a:rPr lang="en-US" altLang="ko-KR" sz="900" b="1" i="0" strike="noStrike">
              <a:solidFill>
                <a:srgbClr val="0000FF"/>
              </a:solidFill>
              <a:latin typeface="굴림"/>
              <a:ea typeface="굴림"/>
            </a:rPr>
            <a:t>: </a:t>
          </a:r>
          <a:r>
            <a:rPr lang="ko-KR" altLang="en-US" sz="900" b="1" i="0" strike="noStrike">
              <a:solidFill>
                <a:srgbClr val="0000FF"/>
              </a:solidFill>
              <a:latin typeface="굴림"/>
              <a:ea typeface="굴림"/>
            </a:rPr>
            <a:t>고압</a:t>
          </a:r>
        </a:p>
      </xdr:txBody>
    </xdr:sp>
    <xdr:clientData/>
  </xdr:twoCellAnchor>
  <xdr:twoCellAnchor>
    <xdr:from>
      <xdr:col>6</xdr:col>
      <xdr:colOff>47625</xdr:colOff>
      <xdr:row>88</xdr:row>
      <xdr:rowOff>219075</xdr:rowOff>
    </xdr:from>
    <xdr:to>
      <xdr:col>8</xdr:col>
      <xdr:colOff>19050</xdr:colOff>
      <xdr:row>88</xdr:row>
      <xdr:rowOff>247650</xdr:rowOff>
    </xdr:to>
    <xdr:cxnSp macro="">
      <xdr:nvCxnSpPr>
        <xdr:cNvPr id="1093459" name="직선 연결선 481">
          <a:extLst>
            <a:ext uri="{FF2B5EF4-FFF2-40B4-BE49-F238E27FC236}">
              <a16:creationId xmlns:a16="http://schemas.microsoft.com/office/drawing/2014/main" id="{00000000-0008-0000-0500-000053AF1000}"/>
            </a:ext>
          </a:extLst>
        </xdr:cNvPr>
        <xdr:cNvCxnSpPr>
          <a:cxnSpLocks noChangeShapeType="1"/>
        </xdr:cNvCxnSpPr>
      </xdr:nvCxnSpPr>
      <xdr:spPr bwMode="auto">
        <a:xfrm flipV="1">
          <a:off x="7038975" y="23593425"/>
          <a:ext cx="676275" cy="285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31</xdr:col>
      <xdr:colOff>0</xdr:colOff>
      <xdr:row>7</xdr:row>
      <xdr:rowOff>180975</xdr:rowOff>
    </xdr:from>
    <xdr:to>
      <xdr:col>32</xdr:col>
      <xdr:colOff>0</xdr:colOff>
      <xdr:row>7</xdr:row>
      <xdr:rowOff>180975</xdr:rowOff>
    </xdr:to>
    <xdr:cxnSp macro="">
      <xdr:nvCxnSpPr>
        <xdr:cNvPr id="1093460" name="직선 연결선 384">
          <a:extLst>
            <a:ext uri="{FF2B5EF4-FFF2-40B4-BE49-F238E27FC236}">
              <a16:creationId xmlns:a16="http://schemas.microsoft.com/office/drawing/2014/main" id="{00000000-0008-0000-0500-000054AF1000}"/>
            </a:ext>
          </a:extLst>
        </xdr:cNvPr>
        <xdr:cNvCxnSpPr>
          <a:cxnSpLocks noChangeShapeType="1"/>
        </xdr:cNvCxnSpPr>
      </xdr:nvCxnSpPr>
      <xdr:spPr bwMode="auto">
        <a:xfrm flipV="1">
          <a:off x="15801975" y="234315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0</xdr:colOff>
      <xdr:row>7</xdr:row>
      <xdr:rowOff>180975</xdr:rowOff>
    </xdr:from>
    <xdr:to>
      <xdr:col>55</xdr:col>
      <xdr:colOff>0</xdr:colOff>
      <xdr:row>7</xdr:row>
      <xdr:rowOff>180975</xdr:rowOff>
    </xdr:to>
    <xdr:cxnSp macro="">
      <xdr:nvCxnSpPr>
        <xdr:cNvPr id="1093461" name="직선 연결선 386">
          <a:extLst>
            <a:ext uri="{FF2B5EF4-FFF2-40B4-BE49-F238E27FC236}">
              <a16:creationId xmlns:a16="http://schemas.microsoft.com/office/drawing/2014/main" id="{00000000-0008-0000-0500-000055AF1000}"/>
            </a:ext>
          </a:extLst>
        </xdr:cNvPr>
        <xdr:cNvCxnSpPr>
          <a:cxnSpLocks noChangeShapeType="1"/>
        </xdr:cNvCxnSpPr>
      </xdr:nvCxnSpPr>
      <xdr:spPr bwMode="auto">
        <a:xfrm flipV="1">
          <a:off x="23907750" y="234315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276225</xdr:colOff>
      <xdr:row>7</xdr:row>
      <xdr:rowOff>180975</xdr:rowOff>
    </xdr:from>
    <xdr:to>
      <xdr:col>54</xdr:col>
      <xdr:colOff>0</xdr:colOff>
      <xdr:row>7</xdr:row>
      <xdr:rowOff>180975</xdr:rowOff>
    </xdr:to>
    <xdr:cxnSp macro="">
      <xdr:nvCxnSpPr>
        <xdr:cNvPr id="1093462" name="직선 연결선 388">
          <a:extLst>
            <a:ext uri="{FF2B5EF4-FFF2-40B4-BE49-F238E27FC236}">
              <a16:creationId xmlns:a16="http://schemas.microsoft.com/office/drawing/2014/main" id="{00000000-0008-0000-0500-000056AF1000}"/>
            </a:ext>
          </a:extLst>
        </xdr:cNvPr>
        <xdr:cNvCxnSpPr>
          <a:cxnSpLocks noChangeShapeType="1"/>
        </xdr:cNvCxnSpPr>
      </xdr:nvCxnSpPr>
      <xdr:spPr bwMode="auto">
        <a:xfrm>
          <a:off x="16078200" y="2343150"/>
          <a:ext cx="7829550" cy="0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9525</xdr:colOff>
      <xdr:row>7</xdr:row>
      <xdr:rowOff>190500</xdr:rowOff>
    </xdr:from>
    <xdr:to>
      <xdr:col>70</xdr:col>
      <xdr:colOff>0</xdr:colOff>
      <xdr:row>7</xdr:row>
      <xdr:rowOff>190500</xdr:rowOff>
    </xdr:to>
    <xdr:cxnSp macro="">
      <xdr:nvCxnSpPr>
        <xdr:cNvPr id="1093463" name="직선 연결선 390">
          <a:extLst>
            <a:ext uri="{FF2B5EF4-FFF2-40B4-BE49-F238E27FC236}">
              <a16:creationId xmlns:a16="http://schemas.microsoft.com/office/drawing/2014/main" id="{00000000-0008-0000-0500-000057AF1000}"/>
            </a:ext>
          </a:extLst>
        </xdr:cNvPr>
        <xdr:cNvCxnSpPr>
          <a:cxnSpLocks noChangeShapeType="1"/>
        </xdr:cNvCxnSpPr>
      </xdr:nvCxnSpPr>
      <xdr:spPr bwMode="auto">
        <a:xfrm>
          <a:off x="24269700" y="2343150"/>
          <a:ext cx="5276850" cy="0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7</xdr:row>
      <xdr:rowOff>190500</xdr:rowOff>
    </xdr:from>
    <xdr:to>
      <xdr:col>71</xdr:col>
      <xdr:colOff>0</xdr:colOff>
      <xdr:row>7</xdr:row>
      <xdr:rowOff>190500</xdr:rowOff>
    </xdr:to>
    <xdr:cxnSp macro="">
      <xdr:nvCxnSpPr>
        <xdr:cNvPr id="1093464" name="직선 연결선 392">
          <a:extLst>
            <a:ext uri="{FF2B5EF4-FFF2-40B4-BE49-F238E27FC236}">
              <a16:creationId xmlns:a16="http://schemas.microsoft.com/office/drawing/2014/main" id="{00000000-0008-0000-0500-000058AF1000}"/>
            </a:ext>
          </a:extLst>
        </xdr:cNvPr>
        <xdr:cNvCxnSpPr>
          <a:cxnSpLocks noChangeShapeType="1"/>
        </xdr:cNvCxnSpPr>
      </xdr:nvCxnSpPr>
      <xdr:spPr bwMode="auto">
        <a:xfrm flipV="1">
          <a:off x="29546550" y="234315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28575</xdr:colOff>
      <xdr:row>7</xdr:row>
      <xdr:rowOff>180975</xdr:rowOff>
    </xdr:from>
    <xdr:to>
      <xdr:col>78</xdr:col>
      <xdr:colOff>0</xdr:colOff>
      <xdr:row>7</xdr:row>
      <xdr:rowOff>190500</xdr:rowOff>
    </xdr:to>
    <xdr:cxnSp macro="">
      <xdr:nvCxnSpPr>
        <xdr:cNvPr id="1093465" name="직선 연결선 393">
          <a:extLst>
            <a:ext uri="{FF2B5EF4-FFF2-40B4-BE49-F238E27FC236}">
              <a16:creationId xmlns:a16="http://schemas.microsoft.com/office/drawing/2014/main" id="{00000000-0008-0000-0500-000059AF1000}"/>
            </a:ext>
          </a:extLst>
        </xdr:cNvPr>
        <xdr:cNvCxnSpPr>
          <a:cxnSpLocks noChangeShapeType="1"/>
        </xdr:cNvCxnSpPr>
      </xdr:nvCxnSpPr>
      <xdr:spPr bwMode="auto">
        <a:xfrm flipV="1">
          <a:off x="29927550" y="2343150"/>
          <a:ext cx="2438400" cy="0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0</xdr:colOff>
      <xdr:row>7</xdr:row>
      <xdr:rowOff>190500</xdr:rowOff>
    </xdr:from>
    <xdr:to>
      <xdr:col>79</xdr:col>
      <xdr:colOff>0</xdr:colOff>
      <xdr:row>7</xdr:row>
      <xdr:rowOff>190500</xdr:rowOff>
    </xdr:to>
    <xdr:cxnSp macro="">
      <xdr:nvCxnSpPr>
        <xdr:cNvPr id="1093466" name="직선 연결선 395">
          <a:extLst>
            <a:ext uri="{FF2B5EF4-FFF2-40B4-BE49-F238E27FC236}">
              <a16:creationId xmlns:a16="http://schemas.microsoft.com/office/drawing/2014/main" id="{00000000-0008-0000-0500-00005AAF1000}"/>
            </a:ext>
          </a:extLst>
        </xdr:cNvPr>
        <xdr:cNvCxnSpPr>
          <a:cxnSpLocks noChangeShapeType="1"/>
        </xdr:cNvCxnSpPr>
      </xdr:nvCxnSpPr>
      <xdr:spPr bwMode="auto">
        <a:xfrm flipV="1">
          <a:off x="32365950" y="234315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9525</xdr:colOff>
      <xdr:row>7</xdr:row>
      <xdr:rowOff>180975</xdr:rowOff>
    </xdr:from>
    <xdr:to>
      <xdr:col>25</xdr:col>
      <xdr:colOff>9525</xdr:colOff>
      <xdr:row>7</xdr:row>
      <xdr:rowOff>180975</xdr:rowOff>
    </xdr:to>
    <xdr:cxnSp macro="">
      <xdr:nvCxnSpPr>
        <xdr:cNvPr id="1093467" name="직선 연결선 384">
          <a:extLst>
            <a:ext uri="{FF2B5EF4-FFF2-40B4-BE49-F238E27FC236}">
              <a16:creationId xmlns:a16="http://schemas.microsoft.com/office/drawing/2014/main" id="{00000000-0008-0000-0500-00005BAF1000}"/>
            </a:ext>
          </a:extLst>
        </xdr:cNvPr>
        <xdr:cNvCxnSpPr>
          <a:cxnSpLocks noChangeShapeType="1"/>
        </xdr:cNvCxnSpPr>
      </xdr:nvCxnSpPr>
      <xdr:spPr bwMode="auto">
        <a:xfrm flipV="1">
          <a:off x="13344525" y="234315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19050</xdr:colOff>
      <xdr:row>7</xdr:row>
      <xdr:rowOff>180975</xdr:rowOff>
    </xdr:from>
    <xdr:to>
      <xdr:col>31</xdr:col>
      <xdr:colOff>28575</xdr:colOff>
      <xdr:row>7</xdr:row>
      <xdr:rowOff>180975</xdr:rowOff>
    </xdr:to>
    <xdr:cxnSp macro="">
      <xdr:nvCxnSpPr>
        <xdr:cNvPr id="1093468" name="직선 연결선 388">
          <a:extLst>
            <a:ext uri="{FF2B5EF4-FFF2-40B4-BE49-F238E27FC236}">
              <a16:creationId xmlns:a16="http://schemas.microsoft.com/office/drawing/2014/main" id="{00000000-0008-0000-0500-00005CAF1000}"/>
            </a:ext>
          </a:extLst>
        </xdr:cNvPr>
        <xdr:cNvCxnSpPr>
          <a:cxnSpLocks noChangeShapeType="1"/>
        </xdr:cNvCxnSpPr>
      </xdr:nvCxnSpPr>
      <xdr:spPr bwMode="auto">
        <a:xfrm flipV="1">
          <a:off x="13706475" y="2343150"/>
          <a:ext cx="2124075" cy="0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104775</xdr:colOff>
      <xdr:row>8</xdr:row>
      <xdr:rowOff>190500</xdr:rowOff>
    </xdr:from>
    <xdr:to>
      <xdr:col>15</xdr:col>
      <xdr:colOff>104775</xdr:colOff>
      <xdr:row>8</xdr:row>
      <xdr:rowOff>190500</xdr:rowOff>
    </xdr:to>
    <xdr:cxnSp macro="">
      <xdr:nvCxnSpPr>
        <xdr:cNvPr id="1093469" name="직선 연결선 176">
          <a:extLst>
            <a:ext uri="{FF2B5EF4-FFF2-40B4-BE49-F238E27FC236}">
              <a16:creationId xmlns:a16="http://schemas.microsoft.com/office/drawing/2014/main" id="{00000000-0008-0000-0500-00005DAF1000}"/>
            </a:ext>
          </a:extLst>
        </xdr:cNvPr>
        <xdr:cNvCxnSpPr>
          <a:cxnSpLocks noChangeShapeType="1"/>
        </xdr:cNvCxnSpPr>
      </xdr:nvCxnSpPr>
      <xdr:spPr bwMode="auto">
        <a:xfrm>
          <a:off x="7448550" y="2343150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85725</xdr:colOff>
      <xdr:row>8</xdr:row>
      <xdr:rowOff>200025</xdr:rowOff>
    </xdr:from>
    <xdr:to>
      <xdr:col>30</xdr:col>
      <xdr:colOff>0</xdr:colOff>
      <xdr:row>8</xdr:row>
      <xdr:rowOff>200025</xdr:rowOff>
    </xdr:to>
    <xdr:cxnSp macro="">
      <xdr:nvCxnSpPr>
        <xdr:cNvPr id="1093470" name="직선 연결선 178">
          <a:extLst>
            <a:ext uri="{FF2B5EF4-FFF2-40B4-BE49-F238E27FC236}">
              <a16:creationId xmlns:a16="http://schemas.microsoft.com/office/drawing/2014/main" id="{00000000-0008-0000-0500-00005EAF1000}"/>
            </a:ext>
          </a:extLst>
        </xdr:cNvPr>
        <xdr:cNvCxnSpPr>
          <a:cxnSpLocks noChangeShapeType="1"/>
        </xdr:cNvCxnSpPr>
      </xdr:nvCxnSpPr>
      <xdr:spPr bwMode="auto">
        <a:xfrm flipV="1">
          <a:off x="10248900" y="2343150"/>
          <a:ext cx="5200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0</xdr:colOff>
      <xdr:row>8</xdr:row>
      <xdr:rowOff>200025</xdr:rowOff>
    </xdr:from>
    <xdr:to>
      <xdr:col>46</xdr:col>
      <xdr:colOff>0</xdr:colOff>
      <xdr:row>8</xdr:row>
      <xdr:rowOff>200025</xdr:rowOff>
    </xdr:to>
    <xdr:cxnSp macro="">
      <xdr:nvCxnSpPr>
        <xdr:cNvPr id="1093471" name="직선 연결선 186">
          <a:extLst>
            <a:ext uri="{FF2B5EF4-FFF2-40B4-BE49-F238E27FC236}">
              <a16:creationId xmlns:a16="http://schemas.microsoft.com/office/drawing/2014/main" id="{00000000-0008-0000-0500-00005FAF1000}"/>
            </a:ext>
          </a:extLst>
        </xdr:cNvPr>
        <xdr:cNvCxnSpPr>
          <a:cxnSpLocks noChangeShapeType="1"/>
        </xdr:cNvCxnSpPr>
      </xdr:nvCxnSpPr>
      <xdr:spPr bwMode="auto">
        <a:xfrm>
          <a:off x="15449550" y="2343150"/>
          <a:ext cx="5638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</xdr:colOff>
      <xdr:row>9</xdr:row>
      <xdr:rowOff>200025</xdr:rowOff>
    </xdr:from>
    <xdr:to>
      <xdr:col>35</xdr:col>
      <xdr:colOff>257175</xdr:colOff>
      <xdr:row>9</xdr:row>
      <xdr:rowOff>200025</xdr:rowOff>
    </xdr:to>
    <xdr:cxnSp macro="">
      <xdr:nvCxnSpPr>
        <xdr:cNvPr id="1093472" name="직선 연결선 188">
          <a:extLst>
            <a:ext uri="{FF2B5EF4-FFF2-40B4-BE49-F238E27FC236}">
              <a16:creationId xmlns:a16="http://schemas.microsoft.com/office/drawing/2014/main" id="{00000000-0008-0000-0500-000060AF1000}"/>
            </a:ext>
          </a:extLst>
        </xdr:cNvPr>
        <xdr:cNvCxnSpPr>
          <a:cxnSpLocks noChangeShapeType="1"/>
        </xdr:cNvCxnSpPr>
      </xdr:nvCxnSpPr>
      <xdr:spPr bwMode="auto">
        <a:xfrm>
          <a:off x="10553700" y="2343150"/>
          <a:ext cx="69151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104775</xdr:colOff>
      <xdr:row>8</xdr:row>
      <xdr:rowOff>209550</xdr:rowOff>
    </xdr:from>
    <xdr:to>
      <xdr:col>16</xdr:col>
      <xdr:colOff>57150</xdr:colOff>
      <xdr:row>9</xdr:row>
      <xdr:rowOff>200025</xdr:rowOff>
    </xdr:to>
    <xdr:cxnSp macro="">
      <xdr:nvCxnSpPr>
        <xdr:cNvPr id="1093473" name="직선 연결선 190">
          <a:extLst>
            <a:ext uri="{FF2B5EF4-FFF2-40B4-BE49-F238E27FC236}">
              <a16:creationId xmlns:a16="http://schemas.microsoft.com/office/drawing/2014/main" id="{00000000-0008-0000-0500-000061AF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0420350" y="2190750"/>
          <a:ext cx="0" cy="304800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57150</xdr:colOff>
      <xdr:row>9</xdr:row>
      <xdr:rowOff>209550</xdr:rowOff>
    </xdr:from>
    <xdr:to>
      <xdr:col>28</xdr:col>
      <xdr:colOff>0</xdr:colOff>
      <xdr:row>10</xdr:row>
      <xdr:rowOff>200025</xdr:rowOff>
    </xdr:to>
    <xdr:cxnSp macro="">
      <xdr:nvCxnSpPr>
        <xdr:cNvPr id="1093474" name="직선 연결선 195">
          <a:extLst>
            <a:ext uri="{FF2B5EF4-FFF2-40B4-BE49-F238E27FC236}">
              <a16:creationId xmlns:a16="http://schemas.microsoft.com/office/drawing/2014/main" id="{00000000-0008-0000-0500-000062AF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597063" y="2195512"/>
          <a:ext cx="0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9525</xdr:colOff>
      <xdr:row>9</xdr:row>
      <xdr:rowOff>161925</xdr:rowOff>
    </xdr:from>
    <xdr:to>
      <xdr:col>27</xdr:col>
      <xdr:colOff>85725</xdr:colOff>
      <xdr:row>9</xdr:row>
      <xdr:rowOff>228600</xdr:rowOff>
    </xdr:to>
    <xdr:sp macro="" textlink="">
      <xdr:nvSpPr>
        <xdr:cNvPr id="1093475" name="타원 196">
          <a:extLst>
            <a:ext uri="{FF2B5EF4-FFF2-40B4-BE49-F238E27FC236}">
              <a16:creationId xmlns:a16="http://schemas.microsoft.com/office/drawing/2014/main" id="{00000000-0008-0000-0500-000063AF1000}"/>
            </a:ext>
          </a:extLst>
        </xdr:cNvPr>
        <xdr:cNvSpPr>
          <a:spLocks noChangeArrowheads="1"/>
        </xdr:cNvSpPr>
      </xdr:nvSpPr>
      <xdr:spPr bwMode="auto">
        <a:xfrm>
          <a:off x="14401800" y="2343150"/>
          <a:ext cx="7620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9525</xdr:colOff>
      <xdr:row>11</xdr:row>
      <xdr:rowOff>200025</xdr:rowOff>
    </xdr:from>
    <xdr:to>
      <xdr:col>74</xdr:col>
      <xdr:colOff>0</xdr:colOff>
      <xdr:row>11</xdr:row>
      <xdr:rowOff>200025</xdr:rowOff>
    </xdr:to>
    <xdr:cxnSp macro="">
      <xdr:nvCxnSpPr>
        <xdr:cNvPr id="1093476" name="직선 연결선 213">
          <a:extLst>
            <a:ext uri="{FF2B5EF4-FFF2-40B4-BE49-F238E27FC236}">
              <a16:creationId xmlns:a16="http://schemas.microsoft.com/office/drawing/2014/main" id="{00000000-0008-0000-0500-000064AF1000}"/>
            </a:ext>
          </a:extLst>
        </xdr:cNvPr>
        <xdr:cNvCxnSpPr>
          <a:cxnSpLocks noChangeShapeType="1"/>
        </xdr:cNvCxnSpPr>
      </xdr:nvCxnSpPr>
      <xdr:spPr bwMode="auto">
        <a:xfrm>
          <a:off x="20745450" y="2343150"/>
          <a:ext cx="10210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247650</xdr:colOff>
      <xdr:row>11</xdr:row>
      <xdr:rowOff>161925</xdr:rowOff>
    </xdr:from>
    <xdr:to>
      <xdr:col>53</xdr:col>
      <xdr:colOff>28575</xdr:colOff>
      <xdr:row>11</xdr:row>
      <xdr:rowOff>238125</xdr:rowOff>
    </xdr:to>
    <xdr:sp macro="" textlink="">
      <xdr:nvSpPr>
        <xdr:cNvPr id="1093477" name="타원 214">
          <a:extLst>
            <a:ext uri="{FF2B5EF4-FFF2-40B4-BE49-F238E27FC236}">
              <a16:creationId xmlns:a16="http://schemas.microsoft.com/office/drawing/2014/main" id="{00000000-0008-0000-0500-000065AF1000}"/>
            </a:ext>
          </a:extLst>
        </xdr:cNvPr>
        <xdr:cNvSpPr>
          <a:spLocks noChangeArrowheads="1"/>
        </xdr:cNvSpPr>
      </xdr:nvSpPr>
      <xdr:spPr bwMode="auto">
        <a:xfrm>
          <a:off x="23450550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61</xdr:col>
      <xdr:colOff>257175</xdr:colOff>
      <xdr:row>11</xdr:row>
      <xdr:rowOff>152400</xdr:rowOff>
    </xdr:from>
    <xdr:to>
      <xdr:col>62</xdr:col>
      <xdr:colOff>38100</xdr:colOff>
      <xdr:row>11</xdr:row>
      <xdr:rowOff>228600</xdr:rowOff>
    </xdr:to>
    <xdr:sp macro="" textlink="">
      <xdr:nvSpPr>
        <xdr:cNvPr id="1093478" name="타원 215">
          <a:extLst>
            <a:ext uri="{FF2B5EF4-FFF2-40B4-BE49-F238E27FC236}">
              <a16:creationId xmlns:a16="http://schemas.microsoft.com/office/drawing/2014/main" id="{00000000-0008-0000-0500-000066AF1000}"/>
            </a:ext>
          </a:extLst>
        </xdr:cNvPr>
        <xdr:cNvSpPr>
          <a:spLocks noChangeArrowheads="1"/>
        </xdr:cNvSpPr>
      </xdr:nvSpPr>
      <xdr:spPr bwMode="auto">
        <a:xfrm>
          <a:off x="26631900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257175</xdr:colOff>
      <xdr:row>11</xdr:row>
      <xdr:rowOff>152400</xdr:rowOff>
    </xdr:from>
    <xdr:to>
      <xdr:col>70</xdr:col>
      <xdr:colOff>38100</xdr:colOff>
      <xdr:row>11</xdr:row>
      <xdr:rowOff>228600</xdr:rowOff>
    </xdr:to>
    <xdr:sp macro="" textlink="">
      <xdr:nvSpPr>
        <xdr:cNvPr id="1093479" name="타원 216">
          <a:extLst>
            <a:ext uri="{FF2B5EF4-FFF2-40B4-BE49-F238E27FC236}">
              <a16:creationId xmlns:a16="http://schemas.microsoft.com/office/drawing/2014/main" id="{00000000-0008-0000-0500-000067AF1000}"/>
            </a:ext>
          </a:extLst>
        </xdr:cNvPr>
        <xdr:cNvSpPr>
          <a:spLocks noChangeArrowheads="1"/>
        </xdr:cNvSpPr>
      </xdr:nvSpPr>
      <xdr:spPr bwMode="auto">
        <a:xfrm>
          <a:off x="29451300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9525</xdr:colOff>
      <xdr:row>12</xdr:row>
      <xdr:rowOff>209550</xdr:rowOff>
    </xdr:from>
    <xdr:to>
      <xdr:col>83</xdr:col>
      <xdr:colOff>9525</xdr:colOff>
      <xdr:row>12</xdr:row>
      <xdr:rowOff>219075</xdr:rowOff>
    </xdr:to>
    <xdr:cxnSp macro="">
      <xdr:nvCxnSpPr>
        <xdr:cNvPr id="1093480" name="직선 연결선 217">
          <a:extLst>
            <a:ext uri="{FF2B5EF4-FFF2-40B4-BE49-F238E27FC236}">
              <a16:creationId xmlns:a16="http://schemas.microsoft.com/office/drawing/2014/main" id="{00000000-0008-0000-0500-000068AF1000}"/>
            </a:ext>
          </a:extLst>
        </xdr:cNvPr>
        <xdr:cNvCxnSpPr>
          <a:cxnSpLocks noChangeShapeType="1"/>
        </xdr:cNvCxnSpPr>
      </xdr:nvCxnSpPr>
      <xdr:spPr bwMode="auto">
        <a:xfrm flipV="1">
          <a:off x="24974550" y="2343150"/>
          <a:ext cx="91630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9525</xdr:colOff>
      <xdr:row>13</xdr:row>
      <xdr:rowOff>200025</xdr:rowOff>
    </xdr:from>
    <xdr:to>
      <xdr:col>94</xdr:col>
      <xdr:colOff>9525</xdr:colOff>
      <xdr:row>13</xdr:row>
      <xdr:rowOff>209550</xdr:rowOff>
    </xdr:to>
    <xdr:cxnSp macro="">
      <xdr:nvCxnSpPr>
        <xdr:cNvPr id="1093481" name="직선 연결선 223">
          <a:extLst>
            <a:ext uri="{FF2B5EF4-FFF2-40B4-BE49-F238E27FC236}">
              <a16:creationId xmlns:a16="http://schemas.microsoft.com/office/drawing/2014/main" id="{00000000-0008-0000-0500-000069AF1000}"/>
            </a:ext>
          </a:extLst>
        </xdr:cNvPr>
        <xdr:cNvCxnSpPr>
          <a:cxnSpLocks noChangeShapeType="1"/>
        </xdr:cNvCxnSpPr>
      </xdr:nvCxnSpPr>
      <xdr:spPr bwMode="auto">
        <a:xfrm flipV="1">
          <a:off x="28851225" y="2343150"/>
          <a:ext cx="91630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266700</xdr:colOff>
      <xdr:row>13</xdr:row>
      <xdr:rowOff>161925</xdr:rowOff>
    </xdr:from>
    <xdr:to>
      <xdr:col>75</xdr:col>
      <xdr:colOff>47625</xdr:colOff>
      <xdr:row>13</xdr:row>
      <xdr:rowOff>238125</xdr:rowOff>
    </xdr:to>
    <xdr:sp macro="" textlink="">
      <xdr:nvSpPr>
        <xdr:cNvPr id="1093482" name="타원 224">
          <a:extLst>
            <a:ext uri="{FF2B5EF4-FFF2-40B4-BE49-F238E27FC236}">
              <a16:creationId xmlns:a16="http://schemas.microsoft.com/office/drawing/2014/main" id="{00000000-0008-0000-0500-00006AAF1000}"/>
            </a:ext>
          </a:extLst>
        </xdr:cNvPr>
        <xdr:cNvSpPr>
          <a:spLocks noChangeArrowheads="1"/>
        </xdr:cNvSpPr>
      </xdr:nvSpPr>
      <xdr:spPr bwMode="auto">
        <a:xfrm>
          <a:off x="31222950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266700</xdr:colOff>
      <xdr:row>13</xdr:row>
      <xdr:rowOff>161925</xdr:rowOff>
    </xdr:from>
    <xdr:to>
      <xdr:col>82</xdr:col>
      <xdr:colOff>47625</xdr:colOff>
      <xdr:row>13</xdr:row>
      <xdr:rowOff>238125</xdr:rowOff>
    </xdr:to>
    <xdr:sp macro="" textlink="">
      <xdr:nvSpPr>
        <xdr:cNvPr id="1093483" name="타원 225">
          <a:extLst>
            <a:ext uri="{FF2B5EF4-FFF2-40B4-BE49-F238E27FC236}">
              <a16:creationId xmlns:a16="http://schemas.microsoft.com/office/drawing/2014/main" id="{00000000-0008-0000-0500-00006BAF1000}"/>
            </a:ext>
          </a:extLst>
        </xdr:cNvPr>
        <xdr:cNvSpPr>
          <a:spLocks noChangeArrowheads="1"/>
        </xdr:cNvSpPr>
      </xdr:nvSpPr>
      <xdr:spPr bwMode="auto">
        <a:xfrm>
          <a:off x="33689925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276225</xdr:colOff>
      <xdr:row>13</xdr:row>
      <xdr:rowOff>161925</xdr:rowOff>
    </xdr:from>
    <xdr:to>
      <xdr:col>90</xdr:col>
      <xdr:colOff>57150</xdr:colOff>
      <xdr:row>13</xdr:row>
      <xdr:rowOff>238125</xdr:rowOff>
    </xdr:to>
    <xdr:sp macro="" textlink="">
      <xdr:nvSpPr>
        <xdr:cNvPr id="1093484" name="타원 226">
          <a:extLst>
            <a:ext uri="{FF2B5EF4-FFF2-40B4-BE49-F238E27FC236}">
              <a16:creationId xmlns:a16="http://schemas.microsoft.com/office/drawing/2014/main" id="{00000000-0008-0000-0500-00006CAF1000}"/>
            </a:ext>
          </a:extLst>
        </xdr:cNvPr>
        <xdr:cNvSpPr>
          <a:spLocks noChangeArrowheads="1"/>
        </xdr:cNvSpPr>
      </xdr:nvSpPr>
      <xdr:spPr bwMode="auto">
        <a:xfrm>
          <a:off x="36518850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14</xdr:row>
      <xdr:rowOff>200025</xdr:rowOff>
    </xdr:from>
    <xdr:to>
      <xdr:col>37</xdr:col>
      <xdr:colOff>0</xdr:colOff>
      <xdr:row>14</xdr:row>
      <xdr:rowOff>200025</xdr:rowOff>
    </xdr:to>
    <xdr:cxnSp macro="">
      <xdr:nvCxnSpPr>
        <xdr:cNvPr id="1093485" name="직선 연결선 384">
          <a:extLst>
            <a:ext uri="{FF2B5EF4-FFF2-40B4-BE49-F238E27FC236}">
              <a16:creationId xmlns:a16="http://schemas.microsoft.com/office/drawing/2014/main" id="{00000000-0008-0000-0500-00006DAF1000}"/>
            </a:ext>
          </a:extLst>
        </xdr:cNvPr>
        <xdr:cNvCxnSpPr>
          <a:cxnSpLocks noChangeShapeType="1"/>
        </xdr:cNvCxnSpPr>
      </xdr:nvCxnSpPr>
      <xdr:spPr bwMode="auto">
        <a:xfrm>
          <a:off x="17221200" y="2343150"/>
          <a:ext cx="6953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</xdr:colOff>
      <xdr:row>15</xdr:row>
      <xdr:rowOff>200025</xdr:rowOff>
    </xdr:from>
    <xdr:to>
      <xdr:col>37</xdr:col>
      <xdr:colOff>0</xdr:colOff>
      <xdr:row>15</xdr:row>
      <xdr:rowOff>200025</xdr:rowOff>
    </xdr:to>
    <xdr:cxnSp macro="">
      <xdr:nvCxnSpPr>
        <xdr:cNvPr id="1093486" name="직선 연결선 384">
          <a:extLst>
            <a:ext uri="{FF2B5EF4-FFF2-40B4-BE49-F238E27FC236}">
              <a16:creationId xmlns:a16="http://schemas.microsoft.com/office/drawing/2014/main" id="{00000000-0008-0000-0500-00006EAF1000}"/>
            </a:ext>
          </a:extLst>
        </xdr:cNvPr>
        <xdr:cNvCxnSpPr>
          <a:cxnSpLocks noChangeShapeType="1"/>
        </xdr:cNvCxnSpPr>
      </xdr:nvCxnSpPr>
      <xdr:spPr bwMode="auto">
        <a:xfrm>
          <a:off x="17221200" y="2343150"/>
          <a:ext cx="6953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0</xdr:colOff>
      <xdr:row>18</xdr:row>
      <xdr:rowOff>200025</xdr:rowOff>
    </xdr:from>
    <xdr:to>
      <xdr:col>28</xdr:col>
      <xdr:colOff>276225</xdr:colOff>
      <xdr:row>18</xdr:row>
      <xdr:rowOff>200025</xdr:rowOff>
    </xdr:to>
    <xdr:cxnSp macro="">
      <xdr:nvCxnSpPr>
        <xdr:cNvPr id="1093487" name="직선 연결선 384">
          <a:extLst>
            <a:ext uri="{FF2B5EF4-FFF2-40B4-BE49-F238E27FC236}">
              <a16:creationId xmlns:a16="http://schemas.microsoft.com/office/drawing/2014/main" id="{00000000-0008-0000-0500-00006FAF1000}"/>
            </a:ext>
          </a:extLst>
        </xdr:cNvPr>
        <xdr:cNvCxnSpPr>
          <a:cxnSpLocks noChangeShapeType="1"/>
        </xdr:cNvCxnSpPr>
      </xdr:nvCxnSpPr>
      <xdr:spPr bwMode="auto">
        <a:xfrm>
          <a:off x="14392275" y="2343150"/>
          <a:ext cx="628650" cy="0"/>
        </a:xfrm>
        <a:prstGeom prst="line">
          <a:avLst/>
        </a:prstGeom>
        <a:noFill/>
        <a:ln w="31750" cap="rnd" algn="ctr">
          <a:solidFill>
            <a:srgbClr val="FF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0</xdr:colOff>
      <xdr:row>16</xdr:row>
      <xdr:rowOff>190500</xdr:rowOff>
    </xdr:from>
    <xdr:to>
      <xdr:col>82</xdr:col>
      <xdr:colOff>0</xdr:colOff>
      <xdr:row>16</xdr:row>
      <xdr:rowOff>190500</xdr:rowOff>
    </xdr:to>
    <xdr:cxnSp macro="">
      <xdr:nvCxnSpPr>
        <xdr:cNvPr id="1093488" name="직선 연결선 395">
          <a:extLst>
            <a:ext uri="{FF2B5EF4-FFF2-40B4-BE49-F238E27FC236}">
              <a16:creationId xmlns:a16="http://schemas.microsoft.com/office/drawing/2014/main" id="{00000000-0008-0000-0500-000070AF1000}"/>
            </a:ext>
          </a:extLst>
        </xdr:cNvPr>
        <xdr:cNvCxnSpPr>
          <a:cxnSpLocks noChangeShapeType="1"/>
        </xdr:cNvCxnSpPr>
      </xdr:nvCxnSpPr>
      <xdr:spPr bwMode="auto">
        <a:xfrm flipV="1">
          <a:off x="33423225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0</xdr:colOff>
      <xdr:row>17</xdr:row>
      <xdr:rowOff>190500</xdr:rowOff>
    </xdr:from>
    <xdr:to>
      <xdr:col>84</xdr:col>
      <xdr:colOff>0</xdr:colOff>
      <xdr:row>17</xdr:row>
      <xdr:rowOff>190500</xdr:rowOff>
    </xdr:to>
    <xdr:cxnSp macro="">
      <xdr:nvCxnSpPr>
        <xdr:cNvPr id="1093489" name="직선 연결선 395">
          <a:extLst>
            <a:ext uri="{FF2B5EF4-FFF2-40B4-BE49-F238E27FC236}">
              <a16:creationId xmlns:a16="http://schemas.microsoft.com/office/drawing/2014/main" id="{00000000-0008-0000-0500-000071AF1000}"/>
            </a:ext>
          </a:extLst>
        </xdr:cNvPr>
        <xdr:cNvCxnSpPr>
          <a:cxnSpLocks noChangeShapeType="1"/>
        </xdr:cNvCxnSpPr>
      </xdr:nvCxnSpPr>
      <xdr:spPr bwMode="auto">
        <a:xfrm flipV="1">
          <a:off x="34128075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9525</xdr:colOff>
      <xdr:row>16</xdr:row>
      <xdr:rowOff>180975</xdr:rowOff>
    </xdr:from>
    <xdr:to>
      <xdr:col>79</xdr:col>
      <xdr:colOff>9525</xdr:colOff>
      <xdr:row>16</xdr:row>
      <xdr:rowOff>180975</xdr:rowOff>
    </xdr:to>
    <xdr:cxnSp macro="">
      <xdr:nvCxnSpPr>
        <xdr:cNvPr id="1093490" name="직선 연결선 395">
          <a:extLst>
            <a:ext uri="{FF2B5EF4-FFF2-40B4-BE49-F238E27FC236}">
              <a16:creationId xmlns:a16="http://schemas.microsoft.com/office/drawing/2014/main" id="{00000000-0008-0000-0500-000072AF1000}"/>
            </a:ext>
          </a:extLst>
        </xdr:cNvPr>
        <xdr:cNvCxnSpPr>
          <a:cxnSpLocks noChangeShapeType="1"/>
        </xdr:cNvCxnSpPr>
      </xdr:nvCxnSpPr>
      <xdr:spPr bwMode="auto">
        <a:xfrm flipV="1">
          <a:off x="32375475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91</xdr:col>
      <xdr:colOff>0</xdr:colOff>
      <xdr:row>16</xdr:row>
      <xdr:rowOff>190500</xdr:rowOff>
    </xdr:from>
    <xdr:to>
      <xdr:col>92</xdr:col>
      <xdr:colOff>0</xdr:colOff>
      <xdr:row>16</xdr:row>
      <xdr:rowOff>190500</xdr:rowOff>
    </xdr:to>
    <xdr:cxnSp macro="">
      <xdr:nvCxnSpPr>
        <xdr:cNvPr id="1093491" name="직선 연결선 395">
          <a:extLst>
            <a:ext uri="{FF2B5EF4-FFF2-40B4-BE49-F238E27FC236}">
              <a16:creationId xmlns:a16="http://schemas.microsoft.com/office/drawing/2014/main" id="{00000000-0008-0000-0500-000073AF1000}"/>
            </a:ext>
          </a:extLst>
        </xdr:cNvPr>
        <xdr:cNvCxnSpPr>
          <a:cxnSpLocks noChangeShapeType="1"/>
        </xdr:cNvCxnSpPr>
      </xdr:nvCxnSpPr>
      <xdr:spPr bwMode="auto">
        <a:xfrm flipV="1">
          <a:off x="36947475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90</xdr:col>
      <xdr:colOff>247650</xdr:colOff>
      <xdr:row>7</xdr:row>
      <xdr:rowOff>0</xdr:rowOff>
    </xdr:from>
    <xdr:to>
      <xdr:col>94</xdr:col>
      <xdr:colOff>179258</xdr:colOff>
      <xdr:row>7</xdr:row>
      <xdr:rowOff>0</xdr:rowOff>
    </xdr:to>
    <xdr:sp macro="" textlink="">
      <xdr:nvSpPr>
        <xdr:cNvPr id="41" name="AutoShape 991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/>
        </xdr:cNvSpPr>
      </xdr:nvSpPr>
      <xdr:spPr bwMode="auto">
        <a:xfrm>
          <a:off x="36766500" y="2343150"/>
          <a:ext cx="1362075" cy="0"/>
        </a:xfrm>
        <a:prstGeom prst="borderCallout2">
          <a:avLst>
            <a:gd name="adj1" fmla="val 44444"/>
            <a:gd name="adj2" fmla="val -7546"/>
            <a:gd name="adj3" fmla="val 44444"/>
            <a:gd name="adj4" fmla="val -50944"/>
            <a:gd name="adj5" fmla="val 218519"/>
            <a:gd name="adj6" fmla="val -86792"/>
          </a:avLst>
        </a:prstGeom>
        <a:solidFill>
          <a:srgbClr val="FFFFFF"/>
        </a:solidFill>
        <a:ln w="22225">
          <a:solidFill>
            <a:srgbClr val="0000FF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ko-KR" altLang="en-US" sz="900" b="1" i="0" strike="noStrike">
              <a:solidFill>
                <a:srgbClr val="0000FF"/>
              </a:solidFill>
              <a:latin typeface="굴림"/>
              <a:ea typeface="굴림"/>
            </a:rPr>
            <a:t>요청검사 </a:t>
          </a:r>
          <a:r>
            <a:rPr lang="en-US" altLang="ko-KR" sz="900" b="1" i="0" strike="noStrike">
              <a:solidFill>
                <a:srgbClr val="0000FF"/>
              </a:solidFill>
              <a:latin typeface="굴림"/>
              <a:ea typeface="굴림"/>
            </a:rPr>
            <a:t>: </a:t>
          </a:r>
          <a:r>
            <a:rPr lang="ko-KR" altLang="en-US" sz="900" b="1" i="0" strike="noStrike">
              <a:solidFill>
                <a:srgbClr val="0000FF"/>
              </a:solidFill>
              <a:latin typeface="굴림"/>
              <a:ea typeface="굴림"/>
            </a:rPr>
            <a:t>저압</a:t>
          </a:r>
        </a:p>
      </xdr:txBody>
    </xdr:sp>
    <xdr:clientData/>
  </xdr:twoCellAnchor>
  <xdr:twoCellAnchor>
    <xdr:from>
      <xdr:col>87</xdr:col>
      <xdr:colOff>0</xdr:colOff>
      <xdr:row>16</xdr:row>
      <xdr:rowOff>180975</xdr:rowOff>
    </xdr:from>
    <xdr:to>
      <xdr:col>88</xdr:col>
      <xdr:colOff>0</xdr:colOff>
      <xdr:row>16</xdr:row>
      <xdr:rowOff>180975</xdr:rowOff>
    </xdr:to>
    <xdr:cxnSp macro="">
      <xdr:nvCxnSpPr>
        <xdr:cNvPr id="1093493" name="직선 연결선 395">
          <a:extLst>
            <a:ext uri="{FF2B5EF4-FFF2-40B4-BE49-F238E27FC236}">
              <a16:creationId xmlns:a16="http://schemas.microsoft.com/office/drawing/2014/main" id="{00000000-0008-0000-0500-000075AF1000}"/>
            </a:ext>
          </a:extLst>
        </xdr:cNvPr>
        <xdr:cNvCxnSpPr>
          <a:cxnSpLocks noChangeShapeType="1"/>
        </xdr:cNvCxnSpPr>
      </xdr:nvCxnSpPr>
      <xdr:spPr bwMode="auto">
        <a:xfrm flipV="1">
          <a:off x="35537775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276225</xdr:colOff>
      <xdr:row>14</xdr:row>
      <xdr:rowOff>209550</xdr:rowOff>
    </xdr:from>
    <xdr:to>
      <xdr:col>42</xdr:col>
      <xdr:colOff>276225</xdr:colOff>
      <xdr:row>14</xdr:row>
      <xdr:rowOff>209550</xdr:rowOff>
    </xdr:to>
    <xdr:cxnSp macro="">
      <xdr:nvCxnSpPr>
        <xdr:cNvPr id="1093494" name="직선 연결선 384">
          <a:extLst>
            <a:ext uri="{FF2B5EF4-FFF2-40B4-BE49-F238E27FC236}">
              <a16:creationId xmlns:a16="http://schemas.microsoft.com/office/drawing/2014/main" id="{00000000-0008-0000-0500-000076AF1000}"/>
            </a:ext>
          </a:extLst>
        </xdr:cNvPr>
        <xdr:cNvCxnSpPr>
          <a:cxnSpLocks noChangeShapeType="1"/>
        </xdr:cNvCxnSpPr>
      </xdr:nvCxnSpPr>
      <xdr:spPr bwMode="auto">
        <a:xfrm flipV="1">
          <a:off x="19602450" y="2343150"/>
          <a:ext cx="352425" cy="0"/>
        </a:xfrm>
        <a:prstGeom prst="line">
          <a:avLst/>
        </a:prstGeom>
        <a:noFill/>
        <a:ln w="31750" cap="rnd" algn="ctr">
          <a:solidFill>
            <a:srgbClr val="0070C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257175</xdr:colOff>
      <xdr:row>12</xdr:row>
      <xdr:rowOff>180975</xdr:rowOff>
    </xdr:from>
    <xdr:to>
      <xdr:col>71</xdr:col>
      <xdr:colOff>38100</xdr:colOff>
      <xdr:row>12</xdr:row>
      <xdr:rowOff>257175</xdr:rowOff>
    </xdr:to>
    <xdr:sp macro="" textlink="">
      <xdr:nvSpPr>
        <xdr:cNvPr id="1093495" name="타원 243">
          <a:extLst>
            <a:ext uri="{FF2B5EF4-FFF2-40B4-BE49-F238E27FC236}">
              <a16:creationId xmlns:a16="http://schemas.microsoft.com/office/drawing/2014/main" id="{00000000-0008-0000-0500-000077AF1000}"/>
            </a:ext>
          </a:extLst>
        </xdr:cNvPr>
        <xdr:cNvSpPr>
          <a:spLocks noChangeArrowheads="1"/>
        </xdr:cNvSpPr>
      </xdr:nvSpPr>
      <xdr:spPr bwMode="auto">
        <a:xfrm>
          <a:off x="29803725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76</xdr:col>
      <xdr:colOff>257175</xdr:colOff>
      <xdr:row>12</xdr:row>
      <xdr:rowOff>180975</xdr:rowOff>
    </xdr:from>
    <xdr:to>
      <xdr:col>77</xdr:col>
      <xdr:colOff>38100</xdr:colOff>
      <xdr:row>12</xdr:row>
      <xdr:rowOff>257175</xdr:rowOff>
    </xdr:to>
    <xdr:sp macro="" textlink="">
      <xdr:nvSpPr>
        <xdr:cNvPr id="1093496" name="타원 244">
          <a:extLst>
            <a:ext uri="{FF2B5EF4-FFF2-40B4-BE49-F238E27FC236}">
              <a16:creationId xmlns:a16="http://schemas.microsoft.com/office/drawing/2014/main" id="{00000000-0008-0000-0500-000078AF1000}"/>
            </a:ext>
          </a:extLst>
        </xdr:cNvPr>
        <xdr:cNvSpPr>
          <a:spLocks noChangeArrowheads="1"/>
        </xdr:cNvSpPr>
      </xdr:nvSpPr>
      <xdr:spPr bwMode="auto">
        <a:xfrm>
          <a:off x="31918275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63</xdr:col>
      <xdr:colOff>266700</xdr:colOff>
      <xdr:row>12</xdr:row>
      <xdr:rowOff>180975</xdr:rowOff>
    </xdr:from>
    <xdr:to>
      <xdr:col>64</xdr:col>
      <xdr:colOff>47625</xdr:colOff>
      <xdr:row>12</xdr:row>
      <xdr:rowOff>257175</xdr:rowOff>
    </xdr:to>
    <xdr:sp macro="" textlink="">
      <xdr:nvSpPr>
        <xdr:cNvPr id="1093497" name="타원 245">
          <a:extLst>
            <a:ext uri="{FF2B5EF4-FFF2-40B4-BE49-F238E27FC236}">
              <a16:creationId xmlns:a16="http://schemas.microsoft.com/office/drawing/2014/main" id="{00000000-0008-0000-0500-000079AF1000}"/>
            </a:ext>
          </a:extLst>
        </xdr:cNvPr>
        <xdr:cNvSpPr>
          <a:spLocks noChangeArrowheads="1"/>
        </xdr:cNvSpPr>
      </xdr:nvSpPr>
      <xdr:spPr bwMode="auto">
        <a:xfrm>
          <a:off x="27346275" y="2343150"/>
          <a:ext cx="133350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79</xdr:col>
      <xdr:colOff>9525</xdr:colOff>
      <xdr:row>16</xdr:row>
      <xdr:rowOff>190500</xdr:rowOff>
    </xdr:from>
    <xdr:to>
      <xdr:col>80</xdr:col>
      <xdr:colOff>257175</xdr:colOff>
      <xdr:row>16</xdr:row>
      <xdr:rowOff>190500</xdr:rowOff>
    </xdr:to>
    <xdr:cxnSp macro="">
      <xdr:nvCxnSpPr>
        <xdr:cNvPr id="1093498" name="직선 연결선 393">
          <a:extLst>
            <a:ext uri="{FF2B5EF4-FFF2-40B4-BE49-F238E27FC236}">
              <a16:creationId xmlns:a16="http://schemas.microsoft.com/office/drawing/2014/main" id="{00000000-0008-0000-0500-00007AAF1000}"/>
            </a:ext>
          </a:extLst>
        </xdr:cNvPr>
        <xdr:cNvCxnSpPr>
          <a:cxnSpLocks noChangeShapeType="1"/>
        </xdr:cNvCxnSpPr>
      </xdr:nvCxnSpPr>
      <xdr:spPr bwMode="auto">
        <a:xfrm>
          <a:off x="32727900" y="2343150"/>
          <a:ext cx="600075" cy="0"/>
        </a:xfrm>
        <a:prstGeom prst="line">
          <a:avLst/>
        </a:prstGeom>
        <a:noFill/>
        <a:ln w="31750" algn="ctr">
          <a:solidFill>
            <a:srgbClr val="0070C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9525</xdr:colOff>
      <xdr:row>16</xdr:row>
      <xdr:rowOff>190500</xdr:rowOff>
    </xdr:from>
    <xdr:to>
      <xdr:col>86</xdr:col>
      <xdr:colOff>276225</xdr:colOff>
      <xdr:row>16</xdr:row>
      <xdr:rowOff>190500</xdr:rowOff>
    </xdr:to>
    <xdr:cxnSp macro="">
      <xdr:nvCxnSpPr>
        <xdr:cNvPr id="1093499" name="직선 연결선 393">
          <a:extLst>
            <a:ext uri="{FF2B5EF4-FFF2-40B4-BE49-F238E27FC236}">
              <a16:creationId xmlns:a16="http://schemas.microsoft.com/office/drawing/2014/main" id="{00000000-0008-0000-0500-00007BAF1000}"/>
            </a:ext>
          </a:extLst>
        </xdr:cNvPr>
        <xdr:cNvCxnSpPr>
          <a:cxnSpLocks noChangeShapeType="1"/>
        </xdr:cNvCxnSpPr>
      </xdr:nvCxnSpPr>
      <xdr:spPr bwMode="auto">
        <a:xfrm>
          <a:off x="33785175" y="2343150"/>
          <a:ext cx="1676400" cy="0"/>
        </a:xfrm>
        <a:prstGeom prst="line">
          <a:avLst/>
        </a:prstGeom>
        <a:noFill/>
        <a:ln w="31750" algn="ctr">
          <a:solidFill>
            <a:srgbClr val="0070C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1143000</xdr:colOff>
      <xdr:row>43</xdr:row>
      <xdr:rowOff>152400</xdr:rowOff>
    </xdr:from>
    <xdr:to>
      <xdr:col>0</xdr:col>
      <xdr:colOff>438150</xdr:colOff>
      <xdr:row>43</xdr:row>
      <xdr:rowOff>152400</xdr:rowOff>
    </xdr:to>
    <xdr:sp macro="" textlink="">
      <xdr:nvSpPr>
        <xdr:cNvPr id="1093500" name="Line 1">
          <a:extLst>
            <a:ext uri="{FF2B5EF4-FFF2-40B4-BE49-F238E27FC236}">
              <a16:creationId xmlns:a16="http://schemas.microsoft.com/office/drawing/2014/main" id="{00000000-0008-0000-0500-00007CAF1000}"/>
            </a:ext>
          </a:extLst>
        </xdr:cNvPr>
        <xdr:cNvSpPr>
          <a:spLocks noChangeShapeType="1"/>
        </xdr:cNvSpPr>
      </xdr:nvSpPr>
      <xdr:spPr bwMode="auto">
        <a:xfrm>
          <a:off x="485775" y="98107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1143000</xdr:colOff>
      <xdr:row>41</xdr:row>
      <xdr:rowOff>152400</xdr:rowOff>
    </xdr:from>
    <xdr:to>
      <xdr:col>0</xdr:col>
      <xdr:colOff>438150</xdr:colOff>
      <xdr:row>41</xdr:row>
      <xdr:rowOff>152400</xdr:rowOff>
    </xdr:to>
    <xdr:sp macro="" textlink="">
      <xdr:nvSpPr>
        <xdr:cNvPr id="1093501" name="Line 1970">
          <a:extLst>
            <a:ext uri="{FF2B5EF4-FFF2-40B4-BE49-F238E27FC236}">
              <a16:creationId xmlns:a16="http://schemas.microsoft.com/office/drawing/2014/main" id="{00000000-0008-0000-0500-00007DAF1000}"/>
            </a:ext>
          </a:extLst>
        </xdr:cNvPr>
        <xdr:cNvSpPr>
          <a:spLocks noChangeShapeType="1"/>
        </xdr:cNvSpPr>
      </xdr:nvSpPr>
      <xdr:spPr bwMode="auto">
        <a:xfrm>
          <a:off x="485775" y="9201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1143000</xdr:colOff>
      <xdr:row>44</xdr:row>
      <xdr:rowOff>152400</xdr:rowOff>
    </xdr:from>
    <xdr:to>
      <xdr:col>0</xdr:col>
      <xdr:colOff>438150</xdr:colOff>
      <xdr:row>44</xdr:row>
      <xdr:rowOff>152400</xdr:rowOff>
    </xdr:to>
    <xdr:sp macro="" textlink="">
      <xdr:nvSpPr>
        <xdr:cNvPr id="1093502" name="Line 1971">
          <a:extLst>
            <a:ext uri="{FF2B5EF4-FFF2-40B4-BE49-F238E27FC236}">
              <a16:creationId xmlns:a16="http://schemas.microsoft.com/office/drawing/2014/main" id="{00000000-0008-0000-0500-00007EAF1000}"/>
            </a:ext>
          </a:extLst>
        </xdr:cNvPr>
        <xdr:cNvSpPr>
          <a:spLocks noChangeShapeType="1"/>
        </xdr:cNvSpPr>
      </xdr:nvSpPr>
      <xdr:spPr bwMode="auto">
        <a:xfrm>
          <a:off x="485775" y="101155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47625</xdr:colOff>
      <xdr:row>20</xdr:row>
      <xdr:rowOff>219075</xdr:rowOff>
    </xdr:from>
    <xdr:to>
      <xdr:col>8</xdr:col>
      <xdr:colOff>19050</xdr:colOff>
      <xdr:row>20</xdr:row>
      <xdr:rowOff>247650</xdr:rowOff>
    </xdr:to>
    <xdr:cxnSp macro="">
      <xdr:nvCxnSpPr>
        <xdr:cNvPr id="1093503" name="직선 연결선 481">
          <a:extLst>
            <a:ext uri="{FF2B5EF4-FFF2-40B4-BE49-F238E27FC236}">
              <a16:creationId xmlns:a16="http://schemas.microsoft.com/office/drawing/2014/main" id="{00000000-0008-0000-0500-00007FAF1000}"/>
            </a:ext>
          </a:extLst>
        </xdr:cNvPr>
        <xdr:cNvCxnSpPr>
          <a:cxnSpLocks noChangeShapeType="1"/>
        </xdr:cNvCxnSpPr>
      </xdr:nvCxnSpPr>
      <xdr:spPr bwMode="auto">
        <a:xfrm flipV="1">
          <a:off x="7038975" y="2867025"/>
          <a:ext cx="676275" cy="285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1</xdr:col>
      <xdr:colOff>1143000</xdr:colOff>
      <xdr:row>43</xdr:row>
      <xdr:rowOff>152400</xdr:rowOff>
    </xdr:from>
    <xdr:to>
      <xdr:col>1</xdr:col>
      <xdr:colOff>419100</xdr:colOff>
      <xdr:row>43</xdr:row>
      <xdr:rowOff>152400</xdr:rowOff>
    </xdr:to>
    <xdr:sp macro="" textlink="">
      <xdr:nvSpPr>
        <xdr:cNvPr id="1093504" name="Line 1">
          <a:extLst>
            <a:ext uri="{FF2B5EF4-FFF2-40B4-BE49-F238E27FC236}">
              <a16:creationId xmlns:a16="http://schemas.microsoft.com/office/drawing/2014/main" id="{00000000-0008-0000-0500-000080AF1000}"/>
            </a:ext>
          </a:extLst>
        </xdr:cNvPr>
        <xdr:cNvSpPr>
          <a:spLocks noChangeShapeType="1"/>
        </xdr:cNvSpPr>
      </xdr:nvSpPr>
      <xdr:spPr bwMode="auto">
        <a:xfrm>
          <a:off x="971550" y="98107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41</xdr:row>
      <xdr:rowOff>152400</xdr:rowOff>
    </xdr:from>
    <xdr:to>
      <xdr:col>1</xdr:col>
      <xdr:colOff>419100</xdr:colOff>
      <xdr:row>41</xdr:row>
      <xdr:rowOff>152400</xdr:rowOff>
    </xdr:to>
    <xdr:sp macro="" textlink="">
      <xdr:nvSpPr>
        <xdr:cNvPr id="1093505" name="Line 1970">
          <a:extLst>
            <a:ext uri="{FF2B5EF4-FFF2-40B4-BE49-F238E27FC236}">
              <a16:creationId xmlns:a16="http://schemas.microsoft.com/office/drawing/2014/main" id="{00000000-0008-0000-0500-000081AF1000}"/>
            </a:ext>
          </a:extLst>
        </xdr:cNvPr>
        <xdr:cNvSpPr>
          <a:spLocks noChangeShapeType="1"/>
        </xdr:cNvSpPr>
      </xdr:nvSpPr>
      <xdr:spPr bwMode="auto">
        <a:xfrm>
          <a:off x="971550" y="9201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45</xdr:row>
      <xdr:rowOff>152400</xdr:rowOff>
    </xdr:from>
    <xdr:to>
      <xdr:col>1</xdr:col>
      <xdr:colOff>419100</xdr:colOff>
      <xdr:row>45</xdr:row>
      <xdr:rowOff>152400</xdr:rowOff>
    </xdr:to>
    <xdr:sp macro="" textlink="">
      <xdr:nvSpPr>
        <xdr:cNvPr id="1093506" name="Line 1971">
          <a:extLst>
            <a:ext uri="{FF2B5EF4-FFF2-40B4-BE49-F238E27FC236}">
              <a16:creationId xmlns:a16="http://schemas.microsoft.com/office/drawing/2014/main" id="{00000000-0008-0000-0500-000082AF1000}"/>
            </a:ext>
          </a:extLst>
        </xdr:cNvPr>
        <xdr:cNvSpPr>
          <a:spLocks noChangeShapeType="1"/>
        </xdr:cNvSpPr>
      </xdr:nvSpPr>
      <xdr:spPr bwMode="auto">
        <a:xfrm>
          <a:off x="971550" y="104203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77</xdr:col>
      <xdr:colOff>276225</xdr:colOff>
      <xdr:row>19</xdr:row>
      <xdr:rowOff>228600</xdr:rowOff>
    </xdr:from>
    <xdr:to>
      <xdr:col>94</xdr:col>
      <xdr:colOff>0</xdr:colOff>
      <xdr:row>19</xdr:row>
      <xdr:rowOff>238125</xdr:rowOff>
    </xdr:to>
    <xdr:cxnSp macro="">
      <xdr:nvCxnSpPr>
        <xdr:cNvPr id="1093507" name="직선 연결선 241">
          <a:extLst>
            <a:ext uri="{FF2B5EF4-FFF2-40B4-BE49-F238E27FC236}">
              <a16:creationId xmlns:a16="http://schemas.microsoft.com/office/drawing/2014/main" id="{00000000-0008-0000-0500-000083AF1000}"/>
            </a:ext>
          </a:extLst>
        </xdr:cNvPr>
        <xdr:cNvCxnSpPr>
          <a:cxnSpLocks noChangeShapeType="1"/>
        </xdr:cNvCxnSpPr>
      </xdr:nvCxnSpPr>
      <xdr:spPr bwMode="auto">
        <a:xfrm>
          <a:off x="32289750" y="2571750"/>
          <a:ext cx="5715000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342900</xdr:colOff>
      <xdr:row>23</xdr:row>
      <xdr:rowOff>228600</xdr:rowOff>
    </xdr:from>
    <xdr:to>
      <xdr:col>68</xdr:col>
      <xdr:colOff>142875</xdr:colOff>
      <xdr:row>23</xdr:row>
      <xdr:rowOff>228600</xdr:rowOff>
    </xdr:to>
    <xdr:cxnSp macro="">
      <xdr:nvCxnSpPr>
        <xdr:cNvPr id="1093508" name="직선 연결선 392">
          <a:extLst>
            <a:ext uri="{FF2B5EF4-FFF2-40B4-BE49-F238E27FC236}">
              <a16:creationId xmlns:a16="http://schemas.microsoft.com/office/drawing/2014/main" id="{00000000-0008-0000-0500-000084AF1000}"/>
            </a:ext>
          </a:extLst>
        </xdr:cNvPr>
        <xdr:cNvCxnSpPr>
          <a:cxnSpLocks noChangeShapeType="1"/>
        </xdr:cNvCxnSpPr>
      </xdr:nvCxnSpPr>
      <xdr:spPr bwMode="auto">
        <a:xfrm>
          <a:off x="28479750" y="3790950"/>
          <a:ext cx="5048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9525</xdr:colOff>
      <xdr:row>20</xdr:row>
      <xdr:rowOff>219075</xdr:rowOff>
    </xdr:from>
    <xdr:to>
      <xdr:col>78</xdr:col>
      <xdr:colOff>0</xdr:colOff>
      <xdr:row>20</xdr:row>
      <xdr:rowOff>228600</xdr:rowOff>
    </xdr:to>
    <xdr:cxnSp macro="">
      <xdr:nvCxnSpPr>
        <xdr:cNvPr id="1093509" name="직선 연결선 393">
          <a:extLst>
            <a:ext uri="{FF2B5EF4-FFF2-40B4-BE49-F238E27FC236}">
              <a16:creationId xmlns:a16="http://schemas.microsoft.com/office/drawing/2014/main" id="{00000000-0008-0000-0500-000085AF1000}"/>
            </a:ext>
          </a:extLst>
        </xdr:cNvPr>
        <xdr:cNvCxnSpPr>
          <a:cxnSpLocks noChangeShapeType="1"/>
        </xdr:cNvCxnSpPr>
      </xdr:nvCxnSpPr>
      <xdr:spPr bwMode="auto">
        <a:xfrm flipV="1">
          <a:off x="28146375" y="2867025"/>
          <a:ext cx="4219575" cy="952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152400</xdr:colOff>
      <xdr:row>23</xdr:row>
      <xdr:rowOff>228600</xdr:rowOff>
    </xdr:from>
    <xdr:to>
      <xdr:col>69</xdr:col>
      <xdr:colOff>342900</xdr:colOff>
      <xdr:row>23</xdr:row>
      <xdr:rowOff>228600</xdr:rowOff>
    </xdr:to>
    <xdr:cxnSp macro="">
      <xdr:nvCxnSpPr>
        <xdr:cNvPr id="1093510" name="직선 연결선 392">
          <a:extLst>
            <a:ext uri="{FF2B5EF4-FFF2-40B4-BE49-F238E27FC236}">
              <a16:creationId xmlns:a16="http://schemas.microsoft.com/office/drawing/2014/main" id="{00000000-0008-0000-0500-000086AF1000}"/>
            </a:ext>
          </a:extLst>
        </xdr:cNvPr>
        <xdr:cNvCxnSpPr>
          <a:cxnSpLocks noChangeShapeType="1"/>
        </xdr:cNvCxnSpPr>
      </xdr:nvCxnSpPr>
      <xdr:spPr bwMode="auto">
        <a:xfrm>
          <a:off x="28994100" y="3790950"/>
          <a:ext cx="5429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81</xdr:col>
      <xdr:colOff>0</xdr:colOff>
      <xdr:row>20</xdr:row>
      <xdr:rowOff>219075</xdr:rowOff>
    </xdr:from>
    <xdr:to>
      <xdr:col>82</xdr:col>
      <xdr:colOff>0</xdr:colOff>
      <xdr:row>20</xdr:row>
      <xdr:rowOff>219075</xdr:rowOff>
    </xdr:to>
    <xdr:cxnSp macro="">
      <xdr:nvCxnSpPr>
        <xdr:cNvPr id="1093511" name="직선 연결선 395">
          <a:extLst>
            <a:ext uri="{FF2B5EF4-FFF2-40B4-BE49-F238E27FC236}">
              <a16:creationId xmlns:a16="http://schemas.microsoft.com/office/drawing/2014/main" id="{00000000-0008-0000-0500-000087AF1000}"/>
            </a:ext>
          </a:extLst>
        </xdr:cNvPr>
        <xdr:cNvCxnSpPr>
          <a:cxnSpLocks noChangeShapeType="1"/>
        </xdr:cNvCxnSpPr>
      </xdr:nvCxnSpPr>
      <xdr:spPr bwMode="auto">
        <a:xfrm flipV="1">
          <a:off x="33423225" y="2867025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9525</xdr:colOff>
      <xdr:row>20</xdr:row>
      <xdr:rowOff>209550</xdr:rowOff>
    </xdr:from>
    <xdr:to>
      <xdr:col>79</xdr:col>
      <xdr:colOff>9525</xdr:colOff>
      <xdr:row>20</xdr:row>
      <xdr:rowOff>209550</xdr:rowOff>
    </xdr:to>
    <xdr:cxnSp macro="">
      <xdr:nvCxnSpPr>
        <xdr:cNvPr id="1093512" name="직선 연결선 395">
          <a:extLst>
            <a:ext uri="{FF2B5EF4-FFF2-40B4-BE49-F238E27FC236}">
              <a16:creationId xmlns:a16="http://schemas.microsoft.com/office/drawing/2014/main" id="{00000000-0008-0000-0500-000088AF1000}"/>
            </a:ext>
          </a:extLst>
        </xdr:cNvPr>
        <xdr:cNvCxnSpPr>
          <a:cxnSpLocks noChangeShapeType="1"/>
        </xdr:cNvCxnSpPr>
      </xdr:nvCxnSpPr>
      <xdr:spPr bwMode="auto">
        <a:xfrm flipV="1">
          <a:off x="32375475" y="2857500"/>
          <a:ext cx="3524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9525</xdr:colOff>
      <xdr:row>20</xdr:row>
      <xdr:rowOff>219075</xdr:rowOff>
    </xdr:from>
    <xdr:to>
      <xdr:col>80</xdr:col>
      <xdr:colOff>257175</xdr:colOff>
      <xdr:row>20</xdr:row>
      <xdr:rowOff>228600</xdr:rowOff>
    </xdr:to>
    <xdr:cxnSp macro="">
      <xdr:nvCxnSpPr>
        <xdr:cNvPr id="1093513" name="직선 연결선 393">
          <a:extLst>
            <a:ext uri="{FF2B5EF4-FFF2-40B4-BE49-F238E27FC236}">
              <a16:creationId xmlns:a16="http://schemas.microsoft.com/office/drawing/2014/main" id="{00000000-0008-0000-0500-000089AF1000}"/>
            </a:ext>
          </a:extLst>
        </xdr:cNvPr>
        <xdr:cNvCxnSpPr>
          <a:cxnSpLocks noChangeShapeType="1"/>
        </xdr:cNvCxnSpPr>
      </xdr:nvCxnSpPr>
      <xdr:spPr bwMode="auto">
        <a:xfrm>
          <a:off x="32727900" y="2867025"/>
          <a:ext cx="600075" cy="952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9525</xdr:colOff>
      <xdr:row>20</xdr:row>
      <xdr:rowOff>238125</xdr:rowOff>
    </xdr:from>
    <xdr:to>
      <xdr:col>66</xdr:col>
      <xdr:colOff>9525</xdr:colOff>
      <xdr:row>20</xdr:row>
      <xdr:rowOff>238125</xdr:rowOff>
    </xdr:to>
    <xdr:cxnSp macro="">
      <xdr:nvCxnSpPr>
        <xdr:cNvPr id="1093514" name="직선 연결선 392">
          <a:extLst>
            <a:ext uri="{FF2B5EF4-FFF2-40B4-BE49-F238E27FC236}">
              <a16:creationId xmlns:a16="http://schemas.microsoft.com/office/drawing/2014/main" id="{00000000-0008-0000-0500-00008AAF1000}"/>
            </a:ext>
          </a:extLst>
        </xdr:cNvPr>
        <xdr:cNvCxnSpPr>
          <a:cxnSpLocks noChangeShapeType="1"/>
        </xdr:cNvCxnSpPr>
      </xdr:nvCxnSpPr>
      <xdr:spPr bwMode="auto">
        <a:xfrm flipV="1">
          <a:off x="26736675" y="2886075"/>
          <a:ext cx="140970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333375</xdr:colOff>
      <xdr:row>34</xdr:row>
      <xdr:rowOff>228600</xdr:rowOff>
    </xdr:from>
    <xdr:to>
      <xdr:col>69</xdr:col>
      <xdr:colOff>342900</xdr:colOff>
      <xdr:row>34</xdr:row>
      <xdr:rowOff>228600</xdr:rowOff>
    </xdr:to>
    <xdr:cxnSp macro="">
      <xdr:nvCxnSpPr>
        <xdr:cNvPr id="1093515" name="직선 연결선 392">
          <a:extLst>
            <a:ext uri="{FF2B5EF4-FFF2-40B4-BE49-F238E27FC236}">
              <a16:creationId xmlns:a16="http://schemas.microsoft.com/office/drawing/2014/main" id="{00000000-0008-0000-0500-00008BAF1000}"/>
            </a:ext>
          </a:extLst>
        </xdr:cNvPr>
        <xdr:cNvCxnSpPr>
          <a:cxnSpLocks noChangeShapeType="1"/>
        </xdr:cNvCxnSpPr>
      </xdr:nvCxnSpPr>
      <xdr:spPr bwMode="auto">
        <a:xfrm>
          <a:off x="28117800" y="7143750"/>
          <a:ext cx="14192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1143000</xdr:colOff>
      <xdr:row>78</xdr:row>
      <xdr:rowOff>152400</xdr:rowOff>
    </xdr:from>
    <xdr:to>
      <xdr:col>0</xdr:col>
      <xdr:colOff>438150</xdr:colOff>
      <xdr:row>78</xdr:row>
      <xdr:rowOff>152400</xdr:rowOff>
    </xdr:to>
    <xdr:sp macro="" textlink="">
      <xdr:nvSpPr>
        <xdr:cNvPr id="1093516" name="Line 1">
          <a:extLst>
            <a:ext uri="{FF2B5EF4-FFF2-40B4-BE49-F238E27FC236}">
              <a16:creationId xmlns:a16="http://schemas.microsoft.com/office/drawing/2014/main" id="{00000000-0008-0000-0500-00008CAF1000}"/>
            </a:ext>
          </a:extLst>
        </xdr:cNvPr>
        <xdr:cNvSpPr>
          <a:spLocks noChangeShapeType="1"/>
        </xdr:cNvSpPr>
      </xdr:nvSpPr>
      <xdr:spPr bwMode="auto">
        <a:xfrm>
          <a:off x="485775" y="204787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1143000</xdr:colOff>
      <xdr:row>76</xdr:row>
      <xdr:rowOff>152400</xdr:rowOff>
    </xdr:from>
    <xdr:to>
      <xdr:col>0</xdr:col>
      <xdr:colOff>438150</xdr:colOff>
      <xdr:row>76</xdr:row>
      <xdr:rowOff>152400</xdr:rowOff>
    </xdr:to>
    <xdr:sp macro="" textlink="">
      <xdr:nvSpPr>
        <xdr:cNvPr id="1093517" name="Line 1970">
          <a:extLst>
            <a:ext uri="{FF2B5EF4-FFF2-40B4-BE49-F238E27FC236}">
              <a16:creationId xmlns:a16="http://schemas.microsoft.com/office/drawing/2014/main" id="{00000000-0008-0000-0500-00008DAF1000}"/>
            </a:ext>
          </a:extLst>
        </xdr:cNvPr>
        <xdr:cNvSpPr>
          <a:spLocks noChangeShapeType="1"/>
        </xdr:cNvSpPr>
      </xdr:nvSpPr>
      <xdr:spPr bwMode="auto">
        <a:xfrm>
          <a:off x="485775" y="19869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1143000</xdr:colOff>
      <xdr:row>79</xdr:row>
      <xdr:rowOff>152400</xdr:rowOff>
    </xdr:from>
    <xdr:to>
      <xdr:col>0</xdr:col>
      <xdr:colOff>438150</xdr:colOff>
      <xdr:row>79</xdr:row>
      <xdr:rowOff>152400</xdr:rowOff>
    </xdr:to>
    <xdr:sp macro="" textlink="">
      <xdr:nvSpPr>
        <xdr:cNvPr id="1093518" name="Line 1971">
          <a:extLst>
            <a:ext uri="{FF2B5EF4-FFF2-40B4-BE49-F238E27FC236}">
              <a16:creationId xmlns:a16="http://schemas.microsoft.com/office/drawing/2014/main" id="{00000000-0008-0000-0500-00008EAF1000}"/>
            </a:ext>
          </a:extLst>
        </xdr:cNvPr>
        <xdr:cNvSpPr>
          <a:spLocks noChangeShapeType="1"/>
        </xdr:cNvSpPr>
      </xdr:nvSpPr>
      <xdr:spPr bwMode="auto">
        <a:xfrm>
          <a:off x="485775" y="207835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47625</xdr:colOff>
      <xdr:row>53</xdr:row>
      <xdr:rowOff>219075</xdr:rowOff>
    </xdr:from>
    <xdr:to>
      <xdr:col>8</xdr:col>
      <xdr:colOff>19050</xdr:colOff>
      <xdr:row>53</xdr:row>
      <xdr:rowOff>247650</xdr:rowOff>
    </xdr:to>
    <xdr:cxnSp macro="">
      <xdr:nvCxnSpPr>
        <xdr:cNvPr id="1093519" name="직선 연결선 481">
          <a:extLst>
            <a:ext uri="{FF2B5EF4-FFF2-40B4-BE49-F238E27FC236}">
              <a16:creationId xmlns:a16="http://schemas.microsoft.com/office/drawing/2014/main" id="{00000000-0008-0000-0500-00008FAF1000}"/>
            </a:ext>
          </a:extLst>
        </xdr:cNvPr>
        <xdr:cNvCxnSpPr>
          <a:cxnSpLocks noChangeShapeType="1"/>
        </xdr:cNvCxnSpPr>
      </xdr:nvCxnSpPr>
      <xdr:spPr bwMode="auto">
        <a:xfrm flipV="1">
          <a:off x="7038975" y="12925425"/>
          <a:ext cx="676275" cy="28575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1</xdr:col>
      <xdr:colOff>1143000</xdr:colOff>
      <xdr:row>78</xdr:row>
      <xdr:rowOff>152400</xdr:rowOff>
    </xdr:from>
    <xdr:to>
      <xdr:col>1</xdr:col>
      <xdr:colOff>419100</xdr:colOff>
      <xdr:row>78</xdr:row>
      <xdr:rowOff>152400</xdr:rowOff>
    </xdr:to>
    <xdr:sp macro="" textlink="">
      <xdr:nvSpPr>
        <xdr:cNvPr id="1093520" name="Line 1">
          <a:extLst>
            <a:ext uri="{FF2B5EF4-FFF2-40B4-BE49-F238E27FC236}">
              <a16:creationId xmlns:a16="http://schemas.microsoft.com/office/drawing/2014/main" id="{00000000-0008-0000-0500-000090AF1000}"/>
            </a:ext>
          </a:extLst>
        </xdr:cNvPr>
        <xdr:cNvSpPr>
          <a:spLocks noChangeShapeType="1"/>
        </xdr:cNvSpPr>
      </xdr:nvSpPr>
      <xdr:spPr bwMode="auto">
        <a:xfrm>
          <a:off x="971550" y="204787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76</xdr:row>
      <xdr:rowOff>152400</xdr:rowOff>
    </xdr:from>
    <xdr:to>
      <xdr:col>1</xdr:col>
      <xdr:colOff>419100</xdr:colOff>
      <xdr:row>76</xdr:row>
      <xdr:rowOff>152400</xdr:rowOff>
    </xdr:to>
    <xdr:sp macro="" textlink="">
      <xdr:nvSpPr>
        <xdr:cNvPr id="1093521" name="Line 1970">
          <a:extLst>
            <a:ext uri="{FF2B5EF4-FFF2-40B4-BE49-F238E27FC236}">
              <a16:creationId xmlns:a16="http://schemas.microsoft.com/office/drawing/2014/main" id="{00000000-0008-0000-0500-000091AF1000}"/>
            </a:ext>
          </a:extLst>
        </xdr:cNvPr>
        <xdr:cNvSpPr>
          <a:spLocks noChangeShapeType="1"/>
        </xdr:cNvSpPr>
      </xdr:nvSpPr>
      <xdr:spPr bwMode="auto">
        <a:xfrm>
          <a:off x="971550" y="19869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80</xdr:row>
      <xdr:rowOff>152400</xdr:rowOff>
    </xdr:from>
    <xdr:to>
      <xdr:col>1</xdr:col>
      <xdr:colOff>419100</xdr:colOff>
      <xdr:row>80</xdr:row>
      <xdr:rowOff>152400</xdr:rowOff>
    </xdr:to>
    <xdr:sp macro="" textlink="">
      <xdr:nvSpPr>
        <xdr:cNvPr id="1093522" name="Line 1971">
          <a:extLst>
            <a:ext uri="{FF2B5EF4-FFF2-40B4-BE49-F238E27FC236}">
              <a16:creationId xmlns:a16="http://schemas.microsoft.com/office/drawing/2014/main" id="{00000000-0008-0000-0500-000092AF1000}"/>
            </a:ext>
          </a:extLst>
        </xdr:cNvPr>
        <xdr:cNvSpPr>
          <a:spLocks noChangeShapeType="1"/>
        </xdr:cNvSpPr>
      </xdr:nvSpPr>
      <xdr:spPr bwMode="auto">
        <a:xfrm>
          <a:off x="971550" y="210883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0</xdr:colOff>
      <xdr:row>32</xdr:row>
      <xdr:rowOff>219075</xdr:rowOff>
    </xdr:from>
    <xdr:to>
      <xdr:col>67</xdr:col>
      <xdr:colOff>342900</xdr:colOff>
      <xdr:row>32</xdr:row>
      <xdr:rowOff>228600</xdr:rowOff>
    </xdr:to>
    <xdr:cxnSp macro="">
      <xdr:nvCxnSpPr>
        <xdr:cNvPr id="1093523" name="직선 연결선 281">
          <a:extLst>
            <a:ext uri="{FF2B5EF4-FFF2-40B4-BE49-F238E27FC236}">
              <a16:creationId xmlns:a16="http://schemas.microsoft.com/office/drawing/2014/main" id="{00000000-0008-0000-0500-000093AF1000}"/>
            </a:ext>
          </a:extLst>
        </xdr:cNvPr>
        <xdr:cNvCxnSpPr>
          <a:cxnSpLocks noChangeShapeType="1"/>
        </xdr:cNvCxnSpPr>
      </xdr:nvCxnSpPr>
      <xdr:spPr bwMode="auto">
        <a:xfrm>
          <a:off x="14744700" y="65246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32</xdr:row>
      <xdr:rowOff>180975</xdr:rowOff>
    </xdr:from>
    <xdr:to>
      <xdr:col>37</xdr:col>
      <xdr:colOff>38100</xdr:colOff>
      <xdr:row>32</xdr:row>
      <xdr:rowOff>257175</xdr:rowOff>
    </xdr:to>
    <xdr:sp macro="" textlink="">
      <xdr:nvSpPr>
        <xdr:cNvPr id="1093524" name="타원 203">
          <a:extLst>
            <a:ext uri="{FF2B5EF4-FFF2-40B4-BE49-F238E27FC236}">
              <a16:creationId xmlns:a16="http://schemas.microsoft.com/office/drawing/2014/main" id="{00000000-0008-0000-0500-000094AF1000}"/>
            </a:ext>
          </a:extLst>
        </xdr:cNvPr>
        <xdr:cNvSpPr>
          <a:spLocks noChangeArrowheads="1"/>
        </xdr:cNvSpPr>
      </xdr:nvSpPr>
      <xdr:spPr bwMode="auto">
        <a:xfrm>
          <a:off x="17887950" y="648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32</xdr:row>
      <xdr:rowOff>180975</xdr:rowOff>
    </xdr:from>
    <xdr:to>
      <xdr:col>41</xdr:col>
      <xdr:colOff>47625</xdr:colOff>
      <xdr:row>32</xdr:row>
      <xdr:rowOff>257175</xdr:rowOff>
    </xdr:to>
    <xdr:sp macro="" textlink="">
      <xdr:nvSpPr>
        <xdr:cNvPr id="1093525" name="타원 203">
          <a:extLst>
            <a:ext uri="{FF2B5EF4-FFF2-40B4-BE49-F238E27FC236}">
              <a16:creationId xmlns:a16="http://schemas.microsoft.com/office/drawing/2014/main" id="{00000000-0008-0000-0500-000095AF1000}"/>
            </a:ext>
          </a:extLst>
        </xdr:cNvPr>
        <xdr:cNvSpPr>
          <a:spLocks noChangeArrowheads="1"/>
        </xdr:cNvSpPr>
      </xdr:nvSpPr>
      <xdr:spPr bwMode="auto">
        <a:xfrm>
          <a:off x="19307175" y="648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32</xdr:row>
      <xdr:rowOff>180975</xdr:rowOff>
    </xdr:from>
    <xdr:to>
      <xdr:col>44</xdr:col>
      <xdr:colOff>38100</xdr:colOff>
      <xdr:row>32</xdr:row>
      <xdr:rowOff>257175</xdr:rowOff>
    </xdr:to>
    <xdr:sp macro="" textlink="">
      <xdr:nvSpPr>
        <xdr:cNvPr id="1093526" name="타원 203">
          <a:extLst>
            <a:ext uri="{FF2B5EF4-FFF2-40B4-BE49-F238E27FC236}">
              <a16:creationId xmlns:a16="http://schemas.microsoft.com/office/drawing/2014/main" id="{00000000-0008-0000-0500-000096AF1000}"/>
            </a:ext>
          </a:extLst>
        </xdr:cNvPr>
        <xdr:cNvSpPr>
          <a:spLocks noChangeArrowheads="1"/>
        </xdr:cNvSpPr>
      </xdr:nvSpPr>
      <xdr:spPr bwMode="auto">
        <a:xfrm>
          <a:off x="20354925" y="648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32</xdr:row>
      <xdr:rowOff>180975</xdr:rowOff>
    </xdr:from>
    <xdr:to>
      <xdr:col>47</xdr:col>
      <xdr:colOff>38100</xdr:colOff>
      <xdr:row>32</xdr:row>
      <xdr:rowOff>257175</xdr:rowOff>
    </xdr:to>
    <xdr:sp macro="" textlink="">
      <xdr:nvSpPr>
        <xdr:cNvPr id="1093527" name="타원 203">
          <a:extLst>
            <a:ext uri="{FF2B5EF4-FFF2-40B4-BE49-F238E27FC236}">
              <a16:creationId xmlns:a16="http://schemas.microsoft.com/office/drawing/2014/main" id="{00000000-0008-0000-0500-000097AF1000}"/>
            </a:ext>
          </a:extLst>
        </xdr:cNvPr>
        <xdr:cNvSpPr>
          <a:spLocks noChangeArrowheads="1"/>
        </xdr:cNvSpPr>
      </xdr:nvSpPr>
      <xdr:spPr bwMode="auto">
        <a:xfrm>
          <a:off x="21412200" y="648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32</xdr:row>
      <xdr:rowOff>180975</xdr:rowOff>
    </xdr:from>
    <xdr:to>
      <xdr:col>50</xdr:col>
      <xdr:colOff>38100</xdr:colOff>
      <xdr:row>32</xdr:row>
      <xdr:rowOff>257175</xdr:rowOff>
    </xdr:to>
    <xdr:sp macro="" textlink="">
      <xdr:nvSpPr>
        <xdr:cNvPr id="1093528" name="타원 203">
          <a:extLst>
            <a:ext uri="{FF2B5EF4-FFF2-40B4-BE49-F238E27FC236}">
              <a16:creationId xmlns:a16="http://schemas.microsoft.com/office/drawing/2014/main" id="{00000000-0008-0000-0500-000098AF1000}"/>
            </a:ext>
          </a:extLst>
        </xdr:cNvPr>
        <xdr:cNvSpPr>
          <a:spLocks noChangeArrowheads="1"/>
        </xdr:cNvSpPr>
      </xdr:nvSpPr>
      <xdr:spPr bwMode="auto">
        <a:xfrm>
          <a:off x="22469475" y="648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32</xdr:row>
      <xdr:rowOff>190500</xdr:rowOff>
    </xdr:from>
    <xdr:to>
      <xdr:col>52</xdr:col>
      <xdr:colOff>47625</xdr:colOff>
      <xdr:row>32</xdr:row>
      <xdr:rowOff>266700</xdr:rowOff>
    </xdr:to>
    <xdr:sp macro="" textlink="">
      <xdr:nvSpPr>
        <xdr:cNvPr id="1093529" name="타원 203">
          <a:extLst>
            <a:ext uri="{FF2B5EF4-FFF2-40B4-BE49-F238E27FC236}">
              <a16:creationId xmlns:a16="http://schemas.microsoft.com/office/drawing/2014/main" id="{00000000-0008-0000-0500-000099AF1000}"/>
            </a:ext>
          </a:extLst>
        </xdr:cNvPr>
        <xdr:cNvSpPr>
          <a:spLocks noChangeArrowheads="1"/>
        </xdr:cNvSpPr>
      </xdr:nvSpPr>
      <xdr:spPr bwMode="auto">
        <a:xfrm>
          <a:off x="23183850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32</xdr:row>
      <xdr:rowOff>190500</xdr:rowOff>
    </xdr:from>
    <xdr:to>
      <xdr:col>54</xdr:col>
      <xdr:colOff>180975</xdr:colOff>
      <xdr:row>32</xdr:row>
      <xdr:rowOff>266700</xdr:rowOff>
    </xdr:to>
    <xdr:sp macro="" textlink="">
      <xdr:nvSpPr>
        <xdr:cNvPr id="1093530" name="타원 203">
          <a:extLst>
            <a:ext uri="{FF2B5EF4-FFF2-40B4-BE49-F238E27FC236}">
              <a16:creationId xmlns:a16="http://schemas.microsoft.com/office/drawing/2014/main" id="{00000000-0008-0000-0500-00009AAF1000}"/>
            </a:ext>
          </a:extLst>
        </xdr:cNvPr>
        <xdr:cNvSpPr>
          <a:spLocks noChangeArrowheads="1"/>
        </xdr:cNvSpPr>
      </xdr:nvSpPr>
      <xdr:spPr bwMode="auto">
        <a:xfrm>
          <a:off x="24022050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32</xdr:row>
      <xdr:rowOff>190500</xdr:rowOff>
    </xdr:from>
    <xdr:to>
      <xdr:col>56</xdr:col>
      <xdr:colOff>228600</xdr:colOff>
      <xdr:row>32</xdr:row>
      <xdr:rowOff>266700</xdr:rowOff>
    </xdr:to>
    <xdr:sp macro="" textlink="">
      <xdr:nvSpPr>
        <xdr:cNvPr id="1093531" name="타원 203">
          <a:extLst>
            <a:ext uri="{FF2B5EF4-FFF2-40B4-BE49-F238E27FC236}">
              <a16:creationId xmlns:a16="http://schemas.microsoft.com/office/drawing/2014/main" id="{00000000-0008-0000-0500-00009BAF1000}"/>
            </a:ext>
          </a:extLst>
        </xdr:cNvPr>
        <xdr:cNvSpPr>
          <a:spLocks noChangeArrowheads="1"/>
        </xdr:cNvSpPr>
      </xdr:nvSpPr>
      <xdr:spPr bwMode="auto">
        <a:xfrm>
          <a:off x="24774525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32</xdr:row>
      <xdr:rowOff>190500</xdr:rowOff>
    </xdr:from>
    <xdr:to>
      <xdr:col>58</xdr:col>
      <xdr:colOff>314325</xdr:colOff>
      <xdr:row>32</xdr:row>
      <xdr:rowOff>266700</xdr:rowOff>
    </xdr:to>
    <xdr:sp macro="" textlink="">
      <xdr:nvSpPr>
        <xdr:cNvPr id="1093532" name="타원 203">
          <a:extLst>
            <a:ext uri="{FF2B5EF4-FFF2-40B4-BE49-F238E27FC236}">
              <a16:creationId xmlns:a16="http://schemas.microsoft.com/office/drawing/2014/main" id="{00000000-0008-0000-0500-00009CAF1000}"/>
            </a:ext>
          </a:extLst>
        </xdr:cNvPr>
        <xdr:cNvSpPr>
          <a:spLocks noChangeArrowheads="1"/>
        </xdr:cNvSpPr>
      </xdr:nvSpPr>
      <xdr:spPr bwMode="auto">
        <a:xfrm>
          <a:off x="25565100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32</xdr:row>
      <xdr:rowOff>190500</xdr:rowOff>
    </xdr:from>
    <xdr:to>
      <xdr:col>61</xdr:col>
      <xdr:colOff>57150</xdr:colOff>
      <xdr:row>32</xdr:row>
      <xdr:rowOff>266700</xdr:rowOff>
    </xdr:to>
    <xdr:sp macro="" textlink="">
      <xdr:nvSpPr>
        <xdr:cNvPr id="1093533" name="타원 203">
          <a:extLst>
            <a:ext uri="{FF2B5EF4-FFF2-40B4-BE49-F238E27FC236}">
              <a16:creationId xmlns:a16="http://schemas.microsoft.com/office/drawing/2014/main" id="{00000000-0008-0000-0500-00009DAF1000}"/>
            </a:ext>
          </a:extLst>
        </xdr:cNvPr>
        <xdr:cNvSpPr>
          <a:spLocks noChangeArrowheads="1"/>
        </xdr:cNvSpPr>
      </xdr:nvSpPr>
      <xdr:spPr bwMode="auto">
        <a:xfrm>
          <a:off x="26365200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32</xdr:row>
      <xdr:rowOff>190500</xdr:rowOff>
    </xdr:from>
    <xdr:to>
      <xdr:col>63</xdr:col>
      <xdr:colOff>38100</xdr:colOff>
      <xdr:row>32</xdr:row>
      <xdr:rowOff>266700</xdr:rowOff>
    </xdr:to>
    <xdr:sp macro="" textlink="">
      <xdr:nvSpPr>
        <xdr:cNvPr id="1093534" name="타원 203">
          <a:extLst>
            <a:ext uri="{FF2B5EF4-FFF2-40B4-BE49-F238E27FC236}">
              <a16:creationId xmlns:a16="http://schemas.microsoft.com/office/drawing/2014/main" id="{00000000-0008-0000-0500-00009EAF1000}"/>
            </a:ext>
          </a:extLst>
        </xdr:cNvPr>
        <xdr:cNvSpPr>
          <a:spLocks noChangeArrowheads="1"/>
        </xdr:cNvSpPr>
      </xdr:nvSpPr>
      <xdr:spPr bwMode="auto">
        <a:xfrm>
          <a:off x="27051000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32</xdr:row>
      <xdr:rowOff>190500</xdr:rowOff>
    </xdr:from>
    <xdr:to>
      <xdr:col>64</xdr:col>
      <xdr:colOff>323850</xdr:colOff>
      <xdr:row>32</xdr:row>
      <xdr:rowOff>266700</xdr:rowOff>
    </xdr:to>
    <xdr:sp macro="" textlink="">
      <xdr:nvSpPr>
        <xdr:cNvPr id="1093535" name="타원 203">
          <a:extLst>
            <a:ext uri="{FF2B5EF4-FFF2-40B4-BE49-F238E27FC236}">
              <a16:creationId xmlns:a16="http://schemas.microsoft.com/office/drawing/2014/main" id="{00000000-0008-0000-0500-00009FAF1000}"/>
            </a:ext>
          </a:extLst>
        </xdr:cNvPr>
        <xdr:cNvSpPr>
          <a:spLocks noChangeArrowheads="1"/>
        </xdr:cNvSpPr>
      </xdr:nvSpPr>
      <xdr:spPr bwMode="auto">
        <a:xfrm>
          <a:off x="27689175" y="649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83</xdr:col>
      <xdr:colOff>323850</xdr:colOff>
      <xdr:row>19</xdr:row>
      <xdr:rowOff>190500</xdr:rowOff>
    </xdr:from>
    <xdr:to>
      <xdr:col>84</xdr:col>
      <xdr:colOff>38100</xdr:colOff>
      <xdr:row>19</xdr:row>
      <xdr:rowOff>266700</xdr:rowOff>
    </xdr:to>
    <xdr:sp macro="" textlink="">
      <xdr:nvSpPr>
        <xdr:cNvPr id="1093536" name="타원 203">
          <a:extLst>
            <a:ext uri="{FF2B5EF4-FFF2-40B4-BE49-F238E27FC236}">
              <a16:creationId xmlns:a16="http://schemas.microsoft.com/office/drawing/2014/main" id="{00000000-0008-0000-0500-0000A0AF1000}"/>
            </a:ext>
          </a:extLst>
        </xdr:cNvPr>
        <xdr:cNvSpPr>
          <a:spLocks noChangeArrowheads="1"/>
        </xdr:cNvSpPr>
      </xdr:nvSpPr>
      <xdr:spPr bwMode="auto">
        <a:xfrm>
          <a:off x="34451925" y="253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10</xdr:row>
      <xdr:rowOff>219075</xdr:rowOff>
    </xdr:from>
    <xdr:to>
      <xdr:col>67</xdr:col>
      <xdr:colOff>342900</xdr:colOff>
      <xdr:row>10</xdr:row>
      <xdr:rowOff>228600</xdr:rowOff>
    </xdr:to>
    <xdr:cxnSp macro="">
      <xdr:nvCxnSpPr>
        <xdr:cNvPr id="1093537" name="직선 연결선 281">
          <a:extLst>
            <a:ext uri="{FF2B5EF4-FFF2-40B4-BE49-F238E27FC236}">
              <a16:creationId xmlns:a16="http://schemas.microsoft.com/office/drawing/2014/main" id="{00000000-0008-0000-0500-0000A1AF1000}"/>
            </a:ext>
          </a:extLst>
        </xdr:cNvPr>
        <xdr:cNvCxnSpPr>
          <a:cxnSpLocks noChangeShapeType="1"/>
        </xdr:cNvCxnSpPr>
      </xdr:nvCxnSpPr>
      <xdr:spPr bwMode="auto">
        <a:xfrm>
          <a:off x="14744700" y="2343150"/>
          <a:ext cx="140874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10</xdr:row>
      <xdr:rowOff>180975</xdr:rowOff>
    </xdr:from>
    <xdr:to>
      <xdr:col>37</xdr:col>
      <xdr:colOff>38100</xdr:colOff>
      <xdr:row>10</xdr:row>
      <xdr:rowOff>257175</xdr:rowOff>
    </xdr:to>
    <xdr:sp macro="" textlink="">
      <xdr:nvSpPr>
        <xdr:cNvPr id="1093538" name="타원 203">
          <a:extLst>
            <a:ext uri="{FF2B5EF4-FFF2-40B4-BE49-F238E27FC236}">
              <a16:creationId xmlns:a16="http://schemas.microsoft.com/office/drawing/2014/main" id="{00000000-0008-0000-0500-0000A2AF1000}"/>
            </a:ext>
          </a:extLst>
        </xdr:cNvPr>
        <xdr:cNvSpPr>
          <a:spLocks noChangeArrowheads="1"/>
        </xdr:cNvSpPr>
      </xdr:nvSpPr>
      <xdr:spPr bwMode="auto">
        <a:xfrm>
          <a:off x="1788795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10</xdr:row>
      <xdr:rowOff>180975</xdr:rowOff>
    </xdr:from>
    <xdr:to>
      <xdr:col>41</xdr:col>
      <xdr:colOff>47625</xdr:colOff>
      <xdr:row>10</xdr:row>
      <xdr:rowOff>257175</xdr:rowOff>
    </xdr:to>
    <xdr:sp macro="" textlink="">
      <xdr:nvSpPr>
        <xdr:cNvPr id="1093539" name="타원 203">
          <a:extLst>
            <a:ext uri="{FF2B5EF4-FFF2-40B4-BE49-F238E27FC236}">
              <a16:creationId xmlns:a16="http://schemas.microsoft.com/office/drawing/2014/main" id="{00000000-0008-0000-0500-0000A3AF1000}"/>
            </a:ext>
          </a:extLst>
        </xdr:cNvPr>
        <xdr:cNvSpPr>
          <a:spLocks noChangeArrowheads="1"/>
        </xdr:cNvSpPr>
      </xdr:nvSpPr>
      <xdr:spPr bwMode="auto">
        <a:xfrm>
          <a:off x="19307175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10</xdr:row>
      <xdr:rowOff>180975</xdr:rowOff>
    </xdr:from>
    <xdr:to>
      <xdr:col>44</xdr:col>
      <xdr:colOff>38100</xdr:colOff>
      <xdr:row>10</xdr:row>
      <xdr:rowOff>257175</xdr:rowOff>
    </xdr:to>
    <xdr:sp macro="" textlink="">
      <xdr:nvSpPr>
        <xdr:cNvPr id="1093540" name="타원 203">
          <a:extLst>
            <a:ext uri="{FF2B5EF4-FFF2-40B4-BE49-F238E27FC236}">
              <a16:creationId xmlns:a16="http://schemas.microsoft.com/office/drawing/2014/main" id="{00000000-0008-0000-0500-0000A4AF1000}"/>
            </a:ext>
          </a:extLst>
        </xdr:cNvPr>
        <xdr:cNvSpPr>
          <a:spLocks noChangeArrowheads="1"/>
        </xdr:cNvSpPr>
      </xdr:nvSpPr>
      <xdr:spPr bwMode="auto">
        <a:xfrm>
          <a:off x="20354925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10</xdr:row>
      <xdr:rowOff>180975</xdr:rowOff>
    </xdr:from>
    <xdr:to>
      <xdr:col>47</xdr:col>
      <xdr:colOff>38100</xdr:colOff>
      <xdr:row>10</xdr:row>
      <xdr:rowOff>257175</xdr:rowOff>
    </xdr:to>
    <xdr:sp macro="" textlink="">
      <xdr:nvSpPr>
        <xdr:cNvPr id="1093541" name="타원 203">
          <a:extLst>
            <a:ext uri="{FF2B5EF4-FFF2-40B4-BE49-F238E27FC236}">
              <a16:creationId xmlns:a16="http://schemas.microsoft.com/office/drawing/2014/main" id="{00000000-0008-0000-0500-0000A5AF1000}"/>
            </a:ext>
          </a:extLst>
        </xdr:cNvPr>
        <xdr:cNvSpPr>
          <a:spLocks noChangeArrowheads="1"/>
        </xdr:cNvSpPr>
      </xdr:nvSpPr>
      <xdr:spPr bwMode="auto">
        <a:xfrm>
          <a:off x="2141220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10</xdr:row>
      <xdr:rowOff>180975</xdr:rowOff>
    </xdr:from>
    <xdr:to>
      <xdr:col>50</xdr:col>
      <xdr:colOff>38100</xdr:colOff>
      <xdr:row>10</xdr:row>
      <xdr:rowOff>257175</xdr:rowOff>
    </xdr:to>
    <xdr:sp macro="" textlink="">
      <xdr:nvSpPr>
        <xdr:cNvPr id="1093542" name="타원 203">
          <a:extLst>
            <a:ext uri="{FF2B5EF4-FFF2-40B4-BE49-F238E27FC236}">
              <a16:creationId xmlns:a16="http://schemas.microsoft.com/office/drawing/2014/main" id="{00000000-0008-0000-0500-0000A6AF1000}"/>
            </a:ext>
          </a:extLst>
        </xdr:cNvPr>
        <xdr:cNvSpPr>
          <a:spLocks noChangeArrowheads="1"/>
        </xdr:cNvSpPr>
      </xdr:nvSpPr>
      <xdr:spPr bwMode="auto">
        <a:xfrm>
          <a:off x="22469475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10</xdr:row>
      <xdr:rowOff>190500</xdr:rowOff>
    </xdr:from>
    <xdr:to>
      <xdr:col>52</xdr:col>
      <xdr:colOff>47625</xdr:colOff>
      <xdr:row>10</xdr:row>
      <xdr:rowOff>266700</xdr:rowOff>
    </xdr:to>
    <xdr:sp macro="" textlink="">
      <xdr:nvSpPr>
        <xdr:cNvPr id="1093543" name="타원 203">
          <a:extLst>
            <a:ext uri="{FF2B5EF4-FFF2-40B4-BE49-F238E27FC236}">
              <a16:creationId xmlns:a16="http://schemas.microsoft.com/office/drawing/2014/main" id="{00000000-0008-0000-0500-0000A7AF1000}"/>
            </a:ext>
          </a:extLst>
        </xdr:cNvPr>
        <xdr:cNvSpPr>
          <a:spLocks noChangeArrowheads="1"/>
        </xdr:cNvSpPr>
      </xdr:nvSpPr>
      <xdr:spPr bwMode="auto">
        <a:xfrm>
          <a:off x="2318385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10</xdr:row>
      <xdr:rowOff>190500</xdr:rowOff>
    </xdr:from>
    <xdr:to>
      <xdr:col>54</xdr:col>
      <xdr:colOff>180975</xdr:colOff>
      <xdr:row>10</xdr:row>
      <xdr:rowOff>266700</xdr:rowOff>
    </xdr:to>
    <xdr:sp macro="" textlink="">
      <xdr:nvSpPr>
        <xdr:cNvPr id="1093544" name="타원 203">
          <a:extLst>
            <a:ext uri="{FF2B5EF4-FFF2-40B4-BE49-F238E27FC236}">
              <a16:creationId xmlns:a16="http://schemas.microsoft.com/office/drawing/2014/main" id="{00000000-0008-0000-0500-0000A8AF1000}"/>
            </a:ext>
          </a:extLst>
        </xdr:cNvPr>
        <xdr:cNvSpPr>
          <a:spLocks noChangeArrowheads="1"/>
        </xdr:cNvSpPr>
      </xdr:nvSpPr>
      <xdr:spPr bwMode="auto">
        <a:xfrm>
          <a:off x="2402205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10</xdr:row>
      <xdr:rowOff>190500</xdr:rowOff>
    </xdr:from>
    <xdr:to>
      <xdr:col>56</xdr:col>
      <xdr:colOff>228600</xdr:colOff>
      <xdr:row>10</xdr:row>
      <xdr:rowOff>266700</xdr:rowOff>
    </xdr:to>
    <xdr:sp macro="" textlink="">
      <xdr:nvSpPr>
        <xdr:cNvPr id="1093545" name="타원 203">
          <a:extLst>
            <a:ext uri="{FF2B5EF4-FFF2-40B4-BE49-F238E27FC236}">
              <a16:creationId xmlns:a16="http://schemas.microsoft.com/office/drawing/2014/main" id="{00000000-0008-0000-0500-0000A9AF1000}"/>
            </a:ext>
          </a:extLst>
        </xdr:cNvPr>
        <xdr:cNvSpPr>
          <a:spLocks noChangeArrowheads="1"/>
        </xdr:cNvSpPr>
      </xdr:nvSpPr>
      <xdr:spPr bwMode="auto">
        <a:xfrm>
          <a:off x="24774525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10</xdr:row>
      <xdr:rowOff>190500</xdr:rowOff>
    </xdr:from>
    <xdr:to>
      <xdr:col>58</xdr:col>
      <xdr:colOff>314325</xdr:colOff>
      <xdr:row>10</xdr:row>
      <xdr:rowOff>266700</xdr:rowOff>
    </xdr:to>
    <xdr:sp macro="" textlink="">
      <xdr:nvSpPr>
        <xdr:cNvPr id="1093546" name="타원 203">
          <a:extLst>
            <a:ext uri="{FF2B5EF4-FFF2-40B4-BE49-F238E27FC236}">
              <a16:creationId xmlns:a16="http://schemas.microsoft.com/office/drawing/2014/main" id="{00000000-0008-0000-0500-0000AAAF1000}"/>
            </a:ext>
          </a:extLst>
        </xdr:cNvPr>
        <xdr:cNvSpPr>
          <a:spLocks noChangeArrowheads="1"/>
        </xdr:cNvSpPr>
      </xdr:nvSpPr>
      <xdr:spPr bwMode="auto">
        <a:xfrm>
          <a:off x="2556510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10</xdr:row>
      <xdr:rowOff>190500</xdr:rowOff>
    </xdr:from>
    <xdr:to>
      <xdr:col>61</xdr:col>
      <xdr:colOff>57150</xdr:colOff>
      <xdr:row>10</xdr:row>
      <xdr:rowOff>266700</xdr:rowOff>
    </xdr:to>
    <xdr:sp macro="" textlink="">
      <xdr:nvSpPr>
        <xdr:cNvPr id="1093547" name="타원 203">
          <a:extLst>
            <a:ext uri="{FF2B5EF4-FFF2-40B4-BE49-F238E27FC236}">
              <a16:creationId xmlns:a16="http://schemas.microsoft.com/office/drawing/2014/main" id="{00000000-0008-0000-0500-0000ABAF1000}"/>
            </a:ext>
          </a:extLst>
        </xdr:cNvPr>
        <xdr:cNvSpPr>
          <a:spLocks noChangeArrowheads="1"/>
        </xdr:cNvSpPr>
      </xdr:nvSpPr>
      <xdr:spPr bwMode="auto">
        <a:xfrm>
          <a:off x="2636520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10</xdr:row>
      <xdr:rowOff>190500</xdr:rowOff>
    </xdr:from>
    <xdr:to>
      <xdr:col>63</xdr:col>
      <xdr:colOff>38100</xdr:colOff>
      <xdr:row>10</xdr:row>
      <xdr:rowOff>266700</xdr:rowOff>
    </xdr:to>
    <xdr:sp macro="" textlink="">
      <xdr:nvSpPr>
        <xdr:cNvPr id="1093548" name="타원 203">
          <a:extLst>
            <a:ext uri="{FF2B5EF4-FFF2-40B4-BE49-F238E27FC236}">
              <a16:creationId xmlns:a16="http://schemas.microsoft.com/office/drawing/2014/main" id="{00000000-0008-0000-0500-0000ACAF1000}"/>
            </a:ext>
          </a:extLst>
        </xdr:cNvPr>
        <xdr:cNvSpPr>
          <a:spLocks noChangeArrowheads="1"/>
        </xdr:cNvSpPr>
      </xdr:nvSpPr>
      <xdr:spPr bwMode="auto">
        <a:xfrm>
          <a:off x="2705100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10</xdr:row>
      <xdr:rowOff>190500</xdr:rowOff>
    </xdr:from>
    <xdr:to>
      <xdr:col>64</xdr:col>
      <xdr:colOff>323850</xdr:colOff>
      <xdr:row>10</xdr:row>
      <xdr:rowOff>266700</xdr:rowOff>
    </xdr:to>
    <xdr:sp macro="" textlink="">
      <xdr:nvSpPr>
        <xdr:cNvPr id="1093549" name="타원 203">
          <a:extLst>
            <a:ext uri="{FF2B5EF4-FFF2-40B4-BE49-F238E27FC236}">
              <a16:creationId xmlns:a16="http://schemas.microsoft.com/office/drawing/2014/main" id="{00000000-0008-0000-0500-0000ADAF1000}"/>
            </a:ext>
          </a:extLst>
        </xdr:cNvPr>
        <xdr:cNvSpPr>
          <a:spLocks noChangeArrowheads="1"/>
        </xdr:cNvSpPr>
      </xdr:nvSpPr>
      <xdr:spPr bwMode="auto">
        <a:xfrm>
          <a:off x="27689175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10</xdr:row>
      <xdr:rowOff>190500</xdr:rowOff>
    </xdr:from>
    <xdr:to>
      <xdr:col>66</xdr:col>
      <xdr:colOff>161925</xdr:colOff>
      <xdr:row>10</xdr:row>
      <xdr:rowOff>266700</xdr:rowOff>
    </xdr:to>
    <xdr:sp macro="" textlink="">
      <xdr:nvSpPr>
        <xdr:cNvPr id="1093550" name="타원 203">
          <a:extLst>
            <a:ext uri="{FF2B5EF4-FFF2-40B4-BE49-F238E27FC236}">
              <a16:creationId xmlns:a16="http://schemas.microsoft.com/office/drawing/2014/main" id="{00000000-0008-0000-0500-0000AEAF1000}"/>
            </a:ext>
          </a:extLst>
        </xdr:cNvPr>
        <xdr:cNvSpPr>
          <a:spLocks noChangeArrowheads="1"/>
        </xdr:cNvSpPr>
      </xdr:nvSpPr>
      <xdr:spPr bwMode="auto">
        <a:xfrm>
          <a:off x="28232100" y="2343150"/>
          <a:ext cx="66675" cy="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19050</xdr:colOff>
      <xdr:row>32</xdr:row>
      <xdr:rowOff>228600</xdr:rowOff>
    </xdr:from>
    <xdr:to>
      <xdr:col>40</xdr:col>
      <xdr:colOff>314325</xdr:colOff>
      <xdr:row>33</xdr:row>
      <xdr:rowOff>219075</xdr:rowOff>
    </xdr:to>
    <xdr:cxnSp macro="">
      <xdr:nvCxnSpPr>
        <xdr:cNvPr id="1093551" name="직선 연결선 195">
          <a:extLst>
            <a:ext uri="{FF2B5EF4-FFF2-40B4-BE49-F238E27FC236}">
              <a16:creationId xmlns:a16="http://schemas.microsoft.com/office/drawing/2014/main" id="{00000000-0008-0000-0500-0000AFAF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8992850" y="65341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33</xdr:row>
      <xdr:rowOff>228600</xdr:rowOff>
    </xdr:from>
    <xdr:to>
      <xdr:col>73</xdr:col>
      <xdr:colOff>0</xdr:colOff>
      <xdr:row>33</xdr:row>
      <xdr:rowOff>228600</xdr:rowOff>
    </xdr:to>
    <xdr:cxnSp macro="">
      <xdr:nvCxnSpPr>
        <xdr:cNvPr id="1093552" name="직선 연결선 169">
          <a:extLst>
            <a:ext uri="{FF2B5EF4-FFF2-40B4-BE49-F238E27FC236}">
              <a16:creationId xmlns:a16="http://schemas.microsoft.com/office/drawing/2014/main" id="{00000000-0008-0000-0500-0000B0AF1000}"/>
            </a:ext>
          </a:extLst>
        </xdr:cNvPr>
        <xdr:cNvCxnSpPr>
          <a:cxnSpLocks noChangeShapeType="1"/>
        </xdr:cNvCxnSpPr>
      </xdr:nvCxnSpPr>
      <xdr:spPr bwMode="auto">
        <a:xfrm>
          <a:off x="19326225" y="6838950"/>
          <a:ext cx="112776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323850</xdr:colOff>
      <xdr:row>33</xdr:row>
      <xdr:rowOff>190500</xdr:rowOff>
    </xdr:from>
    <xdr:to>
      <xdr:col>50</xdr:col>
      <xdr:colOff>38100</xdr:colOff>
      <xdr:row>33</xdr:row>
      <xdr:rowOff>266700</xdr:rowOff>
    </xdr:to>
    <xdr:sp macro="" textlink="">
      <xdr:nvSpPr>
        <xdr:cNvPr id="1093553" name="타원 203">
          <a:extLst>
            <a:ext uri="{FF2B5EF4-FFF2-40B4-BE49-F238E27FC236}">
              <a16:creationId xmlns:a16="http://schemas.microsoft.com/office/drawing/2014/main" id="{00000000-0008-0000-0500-0000B1AF1000}"/>
            </a:ext>
          </a:extLst>
        </xdr:cNvPr>
        <xdr:cNvSpPr>
          <a:spLocks noChangeArrowheads="1"/>
        </xdr:cNvSpPr>
      </xdr:nvSpPr>
      <xdr:spPr bwMode="auto">
        <a:xfrm>
          <a:off x="22469475" y="68008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314325</xdr:colOff>
      <xdr:row>33</xdr:row>
      <xdr:rowOff>190500</xdr:rowOff>
    </xdr:from>
    <xdr:to>
      <xdr:col>57</xdr:col>
      <xdr:colOff>38100</xdr:colOff>
      <xdr:row>33</xdr:row>
      <xdr:rowOff>266700</xdr:rowOff>
    </xdr:to>
    <xdr:sp macro="" textlink="">
      <xdr:nvSpPr>
        <xdr:cNvPr id="1093554" name="타원 203">
          <a:extLst>
            <a:ext uri="{FF2B5EF4-FFF2-40B4-BE49-F238E27FC236}">
              <a16:creationId xmlns:a16="http://schemas.microsoft.com/office/drawing/2014/main" id="{00000000-0008-0000-0500-0000B2AF1000}"/>
            </a:ext>
          </a:extLst>
        </xdr:cNvPr>
        <xdr:cNvSpPr>
          <a:spLocks noChangeArrowheads="1"/>
        </xdr:cNvSpPr>
      </xdr:nvSpPr>
      <xdr:spPr bwMode="auto">
        <a:xfrm>
          <a:off x="24926925" y="680085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323850</xdr:colOff>
      <xdr:row>33</xdr:row>
      <xdr:rowOff>190500</xdr:rowOff>
    </xdr:from>
    <xdr:to>
      <xdr:col>65</xdr:col>
      <xdr:colOff>38100</xdr:colOff>
      <xdr:row>33</xdr:row>
      <xdr:rowOff>266700</xdr:rowOff>
    </xdr:to>
    <xdr:sp macro="" textlink="">
      <xdr:nvSpPr>
        <xdr:cNvPr id="1093555" name="타원 203">
          <a:extLst>
            <a:ext uri="{FF2B5EF4-FFF2-40B4-BE49-F238E27FC236}">
              <a16:creationId xmlns:a16="http://schemas.microsoft.com/office/drawing/2014/main" id="{00000000-0008-0000-0500-0000B3AF1000}"/>
            </a:ext>
          </a:extLst>
        </xdr:cNvPr>
        <xdr:cNvSpPr>
          <a:spLocks noChangeArrowheads="1"/>
        </xdr:cNvSpPr>
      </xdr:nvSpPr>
      <xdr:spPr bwMode="auto">
        <a:xfrm>
          <a:off x="27755850" y="68008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34</xdr:row>
      <xdr:rowOff>228600</xdr:rowOff>
    </xdr:from>
    <xdr:to>
      <xdr:col>92</xdr:col>
      <xdr:colOff>0</xdr:colOff>
      <xdr:row>34</xdr:row>
      <xdr:rowOff>228600</xdr:rowOff>
    </xdr:to>
    <xdr:cxnSp macro="">
      <xdr:nvCxnSpPr>
        <xdr:cNvPr id="1093556" name="직선 연결선 175">
          <a:extLst>
            <a:ext uri="{FF2B5EF4-FFF2-40B4-BE49-F238E27FC236}">
              <a16:creationId xmlns:a16="http://schemas.microsoft.com/office/drawing/2014/main" id="{00000000-0008-0000-0500-0000B4AF1000}"/>
            </a:ext>
          </a:extLst>
        </xdr:cNvPr>
        <xdr:cNvCxnSpPr>
          <a:cxnSpLocks noChangeShapeType="1"/>
        </xdr:cNvCxnSpPr>
      </xdr:nvCxnSpPr>
      <xdr:spPr bwMode="auto">
        <a:xfrm>
          <a:off x="30956250" y="7143750"/>
          <a:ext cx="6343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323850</xdr:colOff>
      <xdr:row>34</xdr:row>
      <xdr:rowOff>180975</xdr:rowOff>
    </xdr:from>
    <xdr:to>
      <xdr:col>79</xdr:col>
      <xdr:colOff>38100</xdr:colOff>
      <xdr:row>34</xdr:row>
      <xdr:rowOff>257175</xdr:rowOff>
    </xdr:to>
    <xdr:sp macro="" textlink="">
      <xdr:nvSpPr>
        <xdr:cNvPr id="1093557" name="타원 203">
          <a:extLst>
            <a:ext uri="{FF2B5EF4-FFF2-40B4-BE49-F238E27FC236}">
              <a16:creationId xmlns:a16="http://schemas.microsoft.com/office/drawing/2014/main" id="{00000000-0008-0000-0500-0000B5AF1000}"/>
            </a:ext>
          </a:extLst>
        </xdr:cNvPr>
        <xdr:cNvSpPr>
          <a:spLocks noChangeArrowheads="1"/>
        </xdr:cNvSpPr>
      </xdr:nvSpPr>
      <xdr:spPr bwMode="auto">
        <a:xfrm>
          <a:off x="32689800" y="7096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333375</xdr:colOff>
      <xdr:row>34</xdr:row>
      <xdr:rowOff>180975</xdr:rowOff>
    </xdr:from>
    <xdr:to>
      <xdr:col>83</xdr:col>
      <xdr:colOff>47625</xdr:colOff>
      <xdr:row>34</xdr:row>
      <xdr:rowOff>257175</xdr:rowOff>
    </xdr:to>
    <xdr:sp macro="" textlink="">
      <xdr:nvSpPr>
        <xdr:cNvPr id="1093558" name="타원 203">
          <a:extLst>
            <a:ext uri="{FF2B5EF4-FFF2-40B4-BE49-F238E27FC236}">
              <a16:creationId xmlns:a16="http://schemas.microsoft.com/office/drawing/2014/main" id="{00000000-0008-0000-0500-0000B6AF1000}"/>
            </a:ext>
          </a:extLst>
        </xdr:cNvPr>
        <xdr:cNvSpPr>
          <a:spLocks noChangeArrowheads="1"/>
        </xdr:cNvSpPr>
      </xdr:nvSpPr>
      <xdr:spPr bwMode="auto">
        <a:xfrm>
          <a:off x="34109025" y="7096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86</xdr:col>
      <xdr:colOff>333375</xdr:colOff>
      <xdr:row>34</xdr:row>
      <xdr:rowOff>180975</xdr:rowOff>
    </xdr:from>
    <xdr:to>
      <xdr:col>87</xdr:col>
      <xdr:colOff>47625</xdr:colOff>
      <xdr:row>34</xdr:row>
      <xdr:rowOff>257175</xdr:rowOff>
    </xdr:to>
    <xdr:sp macro="" textlink="">
      <xdr:nvSpPr>
        <xdr:cNvPr id="1093559" name="타원 203">
          <a:extLst>
            <a:ext uri="{FF2B5EF4-FFF2-40B4-BE49-F238E27FC236}">
              <a16:creationId xmlns:a16="http://schemas.microsoft.com/office/drawing/2014/main" id="{00000000-0008-0000-0500-0000B7AF1000}"/>
            </a:ext>
          </a:extLst>
        </xdr:cNvPr>
        <xdr:cNvSpPr>
          <a:spLocks noChangeArrowheads="1"/>
        </xdr:cNvSpPr>
      </xdr:nvSpPr>
      <xdr:spPr bwMode="auto">
        <a:xfrm>
          <a:off x="35518725" y="7096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333375</xdr:colOff>
      <xdr:row>37</xdr:row>
      <xdr:rowOff>247650</xdr:rowOff>
    </xdr:from>
    <xdr:to>
      <xdr:col>67</xdr:col>
      <xdr:colOff>342900</xdr:colOff>
      <xdr:row>37</xdr:row>
      <xdr:rowOff>247650</xdr:rowOff>
    </xdr:to>
    <xdr:cxnSp macro="">
      <xdr:nvCxnSpPr>
        <xdr:cNvPr id="1093560" name="직선 연결선 392">
          <a:extLst>
            <a:ext uri="{FF2B5EF4-FFF2-40B4-BE49-F238E27FC236}">
              <a16:creationId xmlns:a16="http://schemas.microsoft.com/office/drawing/2014/main" id="{00000000-0008-0000-0500-0000B8AF1000}"/>
            </a:ext>
          </a:extLst>
        </xdr:cNvPr>
        <xdr:cNvCxnSpPr>
          <a:cxnSpLocks noChangeShapeType="1"/>
        </xdr:cNvCxnSpPr>
      </xdr:nvCxnSpPr>
      <xdr:spPr bwMode="auto">
        <a:xfrm>
          <a:off x="28117800" y="8077200"/>
          <a:ext cx="71437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0</xdr:colOff>
      <xdr:row>35</xdr:row>
      <xdr:rowOff>219075</xdr:rowOff>
    </xdr:from>
    <xdr:to>
      <xdr:col>67</xdr:col>
      <xdr:colOff>342900</xdr:colOff>
      <xdr:row>35</xdr:row>
      <xdr:rowOff>228600</xdr:rowOff>
    </xdr:to>
    <xdr:cxnSp macro="">
      <xdr:nvCxnSpPr>
        <xdr:cNvPr id="1093561" name="직선 연결선 281">
          <a:extLst>
            <a:ext uri="{FF2B5EF4-FFF2-40B4-BE49-F238E27FC236}">
              <a16:creationId xmlns:a16="http://schemas.microsoft.com/office/drawing/2014/main" id="{00000000-0008-0000-0500-0000B9AF1000}"/>
            </a:ext>
          </a:extLst>
        </xdr:cNvPr>
        <xdr:cNvCxnSpPr>
          <a:cxnSpLocks noChangeShapeType="1"/>
        </xdr:cNvCxnSpPr>
      </xdr:nvCxnSpPr>
      <xdr:spPr bwMode="auto">
        <a:xfrm>
          <a:off x="14744700" y="74390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35</xdr:row>
      <xdr:rowOff>180975</xdr:rowOff>
    </xdr:from>
    <xdr:to>
      <xdr:col>37</xdr:col>
      <xdr:colOff>38100</xdr:colOff>
      <xdr:row>35</xdr:row>
      <xdr:rowOff>257175</xdr:rowOff>
    </xdr:to>
    <xdr:sp macro="" textlink="">
      <xdr:nvSpPr>
        <xdr:cNvPr id="1093562" name="타원 203">
          <a:extLst>
            <a:ext uri="{FF2B5EF4-FFF2-40B4-BE49-F238E27FC236}">
              <a16:creationId xmlns:a16="http://schemas.microsoft.com/office/drawing/2014/main" id="{00000000-0008-0000-0500-0000BAAF1000}"/>
            </a:ext>
          </a:extLst>
        </xdr:cNvPr>
        <xdr:cNvSpPr>
          <a:spLocks noChangeArrowheads="1"/>
        </xdr:cNvSpPr>
      </xdr:nvSpPr>
      <xdr:spPr bwMode="auto">
        <a:xfrm>
          <a:off x="17887950" y="7400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35</xdr:row>
      <xdr:rowOff>180975</xdr:rowOff>
    </xdr:from>
    <xdr:to>
      <xdr:col>41</xdr:col>
      <xdr:colOff>47625</xdr:colOff>
      <xdr:row>35</xdr:row>
      <xdr:rowOff>257175</xdr:rowOff>
    </xdr:to>
    <xdr:sp macro="" textlink="">
      <xdr:nvSpPr>
        <xdr:cNvPr id="1093563" name="타원 203">
          <a:extLst>
            <a:ext uri="{FF2B5EF4-FFF2-40B4-BE49-F238E27FC236}">
              <a16:creationId xmlns:a16="http://schemas.microsoft.com/office/drawing/2014/main" id="{00000000-0008-0000-0500-0000BBAF1000}"/>
            </a:ext>
          </a:extLst>
        </xdr:cNvPr>
        <xdr:cNvSpPr>
          <a:spLocks noChangeArrowheads="1"/>
        </xdr:cNvSpPr>
      </xdr:nvSpPr>
      <xdr:spPr bwMode="auto">
        <a:xfrm>
          <a:off x="19307175" y="7400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35</xdr:row>
      <xdr:rowOff>180975</xdr:rowOff>
    </xdr:from>
    <xdr:to>
      <xdr:col>44</xdr:col>
      <xdr:colOff>38100</xdr:colOff>
      <xdr:row>35</xdr:row>
      <xdr:rowOff>257175</xdr:rowOff>
    </xdr:to>
    <xdr:sp macro="" textlink="">
      <xdr:nvSpPr>
        <xdr:cNvPr id="1093564" name="타원 203">
          <a:extLst>
            <a:ext uri="{FF2B5EF4-FFF2-40B4-BE49-F238E27FC236}">
              <a16:creationId xmlns:a16="http://schemas.microsoft.com/office/drawing/2014/main" id="{00000000-0008-0000-0500-0000BCAF1000}"/>
            </a:ext>
          </a:extLst>
        </xdr:cNvPr>
        <xdr:cNvSpPr>
          <a:spLocks noChangeArrowheads="1"/>
        </xdr:cNvSpPr>
      </xdr:nvSpPr>
      <xdr:spPr bwMode="auto">
        <a:xfrm>
          <a:off x="20354925" y="7400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35</xdr:row>
      <xdr:rowOff>180975</xdr:rowOff>
    </xdr:from>
    <xdr:to>
      <xdr:col>47</xdr:col>
      <xdr:colOff>38100</xdr:colOff>
      <xdr:row>35</xdr:row>
      <xdr:rowOff>257175</xdr:rowOff>
    </xdr:to>
    <xdr:sp macro="" textlink="">
      <xdr:nvSpPr>
        <xdr:cNvPr id="1093565" name="타원 203">
          <a:extLst>
            <a:ext uri="{FF2B5EF4-FFF2-40B4-BE49-F238E27FC236}">
              <a16:creationId xmlns:a16="http://schemas.microsoft.com/office/drawing/2014/main" id="{00000000-0008-0000-0500-0000BDAF1000}"/>
            </a:ext>
          </a:extLst>
        </xdr:cNvPr>
        <xdr:cNvSpPr>
          <a:spLocks noChangeArrowheads="1"/>
        </xdr:cNvSpPr>
      </xdr:nvSpPr>
      <xdr:spPr bwMode="auto">
        <a:xfrm>
          <a:off x="21412200" y="7400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35</xdr:row>
      <xdr:rowOff>180975</xdr:rowOff>
    </xdr:from>
    <xdr:to>
      <xdr:col>50</xdr:col>
      <xdr:colOff>38100</xdr:colOff>
      <xdr:row>35</xdr:row>
      <xdr:rowOff>257175</xdr:rowOff>
    </xdr:to>
    <xdr:sp macro="" textlink="">
      <xdr:nvSpPr>
        <xdr:cNvPr id="1093566" name="타원 203">
          <a:extLst>
            <a:ext uri="{FF2B5EF4-FFF2-40B4-BE49-F238E27FC236}">
              <a16:creationId xmlns:a16="http://schemas.microsoft.com/office/drawing/2014/main" id="{00000000-0008-0000-0500-0000BEAF1000}"/>
            </a:ext>
          </a:extLst>
        </xdr:cNvPr>
        <xdr:cNvSpPr>
          <a:spLocks noChangeArrowheads="1"/>
        </xdr:cNvSpPr>
      </xdr:nvSpPr>
      <xdr:spPr bwMode="auto">
        <a:xfrm>
          <a:off x="22469475" y="7400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35</xdr:row>
      <xdr:rowOff>190500</xdr:rowOff>
    </xdr:from>
    <xdr:to>
      <xdr:col>52</xdr:col>
      <xdr:colOff>47625</xdr:colOff>
      <xdr:row>35</xdr:row>
      <xdr:rowOff>266700</xdr:rowOff>
    </xdr:to>
    <xdr:sp macro="" textlink="">
      <xdr:nvSpPr>
        <xdr:cNvPr id="1093567" name="타원 203">
          <a:extLst>
            <a:ext uri="{FF2B5EF4-FFF2-40B4-BE49-F238E27FC236}">
              <a16:creationId xmlns:a16="http://schemas.microsoft.com/office/drawing/2014/main" id="{00000000-0008-0000-0500-0000BFAF1000}"/>
            </a:ext>
          </a:extLst>
        </xdr:cNvPr>
        <xdr:cNvSpPr>
          <a:spLocks noChangeArrowheads="1"/>
        </xdr:cNvSpPr>
      </xdr:nvSpPr>
      <xdr:spPr bwMode="auto">
        <a:xfrm>
          <a:off x="2318385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35</xdr:row>
      <xdr:rowOff>190500</xdr:rowOff>
    </xdr:from>
    <xdr:to>
      <xdr:col>54</xdr:col>
      <xdr:colOff>180975</xdr:colOff>
      <xdr:row>35</xdr:row>
      <xdr:rowOff>266700</xdr:rowOff>
    </xdr:to>
    <xdr:sp macro="" textlink="">
      <xdr:nvSpPr>
        <xdr:cNvPr id="1093568" name="타원 203">
          <a:extLst>
            <a:ext uri="{FF2B5EF4-FFF2-40B4-BE49-F238E27FC236}">
              <a16:creationId xmlns:a16="http://schemas.microsoft.com/office/drawing/2014/main" id="{00000000-0008-0000-0500-0000C0AF1000}"/>
            </a:ext>
          </a:extLst>
        </xdr:cNvPr>
        <xdr:cNvSpPr>
          <a:spLocks noChangeArrowheads="1"/>
        </xdr:cNvSpPr>
      </xdr:nvSpPr>
      <xdr:spPr bwMode="auto">
        <a:xfrm>
          <a:off x="2402205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35</xdr:row>
      <xdr:rowOff>190500</xdr:rowOff>
    </xdr:from>
    <xdr:to>
      <xdr:col>56</xdr:col>
      <xdr:colOff>228600</xdr:colOff>
      <xdr:row>35</xdr:row>
      <xdr:rowOff>266700</xdr:rowOff>
    </xdr:to>
    <xdr:sp macro="" textlink="">
      <xdr:nvSpPr>
        <xdr:cNvPr id="1093569" name="타원 203">
          <a:extLst>
            <a:ext uri="{FF2B5EF4-FFF2-40B4-BE49-F238E27FC236}">
              <a16:creationId xmlns:a16="http://schemas.microsoft.com/office/drawing/2014/main" id="{00000000-0008-0000-0500-0000C1AF1000}"/>
            </a:ext>
          </a:extLst>
        </xdr:cNvPr>
        <xdr:cNvSpPr>
          <a:spLocks noChangeArrowheads="1"/>
        </xdr:cNvSpPr>
      </xdr:nvSpPr>
      <xdr:spPr bwMode="auto">
        <a:xfrm>
          <a:off x="24774525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35</xdr:row>
      <xdr:rowOff>190500</xdr:rowOff>
    </xdr:from>
    <xdr:to>
      <xdr:col>58</xdr:col>
      <xdr:colOff>314325</xdr:colOff>
      <xdr:row>35</xdr:row>
      <xdr:rowOff>266700</xdr:rowOff>
    </xdr:to>
    <xdr:sp macro="" textlink="">
      <xdr:nvSpPr>
        <xdr:cNvPr id="1093570" name="타원 203">
          <a:extLst>
            <a:ext uri="{FF2B5EF4-FFF2-40B4-BE49-F238E27FC236}">
              <a16:creationId xmlns:a16="http://schemas.microsoft.com/office/drawing/2014/main" id="{00000000-0008-0000-0500-0000C2AF1000}"/>
            </a:ext>
          </a:extLst>
        </xdr:cNvPr>
        <xdr:cNvSpPr>
          <a:spLocks noChangeArrowheads="1"/>
        </xdr:cNvSpPr>
      </xdr:nvSpPr>
      <xdr:spPr bwMode="auto">
        <a:xfrm>
          <a:off x="2556510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35</xdr:row>
      <xdr:rowOff>190500</xdr:rowOff>
    </xdr:from>
    <xdr:to>
      <xdr:col>61</xdr:col>
      <xdr:colOff>57150</xdr:colOff>
      <xdr:row>35</xdr:row>
      <xdr:rowOff>266700</xdr:rowOff>
    </xdr:to>
    <xdr:sp macro="" textlink="">
      <xdr:nvSpPr>
        <xdr:cNvPr id="1093571" name="타원 203">
          <a:extLst>
            <a:ext uri="{FF2B5EF4-FFF2-40B4-BE49-F238E27FC236}">
              <a16:creationId xmlns:a16="http://schemas.microsoft.com/office/drawing/2014/main" id="{00000000-0008-0000-0500-0000C3AF1000}"/>
            </a:ext>
          </a:extLst>
        </xdr:cNvPr>
        <xdr:cNvSpPr>
          <a:spLocks noChangeArrowheads="1"/>
        </xdr:cNvSpPr>
      </xdr:nvSpPr>
      <xdr:spPr bwMode="auto">
        <a:xfrm>
          <a:off x="2636520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35</xdr:row>
      <xdr:rowOff>190500</xdr:rowOff>
    </xdr:from>
    <xdr:to>
      <xdr:col>63</xdr:col>
      <xdr:colOff>38100</xdr:colOff>
      <xdr:row>35</xdr:row>
      <xdr:rowOff>266700</xdr:rowOff>
    </xdr:to>
    <xdr:sp macro="" textlink="">
      <xdr:nvSpPr>
        <xdr:cNvPr id="1093572" name="타원 203">
          <a:extLst>
            <a:ext uri="{FF2B5EF4-FFF2-40B4-BE49-F238E27FC236}">
              <a16:creationId xmlns:a16="http://schemas.microsoft.com/office/drawing/2014/main" id="{00000000-0008-0000-0500-0000C4AF1000}"/>
            </a:ext>
          </a:extLst>
        </xdr:cNvPr>
        <xdr:cNvSpPr>
          <a:spLocks noChangeArrowheads="1"/>
        </xdr:cNvSpPr>
      </xdr:nvSpPr>
      <xdr:spPr bwMode="auto">
        <a:xfrm>
          <a:off x="2705100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35</xdr:row>
      <xdr:rowOff>190500</xdr:rowOff>
    </xdr:from>
    <xdr:to>
      <xdr:col>64</xdr:col>
      <xdr:colOff>323850</xdr:colOff>
      <xdr:row>35</xdr:row>
      <xdr:rowOff>266700</xdr:rowOff>
    </xdr:to>
    <xdr:sp macro="" textlink="">
      <xdr:nvSpPr>
        <xdr:cNvPr id="1093573" name="타원 203">
          <a:extLst>
            <a:ext uri="{FF2B5EF4-FFF2-40B4-BE49-F238E27FC236}">
              <a16:creationId xmlns:a16="http://schemas.microsoft.com/office/drawing/2014/main" id="{00000000-0008-0000-0500-0000C5AF1000}"/>
            </a:ext>
          </a:extLst>
        </xdr:cNvPr>
        <xdr:cNvSpPr>
          <a:spLocks noChangeArrowheads="1"/>
        </xdr:cNvSpPr>
      </xdr:nvSpPr>
      <xdr:spPr bwMode="auto">
        <a:xfrm>
          <a:off x="27689175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35</xdr:row>
      <xdr:rowOff>190500</xdr:rowOff>
    </xdr:from>
    <xdr:to>
      <xdr:col>66</xdr:col>
      <xdr:colOff>161925</xdr:colOff>
      <xdr:row>35</xdr:row>
      <xdr:rowOff>266700</xdr:rowOff>
    </xdr:to>
    <xdr:sp macro="" textlink="">
      <xdr:nvSpPr>
        <xdr:cNvPr id="1093574" name="타원 203">
          <a:extLst>
            <a:ext uri="{FF2B5EF4-FFF2-40B4-BE49-F238E27FC236}">
              <a16:creationId xmlns:a16="http://schemas.microsoft.com/office/drawing/2014/main" id="{00000000-0008-0000-0500-0000C6AF1000}"/>
            </a:ext>
          </a:extLst>
        </xdr:cNvPr>
        <xdr:cNvSpPr>
          <a:spLocks noChangeArrowheads="1"/>
        </xdr:cNvSpPr>
      </xdr:nvSpPr>
      <xdr:spPr bwMode="auto">
        <a:xfrm>
          <a:off x="28232100" y="7410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19050</xdr:colOff>
      <xdr:row>35</xdr:row>
      <xdr:rowOff>228600</xdr:rowOff>
    </xdr:from>
    <xdr:to>
      <xdr:col>40</xdr:col>
      <xdr:colOff>314325</xdr:colOff>
      <xdr:row>36</xdr:row>
      <xdr:rowOff>219075</xdr:rowOff>
    </xdr:to>
    <xdr:cxnSp macro="">
      <xdr:nvCxnSpPr>
        <xdr:cNvPr id="1093575" name="직선 연결선 195">
          <a:extLst>
            <a:ext uri="{FF2B5EF4-FFF2-40B4-BE49-F238E27FC236}">
              <a16:creationId xmlns:a16="http://schemas.microsoft.com/office/drawing/2014/main" id="{00000000-0008-0000-0500-0000C7AF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8992850" y="74485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36</xdr:row>
      <xdr:rowOff>228600</xdr:rowOff>
    </xdr:from>
    <xdr:to>
      <xdr:col>73</xdr:col>
      <xdr:colOff>0</xdr:colOff>
      <xdr:row>36</xdr:row>
      <xdr:rowOff>228600</xdr:rowOff>
    </xdr:to>
    <xdr:cxnSp macro="">
      <xdr:nvCxnSpPr>
        <xdr:cNvPr id="1093576" name="직선 연결선 195">
          <a:extLst>
            <a:ext uri="{FF2B5EF4-FFF2-40B4-BE49-F238E27FC236}">
              <a16:creationId xmlns:a16="http://schemas.microsoft.com/office/drawing/2014/main" id="{00000000-0008-0000-0500-0000C8AF1000}"/>
            </a:ext>
          </a:extLst>
        </xdr:cNvPr>
        <xdr:cNvCxnSpPr>
          <a:cxnSpLocks noChangeShapeType="1"/>
        </xdr:cNvCxnSpPr>
      </xdr:nvCxnSpPr>
      <xdr:spPr bwMode="auto">
        <a:xfrm>
          <a:off x="19326225" y="7753350"/>
          <a:ext cx="112776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323850</xdr:colOff>
      <xdr:row>36</xdr:row>
      <xdr:rowOff>190500</xdr:rowOff>
    </xdr:from>
    <xdr:to>
      <xdr:col>50</xdr:col>
      <xdr:colOff>38100</xdr:colOff>
      <xdr:row>36</xdr:row>
      <xdr:rowOff>266700</xdr:rowOff>
    </xdr:to>
    <xdr:sp macro="" textlink="">
      <xdr:nvSpPr>
        <xdr:cNvPr id="1093577" name="타원 203">
          <a:extLst>
            <a:ext uri="{FF2B5EF4-FFF2-40B4-BE49-F238E27FC236}">
              <a16:creationId xmlns:a16="http://schemas.microsoft.com/office/drawing/2014/main" id="{00000000-0008-0000-0500-0000C9AF1000}"/>
            </a:ext>
          </a:extLst>
        </xdr:cNvPr>
        <xdr:cNvSpPr>
          <a:spLocks noChangeArrowheads="1"/>
        </xdr:cNvSpPr>
      </xdr:nvSpPr>
      <xdr:spPr bwMode="auto">
        <a:xfrm>
          <a:off x="22469475" y="771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314325</xdr:colOff>
      <xdr:row>36</xdr:row>
      <xdr:rowOff>190500</xdr:rowOff>
    </xdr:from>
    <xdr:to>
      <xdr:col>57</xdr:col>
      <xdr:colOff>38100</xdr:colOff>
      <xdr:row>36</xdr:row>
      <xdr:rowOff>266700</xdr:rowOff>
    </xdr:to>
    <xdr:sp macro="" textlink="">
      <xdr:nvSpPr>
        <xdr:cNvPr id="1093578" name="타원 203">
          <a:extLst>
            <a:ext uri="{FF2B5EF4-FFF2-40B4-BE49-F238E27FC236}">
              <a16:creationId xmlns:a16="http://schemas.microsoft.com/office/drawing/2014/main" id="{00000000-0008-0000-0500-0000CAAF1000}"/>
            </a:ext>
          </a:extLst>
        </xdr:cNvPr>
        <xdr:cNvSpPr>
          <a:spLocks noChangeArrowheads="1"/>
        </xdr:cNvSpPr>
      </xdr:nvSpPr>
      <xdr:spPr bwMode="auto">
        <a:xfrm>
          <a:off x="24926925" y="771525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323850</xdr:colOff>
      <xdr:row>36</xdr:row>
      <xdr:rowOff>190500</xdr:rowOff>
    </xdr:from>
    <xdr:to>
      <xdr:col>65</xdr:col>
      <xdr:colOff>38100</xdr:colOff>
      <xdr:row>36</xdr:row>
      <xdr:rowOff>266700</xdr:rowOff>
    </xdr:to>
    <xdr:sp macro="" textlink="">
      <xdr:nvSpPr>
        <xdr:cNvPr id="1093579" name="타원 203">
          <a:extLst>
            <a:ext uri="{FF2B5EF4-FFF2-40B4-BE49-F238E27FC236}">
              <a16:creationId xmlns:a16="http://schemas.microsoft.com/office/drawing/2014/main" id="{00000000-0008-0000-0500-0000CBAF1000}"/>
            </a:ext>
          </a:extLst>
        </xdr:cNvPr>
        <xdr:cNvSpPr>
          <a:spLocks noChangeArrowheads="1"/>
        </xdr:cNvSpPr>
      </xdr:nvSpPr>
      <xdr:spPr bwMode="auto">
        <a:xfrm>
          <a:off x="27755850" y="771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37</xdr:row>
      <xdr:rowOff>228600</xdr:rowOff>
    </xdr:from>
    <xdr:to>
      <xdr:col>88</xdr:col>
      <xdr:colOff>0</xdr:colOff>
      <xdr:row>37</xdr:row>
      <xdr:rowOff>228600</xdr:rowOff>
    </xdr:to>
    <xdr:cxnSp macro="">
      <xdr:nvCxnSpPr>
        <xdr:cNvPr id="1093580" name="직선 연결선 199">
          <a:extLst>
            <a:ext uri="{FF2B5EF4-FFF2-40B4-BE49-F238E27FC236}">
              <a16:creationId xmlns:a16="http://schemas.microsoft.com/office/drawing/2014/main" id="{00000000-0008-0000-0500-0000CCAF1000}"/>
            </a:ext>
          </a:extLst>
        </xdr:cNvPr>
        <xdr:cNvCxnSpPr>
          <a:cxnSpLocks noChangeShapeType="1"/>
        </xdr:cNvCxnSpPr>
      </xdr:nvCxnSpPr>
      <xdr:spPr bwMode="auto">
        <a:xfrm>
          <a:off x="30956250" y="8058150"/>
          <a:ext cx="49339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323850</xdr:colOff>
      <xdr:row>37</xdr:row>
      <xdr:rowOff>190500</xdr:rowOff>
    </xdr:from>
    <xdr:to>
      <xdr:col>77</xdr:col>
      <xdr:colOff>38100</xdr:colOff>
      <xdr:row>37</xdr:row>
      <xdr:rowOff>266700</xdr:rowOff>
    </xdr:to>
    <xdr:sp macro="" textlink="">
      <xdr:nvSpPr>
        <xdr:cNvPr id="1093581" name="타원 203">
          <a:extLst>
            <a:ext uri="{FF2B5EF4-FFF2-40B4-BE49-F238E27FC236}">
              <a16:creationId xmlns:a16="http://schemas.microsoft.com/office/drawing/2014/main" id="{00000000-0008-0000-0500-0000CDAF1000}"/>
            </a:ext>
          </a:extLst>
        </xdr:cNvPr>
        <xdr:cNvSpPr>
          <a:spLocks noChangeArrowheads="1"/>
        </xdr:cNvSpPr>
      </xdr:nvSpPr>
      <xdr:spPr bwMode="auto">
        <a:xfrm>
          <a:off x="31984950" y="8020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80</xdr:col>
      <xdr:colOff>333375</xdr:colOff>
      <xdr:row>37</xdr:row>
      <xdr:rowOff>180975</xdr:rowOff>
    </xdr:from>
    <xdr:to>
      <xdr:col>81</xdr:col>
      <xdr:colOff>47625</xdr:colOff>
      <xdr:row>37</xdr:row>
      <xdr:rowOff>257175</xdr:rowOff>
    </xdr:to>
    <xdr:sp macro="" textlink="">
      <xdr:nvSpPr>
        <xdr:cNvPr id="1093582" name="타원 203">
          <a:extLst>
            <a:ext uri="{FF2B5EF4-FFF2-40B4-BE49-F238E27FC236}">
              <a16:creationId xmlns:a16="http://schemas.microsoft.com/office/drawing/2014/main" id="{00000000-0008-0000-0500-0000CEAF1000}"/>
            </a:ext>
          </a:extLst>
        </xdr:cNvPr>
        <xdr:cNvSpPr>
          <a:spLocks noChangeArrowheads="1"/>
        </xdr:cNvSpPr>
      </xdr:nvSpPr>
      <xdr:spPr bwMode="auto">
        <a:xfrm>
          <a:off x="33404175" y="8010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84</xdr:col>
      <xdr:colOff>333375</xdr:colOff>
      <xdr:row>37</xdr:row>
      <xdr:rowOff>180975</xdr:rowOff>
    </xdr:from>
    <xdr:to>
      <xdr:col>85</xdr:col>
      <xdr:colOff>47625</xdr:colOff>
      <xdr:row>37</xdr:row>
      <xdr:rowOff>257175</xdr:rowOff>
    </xdr:to>
    <xdr:sp macro="" textlink="">
      <xdr:nvSpPr>
        <xdr:cNvPr id="1093583" name="타원 203">
          <a:extLst>
            <a:ext uri="{FF2B5EF4-FFF2-40B4-BE49-F238E27FC236}">
              <a16:creationId xmlns:a16="http://schemas.microsoft.com/office/drawing/2014/main" id="{00000000-0008-0000-0500-0000CFAF1000}"/>
            </a:ext>
          </a:extLst>
        </xdr:cNvPr>
        <xdr:cNvSpPr>
          <a:spLocks noChangeArrowheads="1"/>
        </xdr:cNvSpPr>
      </xdr:nvSpPr>
      <xdr:spPr bwMode="auto">
        <a:xfrm>
          <a:off x="34813875" y="8010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342900</xdr:colOff>
      <xdr:row>46</xdr:row>
      <xdr:rowOff>238125</xdr:rowOff>
    </xdr:from>
    <xdr:to>
      <xdr:col>73</xdr:col>
      <xdr:colOff>352425</xdr:colOff>
      <xdr:row>46</xdr:row>
      <xdr:rowOff>238125</xdr:rowOff>
    </xdr:to>
    <xdr:cxnSp macro="">
      <xdr:nvCxnSpPr>
        <xdr:cNvPr id="1093584" name="직선 연결선 392">
          <a:extLst>
            <a:ext uri="{FF2B5EF4-FFF2-40B4-BE49-F238E27FC236}">
              <a16:creationId xmlns:a16="http://schemas.microsoft.com/office/drawing/2014/main" id="{00000000-0008-0000-0500-0000D0AF1000}"/>
            </a:ext>
          </a:extLst>
        </xdr:cNvPr>
        <xdr:cNvCxnSpPr>
          <a:cxnSpLocks noChangeShapeType="1"/>
        </xdr:cNvCxnSpPr>
      </xdr:nvCxnSpPr>
      <xdr:spPr bwMode="auto">
        <a:xfrm>
          <a:off x="29537025" y="10810875"/>
          <a:ext cx="141922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9525</xdr:colOff>
      <xdr:row>45</xdr:row>
      <xdr:rowOff>247650</xdr:rowOff>
    </xdr:from>
    <xdr:to>
      <xdr:col>37</xdr:col>
      <xdr:colOff>0</xdr:colOff>
      <xdr:row>45</xdr:row>
      <xdr:rowOff>247650</xdr:rowOff>
    </xdr:to>
    <xdr:cxnSp macro="">
      <xdr:nvCxnSpPr>
        <xdr:cNvPr id="1093585" name="직선 연결선 392">
          <a:extLst>
            <a:ext uri="{FF2B5EF4-FFF2-40B4-BE49-F238E27FC236}">
              <a16:creationId xmlns:a16="http://schemas.microsoft.com/office/drawing/2014/main" id="{00000000-0008-0000-0500-0000D1AF1000}"/>
            </a:ext>
          </a:extLst>
        </xdr:cNvPr>
        <xdr:cNvCxnSpPr>
          <a:cxnSpLocks noChangeShapeType="1"/>
        </xdr:cNvCxnSpPr>
      </xdr:nvCxnSpPr>
      <xdr:spPr bwMode="auto">
        <a:xfrm>
          <a:off x="14754225" y="10515600"/>
          <a:ext cx="316230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0</xdr:colOff>
      <xdr:row>46</xdr:row>
      <xdr:rowOff>238125</xdr:rowOff>
    </xdr:from>
    <xdr:to>
      <xdr:col>82</xdr:col>
      <xdr:colOff>0</xdr:colOff>
      <xdr:row>46</xdr:row>
      <xdr:rowOff>238125</xdr:rowOff>
    </xdr:to>
    <xdr:cxnSp macro="">
      <xdr:nvCxnSpPr>
        <xdr:cNvPr id="1093586" name="직선 연결선 392">
          <a:extLst>
            <a:ext uri="{FF2B5EF4-FFF2-40B4-BE49-F238E27FC236}">
              <a16:creationId xmlns:a16="http://schemas.microsoft.com/office/drawing/2014/main" id="{00000000-0008-0000-0500-0000D2AF1000}"/>
            </a:ext>
          </a:extLst>
        </xdr:cNvPr>
        <xdr:cNvCxnSpPr>
          <a:cxnSpLocks noChangeShapeType="1"/>
        </xdr:cNvCxnSpPr>
      </xdr:nvCxnSpPr>
      <xdr:spPr bwMode="auto">
        <a:xfrm flipV="1">
          <a:off x="30956250" y="10810875"/>
          <a:ext cx="281940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0</xdr:colOff>
      <xdr:row>44</xdr:row>
      <xdr:rowOff>219075</xdr:rowOff>
    </xdr:from>
    <xdr:to>
      <xdr:col>67</xdr:col>
      <xdr:colOff>342900</xdr:colOff>
      <xdr:row>44</xdr:row>
      <xdr:rowOff>228600</xdr:rowOff>
    </xdr:to>
    <xdr:cxnSp macro="">
      <xdr:nvCxnSpPr>
        <xdr:cNvPr id="1093587" name="직선 연결선 281">
          <a:extLst>
            <a:ext uri="{FF2B5EF4-FFF2-40B4-BE49-F238E27FC236}">
              <a16:creationId xmlns:a16="http://schemas.microsoft.com/office/drawing/2014/main" id="{00000000-0008-0000-0500-0000D3AF1000}"/>
            </a:ext>
          </a:extLst>
        </xdr:cNvPr>
        <xdr:cNvCxnSpPr>
          <a:cxnSpLocks noChangeShapeType="1"/>
        </xdr:cNvCxnSpPr>
      </xdr:nvCxnSpPr>
      <xdr:spPr bwMode="auto">
        <a:xfrm>
          <a:off x="14744700" y="101822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44</xdr:row>
      <xdr:rowOff>180975</xdr:rowOff>
    </xdr:from>
    <xdr:to>
      <xdr:col>37</xdr:col>
      <xdr:colOff>38100</xdr:colOff>
      <xdr:row>44</xdr:row>
      <xdr:rowOff>257175</xdr:rowOff>
    </xdr:to>
    <xdr:sp macro="" textlink="">
      <xdr:nvSpPr>
        <xdr:cNvPr id="1093588" name="타원 203">
          <a:extLst>
            <a:ext uri="{FF2B5EF4-FFF2-40B4-BE49-F238E27FC236}">
              <a16:creationId xmlns:a16="http://schemas.microsoft.com/office/drawing/2014/main" id="{00000000-0008-0000-0500-0000D4AF1000}"/>
            </a:ext>
          </a:extLst>
        </xdr:cNvPr>
        <xdr:cNvSpPr>
          <a:spLocks noChangeArrowheads="1"/>
        </xdr:cNvSpPr>
      </xdr:nvSpPr>
      <xdr:spPr bwMode="auto">
        <a:xfrm>
          <a:off x="17887950" y="1014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44</xdr:row>
      <xdr:rowOff>180975</xdr:rowOff>
    </xdr:from>
    <xdr:to>
      <xdr:col>41</xdr:col>
      <xdr:colOff>47625</xdr:colOff>
      <xdr:row>44</xdr:row>
      <xdr:rowOff>257175</xdr:rowOff>
    </xdr:to>
    <xdr:sp macro="" textlink="">
      <xdr:nvSpPr>
        <xdr:cNvPr id="1093589" name="타원 203">
          <a:extLst>
            <a:ext uri="{FF2B5EF4-FFF2-40B4-BE49-F238E27FC236}">
              <a16:creationId xmlns:a16="http://schemas.microsoft.com/office/drawing/2014/main" id="{00000000-0008-0000-0500-0000D5AF1000}"/>
            </a:ext>
          </a:extLst>
        </xdr:cNvPr>
        <xdr:cNvSpPr>
          <a:spLocks noChangeArrowheads="1"/>
        </xdr:cNvSpPr>
      </xdr:nvSpPr>
      <xdr:spPr bwMode="auto">
        <a:xfrm>
          <a:off x="19307175" y="1014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44</xdr:row>
      <xdr:rowOff>180975</xdr:rowOff>
    </xdr:from>
    <xdr:to>
      <xdr:col>44</xdr:col>
      <xdr:colOff>38100</xdr:colOff>
      <xdr:row>44</xdr:row>
      <xdr:rowOff>257175</xdr:rowOff>
    </xdr:to>
    <xdr:sp macro="" textlink="">
      <xdr:nvSpPr>
        <xdr:cNvPr id="1093590" name="타원 203">
          <a:extLst>
            <a:ext uri="{FF2B5EF4-FFF2-40B4-BE49-F238E27FC236}">
              <a16:creationId xmlns:a16="http://schemas.microsoft.com/office/drawing/2014/main" id="{00000000-0008-0000-0500-0000D6AF1000}"/>
            </a:ext>
          </a:extLst>
        </xdr:cNvPr>
        <xdr:cNvSpPr>
          <a:spLocks noChangeArrowheads="1"/>
        </xdr:cNvSpPr>
      </xdr:nvSpPr>
      <xdr:spPr bwMode="auto">
        <a:xfrm>
          <a:off x="20354925" y="1014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44</xdr:row>
      <xdr:rowOff>180975</xdr:rowOff>
    </xdr:from>
    <xdr:to>
      <xdr:col>47</xdr:col>
      <xdr:colOff>38100</xdr:colOff>
      <xdr:row>44</xdr:row>
      <xdr:rowOff>257175</xdr:rowOff>
    </xdr:to>
    <xdr:sp macro="" textlink="">
      <xdr:nvSpPr>
        <xdr:cNvPr id="1093591" name="타원 203">
          <a:extLst>
            <a:ext uri="{FF2B5EF4-FFF2-40B4-BE49-F238E27FC236}">
              <a16:creationId xmlns:a16="http://schemas.microsoft.com/office/drawing/2014/main" id="{00000000-0008-0000-0500-0000D7AF1000}"/>
            </a:ext>
          </a:extLst>
        </xdr:cNvPr>
        <xdr:cNvSpPr>
          <a:spLocks noChangeArrowheads="1"/>
        </xdr:cNvSpPr>
      </xdr:nvSpPr>
      <xdr:spPr bwMode="auto">
        <a:xfrm>
          <a:off x="21412200" y="1014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44</xdr:row>
      <xdr:rowOff>180975</xdr:rowOff>
    </xdr:from>
    <xdr:to>
      <xdr:col>50</xdr:col>
      <xdr:colOff>38100</xdr:colOff>
      <xdr:row>44</xdr:row>
      <xdr:rowOff>257175</xdr:rowOff>
    </xdr:to>
    <xdr:sp macro="" textlink="">
      <xdr:nvSpPr>
        <xdr:cNvPr id="1093592" name="타원 203">
          <a:extLst>
            <a:ext uri="{FF2B5EF4-FFF2-40B4-BE49-F238E27FC236}">
              <a16:creationId xmlns:a16="http://schemas.microsoft.com/office/drawing/2014/main" id="{00000000-0008-0000-0500-0000D8AF1000}"/>
            </a:ext>
          </a:extLst>
        </xdr:cNvPr>
        <xdr:cNvSpPr>
          <a:spLocks noChangeArrowheads="1"/>
        </xdr:cNvSpPr>
      </xdr:nvSpPr>
      <xdr:spPr bwMode="auto">
        <a:xfrm>
          <a:off x="22469475" y="1014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44</xdr:row>
      <xdr:rowOff>190500</xdr:rowOff>
    </xdr:from>
    <xdr:to>
      <xdr:col>52</xdr:col>
      <xdr:colOff>47625</xdr:colOff>
      <xdr:row>44</xdr:row>
      <xdr:rowOff>266700</xdr:rowOff>
    </xdr:to>
    <xdr:sp macro="" textlink="">
      <xdr:nvSpPr>
        <xdr:cNvPr id="1093593" name="타원 203">
          <a:extLst>
            <a:ext uri="{FF2B5EF4-FFF2-40B4-BE49-F238E27FC236}">
              <a16:creationId xmlns:a16="http://schemas.microsoft.com/office/drawing/2014/main" id="{00000000-0008-0000-0500-0000D9AF1000}"/>
            </a:ext>
          </a:extLst>
        </xdr:cNvPr>
        <xdr:cNvSpPr>
          <a:spLocks noChangeArrowheads="1"/>
        </xdr:cNvSpPr>
      </xdr:nvSpPr>
      <xdr:spPr bwMode="auto">
        <a:xfrm>
          <a:off x="2318385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44</xdr:row>
      <xdr:rowOff>190500</xdr:rowOff>
    </xdr:from>
    <xdr:to>
      <xdr:col>54</xdr:col>
      <xdr:colOff>180975</xdr:colOff>
      <xdr:row>44</xdr:row>
      <xdr:rowOff>266700</xdr:rowOff>
    </xdr:to>
    <xdr:sp macro="" textlink="">
      <xdr:nvSpPr>
        <xdr:cNvPr id="1093594" name="타원 203">
          <a:extLst>
            <a:ext uri="{FF2B5EF4-FFF2-40B4-BE49-F238E27FC236}">
              <a16:creationId xmlns:a16="http://schemas.microsoft.com/office/drawing/2014/main" id="{00000000-0008-0000-0500-0000DAAF1000}"/>
            </a:ext>
          </a:extLst>
        </xdr:cNvPr>
        <xdr:cNvSpPr>
          <a:spLocks noChangeArrowheads="1"/>
        </xdr:cNvSpPr>
      </xdr:nvSpPr>
      <xdr:spPr bwMode="auto">
        <a:xfrm>
          <a:off x="2402205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44</xdr:row>
      <xdr:rowOff>190500</xdr:rowOff>
    </xdr:from>
    <xdr:to>
      <xdr:col>56</xdr:col>
      <xdr:colOff>228600</xdr:colOff>
      <xdr:row>44</xdr:row>
      <xdr:rowOff>266700</xdr:rowOff>
    </xdr:to>
    <xdr:sp macro="" textlink="">
      <xdr:nvSpPr>
        <xdr:cNvPr id="1093595" name="타원 203">
          <a:extLst>
            <a:ext uri="{FF2B5EF4-FFF2-40B4-BE49-F238E27FC236}">
              <a16:creationId xmlns:a16="http://schemas.microsoft.com/office/drawing/2014/main" id="{00000000-0008-0000-0500-0000DBAF1000}"/>
            </a:ext>
          </a:extLst>
        </xdr:cNvPr>
        <xdr:cNvSpPr>
          <a:spLocks noChangeArrowheads="1"/>
        </xdr:cNvSpPr>
      </xdr:nvSpPr>
      <xdr:spPr bwMode="auto">
        <a:xfrm>
          <a:off x="24774525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44</xdr:row>
      <xdr:rowOff>190500</xdr:rowOff>
    </xdr:from>
    <xdr:to>
      <xdr:col>58</xdr:col>
      <xdr:colOff>314325</xdr:colOff>
      <xdr:row>44</xdr:row>
      <xdr:rowOff>266700</xdr:rowOff>
    </xdr:to>
    <xdr:sp macro="" textlink="">
      <xdr:nvSpPr>
        <xdr:cNvPr id="1093596" name="타원 203">
          <a:extLst>
            <a:ext uri="{FF2B5EF4-FFF2-40B4-BE49-F238E27FC236}">
              <a16:creationId xmlns:a16="http://schemas.microsoft.com/office/drawing/2014/main" id="{00000000-0008-0000-0500-0000DCAF1000}"/>
            </a:ext>
          </a:extLst>
        </xdr:cNvPr>
        <xdr:cNvSpPr>
          <a:spLocks noChangeArrowheads="1"/>
        </xdr:cNvSpPr>
      </xdr:nvSpPr>
      <xdr:spPr bwMode="auto">
        <a:xfrm>
          <a:off x="2556510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44</xdr:row>
      <xdr:rowOff>190500</xdr:rowOff>
    </xdr:from>
    <xdr:to>
      <xdr:col>61</xdr:col>
      <xdr:colOff>57150</xdr:colOff>
      <xdr:row>44</xdr:row>
      <xdr:rowOff>266700</xdr:rowOff>
    </xdr:to>
    <xdr:sp macro="" textlink="">
      <xdr:nvSpPr>
        <xdr:cNvPr id="1093597" name="타원 203">
          <a:extLst>
            <a:ext uri="{FF2B5EF4-FFF2-40B4-BE49-F238E27FC236}">
              <a16:creationId xmlns:a16="http://schemas.microsoft.com/office/drawing/2014/main" id="{00000000-0008-0000-0500-0000DDAF1000}"/>
            </a:ext>
          </a:extLst>
        </xdr:cNvPr>
        <xdr:cNvSpPr>
          <a:spLocks noChangeArrowheads="1"/>
        </xdr:cNvSpPr>
      </xdr:nvSpPr>
      <xdr:spPr bwMode="auto">
        <a:xfrm>
          <a:off x="2636520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44</xdr:row>
      <xdr:rowOff>190500</xdr:rowOff>
    </xdr:from>
    <xdr:to>
      <xdr:col>63</xdr:col>
      <xdr:colOff>38100</xdr:colOff>
      <xdr:row>44</xdr:row>
      <xdr:rowOff>266700</xdr:rowOff>
    </xdr:to>
    <xdr:sp macro="" textlink="">
      <xdr:nvSpPr>
        <xdr:cNvPr id="1093598" name="타원 203">
          <a:extLst>
            <a:ext uri="{FF2B5EF4-FFF2-40B4-BE49-F238E27FC236}">
              <a16:creationId xmlns:a16="http://schemas.microsoft.com/office/drawing/2014/main" id="{00000000-0008-0000-0500-0000DEAF1000}"/>
            </a:ext>
          </a:extLst>
        </xdr:cNvPr>
        <xdr:cNvSpPr>
          <a:spLocks noChangeArrowheads="1"/>
        </xdr:cNvSpPr>
      </xdr:nvSpPr>
      <xdr:spPr bwMode="auto">
        <a:xfrm>
          <a:off x="2705100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44</xdr:row>
      <xdr:rowOff>190500</xdr:rowOff>
    </xdr:from>
    <xdr:to>
      <xdr:col>64</xdr:col>
      <xdr:colOff>323850</xdr:colOff>
      <xdr:row>44</xdr:row>
      <xdr:rowOff>266700</xdr:rowOff>
    </xdr:to>
    <xdr:sp macro="" textlink="">
      <xdr:nvSpPr>
        <xdr:cNvPr id="1093599" name="타원 203">
          <a:extLst>
            <a:ext uri="{FF2B5EF4-FFF2-40B4-BE49-F238E27FC236}">
              <a16:creationId xmlns:a16="http://schemas.microsoft.com/office/drawing/2014/main" id="{00000000-0008-0000-0500-0000DFAF1000}"/>
            </a:ext>
          </a:extLst>
        </xdr:cNvPr>
        <xdr:cNvSpPr>
          <a:spLocks noChangeArrowheads="1"/>
        </xdr:cNvSpPr>
      </xdr:nvSpPr>
      <xdr:spPr bwMode="auto">
        <a:xfrm>
          <a:off x="27689175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44</xdr:row>
      <xdr:rowOff>190500</xdr:rowOff>
    </xdr:from>
    <xdr:to>
      <xdr:col>66</xdr:col>
      <xdr:colOff>161925</xdr:colOff>
      <xdr:row>44</xdr:row>
      <xdr:rowOff>266700</xdr:rowOff>
    </xdr:to>
    <xdr:sp macro="" textlink="">
      <xdr:nvSpPr>
        <xdr:cNvPr id="1093600" name="타원 203">
          <a:extLst>
            <a:ext uri="{FF2B5EF4-FFF2-40B4-BE49-F238E27FC236}">
              <a16:creationId xmlns:a16="http://schemas.microsoft.com/office/drawing/2014/main" id="{00000000-0008-0000-0500-0000E0AF1000}"/>
            </a:ext>
          </a:extLst>
        </xdr:cNvPr>
        <xdr:cNvSpPr>
          <a:spLocks noChangeArrowheads="1"/>
        </xdr:cNvSpPr>
      </xdr:nvSpPr>
      <xdr:spPr bwMode="auto">
        <a:xfrm>
          <a:off x="28232100" y="1015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304800</xdr:colOff>
      <xdr:row>50</xdr:row>
      <xdr:rowOff>247650</xdr:rowOff>
    </xdr:from>
    <xdr:to>
      <xdr:col>76</xdr:col>
      <xdr:colOff>0</xdr:colOff>
      <xdr:row>50</xdr:row>
      <xdr:rowOff>257175</xdr:rowOff>
    </xdr:to>
    <xdr:cxnSp macro="">
      <xdr:nvCxnSpPr>
        <xdr:cNvPr id="1093601" name="직선 연결선 281">
          <a:extLst>
            <a:ext uri="{FF2B5EF4-FFF2-40B4-BE49-F238E27FC236}">
              <a16:creationId xmlns:a16="http://schemas.microsoft.com/office/drawing/2014/main" id="{00000000-0008-0000-0500-0000E1AF1000}"/>
            </a:ext>
          </a:extLst>
        </xdr:cNvPr>
        <xdr:cNvCxnSpPr>
          <a:cxnSpLocks noChangeShapeType="1"/>
        </xdr:cNvCxnSpPr>
      </xdr:nvCxnSpPr>
      <xdr:spPr bwMode="auto">
        <a:xfrm>
          <a:off x="21040725" y="12039600"/>
          <a:ext cx="106203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323850</xdr:colOff>
      <xdr:row>50</xdr:row>
      <xdr:rowOff>209550</xdr:rowOff>
    </xdr:from>
    <xdr:to>
      <xdr:col>54</xdr:col>
      <xdr:colOff>38100</xdr:colOff>
      <xdr:row>50</xdr:row>
      <xdr:rowOff>285750</xdr:rowOff>
    </xdr:to>
    <xdr:sp macro="" textlink="">
      <xdr:nvSpPr>
        <xdr:cNvPr id="1093602" name="타원 203">
          <a:extLst>
            <a:ext uri="{FF2B5EF4-FFF2-40B4-BE49-F238E27FC236}">
              <a16:creationId xmlns:a16="http://schemas.microsoft.com/office/drawing/2014/main" id="{00000000-0008-0000-0500-0000E2AF1000}"/>
            </a:ext>
          </a:extLst>
        </xdr:cNvPr>
        <xdr:cNvSpPr>
          <a:spLocks noChangeArrowheads="1"/>
        </xdr:cNvSpPr>
      </xdr:nvSpPr>
      <xdr:spPr bwMode="auto">
        <a:xfrm>
          <a:off x="23879175" y="12001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323850</xdr:colOff>
      <xdr:row>50</xdr:row>
      <xdr:rowOff>209550</xdr:rowOff>
    </xdr:from>
    <xdr:to>
      <xdr:col>68</xdr:col>
      <xdr:colOff>38100</xdr:colOff>
      <xdr:row>50</xdr:row>
      <xdr:rowOff>285750</xdr:rowOff>
    </xdr:to>
    <xdr:sp macro="" textlink="">
      <xdr:nvSpPr>
        <xdr:cNvPr id="1093603" name="타원 203">
          <a:extLst>
            <a:ext uri="{FF2B5EF4-FFF2-40B4-BE49-F238E27FC236}">
              <a16:creationId xmlns:a16="http://schemas.microsoft.com/office/drawing/2014/main" id="{00000000-0008-0000-0500-0000E3AF1000}"/>
            </a:ext>
          </a:extLst>
        </xdr:cNvPr>
        <xdr:cNvSpPr>
          <a:spLocks noChangeArrowheads="1"/>
        </xdr:cNvSpPr>
      </xdr:nvSpPr>
      <xdr:spPr bwMode="auto">
        <a:xfrm>
          <a:off x="28813125" y="12001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333375</xdr:colOff>
      <xdr:row>50</xdr:row>
      <xdr:rowOff>209550</xdr:rowOff>
    </xdr:from>
    <xdr:to>
      <xdr:col>70</xdr:col>
      <xdr:colOff>47625</xdr:colOff>
      <xdr:row>50</xdr:row>
      <xdr:rowOff>285750</xdr:rowOff>
    </xdr:to>
    <xdr:sp macro="" textlink="">
      <xdr:nvSpPr>
        <xdr:cNvPr id="1093604" name="타원 203">
          <a:extLst>
            <a:ext uri="{FF2B5EF4-FFF2-40B4-BE49-F238E27FC236}">
              <a16:creationId xmlns:a16="http://schemas.microsoft.com/office/drawing/2014/main" id="{00000000-0008-0000-0500-0000E4AF1000}"/>
            </a:ext>
          </a:extLst>
        </xdr:cNvPr>
        <xdr:cNvSpPr>
          <a:spLocks noChangeArrowheads="1"/>
        </xdr:cNvSpPr>
      </xdr:nvSpPr>
      <xdr:spPr bwMode="auto">
        <a:xfrm>
          <a:off x="29527500" y="12001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314325</xdr:colOff>
      <xdr:row>50</xdr:row>
      <xdr:rowOff>209550</xdr:rowOff>
    </xdr:from>
    <xdr:to>
      <xdr:col>60</xdr:col>
      <xdr:colOff>28575</xdr:colOff>
      <xdr:row>50</xdr:row>
      <xdr:rowOff>285750</xdr:rowOff>
    </xdr:to>
    <xdr:sp macro="" textlink="">
      <xdr:nvSpPr>
        <xdr:cNvPr id="1093605" name="타원 203">
          <a:extLst>
            <a:ext uri="{FF2B5EF4-FFF2-40B4-BE49-F238E27FC236}">
              <a16:creationId xmlns:a16="http://schemas.microsoft.com/office/drawing/2014/main" id="{00000000-0008-0000-0500-0000E5AF1000}"/>
            </a:ext>
          </a:extLst>
        </xdr:cNvPr>
        <xdr:cNvSpPr>
          <a:spLocks noChangeArrowheads="1"/>
        </xdr:cNvSpPr>
      </xdr:nvSpPr>
      <xdr:spPr bwMode="auto">
        <a:xfrm>
          <a:off x="25984200" y="12001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0</xdr:colOff>
      <xdr:row>51</xdr:row>
      <xdr:rowOff>238125</xdr:rowOff>
    </xdr:from>
    <xdr:to>
      <xdr:col>70</xdr:col>
      <xdr:colOff>0</xdr:colOff>
      <xdr:row>51</xdr:row>
      <xdr:rowOff>238125</xdr:rowOff>
    </xdr:to>
    <xdr:cxnSp macro="">
      <xdr:nvCxnSpPr>
        <xdr:cNvPr id="1093606" name="직선 연결선 392">
          <a:extLst>
            <a:ext uri="{FF2B5EF4-FFF2-40B4-BE49-F238E27FC236}">
              <a16:creationId xmlns:a16="http://schemas.microsoft.com/office/drawing/2014/main" id="{00000000-0008-0000-0500-0000E6AF1000}"/>
            </a:ext>
          </a:extLst>
        </xdr:cNvPr>
        <xdr:cNvCxnSpPr>
          <a:cxnSpLocks noChangeShapeType="1"/>
        </xdr:cNvCxnSpPr>
      </xdr:nvCxnSpPr>
      <xdr:spPr bwMode="auto">
        <a:xfrm>
          <a:off x="26727150" y="12334875"/>
          <a:ext cx="281940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21</xdr:row>
      <xdr:rowOff>209550</xdr:rowOff>
    </xdr:from>
    <xdr:to>
      <xdr:col>73</xdr:col>
      <xdr:colOff>333375</xdr:colOff>
      <xdr:row>21</xdr:row>
      <xdr:rowOff>209550</xdr:rowOff>
    </xdr:to>
    <xdr:cxnSp macro="">
      <xdr:nvCxnSpPr>
        <xdr:cNvPr id="1093607" name="직선 연결선 395">
          <a:extLst>
            <a:ext uri="{FF2B5EF4-FFF2-40B4-BE49-F238E27FC236}">
              <a16:creationId xmlns:a16="http://schemas.microsoft.com/office/drawing/2014/main" id="{00000000-0008-0000-0500-0000E7AF1000}"/>
            </a:ext>
          </a:extLst>
        </xdr:cNvPr>
        <xdr:cNvCxnSpPr>
          <a:cxnSpLocks noChangeShapeType="1"/>
        </xdr:cNvCxnSpPr>
      </xdr:nvCxnSpPr>
      <xdr:spPr bwMode="auto">
        <a:xfrm>
          <a:off x="29546550" y="3162300"/>
          <a:ext cx="139065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9525</xdr:colOff>
      <xdr:row>22</xdr:row>
      <xdr:rowOff>228600</xdr:rowOff>
    </xdr:from>
    <xdr:to>
      <xdr:col>74</xdr:col>
      <xdr:colOff>9525</xdr:colOff>
      <xdr:row>22</xdr:row>
      <xdr:rowOff>238125</xdr:rowOff>
    </xdr:to>
    <xdr:cxnSp macro="">
      <xdr:nvCxnSpPr>
        <xdr:cNvPr id="1093608" name="직선 연결선 395">
          <a:extLst>
            <a:ext uri="{FF2B5EF4-FFF2-40B4-BE49-F238E27FC236}">
              <a16:creationId xmlns:a16="http://schemas.microsoft.com/office/drawing/2014/main" id="{00000000-0008-0000-0500-0000E8AF1000}"/>
            </a:ext>
          </a:extLst>
        </xdr:cNvPr>
        <xdr:cNvCxnSpPr>
          <a:cxnSpLocks noChangeShapeType="1"/>
        </xdr:cNvCxnSpPr>
      </xdr:nvCxnSpPr>
      <xdr:spPr bwMode="auto">
        <a:xfrm>
          <a:off x="29556075" y="3486150"/>
          <a:ext cx="1409700" cy="9525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0</xdr:colOff>
      <xdr:row>25</xdr:row>
      <xdr:rowOff>238125</xdr:rowOff>
    </xdr:from>
    <xdr:to>
      <xdr:col>75</xdr:col>
      <xdr:colOff>0</xdr:colOff>
      <xdr:row>25</xdr:row>
      <xdr:rowOff>238125</xdr:rowOff>
    </xdr:to>
    <xdr:cxnSp macro="">
      <xdr:nvCxnSpPr>
        <xdr:cNvPr id="1093609" name="직선 연결선 251">
          <a:extLst>
            <a:ext uri="{FF2B5EF4-FFF2-40B4-BE49-F238E27FC236}">
              <a16:creationId xmlns:a16="http://schemas.microsoft.com/office/drawing/2014/main" id="{00000000-0008-0000-0500-0000E9AF1000}"/>
            </a:ext>
          </a:extLst>
        </xdr:cNvPr>
        <xdr:cNvCxnSpPr>
          <a:cxnSpLocks noChangeShapeType="1"/>
        </xdr:cNvCxnSpPr>
      </xdr:nvCxnSpPr>
      <xdr:spPr bwMode="auto">
        <a:xfrm>
          <a:off x="26022300" y="4410075"/>
          <a:ext cx="5286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0</xdr:colOff>
      <xdr:row>26</xdr:row>
      <xdr:rowOff>219075</xdr:rowOff>
    </xdr:from>
    <xdr:to>
      <xdr:col>66</xdr:col>
      <xdr:colOff>9525</xdr:colOff>
      <xdr:row>26</xdr:row>
      <xdr:rowOff>228600</xdr:rowOff>
    </xdr:to>
    <xdr:cxnSp macro="">
      <xdr:nvCxnSpPr>
        <xdr:cNvPr id="1093610" name="직선 연결선 395">
          <a:extLst>
            <a:ext uri="{FF2B5EF4-FFF2-40B4-BE49-F238E27FC236}">
              <a16:creationId xmlns:a16="http://schemas.microsoft.com/office/drawing/2014/main" id="{00000000-0008-0000-0500-0000EAAF1000}"/>
            </a:ext>
          </a:extLst>
        </xdr:cNvPr>
        <xdr:cNvCxnSpPr>
          <a:cxnSpLocks noChangeShapeType="1"/>
        </xdr:cNvCxnSpPr>
      </xdr:nvCxnSpPr>
      <xdr:spPr bwMode="auto">
        <a:xfrm>
          <a:off x="25317450" y="4695825"/>
          <a:ext cx="2828925" cy="9525"/>
        </a:xfrm>
        <a:prstGeom prst="line">
          <a:avLst/>
        </a:prstGeom>
        <a:noFill/>
        <a:ln w="31750" cap="rnd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74</xdr:col>
      <xdr:colOff>0</xdr:colOff>
      <xdr:row>26</xdr:row>
      <xdr:rowOff>219075</xdr:rowOff>
    </xdr:from>
    <xdr:to>
      <xdr:col>78</xdr:col>
      <xdr:colOff>0</xdr:colOff>
      <xdr:row>26</xdr:row>
      <xdr:rowOff>228600</xdr:rowOff>
    </xdr:to>
    <xdr:cxnSp macro="">
      <xdr:nvCxnSpPr>
        <xdr:cNvPr id="1093611" name="직선 연결선 395">
          <a:extLst>
            <a:ext uri="{FF2B5EF4-FFF2-40B4-BE49-F238E27FC236}">
              <a16:creationId xmlns:a16="http://schemas.microsoft.com/office/drawing/2014/main" id="{00000000-0008-0000-0500-0000EBAF1000}"/>
            </a:ext>
          </a:extLst>
        </xdr:cNvPr>
        <xdr:cNvCxnSpPr>
          <a:cxnSpLocks noChangeShapeType="1"/>
        </xdr:cNvCxnSpPr>
      </xdr:nvCxnSpPr>
      <xdr:spPr bwMode="auto">
        <a:xfrm>
          <a:off x="30956250" y="4695825"/>
          <a:ext cx="1409700" cy="9525"/>
        </a:xfrm>
        <a:prstGeom prst="line">
          <a:avLst/>
        </a:prstGeom>
        <a:noFill/>
        <a:ln w="31750" cap="rnd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0</xdr:colOff>
      <xdr:row>27</xdr:row>
      <xdr:rowOff>247650</xdr:rowOff>
    </xdr:from>
    <xdr:to>
      <xdr:col>74</xdr:col>
      <xdr:colOff>0</xdr:colOff>
      <xdr:row>27</xdr:row>
      <xdr:rowOff>247650</xdr:rowOff>
    </xdr:to>
    <xdr:cxnSp macro="">
      <xdr:nvCxnSpPr>
        <xdr:cNvPr id="1093612" name="직선 연결선 260">
          <a:extLst>
            <a:ext uri="{FF2B5EF4-FFF2-40B4-BE49-F238E27FC236}">
              <a16:creationId xmlns:a16="http://schemas.microsoft.com/office/drawing/2014/main" id="{00000000-0008-0000-0500-0000ECAF1000}"/>
            </a:ext>
          </a:extLst>
        </xdr:cNvPr>
        <xdr:cNvCxnSpPr>
          <a:cxnSpLocks noChangeShapeType="1"/>
        </xdr:cNvCxnSpPr>
      </xdr:nvCxnSpPr>
      <xdr:spPr bwMode="auto">
        <a:xfrm>
          <a:off x="28136850" y="5029200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9525</xdr:colOff>
      <xdr:row>28</xdr:row>
      <xdr:rowOff>247650</xdr:rowOff>
    </xdr:from>
    <xdr:to>
      <xdr:col>76</xdr:col>
      <xdr:colOff>9525</xdr:colOff>
      <xdr:row>28</xdr:row>
      <xdr:rowOff>247650</xdr:rowOff>
    </xdr:to>
    <xdr:cxnSp macro="">
      <xdr:nvCxnSpPr>
        <xdr:cNvPr id="1093613" name="직선 연결선 262">
          <a:extLst>
            <a:ext uri="{FF2B5EF4-FFF2-40B4-BE49-F238E27FC236}">
              <a16:creationId xmlns:a16="http://schemas.microsoft.com/office/drawing/2014/main" id="{00000000-0008-0000-0500-0000EDAF1000}"/>
            </a:ext>
          </a:extLst>
        </xdr:cNvPr>
        <xdr:cNvCxnSpPr>
          <a:cxnSpLocks noChangeShapeType="1"/>
        </xdr:cNvCxnSpPr>
      </xdr:nvCxnSpPr>
      <xdr:spPr bwMode="auto">
        <a:xfrm>
          <a:off x="28851225" y="5334000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0</xdr:colOff>
      <xdr:row>27</xdr:row>
      <xdr:rowOff>247650</xdr:rowOff>
    </xdr:from>
    <xdr:to>
      <xdr:col>86</xdr:col>
      <xdr:colOff>0</xdr:colOff>
      <xdr:row>27</xdr:row>
      <xdr:rowOff>247650</xdr:rowOff>
    </xdr:to>
    <xdr:cxnSp macro="">
      <xdr:nvCxnSpPr>
        <xdr:cNvPr id="1093614" name="직선 연결선 263">
          <a:extLst>
            <a:ext uri="{FF2B5EF4-FFF2-40B4-BE49-F238E27FC236}">
              <a16:creationId xmlns:a16="http://schemas.microsoft.com/office/drawing/2014/main" id="{00000000-0008-0000-0500-0000EEAF1000}"/>
            </a:ext>
          </a:extLst>
        </xdr:cNvPr>
        <xdr:cNvCxnSpPr>
          <a:cxnSpLocks noChangeShapeType="1"/>
        </xdr:cNvCxnSpPr>
      </xdr:nvCxnSpPr>
      <xdr:spPr bwMode="auto">
        <a:xfrm>
          <a:off x="32365950" y="5029200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80</xdr:col>
      <xdr:colOff>0</xdr:colOff>
      <xdr:row>28</xdr:row>
      <xdr:rowOff>238125</xdr:rowOff>
    </xdr:from>
    <xdr:to>
      <xdr:col>88</xdr:col>
      <xdr:colOff>0</xdr:colOff>
      <xdr:row>28</xdr:row>
      <xdr:rowOff>238125</xdr:rowOff>
    </xdr:to>
    <xdr:cxnSp macro="">
      <xdr:nvCxnSpPr>
        <xdr:cNvPr id="1093615" name="직선 연결선 264">
          <a:extLst>
            <a:ext uri="{FF2B5EF4-FFF2-40B4-BE49-F238E27FC236}">
              <a16:creationId xmlns:a16="http://schemas.microsoft.com/office/drawing/2014/main" id="{00000000-0008-0000-0500-0000EFAF1000}"/>
            </a:ext>
          </a:extLst>
        </xdr:cNvPr>
        <xdr:cNvCxnSpPr>
          <a:cxnSpLocks noChangeShapeType="1"/>
        </xdr:cNvCxnSpPr>
      </xdr:nvCxnSpPr>
      <xdr:spPr bwMode="auto">
        <a:xfrm>
          <a:off x="33070800" y="5324475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0</xdr:colOff>
      <xdr:row>27</xdr:row>
      <xdr:rowOff>238125</xdr:rowOff>
    </xdr:from>
    <xdr:to>
      <xdr:col>62</xdr:col>
      <xdr:colOff>9525</xdr:colOff>
      <xdr:row>27</xdr:row>
      <xdr:rowOff>238125</xdr:rowOff>
    </xdr:to>
    <xdr:cxnSp macro="">
      <xdr:nvCxnSpPr>
        <xdr:cNvPr id="1093616" name="직선 연결선 265">
          <a:extLst>
            <a:ext uri="{FF2B5EF4-FFF2-40B4-BE49-F238E27FC236}">
              <a16:creationId xmlns:a16="http://schemas.microsoft.com/office/drawing/2014/main" id="{00000000-0008-0000-0500-0000F0AF1000}"/>
            </a:ext>
          </a:extLst>
        </xdr:cNvPr>
        <xdr:cNvCxnSpPr>
          <a:cxnSpLocks noChangeShapeType="1"/>
        </xdr:cNvCxnSpPr>
      </xdr:nvCxnSpPr>
      <xdr:spPr bwMode="auto">
        <a:xfrm>
          <a:off x="24612600" y="5019675"/>
          <a:ext cx="21240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342900</xdr:colOff>
      <xdr:row>28</xdr:row>
      <xdr:rowOff>238125</xdr:rowOff>
    </xdr:from>
    <xdr:to>
      <xdr:col>64</xdr:col>
      <xdr:colOff>9525</xdr:colOff>
      <xdr:row>28</xdr:row>
      <xdr:rowOff>238125</xdr:rowOff>
    </xdr:to>
    <xdr:cxnSp macro="">
      <xdr:nvCxnSpPr>
        <xdr:cNvPr id="1093617" name="직선 연결선 267">
          <a:extLst>
            <a:ext uri="{FF2B5EF4-FFF2-40B4-BE49-F238E27FC236}">
              <a16:creationId xmlns:a16="http://schemas.microsoft.com/office/drawing/2014/main" id="{00000000-0008-0000-0500-0000F1AF1000}"/>
            </a:ext>
          </a:extLst>
        </xdr:cNvPr>
        <xdr:cNvCxnSpPr>
          <a:cxnSpLocks noChangeShapeType="1"/>
        </xdr:cNvCxnSpPr>
      </xdr:nvCxnSpPr>
      <xdr:spPr bwMode="auto">
        <a:xfrm>
          <a:off x="25307925" y="5324475"/>
          <a:ext cx="21336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0</xdr:colOff>
      <xdr:row>29</xdr:row>
      <xdr:rowOff>228600</xdr:rowOff>
    </xdr:from>
    <xdr:to>
      <xdr:col>67</xdr:col>
      <xdr:colOff>342900</xdr:colOff>
      <xdr:row>29</xdr:row>
      <xdr:rowOff>238125</xdr:rowOff>
    </xdr:to>
    <xdr:cxnSp macro="">
      <xdr:nvCxnSpPr>
        <xdr:cNvPr id="1093618" name="직선 연결선 281">
          <a:extLst>
            <a:ext uri="{FF2B5EF4-FFF2-40B4-BE49-F238E27FC236}">
              <a16:creationId xmlns:a16="http://schemas.microsoft.com/office/drawing/2014/main" id="{00000000-0008-0000-0500-0000F2AF1000}"/>
            </a:ext>
          </a:extLst>
        </xdr:cNvPr>
        <xdr:cNvCxnSpPr>
          <a:cxnSpLocks noChangeShapeType="1"/>
        </xdr:cNvCxnSpPr>
      </xdr:nvCxnSpPr>
      <xdr:spPr bwMode="auto">
        <a:xfrm flipV="1">
          <a:off x="23202900" y="5619750"/>
          <a:ext cx="56292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114300</xdr:colOff>
      <xdr:row>29</xdr:row>
      <xdr:rowOff>190500</xdr:rowOff>
    </xdr:from>
    <xdr:to>
      <xdr:col>54</xdr:col>
      <xdr:colOff>180975</xdr:colOff>
      <xdr:row>29</xdr:row>
      <xdr:rowOff>266700</xdr:rowOff>
    </xdr:to>
    <xdr:sp macro="" textlink="">
      <xdr:nvSpPr>
        <xdr:cNvPr id="1093619" name="타원 203">
          <a:extLst>
            <a:ext uri="{FF2B5EF4-FFF2-40B4-BE49-F238E27FC236}">
              <a16:creationId xmlns:a16="http://schemas.microsoft.com/office/drawing/2014/main" id="{00000000-0008-0000-0500-0000F3AF1000}"/>
            </a:ext>
          </a:extLst>
        </xdr:cNvPr>
        <xdr:cNvSpPr>
          <a:spLocks noChangeArrowheads="1"/>
        </xdr:cNvSpPr>
      </xdr:nvSpPr>
      <xdr:spPr bwMode="auto">
        <a:xfrm>
          <a:off x="24022050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29</xdr:row>
      <xdr:rowOff>190500</xdr:rowOff>
    </xdr:from>
    <xdr:to>
      <xdr:col>56</xdr:col>
      <xdr:colOff>228600</xdr:colOff>
      <xdr:row>29</xdr:row>
      <xdr:rowOff>266700</xdr:rowOff>
    </xdr:to>
    <xdr:sp macro="" textlink="">
      <xdr:nvSpPr>
        <xdr:cNvPr id="1093620" name="타원 203">
          <a:extLst>
            <a:ext uri="{FF2B5EF4-FFF2-40B4-BE49-F238E27FC236}">
              <a16:creationId xmlns:a16="http://schemas.microsoft.com/office/drawing/2014/main" id="{00000000-0008-0000-0500-0000F4AF1000}"/>
            </a:ext>
          </a:extLst>
        </xdr:cNvPr>
        <xdr:cNvSpPr>
          <a:spLocks noChangeArrowheads="1"/>
        </xdr:cNvSpPr>
      </xdr:nvSpPr>
      <xdr:spPr bwMode="auto">
        <a:xfrm>
          <a:off x="24774525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29</xdr:row>
      <xdr:rowOff>190500</xdr:rowOff>
    </xdr:from>
    <xdr:to>
      <xdr:col>58</xdr:col>
      <xdr:colOff>314325</xdr:colOff>
      <xdr:row>29</xdr:row>
      <xdr:rowOff>266700</xdr:rowOff>
    </xdr:to>
    <xdr:sp macro="" textlink="">
      <xdr:nvSpPr>
        <xdr:cNvPr id="1093621" name="타원 203">
          <a:extLst>
            <a:ext uri="{FF2B5EF4-FFF2-40B4-BE49-F238E27FC236}">
              <a16:creationId xmlns:a16="http://schemas.microsoft.com/office/drawing/2014/main" id="{00000000-0008-0000-0500-0000F5AF1000}"/>
            </a:ext>
          </a:extLst>
        </xdr:cNvPr>
        <xdr:cNvSpPr>
          <a:spLocks noChangeArrowheads="1"/>
        </xdr:cNvSpPr>
      </xdr:nvSpPr>
      <xdr:spPr bwMode="auto">
        <a:xfrm>
          <a:off x="25565100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29</xdr:row>
      <xdr:rowOff>190500</xdr:rowOff>
    </xdr:from>
    <xdr:to>
      <xdr:col>61</xdr:col>
      <xdr:colOff>57150</xdr:colOff>
      <xdr:row>29</xdr:row>
      <xdr:rowOff>266700</xdr:rowOff>
    </xdr:to>
    <xdr:sp macro="" textlink="">
      <xdr:nvSpPr>
        <xdr:cNvPr id="1093622" name="타원 203">
          <a:extLst>
            <a:ext uri="{FF2B5EF4-FFF2-40B4-BE49-F238E27FC236}">
              <a16:creationId xmlns:a16="http://schemas.microsoft.com/office/drawing/2014/main" id="{00000000-0008-0000-0500-0000F6AF1000}"/>
            </a:ext>
          </a:extLst>
        </xdr:cNvPr>
        <xdr:cNvSpPr>
          <a:spLocks noChangeArrowheads="1"/>
        </xdr:cNvSpPr>
      </xdr:nvSpPr>
      <xdr:spPr bwMode="auto">
        <a:xfrm>
          <a:off x="26365200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29</xdr:row>
      <xdr:rowOff>190500</xdr:rowOff>
    </xdr:from>
    <xdr:to>
      <xdr:col>63</xdr:col>
      <xdr:colOff>38100</xdr:colOff>
      <xdr:row>29</xdr:row>
      <xdr:rowOff>266700</xdr:rowOff>
    </xdr:to>
    <xdr:sp macro="" textlink="">
      <xdr:nvSpPr>
        <xdr:cNvPr id="1093623" name="타원 203">
          <a:extLst>
            <a:ext uri="{FF2B5EF4-FFF2-40B4-BE49-F238E27FC236}">
              <a16:creationId xmlns:a16="http://schemas.microsoft.com/office/drawing/2014/main" id="{00000000-0008-0000-0500-0000F7AF1000}"/>
            </a:ext>
          </a:extLst>
        </xdr:cNvPr>
        <xdr:cNvSpPr>
          <a:spLocks noChangeArrowheads="1"/>
        </xdr:cNvSpPr>
      </xdr:nvSpPr>
      <xdr:spPr bwMode="auto">
        <a:xfrm>
          <a:off x="27051000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29</xdr:row>
      <xdr:rowOff>190500</xdr:rowOff>
    </xdr:from>
    <xdr:to>
      <xdr:col>64</xdr:col>
      <xdr:colOff>323850</xdr:colOff>
      <xdr:row>29</xdr:row>
      <xdr:rowOff>266700</xdr:rowOff>
    </xdr:to>
    <xdr:sp macro="" textlink="">
      <xdr:nvSpPr>
        <xdr:cNvPr id="1093624" name="타원 203">
          <a:extLst>
            <a:ext uri="{FF2B5EF4-FFF2-40B4-BE49-F238E27FC236}">
              <a16:creationId xmlns:a16="http://schemas.microsoft.com/office/drawing/2014/main" id="{00000000-0008-0000-0500-0000F8AF1000}"/>
            </a:ext>
          </a:extLst>
        </xdr:cNvPr>
        <xdr:cNvSpPr>
          <a:spLocks noChangeArrowheads="1"/>
        </xdr:cNvSpPr>
      </xdr:nvSpPr>
      <xdr:spPr bwMode="auto">
        <a:xfrm>
          <a:off x="27689175" y="558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266700</xdr:colOff>
      <xdr:row>29</xdr:row>
      <xdr:rowOff>238125</xdr:rowOff>
    </xdr:from>
    <xdr:to>
      <xdr:col>58</xdr:col>
      <xdr:colOff>209550</xdr:colOff>
      <xdr:row>30</xdr:row>
      <xdr:rowOff>228600</xdr:rowOff>
    </xdr:to>
    <xdr:cxnSp macro="">
      <xdr:nvCxnSpPr>
        <xdr:cNvPr id="1093625" name="직선 연결선 195">
          <a:extLst>
            <a:ext uri="{FF2B5EF4-FFF2-40B4-BE49-F238E27FC236}">
              <a16:creationId xmlns:a16="http://schemas.microsoft.com/office/drawing/2014/main" id="{00000000-0008-0000-0500-0000F9AF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231725" y="5629275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209550</xdr:colOff>
      <xdr:row>30</xdr:row>
      <xdr:rowOff>228600</xdr:rowOff>
    </xdr:from>
    <xdr:to>
      <xdr:col>71</xdr:col>
      <xdr:colOff>123825</xdr:colOff>
      <xdr:row>30</xdr:row>
      <xdr:rowOff>228600</xdr:rowOff>
    </xdr:to>
    <xdr:cxnSp macro="">
      <xdr:nvCxnSpPr>
        <xdr:cNvPr id="1093626" name="직선 연결선 283">
          <a:extLst>
            <a:ext uri="{FF2B5EF4-FFF2-40B4-BE49-F238E27FC236}">
              <a16:creationId xmlns:a16="http://schemas.microsoft.com/office/drawing/2014/main" id="{00000000-0008-0000-0500-0000FAAF1000}"/>
            </a:ext>
          </a:extLst>
        </xdr:cNvPr>
        <xdr:cNvCxnSpPr>
          <a:cxnSpLocks noChangeShapeType="1"/>
        </xdr:cNvCxnSpPr>
      </xdr:nvCxnSpPr>
      <xdr:spPr bwMode="auto">
        <a:xfrm>
          <a:off x="25527000" y="5924550"/>
          <a:ext cx="4495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323850</xdr:colOff>
      <xdr:row>30</xdr:row>
      <xdr:rowOff>190500</xdr:rowOff>
    </xdr:from>
    <xdr:to>
      <xdr:col>65</xdr:col>
      <xdr:colOff>38100</xdr:colOff>
      <xdr:row>30</xdr:row>
      <xdr:rowOff>266700</xdr:rowOff>
    </xdr:to>
    <xdr:sp macro="" textlink="">
      <xdr:nvSpPr>
        <xdr:cNvPr id="1093627" name="타원 203">
          <a:extLst>
            <a:ext uri="{FF2B5EF4-FFF2-40B4-BE49-F238E27FC236}">
              <a16:creationId xmlns:a16="http://schemas.microsoft.com/office/drawing/2014/main" id="{00000000-0008-0000-0500-0000FBAF1000}"/>
            </a:ext>
          </a:extLst>
        </xdr:cNvPr>
        <xdr:cNvSpPr>
          <a:spLocks noChangeArrowheads="1"/>
        </xdr:cNvSpPr>
      </xdr:nvSpPr>
      <xdr:spPr bwMode="auto">
        <a:xfrm>
          <a:off x="27755850" y="588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76</xdr:col>
      <xdr:colOff>9525</xdr:colOff>
      <xdr:row>31</xdr:row>
      <xdr:rowOff>228600</xdr:rowOff>
    </xdr:from>
    <xdr:to>
      <xdr:col>88</xdr:col>
      <xdr:colOff>9525</xdr:colOff>
      <xdr:row>31</xdr:row>
      <xdr:rowOff>228600</xdr:rowOff>
    </xdr:to>
    <xdr:cxnSp macro="">
      <xdr:nvCxnSpPr>
        <xdr:cNvPr id="1093628" name="직선 연결선 287">
          <a:extLst>
            <a:ext uri="{FF2B5EF4-FFF2-40B4-BE49-F238E27FC236}">
              <a16:creationId xmlns:a16="http://schemas.microsoft.com/office/drawing/2014/main" id="{00000000-0008-0000-0500-0000FCAF1000}"/>
            </a:ext>
          </a:extLst>
        </xdr:cNvPr>
        <xdr:cNvCxnSpPr>
          <a:cxnSpLocks noChangeShapeType="1"/>
        </xdr:cNvCxnSpPr>
      </xdr:nvCxnSpPr>
      <xdr:spPr bwMode="auto">
        <a:xfrm flipV="1">
          <a:off x="31670625" y="6229350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80</xdr:col>
      <xdr:colOff>333375</xdr:colOff>
      <xdr:row>31</xdr:row>
      <xdr:rowOff>190500</xdr:rowOff>
    </xdr:from>
    <xdr:to>
      <xdr:col>81</xdr:col>
      <xdr:colOff>47625</xdr:colOff>
      <xdr:row>31</xdr:row>
      <xdr:rowOff>266700</xdr:rowOff>
    </xdr:to>
    <xdr:sp macro="" textlink="">
      <xdr:nvSpPr>
        <xdr:cNvPr id="1093629" name="타원 203">
          <a:extLst>
            <a:ext uri="{FF2B5EF4-FFF2-40B4-BE49-F238E27FC236}">
              <a16:creationId xmlns:a16="http://schemas.microsoft.com/office/drawing/2014/main" id="{00000000-0008-0000-0500-0000FDAF1000}"/>
            </a:ext>
          </a:extLst>
        </xdr:cNvPr>
        <xdr:cNvSpPr>
          <a:spLocks noChangeArrowheads="1"/>
        </xdr:cNvSpPr>
      </xdr:nvSpPr>
      <xdr:spPr bwMode="auto">
        <a:xfrm>
          <a:off x="33404175" y="6191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84</xdr:col>
      <xdr:colOff>342900</xdr:colOff>
      <xdr:row>31</xdr:row>
      <xdr:rowOff>190500</xdr:rowOff>
    </xdr:from>
    <xdr:to>
      <xdr:col>85</xdr:col>
      <xdr:colOff>57150</xdr:colOff>
      <xdr:row>31</xdr:row>
      <xdr:rowOff>266700</xdr:rowOff>
    </xdr:to>
    <xdr:sp macro="" textlink="">
      <xdr:nvSpPr>
        <xdr:cNvPr id="1093630" name="타원 203">
          <a:extLst>
            <a:ext uri="{FF2B5EF4-FFF2-40B4-BE49-F238E27FC236}">
              <a16:creationId xmlns:a16="http://schemas.microsoft.com/office/drawing/2014/main" id="{00000000-0008-0000-0500-0000FEAF1000}"/>
            </a:ext>
          </a:extLst>
        </xdr:cNvPr>
        <xdr:cNvSpPr>
          <a:spLocks noChangeArrowheads="1"/>
        </xdr:cNvSpPr>
      </xdr:nvSpPr>
      <xdr:spPr bwMode="auto">
        <a:xfrm>
          <a:off x="34823400" y="6191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58</xdr:row>
      <xdr:rowOff>209550</xdr:rowOff>
    </xdr:from>
    <xdr:to>
      <xdr:col>54</xdr:col>
      <xdr:colOff>180975</xdr:colOff>
      <xdr:row>58</xdr:row>
      <xdr:rowOff>285750</xdr:rowOff>
    </xdr:to>
    <xdr:sp macro="" textlink="">
      <xdr:nvSpPr>
        <xdr:cNvPr id="1093631" name="타원 203">
          <a:extLst>
            <a:ext uri="{FF2B5EF4-FFF2-40B4-BE49-F238E27FC236}">
              <a16:creationId xmlns:a16="http://schemas.microsoft.com/office/drawing/2014/main" id="{00000000-0008-0000-0500-0000FFAF1000}"/>
            </a:ext>
          </a:extLst>
        </xdr:cNvPr>
        <xdr:cNvSpPr>
          <a:spLocks noChangeArrowheads="1"/>
        </xdr:cNvSpPr>
      </xdr:nvSpPr>
      <xdr:spPr bwMode="auto">
        <a:xfrm>
          <a:off x="24022050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58</xdr:row>
      <xdr:rowOff>209550</xdr:rowOff>
    </xdr:from>
    <xdr:to>
      <xdr:col>56</xdr:col>
      <xdr:colOff>228600</xdr:colOff>
      <xdr:row>58</xdr:row>
      <xdr:rowOff>285750</xdr:rowOff>
    </xdr:to>
    <xdr:sp macro="" textlink="">
      <xdr:nvSpPr>
        <xdr:cNvPr id="1093632" name="타원 203">
          <a:extLst>
            <a:ext uri="{FF2B5EF4-FFF2-40B4-BE49-F238E27FC236}">
              <a16:creationId xmlns:a16="http://schemas.microsoft.com/office/drawing/2014/main" id="{00000000-0008-0000-0500-000000B01000}"/>
            </a:ext>
          </a:extLst>
        </xdr:cNvPr>
        <xdr:cNvSpPr>
          <a:spLocks noChangeArrowheads="1"/>
        </xdr:cNvSpPr>
      </xdr:nvSpPr>
      <xdr:spPr bwMode="auto">
        <a:xfrm>
          <a:off x="24774525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58</xdr:row>
      <xdr:rowOff>209550</xdr:rowOff>
    </xdr:from>
    <xdr:to>
      <xdr:col>58</xdr:col>
      <xdr:colOff>314325</xdr:colOff>
      <xdr:row>58</xdr:row>
      <xdr:rowOff>285750</xdr:rowOff>
    </xdr:to>
    <xdr:sp macro="" textlink="">
      <xdr:nvSpPr>
        <xdr:cNvPr id="1093633" name="타원 203">
          <a:extLst>
            <a:ext uri="{FF2B5EF4-FFF2-40B4-BE49-F238E27FC236}">
              <a16:creationId xmlns:a16="http://schemas.microsoft.com/office/drawing/2014/main" id="{00000000-0008-0000-0500-000001B01000}"/>
            </a:ext>
          </a:extLst>
        </xdr:cNvPr>
        <xdr:cNvSpPr>
          <a:spLocks noChangeArrowheads="1"/>
        </xdr:cNvSpPr>
      </xdr:nvSpPr>
      <xdr:spPr bwMode="auto">
        <a:xfrm>
          <a:off x="25565100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58</xdr:row>
      <xdr:rowOff>209550</xdr:rowOff>
    </xdr:from>
    <xdr:to>
      <xdr:col>61</xdr:col>
      <xdr:colOff>57150</xdr:colOff>
      <xdr:row>58</xdr:row>
      <xdr:rowOff>285750</xdr:rowOff>
    </xdr:to>
    <xdr:sp macro="" textlink="">
      <xdr:nvSpPr>
        <xdr:cNvPr id="1093634" name="타원 203">
          <a:extLst>
            <a:ext uri="{FF2B5EF4-FFF2-40B4-BE49-F238E27FC236}">
              <a16:creationId xmlns:a16="http://schemas.microsoft.com/office/drawing/2014/main" id="{00000000-0008-0000-0500-000002B01000}"/>
            </a:ext>
          </a:extLst>
        </xdr:cNvPr>
        <xdr:cNvSpPr>
          <a:spLocks noChangeArrowheads="1"/>
        </xdr:cNvSpPr>
      </xdr:nvSpPr>
      <xdr:spPr bwMode="auto">
        <a:xfrm>
          <a:off x="26365200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58</xdr:row>
      <xdr:rowOff>209550</xdr:rowOff>
    </xdr:from>
    <xdr:to>
      <xdr:col>63</xdr:col>
      <xdr:colOff>38100</xdr:colOff>
      <xdr:row>58</xdr:row>
      <xdr:rowOff>285750</xdr:rowOff>
    </xdr:to>
    <xdr:sp macro="" textlink="">
      <xdr:nvSpPr>
        <xdr:cNvPr id="1093635" name="타원 203">
          <a:extLst>
            <a:ext uri="{FF2B5EF4-FFF2-40B4-BE49-F238E27FC236}">
              <a16:creationId xmlns:a16="http://schemas.microsoft.com/office/drawing/2014/main" id="{00000000-0008-0000-0500-000003B01000}"/>
            </a:ext>
          </a:extLst>
        </xdr:cNvPr>
        <xdr:cNvSpPr>
          <a:spLocks noChangeArrowheads="1"/>
        </xdr:cNvSpPr>
      </xdr:nvSpPr>
      <xdr:spPr bwMode="auto">
        <a:xfrm>
          <a:off x="27051000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58</xdr:row>
      <xdr:rowOff>209550</xdr:rowOff>
    </xdr:from>
    <xdr:to>
      <xdr:col>64</xdr:col>
      <xdr:colOff>323850</xdr:colOff>
      <xdr:row>58</xdr:row>
      <xdr:rowOff>285750</xdr:rowOff>
    </xdr:to>
    <xdr:sp macro="" textlink="">
      <xdr:nvSpPr>
        <xdr:cNvPr id="1093636" name="타원 203">
          <a:extLst>
            <a:ext uri="{FF2B5EF4-FFF2-40B4-BE49-F238E27FC236}">
              <a16:creationId xmlns:a16="http://schemas.microsoft.com/office/drawing/2014/main" id="{00000000-0008-0000-0500-000004B01000}"/>
            </a:ext>
          </a:extLst>
        </xdr:cNvPr>
        <xdr:cNvSpPr>
          <a:spLocks noChangeArrowheads="1"/>
        </xdr:cNvSpPr>
      </xdr:nvSpPr>
      <xdr:spPr bwMode="auto">
        <a:xfrm>
          <a:off x="27689175" y="14439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266700</xdr:colOff>
      <xdr:row>58</xdr:row>
      <xdr:rowOff>238125</xdr:rowOff>
    </xdr:from>
    <xdr:to>
      <xdr:col>58</xdr:col>
      <xdr:colOff>209550</xdr:colOff>
      <xdr:row>59</xdr:row>
      <xdr:rowOff>228600</xdr:rowOff>
    </xdr:to>
    <xdr:cxnSp macro="">
      <xdr:nvCxnSpPr>
        <xdr:cNvPr id="1093637" name="직선 연결선 195">
          <a:extLst>
            <a:ext uri="{FF2B5EF4-FFF2-40B4-BE49-F238E27FC236}">
              <a16:creationId xmlns:a16="http://schemas.microsoft.com/office/drawing/2014/main" id="{00000000-0008-0000-0500-000005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231725" y="14468475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209550</xdr:colOff>
      <xdr:row>59</xdr:row>
      <xdr:rowOff>238125</xdr:rowOff>
    </xdr:from>
    <xdr:to>
      <xdr:col>71</xdr:col>
      <xdr:colOff>123825</xdr:colOff>
      <xdr:row>59</xdr:row>
      <xdr:rowOff>238125</xdr:rowOff>
    </xdr:to>
    <xdr:cxnSp macro="">
      <xdr:nvCxnSpPr>
        <xdr:cNvPr id="1093638" name="직선 연결선 303">
          <a:extLst>
            <a:ext uri="{FF2B5EF4-FFF2-40B4-BE49-F238E27FC236}">
              <a16:creationId xmlns:a16="http://schemas.microsoft.com/office/drawing/2014/main" id="{00000000-0008-0000-0500-000006B01000}"/>
            </a:ext>
          </a:extLst>
        </xdr:cNvPr>
        <xdr:cNvCxnSpPr>
          <a:cxnSpLocks noChangeShapeType="1"/>
        </xdr:cNvCxnSpPr>
      </xdr:nvCxnSpPr>
      <xdr:spPr bwMode="auto">
        <a:xfrm>
          <a:off x="25527000" y="14773275"/>
          <a:ext cx="4495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323850</xdr:colOff>
      <xdr:row>59</xdr:row>
      <xdr:rowOff>190500</xdr:rowOff>
    </xdr:from>
    <xdr:to>
      <xdr:col>65</xdr:col>
      <xdr:colOff>38100</xdr:colOff>
      <xdr:row>59</xdr:row>
      <xdr:rowOff>266700</xdr:rowOff>
    </xdr:to>
    <xdr:sp macro="" textlink="">
      <xdr:nvSpPr>
        <xdr:cNvPr id="1093639" name="타원 203">
          <a:extLst>
            <a:ext uri="{FF2B5EF4-FFF2-40B4-BE49-F238E27FC236}">
              <a16:creationId xmlns:a16="http://schemas.microsoft.com/office/drawing/2014/main" id="{00000000-0008-0000-0500-000007B01000}"/>
            </a:ext>
          </a:extLst>
        </xdr:cNvPr>
        <xdr:cNvSpPr>
          <a:spLocks noChangeArrowheads="1"/>
        </xdr:cNvSpPr>
      </xdr:nvSpPr>
      <xdr:spPr bwMode="auto">
        <a:xfrm>
          <a:off x="27755850" y="14725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219075</xdr:rowOff>
    </xdr:from>
    <xdr:to>
      <xdr:col>67</xdr:col>
      <xdr:colOff>342900</xdr:colOff>
      <xdr:row>41</xdr:row>
      <xdr:rowOff>228600</xdr:rowOff>
    </xdr:to>
    <xdr:cxnSp macro="">
      <xdr:nvCxnSpPr>
        <xdr:cNvPr id="1093640" name="직선 연결선 281">
          <a:extLst>
            <a:ext uri="{FF2B5EF4-FFF2-40B4-BE49-F238E27FC236}">
              <a16:creationId xmlns:a16="http://schemas.microsoft.com/office/drawing/2014/main" id="{00000000-0008-0000-0500-000008B01000}"/>
            </a:ext>
          </a:extLst>
        </xdr:cNvPr>
        <xdr:cNvCxnSpPr>
          <a:cxnSpLocks noChangeShapeType="1"/>
        </xdr:cNvCxnSpPr>
      </xdr:nvCxnSpPr>
      <xdr:spPr bwMode="auto">
        <a:xfrm>
          <a:off x="14744700" y="92678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41</xdr:row>
      <xdr:rowOff>180975</xdr:rowOff>
    </xdr:from>
    <xdr:to>
      <xdr:col>37</xdr:col>
      <xdr:colOff>38100</xdr:colOff>
      <xdr:row>41</xdr:row>
      <xdr:rowOff>257175</xdr:rowOff>
    </xdr:to>
    <xdr:sp macro="" textlink="">
      <xdr:nvSpPr>
        <xdr:cNvPr id="1093641" name="타원 203">
          <a:extLst>
            <a:ext uri="{FF2B5EF4-FFF2-40B4-BE49-F238E27FC236}">
              <a16:creationId xmlns:a16="http://schemas.microsoft.com/office/drawing/2014/main" id="{00000000-0008-0000-0500-000009B01000}"/>
            </a:ext>
          </a:extLst>
        </xdr:cNvPr>
        <xdr:cNvSpPr>
          <a:spLocks noChangeArrowheads="1"/>
        </xdr:cNvSpPr>
      </xdr:nvSpPr>
      <xdr:spPr bwMode="auto">
        <a:xfrm>
          <a:off x="17887950" y="922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41</xdr:row>
      <xdr:rowOff>180975</xdr:rowOff>
    </xdr:from>
    <xdr:to>
      <xdr:col>41</xdr:col>
      <xdr:colOff>47625</xdr:colOff>
      <xdr:row>41</xdr:row>
      <xdr:rowOff>257175</xdr:rowOff>
    </xdr:to>
    <xdr:sp macro="" textlink="">
      <xdr:nvSpPr>
        <xdr:cNvPr id="1093642" name="타원 203">
          <a:extLst>
            <a:ext uri="{FF2B5EF4-FFF2-40B4-BE49-F238E27FC236}">
              <a16:creationId xmlns:a16="http://schemas.microsoft.com/office/drawing/2014/main" id="{00000000-0008-0000-0500-00000AB01000}"/>
            </a:ext>
          </a:extLst>
        </xdr:cNvPr>
        <xdr:cNvSpPr>
          <a:spLocks noChangeArrowheads="1"/>
        </xdr:cNvSpPr>
      </xdr:nvSpPr>
      <xdr:spPr bwMode="auto">
        <a:xfrm>
          <a:off x="19307175" y="922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41</xdr:row>
      <xdr:rowOff>180975</xdr:rowOff>
    </xdr:from>
    <xdr:to>
      <xdr:col>44</xdr:col>
      <xdr:colOff>38100</xdr:colOff>
      <xdr:row>41</xdr:row>
      <xdr:rowOff>257175</xdr:rowOff>
    </xdr:to>
    <xdr:sp macro="" textlink="">
      <xdr:nvSpPr>
        <xdr:cNvPr id="1093643" name="타원 203">
          <a:extLst>
            <a:ext uri="{FF2B5EF4-FFF2-40B4-BE49-F238E27FC236}">
              <a16:creationId xmlns:a16="http://schemas.microsoft.com/office/drawing/2014/main" id="{00000000-0008-0000-0500-00000BB01000}"/>
            </a:ext>
          </a:extLst>
        </xdr:cNvPr>
        <xdr:cNvSpPr>
          <a:spLocks noChangeArrowheads="1"/>
        </xdr:cNvSpPr>
      </xdr:nvSpPr>
      <xdr:spPr bwMode="auto">
        <a:xfrm>
          <a:off x="20354925" y="922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41</xdr:row>
      <xdr:rowOff>180975</xdr:rowOff>
    </xdr:from>
    <xdr:to>
      <xdr:col>47</xdr:col>
      <xdr:colOff>38100</xdr:colOff>
      <xdr:row>41</xdr:row>
      <xdr:rowOff>257175</xdr:rowOff>
    </xdr:to>
    <xdr:sp macro="" textlink="">
      <xdr:nvSpPr>
        <xdr:cNvPr id="1093644" name="타원 203">
          <a:extLst>
            <a:ext uri="{FF2B5EF4-FFF2-40B4-BE49-F238E27FC236}">
              <a16:creationId xmlns:a16="http://schemas.microsoft.com/office/drawing/2014/main" id="{00000000-0008-0000-0500-00000CB01000}"/>
            </a:ext>
          </a:extLst>
        </xdr:cNvPr>
        <xdr:cNvSpPr>
          <a:spLocks noChangeArrowheads="1"/>
        </xdr:cNvSpPr>
      </xdr:nvSpPr>
      <xdr:spPr bwMode="auto">
        <a:xfrm>
          <a:off x="21412200" y="922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41</xdr:row>
      <xdr:rowOff>180975</xdr:rowOff>
    </xdr:from>
    <xdr:to>
      <xdr:col>50</xdr:col>
      <xdr:colOff>38100</xdr:colOff>
      <xdr:row>41</xdr:row>
      <xdr:rowOff>257175</xdr:rowOff>
    </xdr:to>
    <xdr:sp macro="" textlink="">
      <xdr:nvSpPr>
        <xdr:cNvPr id="1093645" name="타원 203">
          <a:extLst>
            <a:ext uri="{FF2B5EF4-FFF2-40B4-BE49-F238E27FC236}">
              <a16:creationId xmlns:a16="http://schemas.microsoft.com/office/drawing/2014/main" id="{00000000-0008-0000-0500-00000DB01000}"/>
            </a:ext>
          </a:extLst>
        </xdr:cNvPr>
        <xdr:cNvSpPr>
          <a:spLocks noChangeArrowheads="1"/>
        </xdr:cNvSpPr>
      </xdr:nvSpPr>
      <xdr:spPr bwMode="auto">
        <a:xfrm>
          <a:off x="22469475" y="922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41</xdr:row>
      <xdr:rowOff>190500</xdr:rowOff>
    </xdr:from>
    <xdr:to>
      <xdr:col>52</xdr:col>
      <xdr:colOff>47625</xdr:colOff>
      <xdr:row>41</xdr:row>
      <xdr:rowOff>266700</xdr:rowOff>
    </xdr:to>
    <xdr:sp macro="" textlink="">
      <xdr:nvSpPr>
        <xdr:cNvPr id="1093646" name="타원 203">
          <a:extLst>
            <a:ext uri="{FF2B5EF4-FFF2-40B4-BE49-F238E27FC236}">
              <a16:creationId xmlns:a16="http://schemas.microsoft.com/office/drawing/2014/main" id="{00000000-0008-0000-0500-00000EB01000}"/>
            </a:ext>
          </a:extLst>
        </xdr:cNvPr>
        <xdr:cNvSpPr>
          <a:spLocks noChangeArrowheads="1"/>
        </xdr:cNvSpPr>
      </xdr:nvSpPr>
      <xdr:spPr bwMode="auto">
        <a:xfrm>
          <a:off x="2318385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41</xdr:row>
      <xdr:rowOff>190500</xdr:rowOff>
    </xdr:from>
    <xdr:to>
      <xdr:col>54</xdr:col>
      <xdr:colOff>180975</xdr:colOff>
      <xdr:row>41</xdr:row>
      <xdr:rowOff>266700</xdr:rowOff>
    </xdr:to>
    <xdr:sp macro="" textlink="">
      <xdr:nvSpPr>
        <xdr:cNvPr id="1093647" name="타원 203">
          <a:extLst>
            <a:ext uri="{FF2B5EF4-FFF2-40B4-BE49-F238E27FC236}">
              <a16:creationId xmlns:a16="http://schemas.microsoft.com/office/drawing/2014/main" id="{00000000-0008-0000-0500-00000FB01000}"/>
            </a:ext>
          </a:extLst>
        </xdr:cNvPr>
        <xdr:cNvSpPr>
          <a:spLocks noChangeArrowheads="1"/>
        </xdr:cNvSpPr>
      </xdr:nvSpPr>
      <xdr:spPr bwMode="auto">
        <a:xfrm>
          <a:off x="2402205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41</xdr:row>
      <xdr:rowOff>190500</xdr:rowOff>
    </xdr:from>
    <xdr:to>
      <xdr:col>56</xdr:col>
      <xdr:colOff>228600</xdr:colOff>
      <xdr:row>41</xdr:row>
      <xdr:rowOff>266700</xdr:rowOff>
    </xdr:to>
    <xdr:sp macro="" textlink="">
      <xdr:nvSpPr>
        <xdr:cNvPr id="1093648" name="타원 203">
          <a:extLst>
            <a:ext uri="{FF2B5EF4-FFF2-40B4-BE49-F238E27FC236}">
              <a16:creationId xmlns:a16="http://schemas.microsoft.com/office/drawing/2014/main" id="{00000000-0008-0000-0500-000010B01000}"/>
            </a:ext>
          </a:extLst>
        </xdr:cNvPr>
        <xdr:cNvSpPr>
          <a:spLocks noChangeArrowheads="1"/>
        </xdr:cNvSpPr>
      </xdr:nvSpPr>
      <xdr:spPr bwMode="auto">
        <a:xfrm>
          <a:off x="24774525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41</xdr:row>
      <xdr:rowOff>190500</xdr:rowOff>
    </xdr:from>
    <xdr:to>
      <xdr:col>58</xdr:col>
      <xdr:colOff>314325</xdr:colOff>
      <xdr:row>41</xdr:row>
      <xdr:rowOff>266700</xdr:rowOff>
    </xdr:to>
    <xdr:sp macro="" textlink="">
      <xdr:nvSpPr>
        <xdr:cNvPr id="1093649" name="타원 203">
          <a:extLst>
            <a:ext uri="{FF2B5EF4-FFF2-40B4-BE49-F238E27FC236}">
              <a16:creationId xmlns:a16="http://schemas.microsoft.com/office/drawing/2014/main" id="{00000000-0008-0000-0500-000011B01000}"/>
            </a:ext>
          </a:extLst>
        </xdr:cNvPr>
        <xdr:cNvSpPr>
          <a:spLocks noChangeArrowheads="1"/>
        </xdr:cNvSpPr>
      </xdr:nvSpPr>
      <xdr:spPr bwMode="auto">
        <a:xfrm>
          <a:off x="2556510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41</xdr:row>
      <xdr:rowOff>190500</xdr:rowOff>
    </xdr:from>
    <xdr:to>
      <xdr:col>61</xdr:col>
      <xdr:colOff>57150</xdr:colOff>
      <xdr:row>41</xdr:row>
      <xdr:rowOff>266700</xdr:rowOff>
    </xdr:to>
    <xdr:sp macro="" textlink="">
      <xdr:nvSpPr>
        <xdr:cNvPr id="1093650" name="타원 203">
          <a:extLst>
            <a:ext uri="{FF2B5EF4-FFF2-40B4-BE49-F238E27FC236}">
              <a16:creationId xmlns:a16="http://schemas.microsoft.com/office/drawing/2014/main" id="{00000000-0008-0000-0500-000012B01000}"/>
            </a:ext>
          </a:extLst>
        </xdr:cNvPr>
        <xdr:cNvSpPr>
          <a:spLocks noChangeArrowheads="1"/>
        </xdr:cNvSpPr>
      </xdr:nvSpPr>
      <xdr:spPr bwMode="auto">
        <a:xfrm>
          <a:off x="2636520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41</xdr:row>
      <xdr:rowOff>190500</xdr:rowOff>
    </xdr:from>
    <xdr:to>
      <xdr:col>63</xdr:col>
      <xdr:colOff>38100</xdr:colOff>
      <xdr:row>41</xdr:row>
      <xdr:rowOff>266700</xdr:rowOff>
    </xdr:to>
    <xdr:sp macro="" textlink="">
      <xdr:nvSpPr>
        <xdr:cNvPr id="1093651" name="타원 203">
          <a:extLst>
            <a:ext uri="{FF2B5EF4-FFF2-40B4-BE49-F238E27FC236}">
              <a16:creationId xmlns:a16="http://schemas.microsoft.com/office/drawing/2014/main" id="{00000000-0008-0000-0500-000013B01000}"/>
            </a:ext>
          </a:extLst>
        </xdr:cNvPr>
        <xdr:cNvSpPr>
          <a:spLocks noChangeArrowheads="1"/>
        </xdr:cNvSpPr>
      </xdr:nvSpPr>
      <xdr:spPr bwMode="auto">
        <a:xfrm>
          <a:off x="2705100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41</xdr:row>
      <xdr:rowOff>190500</xdr:rowOff>
    </xdr:from>
    <xdr:to>
      <xdr:col>64</xdr:col>
      <xdr:colOff>323850</xdr:colOff>
      <xdr:row>41</xdr:row>
      <xdr:rowOff>266700</xdr:rowOff>
    </xdr:to>
    <xdr:sp macro="" textlink="">
      <xdr:nvSpPr>
        <xdr:cNvPr id="1093652" name="타원 203">
          <a:extLst>
            <a:ext uri="{FF2B5EF4-FFF2-40B4-BE49-F238E27FC236}">
              <a16:creationId xmlns:a16="http://schemas.microsoft.com/office/drawing/2014/main" id="{00000000-0008-0000-0500-000014B01000}"/>
            </a:ext>
          </a:extLst>
        </xdr:cNvPr>
        <xdr:cNvSpPr>
          <a:spLocks noChangeArrowheads="1"/>
        </xdr:cNvSpPr>
      </xdr:nvSpPr>
      <xdr:spPr bwMode="auto">
        <a:xfrm>
          <a:off x="27689175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41</xdr:row>
      <xdr:rowOff>190500</xdr:rowOff>
    </xdr:from>
    <xdr:to>
      <xdr:col>66</xdr:col>
      <xdr:colOff>161925</xdr:colOff>
      <xdr:row>41</xdr:row>
      <xdr:rowOff>266700</xdr:rowOff>
    </xdr:to>
    <xdr:sp macro="" textlink="">
      <xdr:nvSpPr>
        <xdr:cNvPr id="1093653" name="타원 203">
          <a:extLst>
            <a:ext uri="{FF2B5EF4-FFF2-40B4-BE49-F238E27FC236}">
              <a16:creationId xmlns:a16="http://schemas.microsoft.com/office/drawing/2014/main" id="{00000000-0008-0000-0500-000015B01000}"/>
            </a:ext>
          </a:extLst>
        </xdr:cNvPr>
        <xdr:cNvSpPr>
          <a:spLocks noChangeArrowheads="1"/>
        </xdr:cNvSpPr>
      </xdr:nvSpPr>
      <xdr:spPr bwMode="auto">
        <a:xfrm>
          <a:off x="28232100" y="923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</xdr:colOff>
      <xdr:row>42</xdr:row>
      <xdr:rowOff>238125</xdr:rowOff>
    </xdr:from>
    <xdr:to>
      <xdr:col>84</xdr:col>
      <xdr:colOff>0</xdr:colOff>
      <xdr:row>42</xdr:row>
      <xdr:rowOff>238125</xdr:rowOff>
    </xdr:to>
    <xdr:cxnSp macro="">
      <xdr:nvCxnSpPr>
        <xdr:cNvPr id="1093654" name="직선 연결선 328">
          <a:extLst>
            <a:ext uri="{FF2B5EF4-FFF2-40B4-BE49-F238E27FC236}">
              <a16:creationId xmlns:a16="http://schemas.microsoft.com/office/drawing/2014/main" id="{00000000-0008-0000-0500-000016B01000}"/>
            </a:ext>
          </a:extLst>
        </xdr:cNvPr>
        <xdr:cNvCxnSpPr>
          <a:cxnSpLocks noChangeShapeType="1"/>
        </xdr:cNvCxnSpPr>
      </xdr:nvCxnSpPr>
      <xdr:spPr bwMode="auto">
        <a:xfrm>
          <a:off x="32375475" y="9591675"/>
          <a:ext cx="21050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9525</xdr:colOff>
      <xdr:row>39</xdr:row>
      <xdr:rowOff>238125</xdr:rowOff>
    </xdr:from>
    <xdr:to>
      <xdr:col>82</xdr:col>
      <xdr:colOff>9525</xdr:colOff>
      <xdr:row>39</xdr:row>
      <xdr:rowOff>238125</xdr:rowOff>
    </xdr:to>
    <xdr:cxnSp macro="">
      <xdr:nvCxnSpPr>
        <xdr:cNvPr id="1093655" name="직선 연결선 334">
          <a:extLst>
            <a:ext uri="{FF2B5EF4-FFF2-40B4-BE49-F238E27FC236}">
              <a16:creationId xmlns:a16="http://schemas.microsoft.com/office/drawing/2014/main" id="{00000000-0008-0000-0500-000017B01000}"/>
            </a:ext>
          </a:extLst>
        </xdr:cNvPr>
        <xdr:cNvCxnSpPr>
          <a:cxnSpLocks noChangeShapeType="1"/>
        </xdr:cNvCxnSpPr>
      </xdr:nvCxnSpPr>
      <xdr:spPr bwMode="auto">
        <a:xfrm>
          <a:off x="32375475" y="8677275"/>
          <a:ext cx="14097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0</xdr:colOff>
      <xdr:row>38</xdr:row>
      <xdr:rowOff>247650</xdr:rowOff>
    </xdr:from>
    <xdr:to>
      <xdr:col>77</xdr:col>
      <xdr:colOff>342900</xdr:colOff>
      <xdr:row>38</xdr:row>
      <xdr:rowOff>247650</xdr:rowOff>
    </xdr:to>
    <xdr:cxnSp macro="">
      <xdr:nvCxnSpPr>
        <xdr:cNvPr id="1093656" name="직선 연결선 336">
          <a:extLst>
            <a:ext uri="{FF2B5EF4-FFF2-40B4-BE49-F238E27FC236}">
              <a16:creationId xmlns:a16="http://schemas.microsoft.com/office/drawing/2014/main" id="{00000000-0008-0000-0500-000018B01000}"/>
            </a:ext>
          </a:extLst>
        </xdr:cNvPr>
        <xdr:cNvCxnSpPr>
          <a:cxnSpLocks noChangeShapeType="1"/>
        </xdr:cNvCxnSpPr>
      </xdr:nvCxnSpPr>
      <xdr:spPr bwMode="auto">
        <a:xfrm>
          <a:off x="31661100" y="8382000"/>
          <a:ext cx="6953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0</xdr:colOff>
      <xdr:row>49</xdr:row>
      <xdr:rowOff>247650</xdr:rowOff>
    </xdr:from>
    <xdr:to>
      <xdr:col>86</xdr:col>
      <xdr:colOff>0</xdr:colOff>
      <xdr:row>49</xdr:row>
      <xdr:rowOff>247650</xdr:rowOff>
    </xdr:to>
    <xdr:cxnSp macro="">
      <xdr:nvCxnSpPr>
        <xdr:cNvPr id="1093657" name="직선 연결선 343">
          <a:extLst>
            <a:ext uri="{FF2B5EF4-FFF2-40B4-BE49-F238E27FC236}">
              <a16:creationId xmlns:a16="http://schemas.microsoft.com/office/drawing/2014/main" id="{00000000-0008-0000-0500-000019B01000}"/>
            </a:ext>
          </a:extLst>
        </xdr:cNvPr>
        <xdr:cNvCxnSpPr>
          <a:cxnSpLocks noChangeShapeType="1"/>
        </xdr:cNvCxnSpPr>
      </xdr:nvCxnSpPr>
      <xdr:spPr bwMode="auto">
        <a:xfrm>
          <a:off x="33775650" y="11734800"/>
          <a:ext cx="14097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80</xdr:col>
      <xdr:colOff>0</xdr:colOff>
      <xdr:row>48</xdr:row>
      <xdr:rowOff>247650</xdr:rowOff>
    </xdr:from>
    <xdr:to>
      <xdr:col>82</xdr:col>
      <xdr:colOff>0</xdr:colOff>
      <xdr:row>48</xdr:row>
      <xdr:rowOff>247650</xdr:rowOff>
    </xdr:to>
    <xdr:cxnSp macro="">
      <xdr:nvCxnSpPr>
        <xdr:cNvPr id="1093658" name="직선 연결선 346">
          <a:extLst>
            <a:ext uri="{FF2B5EF4-FFF2-40B4-BE49-F238E27FC236}">
              <a16:creationId xmlns:a16="http://schemas.microsoft.com/office/drawing/2014/main" id="{00000000-0008-0000-0500-00001AB01000}"/>
            </a:ext>
          </a:extLst>
        </xdr:cNvPr>
        <xdr:cNvCxnSpPr>
          <a:cxnSpLocks noChangeShapeType="1"/>
        </xdr:cNvCxnSpPr>
      </xdr:nvCxnSpPr>
      <xdr:spPr bwMode="auto">
        <a:xfrm>
          <a:off x="33070800" y="11430000"/>
          <a:ext cx="7048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77</xdr:col>
      <xdr:colOff>342900</xdr:colOff>
      <xdr:row>47</xdr:row>
      <xdr:rowOff>238125</xdr:rowOff>
    </xdr:from>
    <xdr:to>
      <xdr:col>79</xdr:col>
      <xdr:colOff>342900</xdr:colOff>
      <xdr:row>47</xdr:row>
      <xdr:rowOff>238125</xdr:rowOff>
    </xdr:to>
    <xdr:cxnSp macro="">
      <xdr:nvCxnSpPr>
        <xdr:cNvPr id="1093659" name="직선 연결선 349">
          <a:extLst>
            <a:ext uri="{FF2B5EF4-FFF2-40B4-BE49-F238E27FC236}">
              <a16:creationId xmlns:a16="http://schemas.microsoft.com/office/drawing/2014/main" id="{00000000-0008-0000-0500-00001BB01000}"/>
            </a:ext>
          </a:extLst>
        </xdr:cNvPr>
        <xdr:cNvCxnSpPr>
          <a:cxnSpLocks noChangeShapeType="1"/>
        </xdr:cNvCxnSpPr>
      </xdr:nvCxnSpPr>
      <xdr:spPr bwMode="auto">
        <a:xfrm>
          <a:off x="32356425" y="11115675"/>
          <a:ext cx="7048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0</xdr:colOff>
      <xdr:row>52</xdr:row>
      <xdr:rowOff>219075</xdr:rowOff>
    </xdr:from>
    <xdr:to>
      <xdr:col>67</xdr:col>
      <xdr:colOff>342900</xdr:colOff>
      <xdr:row>52</xdr:row>
      <xdr:rowOff>228600</xdr:rowOff>
    </xdr:to>
    <xdr:cxnSp macro="">
      <xdr:nvCxnSpPr>
        <xdr:cNvPr id="1093660" name="직선 연결선 281">
          <a:extLst>
            <a:ext uri="{FF2B5EF4-FFF2-40B4-BE49-F238E27FC236}">
              <a16:creationId xmlns:a16="http://schemas.microsoft.com/office/drawing/2014/main" id="{00000000-0008-0000-0500-00001CB01000}"/>
            </a:ext>
          </a:extLst>
        </xdr:cNvPr>
        <xdr:cNvCxnSpPr>
          <a:cxnSpLocks noChangeShapeType="1"/>
        </xdr:cNvCxnSpPr>
      </xdr:nvCxnSpPr>
      <xdr:spPr bwMode="auto">
        <a:xfrm>
          <a:off x="14744700" y="126206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52</xdr:row>
      <xdr:rowOff>180975</xdr:rowOff>
    </xdr:from>
    <xdr:to>
      <xdr:col>37</xdr:col>
      <xdr:colOff>38100</xdr:colOff>
      <xdr:row>52</xdr:row>
      <xdr:rowOff>257175</xdr:rowOff>
    </xdr:to>
    <xdr:sp macro="" textlink="">
      <xdr:nvSpPr>
        <xdr:cNvPr id="1093661" name="타원 203">
          <a:extLst>
            <a:ext uri="{FF2B5EF4-FFF2-40B4-BE49-F238E27FC236}">
              <a16:creationId xmlns:a16="http://schemas.microsoft.com/office/drawing/2014/main" id="{00000000-0008-0000-0500-00001DB01000}"/>
            </a:ext>
          </a:extLst>
        </xdr:cNvPr>
        <xdr:cNvSpPr>
          <a:spLocks noChangeArrowheads="1"/>
        </xdr:cNvSpPr>
      </xdr:nvSpPr>
      <xdr:spPr bwMode="auto">
        <a:xfrm>
          <a:off x="17887950" y="12582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52</xdr:row>
      <xdr:rowOff>180975</xdr:rowOff>
    </xdr:from>
    <xdr:to>
      <xdr:col>41</xdr:col>
      <xdr:colOff>47625</xdr:colOff>
      <xdr:row>52</xdr:row>
      <xdr:rowOff>257175</xdr:rowOff>
    </xdr:to>
    <xdr:sp macro="" textlink="">
      <xdr:nvSpPr>
        <xdr:cNvPr id="1093662" name="타원 203">
          <a:extLst>
            <a:ext uri="{FF2B5EF4-FFF2-40B4-BE49-F238E27FC236}">
              <a16:creationId xmlns:a16="http://schemas.microsoft.com/office/drawing/2014/main" id="{00000000-0008-0000-0500-00001EB01000}"/>
            </a:ext>
          </a:extLst>
        </xdr:cNvPr>
        <xdr:cNvSpPr>
          <a:spLocks noChangeArrowheads="1"/>
        </xdr:cNvSpPr>
      </xdr:nvSpPr>
      <xdr:spPr bwMode="auto">
        <a:xfrm>
          <a:off x="19307175" y="12582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52</xdr:row>
      <xdr:rowOff>180975</xdr:rowOff>
    </xdr:from>
    <xdr:to>
      <xdr:col>44</xdr:col>
      <xdr:colOff>38100</xdr:colOff>
      <xdr:row>52</xdr:row>
      <xdr:rowOff>257175</xdr:rowOff>
    </xdr:to>
    <xdr:sp macro="" textlink="">
      <xdr:nvSpPr>
        <xdr:cNvPr id="1093663" name="타원 203">
          <a:extLst>
            <a:ext uri="{FF2B5EF4-FFF2-40B4-BE49-F238E27FC236}">
              <a16:creationId xmlns:a16="http://schemas.microsoft.com/office/drawing/2014/main" id="{00000000-0008-0000-0500-00001FB01000}"/>
            </a:ext>
          </a:extLst>
        </xdr:cNvPr>
        <xdr:cNvSpPr>
          <a:spLocks noChangeArrowheads="1"/>
        </xdr:cNvSpPr>
      </xdr:nvSpPr>
      <xdr:spPr bwMode="auto">
        <a:xfrm>
          <a:off x="20354925" y="12582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52</xdr:row>
      <xdr:rowOff>180975</xdr:rowOff>
    </xdr:from>
    <xdr:to>
      <xdr:col>47</xdr:col>
      <xdr:colOff>38100</xdr:colOff>
      <xdr:row>52</xdr:row>
      <xdr:rowOff>257175</xdr:rowOff>
    </xdr:to>
    <xdr:sp macro="" textlink="">
      <xdr:nvSpPr>
        <xdr:cNvPr id="1093664" name="타원 203">
          <a:extLst>
            <a:ext uri="{FF2B5EF4-FFF2-40B4-BE49-F238E27FC236}">
              <a16:creationId xmlns:a16="http://schemas.microsoft.com/office/drawing/2014/main" id="{00000000-0008-0000-0500-000020B01000}"/>
            </a:ext>
          </a:extLst>
        </xdr:cNvPr>
        <xdr:cNvSpPr>
          <a:spLocks noChangeArrowheads="1"/>
        </xdr:cNvSpPr>
      </xdr:nvSpPr>
      <xdr:spPr bwMode="auto">
        <a:xfrm>
          <a:off x="21412200" y="12582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52</xdr:row>
      <xdr:rowOff>180975</xdr:rowOff>
    </xdr:from>
    <xdr:to>
      <xdr:col>50</xdr:col>
      <xdr:colOff>38100</xdr:colOff>
      <xdr:row>52</xdr:row>
      <xdr:rowOff>257175</xdr:rowOff>
    </xdr:to>
    <xdr:sp macro="" textlink="">
      <xdr:nvSpPr>
        <xdr:cNvPr id="1093665" name="타원 203">
          <a:extLst>
            <a:ext uri="{FF2B5EF4-FFF2-40B4-BE49-F238E27FC236}">
              <a16:creationId xmlns:a16="http://schemas.microsoft.com/office/drawing/2014/main" id="{00000000-0008-0000-0500-000021B01000}"/>
            </a:ext>
          </a:extLst>
        </xdr:cNvPr>
        <xdr:cNvSpPr>
          <a:spLocks noChangeArrowheads="1"/>
        </xdr:cNvSpPr>
      </xdr:nvSpPr>
      <xdr:spPr bwMode="auto">
        <a:xfrm>
          <a:off x="22469475" y="12582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52</xdr:row>
      <xdr:rowOff>190500</xdr:rowOff>
    </xdr:from>
    <xdr:to>
      <xdr:col>52</xdr:col>
      <xdr:colOff>47625</xdr:colOff>
      <xdr:row>52</xdr:row>
      <xdr:rowOff>266700</xdr:rowOff>
    </xdr:to>
    <xdr:sp macro="" textlink="">
      <xdr:nvSpPr>
        <xdr:cNvPr id="1093666" name="타원 203">
          <a:extLst>
            <a:ext uri="{FF2B5EF4-FFF2-40B4-BE49-F238E27FC236}">
              <a16:creationId xmlns:a16="http://schemas.microsoft.com/office/drawing/2014/main" id="{00000000-0008-0000-0500-000022B01000}"/>
            </a:ext>
          </a:extLst>
        </xdr:cNvPr>
        <xdr:cNvSpPr>
          <a:spLocks noChangeArrowheads="1"/>
        </xdr:cNvSpPr>
      </xdr:nvSpPr>
      <xdr:spPr bwMode="auto">
        <a:xfrm>
          <a:off x="2318385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52</xdr:row>
      <xdr:rowOff>190500</xdr:rowOff>
    </xdr:from>
    <xdr:to>
      <xdr:col>54</xdr:col>
      <xdr:colOff>180975</xdr:colOff>
      <xdr:row>52</xdr:row>
      <xdr:rowOff>266700</xdr:rowOff>
    </xdr:to>
    <xdr:sp macro="" textlink="">
      <xdr:nvSpPr>
        <xdr:cNvPr id="1093667" name="타원 203">
          <a:extLst>
            <a:ext uri="{FF2B5EF4-FFF2-40B4-BE49-F238E27FC236}">
              <a16:creationId xmlns:a16="http://schemas.microsoft.com/office/drawing/2014/main" id="{00000000-0008-0000-0500-000023B01000}"/>
            </a:ext>
          </a:extLst>
        </xdr:cNvPr>
        <xdr:cNvSpPr>
          <a:spLocks noChangeArrowheads="1"/>
        </xdr:cNvSpPr>
      </xdr:nvSpPr>
      <xdr:spPr bwMode="auto">
        <a:xfrm>
          <a:off x="2402205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52</xdr:row>
      <xdr:rowOff>190500</xdr:rowOff>
    </xdr:from>
    <xdr:to>
      <xdr:col>56</xdr:col>
      <xdr:colOff>228600</xdr:colOff>
      <xdr:row>52</xdr:row>
      <xdr:rowOff>266700</xdr:rowOff>
    </xdr:to>
    <xdr:sp macro="" textlink="">
      <xdr:nvSpPr>
        <xdr:cNvPr id="1093668" name="타원 203">
          <a:extLst>
            <a:ext uri="{FF2B5EF4-FFF2-40B4-BE49-F238E27FC236}">
              <a16:creationId xmlns:a16="http://schemas.microsoft.com/office/drawing/2014/main" id="{00000000-0008-0000-0500-000024B01000}"/>
            </a:ext>
          </a:extLst>
        </xdr:cNvPr>
        <xdr:cNvSpPr>
          <a:spLocks noChangeArrowheads="1"/>
        </xdr:cNvSpPr>
      </xdr:nvSpPr>
      <xdr:spPr bwMode="auto">
        <a:xfrm>
          <a:off x="24774525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52</xdr:row>
      <xdr:rowOff>190500</xdr:rowOff>
    </xdr:from>
    <xdr:to>
      <xdr:col>58</xdr:col>
      <xdr:colOff>314325</xdr:colOff>
      <xdr:row>52</xdr:row>
      <xdr:rowOff>266700</xdr:rowOff>
    </xdr:to>
    <xdr:sp macro="" textlink="">
      <xdr:nvSpPr>
        <xdr:cNvPr id="1093669" name="타원 203">
          <a:extLst>
            <a:ext uri="{FF2B5EF4-FFF2-40B4-BE49-F238E27FC236}">
              <a16:creationId xmlns:a16="http://schemas.microsoft.com/office/drawing/2014/main" id="{00000000-0008-0000-0500-000025B01000}"/>
            </a:ext>
          </a:extLst>
        </xdr:cNvPr>
        <xdr:cNvSpPr>
          <a:spLocks noChangeArrowheads="1"/>
        </xdr:cNvSpPr>
      </xdr:nvSpPr>
      <xdr:spPr bwMode="auto">
        <a:xfrm>
          <a:off x="2556510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52</xdr:row>
      <xdr:rowOff>190500</xdr:rowOff>
    </xdr:from>
    <xdr:to>
      <xdr:col>61</xdr:col>
      <xdr:colOff>57150</xdr:colOff>
      <xdr:row>52</xdr:row>
      <xdr:rowOff>266700</xdr:rowOff>
    </xdr:to>
    <xdr:sp macro="" textlink="">
      <xdr:nvSpPr>
        <xdr:cNvPr id="1093670" name="타원 203">
          <a:extLst>
            <a:ext uri="{FF2B5EF4-FFF2-40B4-BE49-F238E27FC236}">
              <a16:creationId xmlns:a16="http://schemas.microsoft.com/office/drawing/2014/main" id="{00000000-0008-0000-0500-000026B01000}"/>
            </a:ext>
          </a:extLst>
        </xdr:cNvPr>
        <xdr:cNvSpPr>
          <a:spLocks noChangeArrowheads="1"/>
        </xdr:cNvSpPr>
      </xdr:nvSpPr>
      <xdr:spPr bwMode="auto">
        <a:xfrm>
          <a:off x="2636520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52</xdr:row>
      <xdr:rowOff>190500</xdr:rowOff>
    </xdr:from>
    <xdr:to>
      <xdr:col>63</xdr:col>
      <xdr:colOff>38100</xdr:colOff>
      <xdr:row>52</xdr:row>
      <xdr:rowOff>266700</xdr:rowOff>
    </xdr:to>
    <xdr:sp macro="" textlink="">
      <xdr:nvSpPr>
        <xdr:cNvPr id="1093671" name="타원 203">
          <a:extLst>
            <a:ext uri="{FF2B5EF4-FFF2-40B4-BE49-F238E27FC236}">
              <a16:creationId xmlns:a16="http://schemas.microsoft.com/office/drawing/2014/main" id="{00000000-0008-0000-0500-000027B01000}"/>
            </a:ext>
          </a:extLst>
        </xdr:cNvPr>
        <xdr:cNvSpPr>
          <a:spLocks noChangeArrowheads="1"/>
        </xdr:cNvSpPr>
      </xdr:nvSpPr>
      <xdr:spPr bwMode="auto">
        <a:xfrm>
          <a:off x="2705100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52</xdr:row>
      <xdr:rowOff>190500</xdr:rowOff>
    </xdr:from>
    <xdr:to>
      <xdr:col>64</xdr:col>
      <xdr:colOff>323850</xdr:colOff>
      <xdr:row>52</xdr:row>
      <xdr:rowOff>266700</xdr:rowOff>
    </xdr:to>
    <xdr:sp macro="" textlink="">
      <xdr:nvSpPr>
        <xdr:cNvPr id="1093672" name="타원 203">
          <a:extLst>
            <a:ext uri="{FF2B5EF4-FFF2-40B4-BE49-F238E27FC236}">
              <a16:creationId xmlns:a16="http://schemas.microsoft.com/office/drawing/2014/main" id="{00000000-0008-0000-0500-000028B01000}"/>
            </a:ext>
          </a:extLst>
        </xdr:cNvPr>
        <xdr:cNvSpPr>
          <a:spLocks noChangeArrowheads="1"/>
        </xdr:cNvSpPr>
      </xdr:nvSpPr>
      <xdr:spPr bwMode="auto">
        <a:xfrm>
          <a:off x="27689175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52</xdr:row>
      <xdr:rowOff>190500</xdr:rowOff>
    </xdr:from>
    <xdr:to>
      <xdr:col>66</xdr:col>
      <xdr:colOff>161925</xdr:colOff>
      <xdr:row>52</xdr:row>
      <xdr:rowOff>266700</xdr:rowOff>
    </xdr:to>
    <xdr:sp macro="" textlink="">
      <xdr:nvSpPr>
        <xdr:cNvPr id="1093673" name="타원 203">
          <a:extLst>
            <a:ext uri="{FF2B5EF4-FFF2-40B4-BE49-F238E27FC236}">
              <a16:creationId xmlns:a16="http://schemas.microsoft.com/office/drawing/2014/main" id="{00000000-0008-0000-0500-000029B01000}"/>
            </a:ext>
          </a:extLst>
        </xdr:cNvPr>
        <xdr:cNvSpPr>
          <a:spLocks noChangeArrowheads="1"/>
        </xdr:cNvSpPr>
      </xdr:nvSpPr>
      <xdr:spPr bwMode="auto">
        <a:xfrm>
          <a:off x="28232100" y="1259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171450</xdr:colOff>
      <xdr:row>52</xdr:row>
      <xdr:rowOff>228600</xdr:rowOff>
    </xdr:from>
    <xdr:to>
      <xdr:col>55</xdr:col>
      <xdr:colOff>114300</xdr:colOff>
      <xdr:row>53</xdr:row>
      <xdr:rowOff>219075</xdr:rowOff>
    </xdr:to>
    <xdr:cxnSp macro="">
      <xdr:nvCxnSpPr>
        <xdr:cNvPr id="1093674" name="직선 연결선 195">
          <a:extLst>
            <a:ext uri="{FF2B5EF4-FFF2-40B4-BE49-F238E27FC236}">
              <a16:creationId xmlns:a16="http://schemas.microsoft.com/office/drawing/2014/main" id="{00000000-0008-0000-0500-00002A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4079200" y="126301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161925</xdr:colOff>
      <xdr:row>53</xdr:row>
      <xdr:rowOff>228600</xdr:rowOff>
    </xdr:from>
    <xdr:to>
      <xdr:col>60</xdr:col>
      <xdr:colOff>0</xdr:colOff>
      <xdr:row>53</xdr:row>
      <xdr:rowOff>228600</xdr:rowOff>
    </xdr:to>
    <xdr:cxnSp macro="">
      <xdr:nvCxnSpPr>
        <xdr:cNvPr id="1093675" name="직선 연결선 383">
          <a:extLst>
            <a:ext uri="{FF2B5EF4-FFF2-40B4-BE49-F238E27FC236}">
              <a16:creationId xmlns:a16="http://schemas.microsoft.com/office/drawing/2014/main" id="{00000000-0008-0000-0500-00002BB01000}"/>
            </a:ext>
          </a:extLst>
        </xdr:cNvPr>
        <xdr:cNvCxnSpPr>
          <a:cxnSpLocks noChangeShapeType="1"/>
        </xdr:cNvCxnSpPr>
      </xdr:nvCxnSpPr>
      <xdr:spPr bwMode="auto">
        <a:xfrm>
          <a:off x="24422100" y="12934950"/>
          <a:ext cx="16002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323850</xdr:colOff>
      <xdr:row>53</xdr:row>
      <xdr:rowOff>190500</xdr:rowOff>
    </xdr:from>
    <xdr:to>
      <xdr:col>57</xdr:col>
      <xdr:colOff>47625</xdr:colOff>
      <xdr:row>53</xdr:row>
      <xdr:rowOff>266700</xdr:rowOff>
    </xdr:to>
    <xdr:sp macro="" textlink="">
      <xdr:nvSpPr>
        <xdr:cNvPr id="1093676" name="타원 203">
          <a:extLst>
            <a:ext uri="{FF2B5EF4-FFF2-40B4-BE49-F238E27FC236}">
              <a16:creationId xmlns:a16="http://schemas.microsoft.com/office/drawing/2014/main" id="{00000000-0008-0000-0500-00002CB01000}"/>
            </a:ext>
          </a:extLst>
        </xdr:cNvPr>
        <xdr:cNvSpPr>
          <a:spLocks noChangeArrowheads="1"/>
        </xdr:cNvSpPr>
      </xdr:nvSpPr>
      <xdr:spPr bwMode="auto">
        <a:xfrm>
          <a:off x="24936450" y="1289685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</xdr:colOff>
      <xdr:row>54</xdr:row>
      <xdr:rowOff>228600</xdr:rowOff>
    </xdr:from>
    <xdr:to>
      <xdr:col>90</xdr:col>
      <xdr:colOff>9525</xdr:colOff>
      <xdr:row>54</xdr:row>
      <xdr:rowOff>228600</xdr:rowOff>
    </xdr:to>
    <xdr:cxnSp macro="">
      <xdr:nvCxnSpPr>
        <xdr:cNvPr id="1093677" name="직선 연결선 387">
          <a:extLst>
            <a:ext uri="{FF2B5EF4-FFF2-40B4-BE49-F238E27FC236}">
              <a16:creationId xmlns:a16="http://schemas.microsoft.com/office/drawing/2014/main" id="{00000000-0008-0000-0500-00002DB01000}"/>
            </a:ext>
          </a:extLst>
        </xdr:cNvPr>
        <xdr:cNvCxnSpPr>
          <a:cxnSpLocks noChangeShapeType="1"/>
        </xdr:cNvCxnSpPr>
      </xdr:nvCxnSpPr>
      <xdr:spPr bwMode="auto">
        <a:xfrm>
          <a:off x="32375475" y="13239750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333375</xdr:colOff>
      <xdr:row>54</xdr:row>
      <xdr:rowOff>180975</xdr:rowOff>
    </xdr:from>
    <xdr:to>
      <xdr:col>80</xdr:col>
      <xdr:colOff>47625</xdr:colOff>
      <xdr:row>54</xdr:row>
      <xdr:rowOff>257175</xdr:rowOff>
    </xdr:to>
    <xdr:sp macro="" textlink="">
      <xdr:nvSpPr>
        <xdr:cNvPr id="1093678" name="타원 203">
          <a:extLst>
            <a:ext uri="{FF2B5EF4-FFF2-40B4-BE49-F238E27FC236}">
              <a16:creationId xmlns:a16="http://schemas.microsoft.com/office/drawing/2014/main" id="{00000000-0008-0000-0500-00002EB01000}"/>
            </a:ext>
          </a:extLst>
        </xdr:cNvPr>
        <xdr:cNvSpPr>
          <a:spLocks noChangeArrowheads="1"/>
        </xdr:cNvSpPr>
      </xdr:nvSpPr>
      <xdr:spPr bwMode="auto">
        <a:xfrm>
          <a:off x="33051750" y="13192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323850</xdr:colOff>
      <xdr:row>54</xdr:row>
      <xdr:rowOff>190500</xdr:rowOff>
    </xdr:from>
    <xdr:to>
      <xdr:col>83</xdr:col>
      <xdr:colOff>38100</xdr:colOff>
      <xdr:row>54</xdr:row>
      <xdr:rowOff>266700</xdr:rowOff>
    </xdr:to>
    <xdr:sp macro="" textlink="">
      <xdr:nvSpPr>
        <xdr:cNvPr id="1093679" name="타원 203">
          <a:extLst>
            <a:ext uri="{FF2B5EF4-FFF2-40B4-BE49-F238E27FC236}">
              <a16:creationId xmlns:a16="http://schemas.microsoft.com/office/drawing/2014/main" id="{00000000-0008-0000-0500-00002FB01000}"/>
            </a:ext>
          </a:extLst>
        </xdr:cNvPr>
        <xdr:cNvSpPr>
          <a:spLocks noChangeArrowheads="1"/>
        </xdr:cNvSpPr>
      </xdr:nvSpPr>
      <xdr:spPr bwMode="auto">
        <a:xfrm>
          <a:off x="34099500" y="1320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55</xdr:row>
      <xdr:rowOff>219075</xdr:rowOff>
    </xdr:from>
    <xdr:to>
      <xdr:col>67</xdr:col>
      <xdr:colOff>342900</xdr:colOff>
      <xdr:row>55</xdr:row>
      <xdr:rowOff>228600</xdr:rowOff>
    </xdr:to>
    <xdr:cxnSp macro="">
      <xdr:nvCxnSpPr>
        <xdr:cNvPr id="1093680" name="직선 연결선 281">
          <a:extLst>
            <a:ext uri="{FF2B5EF4-FFF2-40B4-BE49-F238E27FC236}">
              <a16:creationId xmlns:a16="http://schemas.microsoft.com/office/drawing/2014/main" id="{00000000-0008-0000-0500-000030B01000}"/>
            </a:ext>
          </a:extLst>
        </xdr:cNvPr>
        <xdr:cNvCxnSpPr>
          <a:cxnSpLocks noChangeShapeType="1"/>
        </xdr:cNvCxnSpPr>
      </xdr:nvCxnSpPr>
      <xdr:spPr bwMode="auto">
        <a:xfrm>
          <a:off x="14744700" y="135350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55</xdr:row>
      <xdr:rowOff>180975</xdr:rowOff>
    </xdr:from>
    <xdr:to>
      <xdr:col>37</xdr:col>
      <xdr:colOff>38100</xdr:colOff>
      <xdr:row>55</xdr:row>
      <xdr:rowOff>257175</xdr:rowOff>
    </xdr:to>
    <xdr:sp macro="" textlink="">
      <xdr:nvSpPr>
        <xdr:cNvPr id="1093681" name="타원 203">
          <a:extLst>
            <a:ext uri="{FF2B5EF4-FFF2-40B4-BE49-F238E27FC236}">
              <a16:creationId xmlns:a16="http://schemas.microsoft.com/office/drawing/2014/main" id="{00000000-0008-0000-0500-000031B01000}"/>
            </a:ext>
          </a:extLst>
        </xdr:cNvPr>
        <xdr:cNvSpPr>
          <a:spLocks noChangeArrowheads="1"/>
        </xdr:cNvSpPr>
      </xdr:nvSpPr>
      <xdr:spPr bwMode="auto">
        <a:xfrm>
          <a:off x="17887950" y="13496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55</xdr:row>
      <xdr:rowOff>180975</xdr:rowOff>
    </xdr:from>
    <xdr:to>
      <xdr:col>41</xdr:col>
      <xdr:colOff>47625</xdr:colOff>
      <xdr:row>55</xdr:row>
      <xdr:rowOff>257175</xdr:rowOff>
    </xdr:to>
    <xdr:sp macro="" textlink="">
      <xdr:nvSpPr>
        <xdr:cNvPr id="1093682" name="타원 203">
          <a:extLst>
            <a:ext uri="{FF2B5EF4-FFF2-40B4-BE49-F238E27FC236}">
              <a16:creationId xmlns:a16="http://schemas.microsoft.com/office/drawing/2014/main" id="{00000000-0008-0000-0500-000032B01000}"/>
            </a:ext>
          </a:extLst>
        </xdr:cNvPr>
        <xdr:cNvSpPr>
          <a:spLocks noChangeArrowheads="1"/>
        </xdr:cNvSpPr>
      </xdr:nvSpPr>
      <xdr:spPr bwMode="auto">
        <a:xfrm>
          <a:off x="19307175" y="13496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55</xdr:row>
      <xdr:rowOff>180975</xdr:rowOff>
    </xdr:from>
    <xdr:to>
      <xdr:col>44</xdr:col>
      <xdr:colOff>38100</xdr:colOff>
      <xdr:row>55</xdr:row>
      <xdr:rowOff>257175</xdr:rowOff>
    </xdr:to>
    <xdr:sp macro="" textlink="">
      <xdr:nvSpPr>
        <xdr:cNvPr id="1093683" name="타원 203">
          <a:extLst>
            <a:ext uri="{FF2B5EF4-FFF2-40B4-BE49-F238E27FC236}">
              <a16:creationId xmlns:a16="http://schemas.microsoft.com/office/drawing/2014/main" id="{00000000-0008-0000-0500-000033B01000}"/>
            </a:ext>
          </a:extLst>
        </xdr:cNvPr>
        <xdr:cNvSpPr>
          <a:spLocks noChangeArrowheads="1"/>
        </xdr:cNvSpPr>
      </xdr:nvSpPr>
      <xdr:spPr bwMode="auto">
        <a:xfrm>
          <a:off x="20354925" y="13496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55</xdr:row>
      <xdr:rowOff>180975</xdr:rowOff>
    </xdr:from>
    <xdr:to>
      <xdr:col>47</xdr:col>
      <xdr:colOff>38100</xdr:colOff>
      <xdr:row>55</xdr:row>
      <xdr:rowOff>257175</xdr:rowOff>
    </xdr:to>
    <xdr:sp macro="" textlink="">
      <xdr:nvSpPr>
        <xdr:cNvPr id="1093684" name="타원 203">
          <a:extLst>
            <a:ext uri="{FF2B5EF4-FFF2-40B4-BE49-F238E27FC236}">
              <a16:creationId xmlns:a16="http://schemas.microsoft.com/office/drawing/2014/main" id="{00000000-0008-0000-0500-000034B01000}"/>
            </a:ext>
          </a:extLst>
        </xdr:cNvPr>
        <xdr:cNvSpPr>
          <a:spLocks noChangeArrowheads="1"/>
        </xdr:cNvSpPr>
      </xdr:nvSpPr>
      <xdr:spPr bwMode="auto">
        <a:xfrm>
          <a:off x="21412200" y="13496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55</xdr:row>
      <xdr:rowOff>180975</xdr:rowOff>
    </xdr:from>
    <xdr:to>
      <xdr:col>50</xdr:col>
      <xdr:colOff>38100</xdr:colOff>
      <xdr:row>55</xdr:row>
      <xdr:rowOff>257175</xdr:rowOff>
    </xdr:to>
    <xdr:sp macro="" textlink="">
      <xdr:nvSpPr>
        <xdr:cNvPr id="1093685" name="타원 203">
          <a:extLst>
            <a:ext uri="{FF2B5EF4-FFF2-40B4-BE49-F238E27FC236}">
              <a16:creationId xmlns:a16="http://schemas.microsoft.com/office/drawing/2014/main" id="{00000000-0008-0000-0500-000035B01000}"/>
            </a:ext>
          </a:extLst>
        </xdr:cNvPr>
        <xdr:cNvSpPr>
          <a:spLocks noChangeArrowheads="1"/>
        </xdr:cNvSpPr>
      </xdr:nvSpPr>
      <xdr:spPr bwMode="auto">
        <a:xfrm>
          <a:off x="22469475" y="134969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55</xdr:row>
      <xdr:rowOff>190500</xdr:rowOff>
    </xdr:from>
    <xdr:to>
      <xdr:col>52</xdr:col>
      <xdr:colOff>47625</xdr:colOff>
      <xdr:row>55</xdr:row>
      <xdr:rowOff>266700</xdr:rowOff>
    </xdr:to>
    <xdr:sp macro="" textlink="">
      <xdr:nvSpPr>
        <xdr:cNvPr id="1093686" name="타원 203">
          <a:extLst>
            <a:ext uri="{FF2B5EF4-FFF2-40B4-BE49-F238E27FC236}">
              <a16:creationId xmlns:a16="http://schemas.microsoft.com/office/drawing/2014/main" id="{00000000-0008-0000-0500-000036B01000}"/>
            </a:ext>
          </a:extLst>
        </xdr:cNvPr>
        <xdr:cNvSpPr>
          <a:spLocks noChangeArrowheads="1"/>
        </xdr:cNvSpPr>
      </xdr:nvSpPr>
      <xdr:spPr bwMode="auto">
        <a:xfrm>
          <a:off x="2318385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55</xdr:row>
      <xdr:rowOff>190500</xdr:rowOff>
    </xdr:from>
    <xdr:to>
      <xdr:col>54</xdr:col>
      <xdr:colOff>180975</xdr:colOff>
      <xdr:row>55</xdr:row>
      <xdr:rowOff>266700</xdr:rowOff>
    </xdr:to>
    <xdr:sp macro="" textlink="">
      <xdr:nvSpPr>
        <xdr:cNvPr id="1093687" name="타원 203">
          <a:extLst>
            <a:ext uri="{FF2B5EF4-FFF2-40B4-BE49-F238E27FC236}">
              <a16:creationId xmlns:a16="http://schemas.microsoft.com/office/drawing/2014/main" id="{00000000-0008-0000-0500-000037B01000}"/>
            </a:ext>
          </a:extLst>
        </xdr:cNvPr>
        <xdr:cNvSpPr>
          <a:spLocks noChangeArrowheads="1"/>
        </xdr:cNvSpPr>
      </xdr:nvSpPr>
      <xdr:spPr bwMode="auto">
        <a:xfrm>
          <a:off x="2402205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55</xdr:row>
      <xdr:rowOff>190500</xdr:rowOff>
    </xdr:from>
    <xdr:to>
      <xdr:col>56</xdr:col>
      <xdr:colOff>228600</xdr:colOff>
      <xdr:row>55</xdr:row>
      <xdr:rowOff>266700</xdr:rowOff>
    </xdr:to>
    <xdr:sp macro="" textlink="">
      <xdr:nvSpPr>
        <xdr:cNvPr id="1093688" name="타원 203">
          <a:extLst>
            <a:ext uri="{FF2B5EF4-FFF2-40B4-BE49-F238E27FC236}">
              <a16:creationId xmlns:a16="http://schemas.microsoft.com/office/drawing/2014/main" id="{00000000-0008-0000-0500-000038B01000}"/>
            </a:ext>
          </a:extLst>
        </xdr:cNvPr>
        <xdr:cNvSpPr>
          <a:spLocks noChangeArrowheads="1"/>
        </xdr:cNvSpPr>
      </xdr:nvSpPr>
      <xdr:spPr bwMode="auto">
        <a:xfrm>
          <a:off x="24774525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55</xdr:row>
      <xdr:rowOff>190500</xdr:rowOff>
    </xdr:from>
    <xdr:to>
      <xdr:col>58</xdr:col>
      <xdr:colOff>314325</xdr:colOff>
      <xdr:row>55</xdr:row>
      <xdr:rowOff>266700</xdr:rowOff>
    </xdr:to>
    <xdr:sp macro="" textlink="">
      <xdr:nvSpPr>
        <xdr:cNvPr id="1093689" name="타원 203">
          <a:extLst>
            <a:ext uri="{FF2B5EF4-FFF2-40B4-BE49-F238E27FC236}">
              <a16:creationId xmlns:a16="http://schemas.microsoft.com/office/drawing/2014/main" id="{00000000-0008-0000-0500-000039B01000}"/>
            </a:ext>
          </a:extLst>
        </xdr:cNvPr>
        <xdr:cNvSpPr>
          <a:spLocks noChangeArrowheads="1"/>
        </xdr:cNvSpPr>
      </xdr:nvSpPr>
      <xdr:spPr bwMode="auto">
        <a:xfrm>
          <a:off x="2556510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55</xdr:row>
      <xdr:rowOff>190500</xdr:rowOff>
    </xdr:from>
    <xdr:to>
      <xdr:col>61</xdr:col>
      <xdr:colOff>57150</xdr:colOff>
      <xdr:row>55</xdr:row>
      <xdr:rowOff>266700</xdr:rowOff>
    </xdr:to>
    <xdr:sp macro="" textlink="">
      <xdr:nvSpPr>
        <xdr:cNvPr id="1093690" name="타원 203">
          <a:extLst>
            <a:ext uri="{FF2B5EF4-FFF2-40B4-BE49-F238E27FC236}">
              <a16:creationId xmlns:a16="http://schemas.microsoft.com/office/drawing/2014/main" id="{00000000-0008-0000-0500-00003AB01000}"/>
            </a:ext>
          </a:extLst>
        </xdr:cNvPr>
        <xdr:cNvSpPr>
          <a:spLocks noChangeArrowheads="1"/>
        </xdr:cNvSpPr>
      </xdr:nvSpPr>
      <xdr:spPr bwMode="auto">
        <a:xfrm>
          <a:off x="2636520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55</xdr:row>
      <xdr:rowOff>190500</xdr:rowOff>
    </xdr:from>
    <xdr:to>
      <xdr:col>63</xdr:col>
      <xdr:colOff>38100</xdr:colOff>
      <xdr:row>55</xdr:row>
      <xdr:rowOff>266700</xdr:rowOff>
    </xdr:to>
    <xdr:sp macro="" textlink="">
      <xdr:nvSpPr>
        <xdr:cNvPr id="1093691" name="타원 203">
          <a:extLst>
            <a:ext uri="{FF2B5EF4-FFF2-40B4-BE49-F238E27FC236}">
              <a16:creationId xmlns:a16="http://schemas.microsoft.com/office/drawing/2014/main" id="{00000000-0008-0000-0500-00003BB01000}"/>
            </a:ext>
          </a:extLst>
        </xdr:cNvPr>
        <xdr:cNvSpPr>
          <a:spLocks noChangeArrowheads="1"/>
        </xdr:cNvSpPr>
      </xdr:nvSpPr>
      <xdr:spPr bwMode="auto">
        <a:xfrm>
          <a:off x="2705100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55</xdr:row>
      <xdr:rowOff>190500</xdr:rowOff>
    </xdr:from>
    <xdr:to>
      <xdr:col>64</xdr:col>
      <xdr:colOff>323850</xdr:colOff>
      <xdr:row>55</xdr:row>
      <xdr:rowOff>266700</xdr:rowOff>
    </xdr:to>
    <xdr:sp macro="" textlink="">
      <xdr:nvSpPr>
        <xdr:cNvPr id="1093692" name="타원 203">
          <a:extLst>
            <a:ext uri="{FF2B5EF4-FFF2-40B4-BE49-F238E27FC236}">
              <a16:creationId xmlns:a16="http://schemas.microsoft.com/office/drawing/2014/main" id="{00000000-0008-0000-0500-00003CB01000}"/>
            </a:ext>
          </a:extLst>
        </xdr:cNvPr>
        <xdr:cNvSpPr>
          <a:spLocks noChangeArrowheads="1"/>
        </xdr:cNvSpPr>
      </xdr:nvSpPr>
      <xdr:spPr bwMode="auto">
        <a:xfrm>
          <a:off x="27689175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55</xdr:row>
      <xdr:rowOff>190500</xdr:rowOff>
    </xdr:from>
    <xdr:to>
      <xdr:col>66</xdr:col>
      <xdr:colOff>161925</xdr:colOff>
      <xdr:row>55</xdr:row>
      <xdr:rowOff>266700</xdr:rowOff>
    </xdr:to>
    <xdr:sp macro="" textlink="">
      <xdr:nvSpPr>
        <xdr:cNvPr id="1093693" name="타원 203">
          <a:extLst>
            <a:ext uri="{FF2B5EF4-FFF2-40B4-BE49-F238E27FC236}">
              <a16:creationId xmlns:a16="http://schemas.microsoft.com/office/drawing/2014/main" id="{00000000-0008-0000-0500-00003DB01000}"/>
            </a:ext>
          </a:extLst>
        </xdr:cNvPr>
        <xdr:cNvSpPr>
          <a:spLocks noChangeArrowheads="1"/>
        </xdr:cNvSpPr>
      </xdr:nvSpPr>
      <xdr:spPr bwMode="auto">
        <a:xfrm>
          <a:off x="28232100" y="135064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219075</xdr:rowOff>
    </xdr:from>
    <xdr:to>
      <xdr:col>67</xdr:col>
      <xdr:colOff>342900</xdr:colOff>
      <xdr:row>61</xdr:row>
      <xdr:rowOff>228600</xdr:rowOff>
    </xdr:to>
    <xdr:cxnSp macro="">
      <xdr:nvCxnSpPr>
        <xdr:cNvPr id="1093694" name="직선 연결선 281">
          <a:extLst>
            <a:ext uri="{FF2B5EF4-FFF2-40B4-BE49-F238E27FC236}">
              <a16:creationId xmlns:a16="http://schemas.microsoft.com/office/drawing/2014/main" id="{00000000-0008-0000-0500-00003EB01000}"/>
            </a:ext>
          </a:extLst>
        </xdr:cNvPr>
        <xdr:cNvCxnSpPr>
          <a:cxnSpLocks noChangeShapeType="1"/>
        </xdr:cNvCxnSpPr>
      </xdr:nvCxnSpPr>
      <xdr:spPr bwMode="auto">
        <a:xfrm>
          <a:off x="14744700" y="153638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61</xdr:row>
      <xdr:rowOff>180975</xdr:rowOff>
    </xdr:from>
    <xdr:to>
      <xdr:col>37</xdr:col>
      <xdr:colOff>38100</xdr:colOff>
      <xdr:row>61</xdr:row>
      <xdr:rowOff>257175</xdr:rowOff>
    </xdr:to>
    <xdr:sp macro="" textlink="">
      <xdr:nvSpPr>
        <xdr:cNvPr id="1093695" name="타원 203">
          <a:extLst>
            <a:ext uri="{FF2B5EF4-FFF2-40B4-BE49-F238E27FC236}">
              <a16:creationId xmlns:a16="http://schemas.microsoft.com/office/drawing/2014/main" id="{00000000-0008-0000-0500-00003FB01000}"/>
            </a:ext>
          </a:extLst>
        </xdr:cNvPr>
        <xdr:cNvSpPr>
          <a:spLocks noChangeArrowheads="1"/>
        </xdr:cNvSpPr>
      </xdr:nvSpPr>
      <xdr:spPr bwMode="auto">
        <a:xfrm>
          <a:off x="17887950" y="15325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61</xdr:row>
      <xdr:rowOff>180975</xdr:rowOff>
    </xdr:from>
    <xdr:to>
      <xdr:col>41</xdr:col>
      <xdr:colOff>47625</xdr:colOff>
      <xdr:row>61</xdr:row>
      <xdr:rowOff>257175</xdr:rowOff>
    </xdr:to>
    <xdr:sp macro="" textlink="">
      <xdr:nvSpPr>
        <xdr:cNvPr id="1093696" name="타원 203">
          <a:extLst>
            <a:ext uri="{FF2B5EF4-FFF2-40B4-BE49-F238E27FC236}">
              <a16:creationId xmlns:a16="http://schemas.microsoft.com/office/drawing/2014/main" id="{00000000-0008-0000-0500-000040B01000}"/>
            </a:ext>
          </a:extLst>
        </xdr:cNvPr>
        <xdr:cNvSpPr>
          <a:spLocks noChangeArrowheads="1"/>
        </xdr:cNvSpPr>
      </xdr:nvSpPr>
      <xdr:spPr bwMode="auto">
        <a:xfrm>
          <a:off x="19307175" y="15325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61</xdr:row>
      <xdr:rowOff>180975</xdr:rowOff>
    </xdr:from>
    <xdr:to>
      <xdr:col>44</xdr:col>
      <xdr:colOff>38100</xdr:colOff>
      <xdr:row>61</xdr:row>
      <xdr:rowOff>257175</xdr:rowOff>
    </xdr:to>
    <xdr:sp macro="" textlink="">
      <xdr:nvSpPr>
        <xdr:cNvPr id="1093697" name="타원 203">
          <a:extLst>
            <a:ext uri="{FF2B5EF4-FFF2-40B4-BE49-F238E27FC236}">
              <a16:creationId xmlns:a16="http://schemas.microsoft.com/office/drawing/2014/main" id="{00000000-0008-0000-0500-000041B01000}"/>
            </a:ext>
          </a:extLst>
        </xdr:cNvPr>
        <xdr:cNvSpPr>
          <a:spLocks noChangeArrowheads="1"/>
        </xdr:cNvSpPr>
      </xdr:nvSpPr>
      <xdr:spPr bwMode="auto">
        <a:xfrm>
          <a:off x="20354925" y="15325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61</xdr:row>
      <xdr:rowOff>180975</xdr:rowOff>
    </xdr:from>
    <xdr:to>
      <xdr:col>47</xdr:col>
      <xdr:colOff>38100</xdr:colOff>
      <xdr:row>61</xdr:row>
      <xdr:rowOff>257175</xdr:rowOff>
    </xdr:to>
    <xdr:sp macro="" textlink="">
      <xdr:nvSpPr>
        <xdr:cNvPr id="1093698" name="타원 203">
          <a:extLst>
            <a:ext uri="{FF2B5EF4-FFF2-40B4-BE49-F238E27FC236}">
              <a16:creationId xmlns:a16="http://schemas.microsoft.com/office/drawing/2014/main" id="{00000000-0008-0000-0500-000042B01000}"/>
            </a:ext>
          </a:extLst>
        </xdr:cNvPr>
        <xdr:cNvSpPr>
          <a:spLocks noChangeArrowheads="1"/>
        </xdr:cNvSpPr>
      </xdr:nvSpPr>
      <xdr:spPr bwMode="auto">
        <a:xfrm>
          <a:off x="21412200" y="15325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61</xdr:row>
      <xdr:rowOff>180975</xdr:rowOff>
    </xdr:from>
    <xdr:to>
      <xdr:col>50</xdr:col>
      <xdr:colOff>38100</xdr:colOff>
      <xdr:row>61</xdr:row>
      <xdr:rowOff>257175</xdr:rowOff>
    </xdr:to>
    <xdr:sp macro="" textlink="">
      <xdr:nvSpPr>
        <xdr:cNvPr id="1093699" name="타원 203">
          <a:extLst>
            <a:ext uri="{FF2B5EF4-FFF2-40B4-BE49-F238E27FC236}">
              <a16:creationId xmlns:a16="http://schemas.microsoft.com/office/drawing/2014/main" id="{00000000-0008-0000-0500-000043B01000}"/>
            </a:ext>
          </a:extLst>
        </xdr:cNvPr>
        <xdr:cNvSpPr>
          <a:spLocks noChangeArrowheads="1"/>
        </xdr:cNvSpPr>
      </xdr:nvSpPr>
      <xdr:spPr bwMode="auto">
        <a:xfrm>
          <a:off x="22469475" y="15325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61</xdr:row>
      <xdr:rowOff>190500</xdr:rowOff>
    </xdr:from>
    <xdr:to>
      <xdr:col>52</xdr:col>
      <xdr:colOff>47625</xdr:colOff>
      <xdr:row>61</xdr:row>
      <xdr:rowOff>266700</xdr:rowOff>
    </xdr:to>
    <xdr:sp macro="" textlink="">
      <xdr:nvSpPr>
        <xdr:cNvPr id="1093700" name="타원 203">
          <a:extLst>
            <a:ext uri="{FF2B5EF4-FFF2-40B4-BE49-F238E27FC236}">
              <a16:creationId xmlns:a16="http://schemas.microsoft.com/office/drawing/2014/main" id="{00000000-0008-0000-0500-000044B01000}"/>
            </a:ext>
          </a:extLst>
        </xdr:cNvPr>
        <xdr:cNvSpPr>
          <a:spLocks noChangeArrowheads="1"/>
        </xdr:cNvSpPr>
      </xdr:nvSpPr>
      <xdr:spPr bwMode="auto">
        <a:xfrm>
          <a:off x="2318385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61</xdr:row>
      <xdr:rowOff>190500</xdr:rowOff>
    </xdr:from>
    <xdr:to>
      <xdr:col>54</xdr:col>
      <xdr:colOff>180975</xdr:colOff>
      <xdr:row>61</xdr:row>
      <xdr:rowOff>266700</xdr:rowOff>
    </xdr:to>
    <xdr:sp macro="" textlink="">
      <xdr:nvSpPr>
        <xdr:cNvPr id="1093701" name="타원 203">
          <a:extLst>
            <a:ext uri="{FF2B5EF4-FFF2-40B4-BE49-F238E27FC236}">
              <a16:creationId xmlns:a16="http://schemas.microsoft.com/office/drawing/2014/main" id="{00000000-0008-0000-0500-000045B01000}"/>
            </a:ext>
          </a:extLst>
        </xdr:cNvPr>
        <xdr:cNvSpPr>
          <a:spLocks noChangeArrowheads="1"/>
        </xdr:cNvSpPr>
      </xdr:nvSpPr>
      <xdr:spPr bwMode="auto">
        <a:xfrm>
          <a:off x="2402205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61</xdr:row>
      <xdr:rowOff>190500</xdr:rowOff>
    </xdr:from>
    <xdr:to>
      <xdr:col>56</xdr:col>
      <xdr:colOff>228600</xdr:colOff>
      <xdr:row>61</xdr:row>
      <xdr:rowOff>266700</xdr:rowOff>
    </xdr:to>
    <xdr:sp macro="" textlink="">
      <xdr:nvSpPr>
        <xdr:cNvPr id="1093702" name="타원 203">
          <a:extLst>
            <a:ext uri="{FF2B5EF4-FFF2-40B4-BE49-F238E27FC236}">
              <a16:creationId xmlns:a16="http://schemas.microsoft.com/office/drawing/2014/main" id="{00000000-0008-0000-0500-000046B01000}"/>
            </a:ext>
          </a:extLst>
        </xdr:cNvPr>
        <xdr:cNvSpPr>
          <a:spLocks noChangeArrowheads="1"/>
        </xdr:cNvSpPr>
      </xdr:nvSpPr>
      <xdr:spPr bwMode="auto">
        <a:xfrm>
          <a:off x="24774525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61</xdr:row>
      <xdr:rowOff>190500</xdr:rowOff>
    </xdr:from>
    <xdr:to>
      <xdr:col>58</xdr:col>
      <xdr:colOff>314325</xdr:colOff>
      <xdr:row>61</xdr:row>
      <xdr:rowOff>266700</xdr:rowOff>
    </xdr:to>
    <xdr:sp macro="" textlink="">
      <xdr:nvSpPr>
        <xdr:cNvPr id="1093703" name="타원 203">
          <a:extLst>
            <a:ext uri="{FF2B5EF4-FFF2-40B4-BE49-F238E27FC236}">
              <a16:creationId xmlns:a16="http://schemas.microsoft.com/office/drawing/2014/main" id="{00000000-0008-0000-0500-000047B01000}"/>
            </a:ext>
          </a:extLst>
        </xdr:cNvPr>
        <xdr:cNvSpPr>
          <a:spLocks noChangeArrowheads="1"/>
        </xdr:cNvSpPr>
      </xdr:nvSpPr>
      <xdr:spPr bwMode="auto">
        <a:xfrm>
          <a:off x="2556510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61</xdr:row>
      <xdr:rowOff>190500</xdr:rowOff>
    </xdr:from>
    <xdr:to>
      <xdr:col>61</xdr:col>
      <xdr:colOff>57150</xdr:colOff>
      <xdr:row>61</xdr:row>
      <xdr:rowOff>266700</xdr:rowOff>
    </xdr:to>
    <xdr:sp macro="" textlink="">
      <xdr:nvSpPr>
        <xdr:cNvPr id="1093704" name="타원 203">
          <a:extLst>
            <a:ext uri="{FF2B5EF4-FFF2-40B4-BE49-F238E27FC236}">
              <a16:creationId xmlns:a16="http://schemas.microsoft.com/office/drawing/2014/main" id="{00000000-0008-0000-0500-000048B01000}"/>
            </a:ext>
          </a:extLst>
        </xdr:cNvPr>
        <xdr:cNvSpPr>
          <a:spLocks noChangeArrowheads="1"/>
        </xdr:cNvSpPr>
      </xdr:nvSpPr>
      <xdr:spPr bwMode="auto">
        <a:xfrm>
          <a:off x="2636520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61</xdr:row>
      <xdr:rowOff>190500</xdr:rowOff>
    </xdr:from>
    <xdr:to>
      <xdr:col>63</xdr:col>
      <xdr:colOff>38100</xdr:colOff>
      <xdr:row>61</xdr:row>
      <xdr:rowOff>266700</xdr:rowOff>
    </xdr:to>
    <xdr:sp macro="" textlink="">
      <xdr:nvSpPr>
        <xdr:cNvPr id="1093705" name="타원 203">
          <a:extLst>
            <a:ext uri="{FF2B5EF4-FFF2-40B4-BE49-F238E27FC236}">
              <a16:creationId xmlns:a16="http://schemas.microsoft.com/office/drawing/2014/main" id="{00000000-0008-0000-0500-000049B01000}"/>
            </a:ext>
          </a:extLst>
        </xdr:cNvPr>
        <xdr:cNvSpPr>
          <a:spLocks noChangeArrowheads="1"/>
        </xdr:cNvSpPr>
      </xdr:nvSpPr>
      <xdr:spPr bwMode="auto">
        <a:xfrm>
          <a:off x="2705100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61</xdr:row>
      <xdr:rowOff>190500</xdr:rowOff>
    </xdr:from>
    <xdr:to>
      <xdr:col>64</xdr:col>
      <xdr:colOff>323850</xdr:colOff>
      <xdr:row>61</xdr:row>
      <xdr:rowOff>266700</xdr:rowOff>
    </xdr:to>
    <xdr:sp macro="" textlink="">
      <xdr:nvSpPr>
        <xdr:cNvPr id="1093706" name="타원 203">
          <a:extLst>
            <a:ext uri="{FF2B5EF4-FFF2-40B4-BE49-F238E27FC236}">
              <a16:creationId xmlns:a16="http://schemas.microsoft.com/office/drawing/2014/main" id="{00000000-0008-0000-0500-00004AB01000}"/>
            </a:ext>
          </a:extLst>
        </xdr:cNvPr>
        <xdr:cNvSpPr>
          <a:spLocks noChangeArrowheads="1"/>
        </xdr:cNvSpPr>
      </xdr:nvSpPr>
      <xdr:spPr bwMode="auto">
        <a:xfrm>
          <a:off x="27689175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61</xdr:row>
      <xdr:rowOff>190500</xdr:rowOff>
    </xdr:from>
    <xdr:to>
      <xdr:col>66</xdr:col>
      <xdr:colOff>161925</xdr:colOff>
      <xdr:row>61</xdr:row>
      <xdr:rowOff>266700</xdr:rowOff>
    </xdr:to>
    <xdr:sp macro="" textlink="">
      <xdr:nvSpPr>
        <xdr:cNvPr id="1093707" name="타원 203">
          <a:extLst>
            <a:ext uri="{FF2B5EF4-FFF2-40B4-BE49-F238E27FC236}">
              <a16:creationId xmlns:a16="http://schemas.microsoft.com/office/drawing/2014/main" id="{00000000-0008-0000-0500-00004BB01000}"/>
            </a:ext>
          </a:extLst>
        </xdr:cNvPr>
        <xdr:cNvSpPr>
          <a:spLocks noChangeArrowheads="1"/>
        </xdr:cNvSpPr>
      </xdr:nvSpPr>
      <xdr:spPr bwMode="auto">
        <a:xfrm>
          <a:off x="28232100" y="15335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64</xdr:row>
      <xdr:rowOff>219075</xdr:rowOff>
    </xdr:from>
    <xdr:to>
      <xdr:col>67</xdr:col>
      <xdr:colOff>342900</xdr:colOff>
      <xdr:row>64</xdr:row>
      <xdr:rowOff>228600</xdr:rowOff>
    </xdr:to>
    <xdr:cxnSp macro="">
      <xdr:nvCxnSpPr>
        <xdr:cNvPr id="1093708" name="직선 연결선 281">
          <a:extLst>
            <a:ext uri="{FF2B5EF4-FFF2-40B4-BE49-F238E27FC236}">
              <a16:creationId xmlns:a16="http://schemas.microsoft.com/office/drawing/2014/main" id="{00000000-0008-0000-0500-00004CB01000}"/>
            </a:ext>
          </a:extLst>
        </xdr:cNvPr>
        <xdr:cNvCxnSpPr>
          <a:cxnSpLocks noChangeShapeType="1"/>
        </xdr:cNvCxnSpPr>
      </xdr:nvCxnSpPr>
      <xdr:spPr bwMode="auto">
        <a:xfrm>
          <a:off x="14744700" y="162782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64</xdr:row>
      <xdr:rowOff>180975</xdr:rowOff>
    </xdr:from>
    <xdr:to>
      <xdr:col>37</xdr:col>
      <xdr:colOff>38100</xdr:colOff>
      <xdr:row>64</xdr:row>
      <xdr:rowOff>257175</xdr:rowOff>
    </xdr:to>
    <xdr:sp macro="" textlink="">
      <xdr:nvSpPr>
        <xdr:cNvPr id="1093709" name="타원 203">
          <a:extLst>
            <a:ext uri="{FF2B5EF4-FFF2-40B4-BE49-F238E27FC236}">
              <a16:creationId xmlns:a16="http://schemas.microsoft.com/office/drawing/2014/main" id="{00000000-0008-0000-0500-00004DB01000}"/>
            </a:ext>
          </a:extLst>
        </xdr:cNvPr>
        <xdr:cNvSpPr>
          <a:spLocks noChangeArrowheads="1"/>
        </xdr:cNvSpPr>
      </xdr:nvSpPr>
      <xdr:spPr bwMode="auto">
        <a:xfrm>
          <a:off x="17887950" y="16240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64</xdr:row>
      <xdr:rowOff>180975</xdr:rowOff>
    </xdr:from>
    <xdr:to>
      <xdr:col>41</xdr:col>
      <xdr:colOff>47625</xdr:colOff>
      <xdr:row>64</xdr:row>
      <xdr:rowOff>257175</xdr:rowOff>
    </xdr:to>
    <xdr:sp macro="" textlink="">
      <xdr:nvSpPr>
        <xdr:cNvPr id="1093710" name="타원 203">
          <a:extLst>
            <a:ext uri="{FF2B5EF4-FFF2-40B4-BE49-F238E27FC236}">
              <a16:creationId xmlns:a16="http://schemas.microsoft.com/office/drawing/2014/main" id="{00000000-0008-0000-0500-00004EB01000}"/>
            </a:ext>
          </a:extLst>
        </xdr:cNvPr>
        <xdr:cNvSpPr>
          <a:spLocks noChangeArrowheads="1"/>
        </xdr:cNvSpPr>
      </xdr:nvSpPr>
      <xdr:spPr bwMode="auto">
        <a:xfrm>
          <a:off x="19307175" y="16240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64</xdr:row>
      <xdr:rowOff>180975</xdr:rowOff>
    </xdr:from>
    <xdr:to>
      <xdr:col>44</xdr:col>
      <xdr:colOff>38100</xdr:colOff>
      <xdr:row>64</xdr:row>
      <xdr:rowOff>257175</xdr:rowOff>
    </xdr:to>
    <xdr:sp macro="" textlink="">
      <xdr:nvSpPr>
        <xdr:cNvPr id="1093711" name="타원 203">
          <a:extLst>
            <a:ext uri="{FF2B5EF4-FFF2-40B4-BE49-F238E27FC236}">
              <a16:creationId xmlns:a16="http://schemas.microsoft.com/office/drawing/2014/main" id="{00000000-0008-0000-0500-00004FB01000}"/>
            </a:ext>
          </a:extLst>
        </xdr:cNvPr>
        <xdr:cNvSpPr>
          <a:spLocks noChangeArrowheads="1"/>
        </xdr:cNvSpPr>
      </xdr:nvSpPr>
      <xdr:spPr bwMode="auto">
        <a:xfrm>
          <a:off x="20354925" y="16240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64</xdr:row>
      <xdr:rowOff>180975</xdr:rowOff>
    </xdr:from>
    <xdr:to>
      <xdr:col>47</xdr:col>
      <xdr:colOff>38100</xdr:colOff>
      <xdr:row>64</xdr:row>
      <xdr:rowOff>257175</xdr:rowOff>
    </xdr:to>
    <xdr:sp macro="" textlink="">
      <xdr:nvSpPr>
        <xdr:cNvPr id="1093712" name="타원 203">
          <a:extLst>
            <a:ext uri="{FF2B5EF4-FFF2-40B4-BE49-F238E27FC236}">
              <a16:creationId xmlns:a16="http://schemas.microsoft.com/office/drawing/2014/main" id="{00000000-0008-0000-0500-000050B01000}"/>
            </a:ext>
          </a:extLst>
        </xdr:cNvPr>
        <xdr:cNvSpPr>
          <a:spLocks noChangeArrowheads="1"/>
        </xdr:cNvSpPr>
      </xdr:nvSpPr>
      <xdr:spPr bwMode="auto">
        <a:xfrm>
          <a:off x="21412200" y="16240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64</xdr:row>
      <xdr:rowOff>180975</xdr:rowOff>
    </xdr:from>
    <xdr:to>
      <xdr:col>50</xdr:col>
      <xdr:colOff>38100</xdr:colOff>
      <xdr:row>64</xdr:row>
      <xdr:rowOff>257175</xdr:rowOff>
    </xdr:to>
    <xdr:sp macro="" textlink="">
      <xdr:nvSpPr>
        <xdr:cNvPr id="1093713" name="타원 203">
          <a:extLst>
            <a:ext uri="{FF2B5EF4-FFF2-40B4-BE49-F238E27FC236}">
              <a16:creationId xmlns:a16="http://schemas.microsoft.com/office/drawing/2014/main" id="{00000000-0008-0000-0500-000051B01000}"/>
            </a:ext>
          </a:extLst>
        </xdr:cNvPr>
        <xdr:cNvSpPr>
          <a:spLocks noChangeArrowheads="1"/>
        </xdr:cNvSpPr>
      </xdr:nvSpPr>
      <xdr:spPr bwMode="auto">
        <a:xfrm>
          <a:off x="22469475" y="16240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64</xdr:row>
      <xdr:rowOff>190500</xdr:rowOff>
    </xdr:from>
    <xdr:to>
      <xdr:col>52</xdr:col>
      <xdr:colOff>47625</xdr:colOff>
      <xdr:row>64</xdr:row>
      <xdr:rowOff>266700</xdr:rowOff>
    </xdr:to>
    <xdr:sp macro="" textlink="">
      <xdr:nvSpPr>
        <xdr:cNvPr id="1093714" name="타원 203">
          <a:extLst>
            <a:ext uri="{FF2B5EF4-FFF2-40B4-BE49-F238E27FC236}">
              <a16:creationId xmlns:a16="http://schemas.microsoft.com/office/drawing/2014/main" id="{00000000-0008-0000-0500-000052B01000}"/>
            </a:ext>
          </a:extLst>
        </xdr:cNvPr>
        <xdr:cNvSpPr>
          <a:spLocks noChangeArrowheads="1"/>
        </xdr:cNvSpPr>
      </xdr:nvSpPr>
      <xdr:spPr bwMode="auto">
        <a:xfrm>
          <a:off x="2318385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64</xdr:row>
      <xdr:rowOff>190500</xdr:rowOff>
    </xdr:from>
    <xdr:to>
      <xdr:col>54</xdr:col>
      <xdr:colOff>180975</xdr:colOff>
      <xdr:row>64</xdr:row>
      <xdr:rowOff>266700</xdr:rowOff>
    </xdr:to>
    <xdr:sp macro="" textlink="">
      <xdr:nvSpPr>
        <xdr:cNvPr id="1093715" name="타원 203">
          <a:extLst>
            <a:ext uri="{FF2B5EF4-FFF2-40B4-BE49-F238E27FC236}">
              <a16:creationId xmlns:a16="http://schemas.microsoft.com/office/drawing/2014/main" id="{00000000-0008-0000-0500-000053B01000}"/>
            </a:ext>
          </a:extLst>
        </xdr:cNvPr>
        <xdr:cNvSpPr>
          <a:spLocks noChangeArrowheads="1"/>
        </xdr:cNvSpPr>
      </xdr:nvSpPr>
      <xdr:spPr bwMode="auto">
        <a:xfrm>
          <a:off x="2402205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64</xdr:row>
      <xdr:rowOff>190500</xdr:rowOff>
    </xdr:from>
    <xdr:to>
      <xdr:col>56</xdr:col>
      <xdr:colOff>228600</xdr:colOff>
      <xdr:row>64</xdr:row>
      <xdr:rowOff>266700</xdr:rowOff>
    </xdr:to>
    <xdr:sp macro="" textlink="">
      <xdr:nvSpPr>
        <xdr:cNvPr id="1093716" name="타원 203">
          <a:extLst>
            <a:ext uri="{FF2B5EF4-FFF2-40B4-BE49-F238E27FC236}">
              <a16:creationId xmlns:a16="http://schemas.microsoft.com/office/drawing/2014/main" id="{00000000-0008-0000-0500-000054B01000}"/>
            </a:ext>
          </a:extLst>
        </xdr:cNvPr>
        <xdr:cNvSpPr>
          <a:spLocks noChangeArrowheads="1"/>
        </xdr:cNvSpPr>
      </xdr:nvSpPr>
      <xdr:spPr bwMode="auto">
        <a:xfrm>
          <a:off x="24774525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64</xdr:row>
      <xdr:rowOff>190500</xdr:rowOff>
    </xdr:from>
    <xdr:to>
      <xdr:col>58</xdr:col>
      <xdr:colOff>314325</xdr:colOff>
      <xdr:row>64</xdr:row>
      <xdr:rowOff>266700</xdr:rowOff>
    </xdr:to>
    <xdr:sp macro="" textlink="">
      <xdr:nvSpPr>
        <xdr:cNvPr id="1093717" name="타원 203">
          <a:extLst>
            <a:ext uri="{FF2B5EF4-FFF2-40B4-BE49-F238E27FC236}">
              <a16:creationId xmlns:a16="http://schemas.microsoft.com/office/drawing/2014/main" id="{00000000-0008-0000-0500-000055B01000}"/>
            </a:ext>
          </a:extLst>
        </xdr:cNvPr>
        <xdr:cNvSpPr>
          <a:spLocks noChangeArrowheads="1"/>
        </xdr:cNvSpPr>
      </xdr:nvSpPr>
      <xdr:spPr bwMode="auto">
        <a:xfrm>
          <a:off x="2556510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64</xdr:row>
      <xdr:rowOff>190500</xdr:rowOff>
    </xdr:from>
    <xdr:to>
      <xdr:col>61</xdr:col>
      <xdr:colOff>57150</xdr:colOff>
      <xdr:row>64</xdr:row>
      <xdr:rowOff>266700</xdr:rowOff>
    </xdr:to>
    <xdr:sp macro="" textlink="">
      <xdr:nvSpPr>
        <xdr:cNvPr id="1093718" name="타원 203">
          <a:extLst>
            <a:ext uri="{FF2B5EF4-FFF2-40B4-BE49-F238E27FC236}">
              <a16:creationId xmlns:a16="http://schemas.microsoft.com/office/drawing/2014/main" id="{00000000-0008-0000-0500-000056B01000}"/>
            </a:ext>
          </a:extLst>
        </xdr:cNvPr>
        <xdr:cNvSpPr>
          <a:spLocks noChangeArrowheads="1"/>
        </xdr:cNvSpPr>
      </xdr:nvSpPr>
      <xdr:spPr bwMode="auto">
        <a:xfrm>
          <a:off x="2636520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64</xdr:row>
      <xdr:rowOff>190500</xdr:rowOff>
    </xdr:from>
    <xdr:to>
      <xdr:col>63</xdr:col>
      <xdr:colOff>38100</xdr:colOff>
      <xdr:row>64</xdr:row>
      <xdr:rowOff>266700</xdr:rowOff>
    </xdr:to>
    <xdr:sp macro="" textlink="">
      <xdr:nvSpPr>
        <xdr:cNvPr id="1093719" name="타원 203">
          <a:extLst>
            <a:ext uri="{FF2B5EF4-FFF2-40B4-BE49-F238E27FC236}">
              <a16:creationId xmlns:a16="http://schemas.microsoft.com/office/drawing/2014/main" id="{00000000-0008-0000-0500-000057B01000}"/>
            </a:ext>
          </a:extLst>
        </xdr:cNvPr>
        <xdr:cNvSpPr>
          <a:spLocks noChangeArrowheads="1"/>
        </xdr:cNvSpPr>
      </xdr:nvSpPr>
      <xdr:spPr bwMode="auto">
        <a:xfrm>
          <a:off x="2705100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64</xdr:row>
      <xdr:rowOff>190500</xdr:rowOff>
    </xdr:from>
    <xdr:to>
      <xdr:col>64</xdr:col>
      <xdr:colOff>323850</xdr:colOff>
      <xdr:row>64</xdr:row>
      <xdr:rowOff>266700</xdr:rowOff>
    </xdr:to>
    <xdr:sp macro="" textlink="">
      <xdr:nvSpPr>
        <xdr:cNvPr id="1093720" name="타원 203">
          <a:extLst>
            <a:ext uri="{FF2B5EF4-FFF2-40B4-BE49-F238E27FC236}">
              <a16:creationId xmlns:a16="http://schemas.microsoft.com/office/drawing/2014/main" id="{00000000-0008-0000-0500-000058B01000}"/>
            </a:ext>
          </a:extLst>
        </xdr:cNvPr>
        <xdr:cNvSpPr>
          <a:spLocks noChangeArrowheads="1"/>
        </xdr:cNvSpPr>
      </xdr:nvSpPr>
      <xdr:spPr bwMode="auto">
        <a:xfrm>
          <a:off x="27689175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64</xdr:row>
      <xdr:rowOff>190500</xdr:rowOff>
    </xdr:from>
    <xdr:to>
      <xdr:col>66</xdr:col>
      <xdr:colOff>161925</xdr:colOff>
      <xdr:row>64</xdr:row>
      <xdr:rowOff>266700</xdr:rowOff>
    </xdr:to>
    <xdr:sp macro="" textlink="">
      <xdr:nvSpPr>
        <xdr:cNvPr id="1093721" name="타원 203">
          <a:extLst>
            <a:ext uri="{FF2B5EF4-FFF2-40B4-BE49-F238E27FC236}">
              <a16:creationId xmlns:a16="http://schemas.microsoft.com/office/drawing/2014/main" id="{00000000-0008-0000-0500-000059B01000}"/>
            </a:ext>
          </a:extLst>
        </xdr:cNvPr>
        <xdr:cNvSpPr>
          <a:spLocks noChangeArrowheads="1"/>
        </xdr:cNvSpPr>
      </xdr:nvSpPr>
      <xdr:spPr bwMode="auto">
        <a:xfrm>
          <a:off x="28232100" y="16249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67</xdr:row>
      <xdr:rowOff>219075</xdr:rowOff>
    </xdr:from>
    <xdr:to>
      <xdr:col>67</xdr:col>
      <xdr:colOff>342900</xdr:colOff>
      <xdr:row>67</xdr:row>
      <xdr:rowOff>228600</xdr:rowOff>
    </xdr:to>
    <xdr:cxnSp macro="">
      <xdr:nvCxnSpPr>
        <xdr:cNvPr id="1093722" name="직선 연결선 281">
          <a:extLst>
            <a:ext uri="{FF2B5EF4-FFF2-40B4-BE49-F238E27FC236}">
              <a16:creationId xmlns:a16="http://schemas.microsoft.com/office/drawing/2014/main" id="{00000000-0008-0000-0500-00005AB01000}"/>
            </a:ext>
          </a:extLst>
        </xdr:cNvPr>
        <xdr:cNvCxnSpPr>
          <a:cxnSpLocks noChangeShapeType="1"/>
        </xdr:cNvCxnSpPr>
      </xdr:nvCxnSpPr>
      <xdr:spPr bwMode="auto">
        <a:xfrm>
          <a:off x="14744700" y="171926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67</xdr:row>
      <xdr:rowOff>180975</xdr:rowOff>
    </xdr:from>
    <xdr:to>
      <xdr:col>37</xdr:col>
      <xdr:colOff>38100</xdr:colOff>
      <xdr:row>67</xdr:row>
      <xdr:rowOff>257175</xdr:rowOff>
    </xdr:to>
    <xdr:sp macro="" textlink="">
      <xdr:nvSpPr>
        <xdr:cNvPr id="1093723" name="타원 203">
          <a:extLst>
            <a:ext uri="{FF2B5EF4-FFF2-40B4-BE49-F238E27FC236}">
              <a16:creationId xmlns:a16="http://schemas.microsoft.com/office/drawing/2014/main" id="{00000000-0008-0000-0500-00005BB01000}"/>
            </a:ext>
          </a:extLst>
        </xdr:cNvPr>
        <xdr:cNvSpPr>
          <a:spLocks noChangeArrowheads="1"/>
        </xdr:cNvSpPr>
      </xdr:nvSpPr>
      <xdr:spPr bwMode="auto">
        <a:xfrm>
          <a:off x="17887950" y="17154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67</xdr:row>
      <xdr:rowOff>180975</xdr:rowOff>
    </xdr:from>
    <xdr:to>
      <xdr:col>41</xdr:col>
      <xdr:colOff>47625</xdr:colOff>
      <xdr:row>67</xdr:row>
      <xdr:rowOff>257175</xdr:rowOff>
    </xdr:to>
    <xdr:sp macro="" textlink="">
      <xdr:nvSpPr>
        <xdr:cNvPr id="1093724" name="타원 203">
          <a:extLst>
            <a:ext uri="{FF2B5EF4-FFF2-40B4-BE49-F238E27FC236}">
              <a16:creationId xmlns:a16="http://schemas.microsoft.com/office/drawing/2014/main" id="{00000000-0008-0000-0500-00005CB01000}"/>
            </a:ext>
          </a:extLst>
        </xdr:cNvPr>
        <xdr:cNvSpPr>
          <a:spLocks noChangeArrowheads="1"/>
        </xdr:cNvSpPr>
      </xdr:nvSpPr>
      <xdr:spPr bwMode="auto">
        <a:xfrm>
          <a:off x="19307175" y="17154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67</xdr:row>
      <xdr:rowOff>180975</xdr:rowOff>
    </xdr:from>
    <xdr:to>
      <xdr:col>44</xdr:col>
      <xdr:colOff>38100</xdr:colOff>
      <xdr:row>67</xdr:row>
      <xdr:rowOff>257175</xdr:rowOff>
    </xdr:to>
    <xdr:sp macro="" textlink="">
      <xdr:nvSpPr>
        <xdr:cNvPr id="1093725" name="타원 203">
          <a:extLst>
            <a:ext uri="{FF2B5EF4-FFF2-40B4-BE49-F238E27FC236}">
              <a16:creationId xmlns:a16="http://schemas.microsoft.com/office/drawing/2014/main" id="{00000000-0008-0000-0500-00005DB01000}"/>
            </a:ext>
          </a:extLst>
        </xdr:cNvPr>
        <xdr:cNvSpPr>
          <a:spLocks noChangeArrowheads="1"/>
        </xdr:cNvSpPr>
      </xdr:nvSpPr>
      <xdr:spPr bwMode="auto">
        <a:xfrm>
          <a:off x="20354925" y="17154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67</xdr:row>
      <xdr:rowOff>180975</xdr:rowOff>
    </xdr:from>
    <xdr:to>
      <xdr:col>47</xdr:col>
      <xdr:colOff>38100</xdr:colOff>
      <xdr:row>67</xdr:row>
      <xdr:rowOff>257175</xdr:rowOff>
    </xdr:to>
    <xdr:sp macro="" textlink="">
      <xdr:nvSpPr>
        <xdr:cNvPr id="1093726" name="타원 203">
          <a:extLst>
            <a:ext uri="{FF2B5EF4-FFF2-40B4-BE49-F238E27FC236}">
              <a16:creationId xmlns:a16="http://schemas.microsoft.com/office/drawing/2014/main" id="{00000000-0008-0000-0500-00005EB01000}"/>
            </a:ext>
          </a:extLst>
        </xdr:cNvPr>
        <xdr:cNvSpPr>
          <a:spLocks noChangeArrowheads="1"/>
        </xdr:cNvSpPr>
      </xdr:nvSpPr>
      <xdr:spPr bwMode="auto">
        <a:xfrm>
          <a:off x="21412200" y="17154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67</xdr:row>
      <xdr:rowOff>180975</xdr:rowOff>
    </xdr:from>
    <xdr:to>
      <xdr:col>50</xdr:col>
      <xdr:colOff>38100</xdr:colOff>
      <xdr:row>67</xdr:row>
      <xdr:rowOff>257175</xdr:rowOff>
    </xdr:to>
    <xdr:sp macro="" textlink="">
      <xdr:nvSpPr>
        <xdr:cNvPr id="1093727" name="타원 203">
          <a:extLst>
            <a:ext uri="{FF2B5EF4-FFF2-40B4-BE49-F238E27FC236}">
              <a16:creationId xmlns:a16="http://schemas.microsoft.com/office/drawing/2014/main" id="{00000000-0008-0000-0500-00005FB01000}"/>
            </a:ext>
          </a:extLst>
        </xdr:cNvPr>
        <xdr:cNvSpPr>
          <a:spLocks noChangeArrowheads="1"/>
        </xdr:cNvSpPr>
      </xdr:nvSpPr>
      <xdr:spPr bwMode="auto">
        <a:xfrm>
          <a:off x="22469475" y="17154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67</xdr:row>
      <xdr:rowOff>190500</xdr:rowOff>
    </xdr:from>
    <xdr:to>
      <xdr:col>52</xdr:col>
      <xdr:colOff>47625</xdr:colOff>
      <xdr:row>67</xdr:row>
      <xdr:rowOff>266700</xdr:rowOff>
    </xdr:to>
    <xdr:sp macro="" textlink="">
      <xdr:nvSpPr>
        <xdr:cNvPr id="1093728" name="타원 203">
          <a:extLst>
            <a:ext uri="{FF2B5EF4-FFF2-40B4-BE49-F238E27FC236}">
              <a16:creationId xmlns:a16="http://schemas.microsoft.com/office/drawing/2014/main" id="{00000000-0008-0000-0500-000060B01000}"/>
            </a:ext>
          </a:extLst>
        </xdr:cNvPr>
        <xdr:cNvSpPr>
          <a:spLocks noChangeArrowheads="1"/>
        </xdr:cNvSpPr>
      </xdr:nvSpPr>
      <xdr:spPr bwMode="auto">
        <a:xfrm>
          <a:off x="2318385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67</xdr:row>
      <xdr:rowOff>190500</xdr:rowOff>
    </xdr:from>
    <xdr:to>
      <xdr:col>54</xdr:col>
      <xdr:colOff>180975</xdr:colOff>
      <xdr:row>67</xdr:row>
      <xdr:rowOff>266700</xdr:rowOff>
    </xdr:to>
    <xdr:sp macro="" textlink="">
      <xdr:nvSpPr>
        <xdr:cNvPr id="1093729" name="타원 203">
          <a:extLst>
            <a:ext uri="{FF2B5EF4-FFF2-40B4-BE49-F238E27FC236}">
              <a16:creationId xmlns:a16="http://schemas.microsoft.com/office/drawing/2014/main" id="{00000000-0008-0000-0500-000061B01000}"/>
            </a:ext>
          </a:extLst>
        </xdr:cNvPr>
        <xdr:cNvSpPr>
          <a:spLocks noChangeArrowheads="1"/>
        </xdr:cNvSpPr>
      </xdr:nvSpPr>
      <xdr:spPr bwMode="auto">
        <a:xfrm>
          <a:off x="2402205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67</xdr:row>
      <xdr:rowOff>190500</xdr:rowOff>
    </xdr:from>
    <xdr:to>
      <xdr:col>56</xdr:col>
      <xdr:colOff>228600</xdr:colOff>
      <xdr:row>67</xdr:row>
      <xdr:rowOff>266700</xdr:rowOff>
    </xdr:to>
    <xdr:sp macro="" textlink="">
      <xdr:nvSpPr>
        <xdr:cNvPr id="1093730" name="타원 203">
          <a:extLst>
            <a:ext uri="{FF2B5EF4-FFF2-40B4-BE49-F238E27FC236}">
              <a16:creationId xmlns:a16="http://schemas.microsoft.com/office/drawing/2014/main" id="{00000000-0008-0000-0500-000062B01000}"/>
            </a:ext>
          </a:extLst>
        </xdr:cNvPr>
        <xdr:cNvSpPr>
          <a:spLocks noChangeArrowheads="1"/>
        </xdr:cNvSpPr>
      </xdr:nvSpPr>
      <xdr:spPr bwMode="auto">
        <a:xfrm>
          <a:off x="24774525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67</xdr:row>
      <xdr:rowOff>190500</xdr:rowOff>
    </xdr:from>
    <xdr:to>
      <xdr:col>58</xdr:col>
      <xdr:colOff>314325</xdr:colOff>
      <xdr:row>67</xdr:row>
      <xdr:rowOff>266700</xdr:rowOff>
    </xdr:to>
    <xdr:sp macro="" textlink="">
      <xdr:nvSpPr>
        <xdr:cNvPr id="1093731" name="타원 203">
          <a:extLst>
            <a:ext uri="{FF2B5EF4-FFF2-40B4-BE49-F238E27FC236}">
              <a16:creationId xmlns:a16="http://schemas.microsoft.com/office/drawing/2014/main" id="{00000000-0008-0000-0500-000063B01000}"/>
            </a:ext>
          </a:extLst>
        </xdr:cNvPr>
        <xdr:cNvSpPr>
          <a:spLocks noChangeArrowheads="1"/>
        </xdr:cNvSpPr>
      </xdr:nvSpPr>
      <xdr:spPr bwMode="auto">
        <a:xfrm>
          <a:off x="2556510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67</xdr:row>
      <xdr:rowOff>190500</xdr:rowOff>
    </xdr:from>
    <xdr:to>
      <xdr:col>61</xdr:col>
      <xdr:colOff>57150</xdr:colOff>
      <xdr:row>67</xdr:row>
      <xdr:rowOff>266700</xdr:rowOff>
    </xdr:to>
    <xdr:sp macro="" textlink="">
      <xdr:nvSpPr>
        <xdr:cNvPr id="1093732" name="타원 203">
          <a:extLst>
            <a:ext uri="{FF2B5EF4-FFF2-40B4-BE49-F238E27FC236}">
              <a16:creationId xmlns:a16="http://schemas.microsoft.com/office/drawing/2014/main" id="{00000000-0008-0000-0500-000064B01000}"/>
            </a:ext>
          </a:extLst>
        </xdr:cNvPr>
        <xdr:cNvSpPr>
          <a:spLocks noChangeArrowheads="1"/>
        </xdr:cNvSpPr>
      </xdr:nvSpPr>
      <xdr:spPr bwMode="auto">
        <a:xfrm>
          <a:off x="2636520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67</xdr:row>
      <xdr:rowOff>190500</xdr:rowOff>
    </xdr:from>
    <xdr:to>
      <xdr:col>63</xdr:col>
      <xdr:colOff>38100</xdr:colOff>
      <xdr:row>67</xdr:row>
      <xdr:rowOff>266700</xdr:rowOff>
    </xdr:to>
    <xdr:sp macro="" textlink="">
      <xdr:nvSpPr>
        <xdr:cNvPr id="1093733" name="타원 203">
          <a:extLst>
            <a:ext uri="{FF2B5EF4-FFF2-40B4-BE49-F238E27FC236}">
              <a16:creationId xmlns:a16="http://schemas.microsoft.com/office/drawing/2014/main" id="{00000000-0008-0000-0500-000065B01000}"/>
            </a:ext>
          </a:extLst>
        </xdr:cNvPr>
        <xdr:cNvSpPr>
          <a:spLocks noChangeArrowheads="1"/>
        </xdr:cNvSpPr>
      </xdr:nvSpPr>
      <xdr:spPr bwMode="auto">
        <a:xfrm>
          <a:off x="2705100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67</xdr:row>
      <xdr:rowOff>190500</xdr:rowOff>
    </xdr:from>
    <xdr:to>
      <xdr:col>64</xdr:col>
      <xdr:colOff>323850</xdr:colOff>
      <xdr:row>67</xdr:row>
      <xdr:rowOff>266700</xdr:rowOff>
    </xdr:to>
    <xdr:sp macro="" textlink="">
      <xdr:nvSpPr>
        <xdr:cNvPr id="1093734" name="타원 203">
          <a:extLst>
            <a:ext uri="{FF2B5EF4-FFF2-40B4-BE49-F238E27FC236}">
              <a16:creationId xmlns:a16="http://schemas.microsoft.com/office/drawing/2014/main" id="{00000000-0008-0000-0500-000066B01000}"/>
            </a:ext>
          </a:extLst>
        </xdr:cNvPr>
        <xdr:cNvSpPr>
          <a:spLocks noChangeArrowheads="1"/>
        </xdr:cNvSpPr>
      </xdr:nvSpPr>
      <xdr:spPr bwMode="auto">
        <a:xfrm>
          <a:off x="27689175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67</xdr:row>
      <xdr:rowOff>190500</xdr:rowOff>
    </xdr:from>
    <xdr:to>
      <xdr:col>66</xdr:col>
      <xdr:colOff>161925</xdr:colOff>
      <xdr:row>67</xdr:row>
      <xdr:rowOff>266700</xdr:rowOff>
    </xdr:to>
    <xdr:sp macro="" textlink="">
      <xdr:nvSpPr>
        <xdr:cNvPr id="1093735" name="타원 203">
          <a:extLst>
            <a:ext uri="{FF2B5EF4-FFF2-40B4-BE49-F238E27FC236}">
              <a16:creationId xmlns:a16="http://schemas.microsoft.com/office/drawing/2014/main" id="{00000000-0008-0000-0500-000067B01000}"/>
            </a:ext>
          </a:extLst>
        </xdr:cNvPr>
        <xdr:cNvSpPr>
          <a:spLocks noChangeArrowheads="1"/>
        </xdr:cNvSpPr>
      </xdr:nvSpPr>
      <xdr:spPr bwMode="auto">
        <a:xfrm>
          <a:off x="28232100" y="17164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69</xdr:row>
      <xdr:rowOff>228600</xdr:rowOff>
    </xdr:from>
    <xdr:to>
      <xdr:col>92</xdr:col>
      <xdr:colOff>0</xdr:colOff>
      <xdr:row>69</xdr:row>
      <xdr:rowOff>228600</xdr:rowOff>
    </xdr:to>
    <xdr:cxnSp macro="">
      <xdr:nvCxnSpPr>
        <xdr:cNvPr id="1093736" name="직선 연결선 483">
          <a:extLst>
            <a:ext uri="{FF2B5EF4-FFF2-40B4-BE49-F238E27FC236}">
              <a16:creationId xmlns:a16="http://schemas.microsoft.com/office/drawing/2014/main" id="{00000000-0008-0000-0500-000068B01000}"/>
            </a:ext>
          </a:extLst>
        </xdr:cNvPr>
        <xdr:cNvCxnSpPr>
          <a:cxnSpLocks noChangeShapeType="1"/>
        </xdr:cNvCxnSpPr>
      </xdr:nvCxnSpPr>
      <xdr:spPr bwMode="auto">
        <a:xfrm>
          <a:off x="30956250" y="17811750"/>
          <a:ext cx="6343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333375</xdr:colOff>
      <xdr:row>69</xdr:row>
      <xdr:rowOff>190500</xdr:rowOff>
    </xdr:from>
    <xdr:to>
      <xdr:col>80</xdr:col>
      <xdr:colOff>47625</xdr:colOff>
      <xdr:row>69</xdr:row>
      <xdr:rowOff>266700</xdr:rowOff>
    </xdr:to>
    <xdr:sp macro="" textlink="">
      <xdr:nvSpPr>
        <xdr:cNvPr id="1093737" name="타원 203">
          <a:extLst>
            <a:ext uri="{FF2B5EF4-FFF2-40B4-BE49-F238E27FC236}">
              <a16:creationId xmlns:a16="http://schemas.microsoft.com/office/drawing/2014/main" id="{00000000-0008-0000-0500-000069B01000}"/>
            </a:ext>
          </a:extLst>
        </xdr:cNvPr>
        <xdr:cNvSpPr>
          <a:spLocks noChangeArrowheads="1"/>
        </xdr:cNvSpPr>
      </xdr:nvSpPr>
      <xdr:spPr bwMode="auto">
        <a:xfrm>
          <a:off x="33051750" y="17773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333375</xdr:colOff>
      <xdr:row>69</xdr:row>
      <xdr:rowOff>180975</xdr:rowOff>
    </xdr:from>
    <xdr:to>
      <xdr:col>83</xdr:col>
      <xdr:colOff>47625</xdr:colOff>
      <xdr:row>69</xdr:row>
      <xdr:rowOff>257175</xdr:rowOff>
    </xdr:to>
    <xdr:sp macro="" textlink="">
      <xdr:nvSpPr>
        <xdr:cNvPr id="1093738" name="타원 203">
          <a:extLst>
            <a:ext uri="{FF2B5EF4-FFF2-40B4-BE49-F238E27FC236}">
              <a16:creationId xmlns:a16="http://schemas.microsoft.com/office/drawing/2014/main" id="{00000000-0008-0000-0500-00006AB01000}"/>
            </a:ext>
          </a:extLst>
        </xdr:cNvPr>
        <xdr:cNvSpPr>
          <a:spLocks noChangeArrowheads="1"/>
        </xdr:cNvSpPr>
      </xdr:nvSpPr>
      <xdr:spPr bwMode="auto">
        <a:xfrm>
          <a:off x="34109025" y="1776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86</xdr:col>
      <xdr:colOff>333375</xdr:colOff>
      <xdr:row>69</xdr:row>
      <xdr:rowOff>180975</xdr:rowOff>
    </xdr:from>
    <xdr:to>
      <xdr:col>87</xdr:col>
      <xdr:colOff>47625</xdr:colOff>
      <xdr:row>69</xdr:row>
      <xdr:rowOff>257175</xdr:rowOff>
    </xdr:to>
    <xdr:sp macro="" textlink="">
      <xdr:nvSpPr>
        <xdr:cNvPr id="1093739" name="타원 203">
          <a:extLst>
            <a:ext uri="{FF2B5EF4-FFF2-40B4-BE49-F238E27FC236}">
              <a16:creationId xmlns:a16="http://schemas.microsoft.com/office/drawing/2014/main" id="{00000000-0008-0000-0500-00006BB01000}"/>
            </a:ext>
          </a:extLst>
        </xdr:cNvPr>
        <xdr:cNvSpPr>
          <a:spLocks noChangeArrowheads="1"/>
        </xdr:cNvSpPr>
      </xdr:nvSpPr>
      <xdr:spPr bwMode="auto">
        <a:xfrm>
          <a:off x="35518725" y="177641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70</xdr:row>
      <xdr:rowOff>257175</xdr:rowOff>
    </xdr:from>
    <xdr:to>
      <xdr:col>67</xdr:col>
      <xdr:colOff>342900</xdr:colOff>
      <xdr:row>70</xdr:row>
      <xdr:rowOff>266700</xdr:rowOff>
    </xdr:to>
    <xdr:cxnSp macro="">
      <xdr:nvCxnSpPr>
        <xdr:cNvPr id="1093740" name="직선 연결선 281">
          <a:extLst>
            <a:ext uri="{FF2B5EF4-FFF2-40B4-BE49-F238E27FC236}">
              <a16:creationId xmlns:a16="http://schemas.microsoft.com/office/drawing/2014/main" id="{00000000-0008-0000-0500-00006CB01000}"/>
            </a:ext>
          </a:extLst>
        </xdr:cNvPr>
        <xdr:cNvCxnSpPr>
          <a:cxnSpLocks noChangeShapeType="1"/>
        </xdr:cNvCxnSpPr>
      </xdr:nvCxnSpPr>
      <xdr:spPr bwMode="auto">
        <a:xfrm>
          <a:off x="20383500" y="18145125"/>
          <a:ext cx="84486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323850</xdr:colOff>
      <xdr:row>70</xdr:row>
      <xdr:rowOff>219075</xdr:rowOff>
    </xdr:from>
    <xdr:to>
      <xdr:col>47</xdr:col>
      <xdr:colOff>38100</xdr:colOff>
      <xdr:row>70</xdr:row>
      <xdr:rowOff>295275</xdr:rowOff>
    </xdr:to>
    <xdr:sp macro="" textlink="">
      <xdr:nvSpPr>
        <xdr:cNvPr id="1093741" name="타원 203">
          <a:extLst>
            <a:ext uri="{FF2B5EF4-FFF2-40B4-BE49-F238E27FC236}">
              <a16:creationId xmlns:a16="http://schemas.microsoft.com/office/drawing/2014/main" id="{00000000-0008-0000-0500-00006DB01000}"/>
            </a:ext>
          </a:extLst>
        </xdr:cNvPr>
        <xdr:cNvSpPr>
          <a:spLocks noChangeArrowheads="1"/>
        </xdr:cNvSpPr>
      </xdr:nvSpPr>
      <xdr:spPr bwMode="auto">
        <a:xfrm>
          <a:off x="21412200" y="181070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70</xdr:row>
      <xdr:rowOff>219075</xdr:rowOff>
    </xdr:from>
    <xdr:to>
      <xdr:col>50</xdr:col>
      <xdr:colOff>38100</xdr:colOff>
      <xdr:row>70</xdr:row>
      <xdr:rowOff>295275</xdr:rowOff>
    </xdr:to>
    <xdr:sp macro="" textlink="">
      <xdr:nvSpPr>
        <xdr:cNvPr id="1093742" name="타원 203">
          <a:extLst>
            <a:ext uri="{FF2B5EF4-FFF2-40B4-BE49-F238E27FC236}">
              <a16:creationId xmlns:a16="http://schemas.microsoft.com/office/drawing/2014/main" id="{00000000-0008-0000-0500-00006EB01000}"/>
            </a:ext>
          </a:extLst>
        </xdr:cNvPr>
        <xdr:cNvSpPr>
          <a:spLocks noChangeArrowheads="1"/>
        </xdr:cNvSpPr>
      </xdr:nvSpPr>
      <xdr:spPr bwMode="auto">
        <a:xfrm>
          <a:off x="22469475" y="181070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70</xdr:row>
      <xdr:rowOff>228600</xdr:rowOff>
    </xdr:from>
    <xdr:to>
      <xdr:col>52</xdr:col>
      <xdr:colOff>47625</xdr:colOff>
      <xdr:row>70</xdr:row>
      <xdr:rowOff>304800</xdr:rowOff>
    </xdr:to>
    <xdr:sp macro="" textlink="">
      <xdr:nvSpPr>
        <xdr:cNvPr id="1093743" name="타원 203">
          <a:extLst>
            <a:ext uri="{FF2B5EF4-FFF2-40B4-BE49-F238E27FC236}">
              <a16:creationId xmlns:a16="http://schemas.microsoft.com/office/drawing/2014/main" id="{00000000-0008-0000-0500-00006FB01000}"/>
            </a:ext>
          </a:extLst>
        </xdr:cNvPr>
        <xdr:cNvSpPr>
          <a:spLocks noChangeArrowheads="1"/>
        </xdr:cNvSpPr>
      </xdr:nvSpPr>
      <xdr:spPr bwMode="auto">
        <a:xfrm>
          <a:off x="2318385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70</xdr:row>
      <xdr:rowOff>228600</xdr:rowOff>
    </xdr:from>
    <xdr:to>
      <xdr:col>54</xdr:col>
      <xdr:colOff>180975</xdr:colOff>
      <xdr:row>70</xdr:row>
      <xdr:rowOff>304800</xdr:rowOff>
    </xdr:to>
    <xdr:sp macro="" textlink="">
      <xdr:nvSpPr>
        <xdr:cNvPr id="1093744" name="타원 203">
          <a:extLst>
            <a:ext uri="{FF2B5EF4-FFF2-40B4-BE49-F238E27FC236}">
              <a16:creationId xmlns:a16="http://schemas.microsoft.com/office/drawing/2014/main" id="{00000000-0008-0000-0500-000070B01000}"/>
            </a:ext>
          </a:extLst>
        </xdr:cNvPr>
        <xdr:cNvSpPr>
          <a:spLocks noChangeArrowheads="1"/>
        </xdr:cNvSpPr>
      </xdr:nvSpPr>
      <xdr:spPr bwMode="auto">
        <a:xfrm>
          <a:off x="2402205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70</xdr:row>
      <xdr:rowOff>228600</xdr:rowOff>
    </xdr:from>
    <xdr:to>
      <xdr:col>56</xdr:col>
      <xdr:colOff>228600</xdr:colOff>
      <xdr:row>70</xdr:row>
      <xdr:rowOff>304800</xdr:rowOff>
    </xdr:to>
    <xdr:sp macro="" textlink="">
      <xdr:nvSpPr>
        <xdr:cNvPr id="1093745" name="타원 203">
          <a:extLst>
            <a:ext uri="{FF2B5EF4-FFF2-40B4-BE49-F238E27FC236}">
              <a16:creationId xmlns:a16="http://schemas.microsoft.com/office/drawing/2014/main" id="{00000000-0008-0000-0500-000071B01000}"/>
            </a:ext>
          </a:extLst>
        </xdr:cNvPr>
        <xdr:cNvSpPr>
          <a:spLocks noChangeArrowheads="1"/>
        </xdr:cNvSpPr>
      </xdr:nvSpPr>
      <xdr:spPr bwMode="auto">
        <a:xfrm>
          <a:off x="24774525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70</xdr:row>
      <xdr:rowOff>228600</xdr:rowOff>
    </xdr:from>
    <xdr:to>
      <xdr:col>58</xdr:col>
      <xdr:colOff>314325</xdr:colOff>
      <xdr:row>70</xdr:row>
      <xdr:rowOff>304800</xdr:rowOff>
    </xdr:to>
    <xdr:sp macro="" textlink="">
      <xdr:nvSpPr>
        <xdr:cNvPr id="1093746" name="타원 203">
          <a:extLst>
            <a:ext uri="{FF2B5EF4-FFF2-40B4-BE49-F238E27FC236}">
              <a16:creationId xmlns:a16="http://schemas.microsoft.com/office/drawing/2014/main" id="{00000000-0008-0000-0500-000072B01000}"/>
            </a:ext>
          </a:extLst>
        </xdr:cNvPr>
        <xdr:cNvSpPr>
          <a:spLocks noChangeArrowheads="1"/>
        </xdr:cNvSpPr>
      </xdr:nvSpPr>
      <xdr:spPr bwMode="auto">
        <a:xfrm>
          <a:off x="2556510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70</xdr:row>
      <xdr:rowOff>228600</xdr:rowOff>
    </xdr:from>
    <xdr:to>
      <xdr:col>61</xdr:col>
      <xdr:colOff>57150</xdr:colOff>
      <xdr:row>70</xdr:row>
      <xdr:rowOff>304800</xdr:rowOff>
    </xdr:to>
    <xdr:sp macro="" textlink="">
      <xdr:nvSpPr>
        <xdr:cNvPr id="1093747" name="타원 203">
          <a:extLst>
            <a:ext uri="{FF2B5EF4-FFF2-40B4-BE49-F238E27FC236}">
              <a16:creationId xmlns:a16="http://schemas.microsoft.com/office/drawing/2014/main" id="{00000000-0008-0000-0500-000073B01000}"/>
            </a:ext>
          </a:extLst>
        </xdr:cNvPr>
        <xdr:cNvSpPr>
          <a:spLocks noChangeArrowheads="1"/>
        </xdr:cNvSpPr>
      </xdr:nvSpPr>
      <xdr:spPr bwMode="auto">
        <a:xfrm>
          <a:off x="2636520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70</xdr:row>
      <xdr:rowOff>228600</xdr:rowOff>
    </xdr:from>
    <xdr:to>
      <xdr:col>63</xdr:col>
      <xdr:colOff>38100</xdr:colOff>
      <xdr:row>70</xdr:row>
      <xdr:rowOff>304800</xdr:rowOff>
    </xdr:to>
    <xdr:sp macro="" textlink="">
      <xdr:nvSpPr>
        <xdr:cNvPr id="1093748" name="타원 203">
          <a:extLst>
            <a:ext uri="{FF2B5EF4-FFF2-40B4-BE49-F238E27FC236}">
              <a16:creationId xmlns:a16="http://schemas.microsoft.com/office/drawing/2014/main" id="{00000000-0008-0000-0500-000074B01000}"/>
            </a:ext>
          </a:extLst>
        </xdr:cNvPr>
        <xdr:cNvSpPr>
          <a:spLocks noChangeArrowheads="1"/>
        </xdr:cNvSpPr>
      </xdr:nvSpPr>
      <xdr:spPr bwMode="auto">
        <a:xfrm>
          <a:off x="2705100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70</xdr:row>
      <xdr:rowOff>228600</xdr:rowOff>
    </xdr:from>
    <xdr:to>
      <xdr:col>64</xdr:col>
      <xdr:colOff>323850</xdr:colOff>
      <xdr:row>70</xdr:row>
      <xdr:rowOff>304800</xdr:rowOff>
    </xdr:to>
    <xdr:sp macro="" textlink="">
      <xdr:nvSpPr>
        <xdr:cNvPr id="1093749" name="타원 203">
          <a:extLst>
            <a:ext uri="{FF2B5EF4-FFF2-40B4-BE49-F238E27FC236}">
              <a16:creationId xmlns:a16="http://schemas.microsoft.com/office/drawing/2014/main" id="{00000000-0008-0000-0500-000075B01000}"/>
            </a:ext>
          </a:extLst>
        </xdr:cNvPr>
        <xdr:cNvSpPr>
          <a:spLocks noChangeArrowheads="1"/>
        </xdr:cNvSpPr>
      </xdr:nvSpPr>
      <xdr:spPr bwMode="auto">
        <a:xfrm>
          <a:off x="27689175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70</xdr:row>
      <xdr:rowOff>228600</xdr:rowOff>
    </xdr:from>
    <xdr:to>
      <xdr:col>66</xdr:col>
      <xdr:colOff>161925</xdr:colOff>
      <xdr:row>70</xdr:row>
      <xdr:rowOff>304800</xdr:rowOff>
    </xdr:to>
    <xdr:sp macro="" textlink="">
      <xdr:nvSpPr>
        <xdr:cNvPr id="1093750" name="타원 203">
          <a:extLst>
            <a:ext uri="{FF2B5EF4-FFF2-40B4-BE49-F238E27FC236}">
              <a16:creationId xmlns:a16="http://schemas.microsoft.com/office/drawing/2014/main" id="{00000000-0008-0000-0500-000076B01000}"/>
            </a:ext>
          </a:extLst>
        </xdr:cNvPr>
        <xdr:cNvSpPr>
          <a:spLocks noChangeArrowheads="1"/>
        </xdr:cNvSpPr>
      </xdr:nvSpPr>
      <xdr:spPr bwMode="auto">
        <a:xfrm>
          <a:off x="28232100" y="181165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81</xdr:col>
      <xdr:colOff>333375</xdr:colOff>
      <xdr:row>72</xdr:row>
      <xdr:rowOff>228600</xdr:rowOff>
    </xdr:from>
    <xdr:to>
      <xdr:col>90</xdr:col>
      <xdr:colOff>9525</xdr:colOff>
      <xdr:row>72</xdr:row>
      <xdr:rowOff>228600</xdr:rowOff>
    </xdr:to>
    <xdr:cxnSp macro="">
      <xdr:nvCxnSpPr>
        <xdr:cNvPr id="1093751" name="직선 연결선 507">
          <a:extLst>
            <a:ext uri="{FF2B5EF4-FFF2-40B4-BE49-F238E27FC236}">
              <a16:creationId xmlns:a16="http://schemas.microsoft.com/office/drawing/2014/main" id="{00000000-0008-0000-0500-000077B01000}"/>
            </a:ext>
          </a:extLst>
        </xdr:cNvPr>
        <xdr:cNvCxnSpPr>
          <a:cxnSpLocks noChangeShapeType="1"/>
        </xdr:cNvCxnSpPr>
      </xdr:nvCxnSpPr>
      <xdr:spPr bwMode="auto">
        <a:xfrm>
          <a:off x="33756600" y="18726150"/>
          <a:ext cx="28479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333375</xdr:colOff>
      <xdr:row>72</xdr:row>
      <xdr:rowOff>180975</xdr:rowOff>
    </xdr:from>
    <xdr:to>
      <xdr:col>86</xdr:col>
      <xdr:colOff>47625</xdr:colOff>
      <xdr:row>72</xdr:row>
      <xdr:rowOff>257175</xdr:rowOff>
    </xdr:to>
    <xdr:sp macro="" textlink="">
      <xdr:nvSpPr>
        <xdr:cNvPr id="1093752" name="타원 203">
          <a:extLst>
            <a:ext uri="{FF2B5EF4-FFF2-40B4-BE49-F238E27FC236}">
              <a16:creationId xmlns:a16="http://schemas.microsoft.com/office/drawing/2014/main" id="{00000000-0008-0000-0500-000078B01000}"/>
            </a:ext>
          </a:extLst>
        </xdr:cNvPr>
        <xdr:cNvSpPr>
          <a:spLocks noChangeArrowheads="1"/>
        </xdr:cNvSpPr>
      </xdr:nvSpPr>
      <xdr:spPr bwMode="auto">
        <a:xfrm>
          <a:off x="35166300" y="18678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333375</xdr:colOff>
      <xdr:row>82</xdr:row>
      <xdr:rowOff>247650</xdr:rowOff>
    </xdr:from>
    <xdr:to>
      <xdr:col>67</xdr:col>
      <xdr:colOff>342900</xdr:colOff>
      <xdr:row>82</xdr:row>
      <xdr:rowOff>247650</xdr:rowOff>
    </xdr:to>
    <xdr:cxnSp macro="">
      <xdr:nvCxnSpPr>
        <xdr:cNvPr id="1093753" name="직선 연결선 392">
          <a:extLst>
            <a:ext uri="{FF2B5EF4-FFF2-40B4-BE49-F238E27FC236}">
              <a16:creationId xmlns:a16="http://schemas.microsoft.com/office/drawing/2014/main" id="{00000000-0008-0000-0500-000079B01000}"/>
            </a:ext>
          </a:extLst>
        </xdr:cNvPr>
        <xdr:cNvCxnSpPr>
          <a:cxnSpLocks noChangeShapeType="1"/>
        </xdr:cNvCxnSpPr>
      </xdr:nvCxnSpPr>
      <xdr:spPr bwMode="auto">
        <a:xfrm>
          <a:off x="28117800" y="21793200"/>
          <a:ext cx="71437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0</xdr:colOff>
      <xdr:row>80</xdr:row>
      <xdr:rowOff>238125</xdr:rowOff>
    </xdr:from>
    <xdr:to>
      <xdr:col>67</xdr:col>
      <xdr:colOff>342900</xdr:colOff>
      <xdr:row>80</xdr:row>
      <xdr:rowOff>247650</xdr:rowOff>
    </xdr:to>
    <xdr:cxnSp macro="">
      <xdr:nvCxnSpPr>
        <xdr:cNvPr id="1093754" name="직선 연결선 281">
          <a:extLst>
            <a:ext uri="{FF2B5EF4-FFF2-40B4-BE49-F238E27FC236}">
              <a16:creationId xmlns:a16="http://schemas.microsoft.com/office/drawing/2014/main" id="{00000000-0008-0000-0500-00007AB01000}"/>
            </a:ext>
          </a:extLst>
        </xdr:cNvPr>
        <xdr:cNvCxnSpPr>
          <a:cxnSpLocks noChangeShapeType="1"/>
        </xdr:cNvCxnSpPr>
      </xdr:nvCxnSpPr>
      <xdr:spPr bwMode="auto">
        <a:xfrm>
          <a:off x="14744700" y="2117407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80</xdr:row>
      <xdr:rowOff>200025</xdr:rowOff>
    </xdr:from>
    <xdr:to>
      <xdr:col>37</xdr:col>
      <xdr:colOff>38100</xdr:colOff>
      <xdr:row>80</xdr:row>
      <xdr:rowOff>276225</xdr:rowOff>
    </xdr:to>
    <xdr:sp macro="" textlink="">
      <xdr:nvSpPr>
        <xdr:cNvPr id="1093755" name="타원 203">
          <a:extLst>
            <a:ext uri="{FF2B5EF4-FFF2-40B4-BE49-F238E27FC236}">
              <a16:creationId xmlns:a16="http://schemas.microsoft.com/office/drawing/2014/main" id="{00000000-0008-0000-0500-00007BB01000}"/>
            </a:ext>
          </a:extLst>
        </xdr:cNvPr>
        <xdr:cNvSpPr>
          <a:spLocks noChangeArrowheads="1"/>
        </xdr:cNvSpPr>
      </xdr:nvSpPr>
      <xdr:spPr bwMode="auto">
        <a:xfrm>
          <a:off x="17887950" y="21135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80</xdr:row>
      <xdr:rowOff>200025</xdr:rowOff>
    </xdr:from>
    <xdr:to>
      <xdr:col>41</xdr:col>
      <xdr:colOff>47625</xdr:colOff>
      <xdr:row>80</xdr:row>
      <xdr:rowOff>276225</xdr:rowOff>
    </xdr:to>
    <xdr:sp macro="" textlink="">
      <xdr:nvSpPr>
        <xdr:cNvPr id="1093756" name="타원 203">
          <a:extLst>
            <a:ext uri="{FF2B5EF4-FFF2-40B4-BE49-F238E27FC236}">
              <a16:creationId xmlns:a16="http://schemas.microsoft.com/office/drawing/2014/main" id="{00000000-0008-0000-0500-00007CB01000}"/>
            </a:ext>
          </a:extLst>
        </xdr:cNvPr>
        <xdr:cNvSpPr>
          <a:spLocks noChangeArrowheads="1"/>
        </xdr:cNvSpPr>
      </xdr:nvSpPr>
      <xdr:spPr bwMode="auto">
        <a:xfrm>
          <a:off x="19307175" y="21135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80</xdr:row>
      <xdr:rowOff>200025</xdr:rowOff>
    </xdr:from>
    <xdr:to>
      <xdr:col>44</xdr:col>
      <xdr:colOff>38100</xdr:colOff>
      <xdr:row>80</xdr:row>
      <xdr:rowOff>276225</xdr:rowOff>
    </xdr:to>
    <xdr:sp macro="" textlink="">
      <xdr:nvSpPr>
        <xdr:cNvPr id="1093757" name="타원 203">
          <a:extLst>
            <a:ext uri="{FF2B5EF4-FFF2-40B4-BE49-F238E27FC236}">
              <a16:creationId xmlns:a16="http://schemas.microsoft.com/office/drawing/2014/main" id="{00000000-0008-0000-0500-00007DB01000}"/>
            </a:ext>
          </a:extLst>
        </xdr:cNvPr>
        <xdr:cNvSpPr>
          <a:spLocks noChangeArrowheads="1"/>
        </xdr:cNvSpPr>
      </xdr:nvSpPr>
      <xdr:spPr bwMode="auto">
        <a:xfrm>
          <a:off x="20354925" y="21135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80</xdr:row>
      <xdr:rowOff>200025</xdr:rowOff>
    </xdr:from>
    <xdr:to>
      <xdr:col>47</xdr:col>
      <xdr:colOff>38100</xdr:colOff>
      <xdr:row>80</xdr:row>
      <xdr:rowOff>276225</xdr:rowOff>
    </xdr:to>
    <xdr:sp macro="" textlink="">
      <xdr:nvSpPr>
        <xdr:cNvPr id="1093758" name="타원 203">
          <a:extLst>
            <a:ext uri="{FF2B5EF4-FFF2-40B4-BE49-F238E27FC236}">
              <a16:creationId xmlns:a16="http://schemas.microsoft.com/office/drawing/2014/main" id="{00000000-0008-0000-0500-00007EB01000}"/>
            </a:ext>
          </a:extLst>
        </xdr:cNvPr>
        <xdr:cNvSpPr>
          <a:spLocks noChangeArrowheads="1"/>
        </xdr:cNvSpPr>
      </xdr:nvSpPr>
      <xdr:spPr bwMode="auto">
        <a:xfrm>
          <a:off x="21412200" y="21135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80</xdr:row>
      <xdr:rowOff>200025</xdr:rowOff>
    </xdr:from>
    <xdr:to>
      <xdr:col>50</xdr:col>
      <xdr:colOff>38100</xdr:colOff>
      <xdr:row>80</xdr:row>
      <xdr:rowOff>276225</xdr:rowOff>
    </xdr:to>
    <xdr:sp macro="" textlink="">
      <xdr:nvSpPr>
        <xdr:cNvPr id="1093759" name="타원 203">
          <a:extLst>
            <a:ext uri="{FF2B5EF4-FFF2-40B4-BE49-F238E27FC236}">
              <a16:creationId xmlns:a16="http://schemas.microsoft.com/office/drawing/2014/main" id="{00000000-0008-0000-0500-00007FB01000}"/>
            </a:ext>
          </a:extLst>
        </xdr:cNvPr>
        <xdr:cNvSpPr>
          <a:spLocks noChangeArrowheads="1"/>
        </xdr:cNvSpPr>
      </xdr:nvSpPr>
      <xdr:spPr bwMode="auto">
        <a:xfrm>
          <a:off x="22469475" y="21135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80</xdr:row>
      <xdr:rowOff>209550</xdr:rowOff>
    </xdr:from>
    <xdr:to>
      <xdr:col>52</xdr:col>
      <xdr:colOff>47625</xdr:colOff>
      <xdr:row>80</xdr:row>
      <xdr:rowOff>285750</xdr:rowOff>
    </xdr:to>
    <xdr:sp macro="" textlink="">
      <xdr:nvSpPr>
        <xdr:cNvPr id="1093760" name="타원 203">
          <a:extLst>
            <a:ext uri="{FF2B5EF4-FFF2-40B4-BE49-F238E27FC236}">
              <a16:creationId xmlns:a16="http://schemas.microsoft.com/office/drawing/2014/main" id="{00000000-0008-0000-0500-000080B01000}"/>
            </a:ext>
          </a:extLst>
        </xdr:cNvPr>
        <xdr:cNvSpPr>
          <a:spLocks noChangeArrowheads="1"/>
        </xdr:cNvSpPr>
      </xdr:nvSpPr>
      <xdr:spPr bwMode="auto">
        <a:xfrm>
          <a:off x="2318385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80</xdr:row>
      <xdr:rowOff>209550</xdr:rowOff>
    </xdr:from>
    <xdr:to>
      <xdr:col>54</xdr:col>
      <xdr:colOff>180975</xdr:colOff>
      <xdr:row>80</xdr:row>
      <xdr:rowOff>285750</xdr:rowOff>
    </xdr:to>
    <xdr:sp macro="" textlink="">
      <xdr:nvSpPr>
        <xdr:cNvPr id="1093761" name="타원 203">
          <a:extLst>
            <a:ext uri="{FF2B5EF4-FFF2-40B4-BE49-F238E27FC236}">
              <a16:creationId xmlns:a16="http://schemas.microsoft.com/office/drawing/2014/main" id="{00000000-0008-0000-0500-000081B01000}"/>
            </a:ext>
          </a:extLst>
        </xdr:cNvPr>
        <xdr:cNvSpPr>
          <a:spLocks noChangeArrowheads="1"/>
        </xdr:cNvSpPr>
      </xdr:nvSpPr>
      <xdr:spPr bwMode="auto">
        <a:xfrm>
          <a:off x="2402205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80</xdr:row>
      <xdr:rowOff>209550</xdr:rowOff>
    </xdr:from>
    <xdr:to>
      <xdr:col>56</xdr:col>
      <xdr:colOff>228600</xdr:colOff>
      <xdr:row>80</xdr:row>
      <xdr:rowOff>285750</xdr:rowOff>
    </xdr:to>
    <xdr:sp macro="" textlink="">
      <xdr:nvSpPr>
        <xdr:cNvPr id="1093762" name="타원 203">
          <a:extLst>
            <a:ext uri="{FF2B5EF4-FFF2-40B4-BE49-F238E27FC236}">
              <a16:creationId xmlns:a16="http://schemas.microsoft.com/office/drawing/2014/main" id="{00000000-0008-0000-0500-000082B01000}"/>
            </a:ext>
          </a:extLst>
        </xdr:cNvPr>
        <xdr:cNvSpPr>
          <a:spLocks noChangeArrowheads="1"/>
        </xdr:cNvSpPr>
      </xdr:nvSpPr>
      <xdr:spPr bwMode="auto">
        <a:xfrm>
          <a:off x="24774525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80</xdr:row>
      <xdr:rowOff>209550</xdr:rowOff>
    </xdr:from>
    <xdr:to>
      <xdr:col>58</xdr:col>
      <xdr:colOff>314325</xdr:colOff>
      <xdr:row>80</xdr:row>
      <xdr:rowOff>285750</xdr:rowOff>
    </xdr:to>
    <xdr:sp macro="" textlink="">
      <xdr:nvSpPr>
        <xdr:cNvPr id="1093763" name="타원 203">
          <a:extLst>
            <a:ext uri="{FF2B5EF4-FFF2-40B4-BE49-F238E27FC236}">
              <a16:creationId xmlns:a16="http://schemas.microsoft.com/office/drawing/2014/main" id="{00000000-0008-0000-0500-000083B01000}"/>
            </a:ext>
          </a:extLst>
        </xdr:cNvPr>
        <xdr:cNvSpPr>
          <a:spLocks noChangeArrowheads="1"/>
        </xdr:cNvSpPr>
      </xdr:nvSpPr>
      <xdr:spPr bwMode="auto">
        <a:xfrm>
          <a:off x="2556510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80</xdr:row>
      <xdr:rowOff>209550</xdr:rowOff>
    </xdr:from>
    <xdr:to>
      <xdr:col>61</xdr:col>
      <xdr:colOff>57150</xdr:colOff>
      <xdr:row>80</xdr:row>
      <xdr:rowOff>285750</xdr:rowOff>
    </xdr:to>
    <xdr:sp macro="" textlink="">
      <xdr:nvSpPr>
        <xdr:cNvPr id="1093764" name="타원 203">
          <a:extLst>
            <a:ext uri="{FF2B5EF4-FFF2-40B4-BE49-F238E27FC236}">
              <a16:creationId xmlns:a16="http://schemas.microsoft.com/office/drawing/2014/main" id="{00000000-0008-0000-0500-000084B01000}"/>
            </a:ext>
          </a:extLst>
        </xdr:cNvPr>
        <xdr:cNvSpPr>
          <a:spLocks noChangeArrowheads="1"/>
        </xdr:cNvSpPr>
      </xdr:nvSpPr>
      <xdr:spPr bwMode="auto">
        <a:xfrm>
          <a:off x="2636520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80</xdr:row>
      <xdr:rowOff>209550</xdr:rowOff>
    </xdr:from>
    <xdr:to>
      <xdr:col>63</xdr:col>
      <xdr:colOff>38100</xdr:colOff>
      <xdr:row>80</xdr:row>
      <xdr:rowOff>285750</xdr:rowOff>
    </xdr:to>
    <xdr:sp macro="" textlink="">
      <xdr:nvSpPr>
        <xdr:cNvPr id="1093765" name="타원 203">
          <a:extLst>
            <a:ext uri="{FF2B5EF4-FFF2-40B4-BE49-F238E27FC236}">
              <a16:creationId xmlns:a16="http://schemas.microsoft.com/office/drawing/2014/main" id="{00000000-0008-0000-0500-000085B01000}"/>
            </a:ext>
          </a:extLst>
        </xdr:cNvPr>
        <xdr:cNvSpPr>
          <a:spLocks noChangeArrowheads="1"/>
        </xdr:cNvSpPr>
      </xdr:nvSpPr>
      <xdr:spPr bwMode="auto">
        <a:xfrm>
          <a:off x="2705100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80</xdr:row>
      <xdr:rowOff>209550</xdr:rowOff>
    </xdr:from>
    <xdr:to>
      <xdr:col>64</xdr:col>
      <xdr:colOff>323850</xdr:colOff>
      <xdr:row>80</xdr:row>
      <xdr:rowOff>285750</xdr:rowOff>
    </xdr:to>
    <xdr:sp macro="" textlink="">
      <xdr:nvSpPr>
        <xdr:cNvPr id="1093766" name="타원 203">
          <a:extLst>
            <a:ext uri="{FF2B5EF4-FFF2-40B4-BE49-F238E27FC236}">
              <a16:creationId xmlns:a16="http://schemas.microsoft.com/office/drawing/2014/main" id="{00000000-0008-0000-0500-000086B01000}"/>
            </a:ext>
          </a:extLst>
        </xdr:cNvPr>
        <xdr:cNvSpPr>
          <a:spLocks noChangeArrowheads="1"/>
        </xdr:cNvSpPr>
      </xdr:nvSpPr>
      <xdr:spPr bwMode="auto">
        <a:xfrm>
          <a:off x="27689175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80</xdr:row>
      <xdr:rowOff>209550</xdr:rowOff>
    </xdr:from>
    <xdr:to>
      <xdr:col>66</xdr:col>
      <xdr:colOff>161925</xdr:colOff>
      <xdr:row>80</xdr:row>
      <xdr:rowOff>285750</xdr:rowOff>
    </xdr:to>
    <xdr:sp macro="" textlink="">
      <xdr:nvSpPr>
        <xdr:cNvPr id="1093767" name="타원 203">
          <a:extLst>
            <a:ext uri="{FF2B5EF4-FFF2-40B4-BE49-F238E27FC236}">
              <a16:creationId xmlns:a16="http://schemas.microsoft.com/office/drawing/2014/main" id="{00000000-0008-0000-0500-000087B01000}"/>
            </a:ext>
          </a:extLst>
        </xdr:cNvPr>
        <xdr:cNvSpPr>
          <a:spLocks noChangeArrowheads="1"/>
        </xdr:cNvSpPr>
      </xdr:nvSpPr>
      <xdr:spPr bwMode="auto">
        <a:xfrm>
          <a:off x="28232100" y="211455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19050</xdr:colOff>
      <xdr:row>80</xdr:row>
      <xdr:rowOff>228600</xdr:rowOff>
    </xdr:from>
    <xdr:to>
      <xdr:col>40</xdr:col>
      <xdr:colOff>314325</xdr:colOff>
      <xdr:row>81</xdr:row>
      <xdr:rowOff>219075</xdr:rowOff>
    </xdr:to>
    <xdr:cxnSp macro="">
      <xdr:nvCxnSpPr>
        <xdr:cNvPr id="1093768" name="직선 연결선 195">
          <a:extLst>
            <a:ext uri="{FF2B5EF4-FFF2-40B4-BE49-F238E27FC236}">
              <a16:creationId xmlns:a16="http://schemas.microsoft.com/office/drawing/2014/main" id="{00000000-0008-0000-0500-000088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8992850" y="211645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81</xdr:row>
      <xdr:rowOff>247650</xdr:rowOff>
    </xdr:from>
    <xdr:to>
      <xdr:col>70</xdr:col>
      <xdr:colOff>0</xdr:colOff>
      <xdr:row>81</xdr:row>
      <xdr:rowOff>247650</xdr:rowOff>
    </xdr:to>
    <xdr:cxnSp macro="">
      <xdr:nvCxnSpPr>
        <xdr:cNvPr id="1093769" name="직선 연결선 527">
          <a:extLst>
            <a:ext uri="{FF2B5EF4-FFF2-40B4-BE49-F238E27FC236}">
              <a16:creationId xmlns:a16="http://schemas.microsoft.com/office/drawing/2014/main" id="{00000000-0008-0000-0500-000089B01000}"/>
            </a:ext>
          </a:extLst>
        </xdr:cNvPr>
        <xdr:cNvCxnSpPr>
          <a:cxnSpLocks noChangeShapeType="1"/>
        </xdr:cNvCxnSpPr>
      </xdr:nvCxnSpPr>
      <xdr:spPr bwMode="auto">
        <a:xfrm flipV="1">
          <a:off x="19326225" y="21488400"/>
          <a:ext cx="102203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323850</xdr:colOff>
      <xdr:row>81</xdr:row>
      <xdr:rowOff>209550</xdr:rowOff>
    </xdr:from>
    <xdr:to>
      <xdr:col>50</xdr:col>
      <xdr:colOff>38100</xdr:colOff>
      <xdr:row>81</xdr:row>
      <xdr:rowOff>285750</xdr:rowOff>
    </xdr:to>
    <xdr:sp macro="" textlink="">
      <xdr:nvSpPr>
        <xdr:cNvPr id="1093770" name="타원 203">
          <a:extLst>
            <a:ext uri="{FF2B5EF4-FFF2-40B4-BE49-F238E27FC236}">
              <a16:creationId xmlns:a16="http://schemas.microsoft.com/office/drawing/2014/main" id="{00000000-0008-0000-0500-00008AB01000}"/>
            </a:ext>
          </a:extLst>
        </xdr:cNvPr>
        <xdr:cNvSpPr>
          <a:spLocks noChangeArrowheads="1"/>
        </xdr:cNvSpPr>
      </xdr:nvSpPr>
      <xdr:spPr bwMode="auto">
        <a:xfrm>
          <a:off x="22469475" y="214503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314325</xdr:colOff>
      <xdr:row>81</xdr:row>
      <xdr:rowOff>209550</xdr:rowOff>
    </xdr:from>
    <xdr:to>
      <xdr:col>57</xdr:col>
      <xdr:colOff>38100</xdr:colOff>
      <xdr:row>81</xdr:row>
      <xdr:rowOff>285750</xdr:rowOff>
    </xdr:to>
    <xdr:sp macro="" textlink="">
      <xdr:nvSpPr>
        <xdr:cNvPr id="1093771" name="타원 203">
          <a:extLst>
            <a:ext uri="{FF2B5EF4-FFF2-40B4-BE49-F238E27FC236}">
              <a16:creationId xmlns:a16="http://schemas.microsoft.com/office/drawing/2014/main" id="{00000000-0008-0000-0500-00008BB01000}"/>
            </a:ext>
          </a:extLst>
        </xdr:cNvPr>
        <xdr:cNvSpPr>
          <a:spLocks noChangeArrowheads="1"/>
        </xdr:cNvSpPr>
      </xdr:nvSpPr>
      <xdr:spPr bwMode="auto">
        <a:xfrm>
          <a:off x="24926925" y="2145030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323850</xdr:colOff>
      <xdr:row>81</xdr:row>
      <xdr:rowOff>209550</xdr:rowOff>
    </xdr:from>
    <xdr:to>
      <xdr:col>65</xdr:col>
      <xdr:colOff>38100</xdr:colOff>
      <xdr:row>81</xdr:row>
      <xdr:rowOff>285750</xdr:rowOff>
    </xdr:to>
    <xdr:sp macro="" textlink="">
      <xdr:nvSpPr>
        <xdr:cNvPr id="1093772" name="타원 203">
          <a:extLst>
            <a:ext uri="{FF2B5EF4-FFF2-40B4-BE49-F238E27FC236}">
              <a16:creationId xmlns:a16="http://schemas.microsoft.com/office/drawing/2014/main" id="{00000000-0008-0000-0500-00008CB01000}"/>
            </a:ext>
          </a:extLst>
        </xdr:cNvPr>
        <xdr:cNvSpPr>
          <a:spLocks noChangeArrowheads="1"/>
        </xdr:cNvSpPr>
      </xdr:nvSpPr>
      <xdr:spPr bwMode="auto">
        <a:xfrm>
          <a:off x="27755850" y="214503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323850</xdr:colOff>
      <xdr:row>82</xdr:row>
      <xdr:rowOff>257175</xdr:rowOff>
    </xdr:from>
    <xdr:to>
      <xdr:col>92</xdr:col>
      <xdr:colOff>0</xdr:colOff>
      <xdr:row>82</xdr:row>
      <xdr:rowOff>257175</xdr:rowOff>
    </xdr:to>
    <xdr:cxnSp macro="">
      <xdr:nvCxnSpPr>
        <xdr:cNvPr id="1093773" name="직선 연결선 531">
          <a:extLst>
            <a:ext uri="{FF2B5EF4-FFF2-40B4-BE49-F238E27FC236}">
              <a16:creationId xmlns:a16="http://schemas.microsoft.com/office/drawing/2014/main" id="{00000000-0008-0000-0500-00008DB01000}"/>
            </a:ext>
          </a:extLst>
        </xdr:cNvPr>
        <xdr:cNvCxnSpPr>
          <a:cxnSpLocks noChangeShapeType="1"/>
        </xdr:cNvCxnSpPr>
      </xdr:nvCxnSpPr>
      <xdr:spPr bwMode="auto">
        <a:xfrm>
          <a:off x="29517975" y="21802725"/>
          <a:ext cx="77819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333375</xdr:colOff>
      <xdr:row>82</xdr:row>
      <xdr:rowOff>209550</xdr:rowOff>
    </xdr:from>
    <xdr:to>
      <xdr:col>76</xdr:col>
      <xdr:colOff>47625</xdr:colOff>
      <xdr:row>82</xdr:row>
      <xdr:rowOff>285750</xdr:rowOff>
    </xdr:to>
    <xdr:sp macro="" textlink="">
      <xdr:nvSpPr>
        <xdr:cNvPr id="1093774" name="타원 203">
          <a:extLst>
            <a:ext uri="{FF2B5EF4-FFF2-40B4-BE49-F238E27FC236}">
              <a16:creationId xmlns:a16="http://schemas.microsoft.com/office/drawing/2014/main" id="{00000000-0008-0000-0500-00008EB01000}"/>
            </a:ext>
          </a:extLst>
        </xdr:cNvPr>
        <xdr:cNvSpPr>
          <a:spLocks noChangeArrowheads="1"/>
        </xdr:cNvSpPr>
      </xdr:nvSpPr>
      <xdr:spPr bwMode="auto">
        <a:xfrm>
          <a:off x="31642050" y="217551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80</xdr:col>
      <xdr:colOff>323850</xdr:colOff>
      <xdr:row>82</xdr:row>
      <xdr:rowOff>209550</xdr:rowOff>
    </xdr:from>
    <xdr:to>
      <xdr:col>81</xdr:col>
      <xdr:colOff>38100</xdr:colOff>
      <xdr:row>82</xdr:row>
      <xdr:rowOff>285750</xdr:rowOff>
    </xdr:to>
    <xdr:sp macro="" textlink="">
      <xdr:nvSpPr>
        <xdr:cNvPr id="1093775" name="타원 203">
          <a:extLst>
            <a:ext uri="{FF2B5EF4-FFF2-40B4-BE49-F238E27FC236}">
              <a16:creationId xmlns:a16="http://schemas.microsoft.com/office/drawing/2014/main" id="{00000000-0008-0000-0500-00008FB01000}"/>
            </a:ext>
          </a:extLst>
        </xdr:cNvPr>
        <xdr:cNvSpPr>
          <a:spLocks noChangeArrowheads="1"/>
        </xdr:cNvSpPr>
      </xdr:nvSpPr>
      <xdr:spPr bwMode="auto">
        <a:xfrm>
          <a:off x="33394650" y="217551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85</xdr:col>
      <xdr:colOff>333375</xdr:colOff>
      <xdr:row>82</xdr:row>
      <xdr:rowOff>209550</xdr:rowOff>
    </xdr:from>
    <xdr:to>
      <xdr:col>86</xdr:col>
      <xdr:colOff>47625</xdr:colOff>
      <xdr:row>82</xdr:row>
      <xdr:rowOff>285750</xdr:rowOff>
    </xdr:to>
    <xdr:sp macro="" textlink="">
      <xdr:nvSpPr>
        <xdr:cNvPr id="1093776" name="타원 203">
          <a:extLst>
            <a:ext uri="{FF2B5EF4-FFF2-40B4-BE49-F238E27FC236}">
              <a16:creationId xmlns:a16="http://schemas.microsoft.com/office/drawing/2014/main" id="{00000000-0008-0000-0500-000090B01000}"/>
            </a:ext>
          </a:extLst>
        </xdr:cNvPr>
        <xdr:cNvSpPr>
          <a:spLocks noChangeArrowheads="1"/>
        </xdr:cNvSpPr>
      </xdr:nvSpPr>
      <xdr:spPr bwMode="auto">
        <a:xfrm>
          <a:off x="35166300" y="217551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333375</xdr:colOff>
      <xdr:row>85</xdr:row>
      <xdr:rowOff>247650</xdr:rowOff>
    </xdr:from>
    <xdr:to>
      <xdr:col>67</xdr:col>
      <xdr:colOff>342900</xdr:colOff>
      <xdr:row>85</xdr:row>
      <xdr:rowOff>247650</xdr:rowOff>
    </xdr:to>
    <xdr:cxnSp macro="">
      <xdr:nvCxnSpPr>
        <xdr:cNvPr id="1093777" name="직선 연결선 392">
          <a:extLst>
            <a:ext uri="{FF2B5EF4-FFF2-40B4-BE49-F238E27FC236}">
              <a16:creationId xmlns:a16="http://schemas.microsoft.com/office/drawing/2014/main" id="{00000000-0008-0000-0500-000091B01000}"/>
            </a:ext>
          </a:extLst>
        </xdr:cNvPr>
        <xdr:cNvCxnSpPr>
          <a:cxnSpLocks noChangeShapeType="1"/>
        </xdr:cNvCxnSpPr>
      </xdr:nvCxnSpPr>
      <xdr:spPr bwMode="auto">
        <a:xfrm>
          <a:off x="28117800" y="22707600"/>
          <a:ext cx="714375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0</xdr:colOff>
      <xdr:row>83</xdr:row>
      <xdr:rowOff>257175</xdr:rowOff>
    </xdr:from>
    <xdr:to>
      <xdr:col>67</xdr:col>
      <xdr:colOff>342900</xdr:colOff>
      <xdr:row>83</xdr:row>
      <xdr:rowOff>266700</xdr:rowOff>
    </xdr:to>
    <xdr:cxnSp macro="">
      <xdr:nvCxnSpPr>
        <xdr:cNvPr id="1093778" name="직선 연결선 281">
          <a:extLst>
            <a:ext uri="{FF2B5EF4-FFF2-40B4-BE49-F238E27FC236}">
              <a16:creationId xmlns:a16="http://schemas.microsoft.com/office/drawing/2014/main" id="{00000000-0008-0000-0500-000092B01000}"/>
            </a:ext>
          </a:extLst>
        </xdr:cNvPr>
        <xdr:cNvCxnSpPr>
          <a:cxnSpLocks noChangeShapeType="1"/>
        </xdr:cNvCxnSpPr>
      </xdr:nvCxnSpPr>
      <xdr:spPr bwMode="auto">
        <a:xfrm>
          <a:off x="14744700" y="22107525"/>
          <a:ext cx="140874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323850</xdr:colOff>
      <xdr:row>83</xdr:row>
      <xdr:rowOff>219075</xdr:rowOff>
    </xdr:from>
    <xdr:to>
      <xdr:col>37</xdr:col>
      <xdr:colOff>38100</xdr:colOff>
      <xdr:row>83</xdr:row>
      <xdr:rowOff>295275</xdr:rowOff>
    </xdr:to>
    <xdr:sp macro="" textlink="">
      <xdr:nvSpPr>
        <xdr:cNvPr id="1093779" name="타원 203">
          <a:extLst>
            <a:ext uri="{FF2B5EF4-FFF2-40B4-BE49-F238E27FC236}">
              <a16:creationId xmlns:a16="http://schemas.microsoft.com/office/drawing/2014/main" id="{00000000-0008-0000-0500-000093B01000}"/>
            </a:ext>
          </a:extLst>
        </xdr:cNvPr>
        <xdr:cNvSpPr>
          <a:spLocks noChangeArrowheads="1"/>
        </xdr:cNvSpPr>
      </xdr:nvSpPr>
      <xdr:spPr bwMode="auto">
        <a:xfrm>
          <a:off x="17887950" y="22069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83</xdr:row>
      <xdr:rowOff>219075</xdr:rowOff>
    </xdr:from>
    <xdr:to>
      <xdr:col>41</xdr:col>
      <xdr:colOff>47625</xdr:colOff>
      <xdr:row>83</xdr:row>
      <xdr:rowOff>295275</xdr:rowOff>
    </xdr:to>
    <xdr:sp macro="" textlink="">
      <xdr:nvSpPr>
        <xdr:cNvPr id="1093780" name="타원 203">
          <a:extLst>
            <a:ext uri="{FF2B5EF4-FFF2-40B4-BE49-F238E27FC236}">
              <a16:creationId xmlns:a16="http://schemas.microsoft.com/office/drawing/2014/main" id="{00000000-0008-0000-0500-000094B01000}"/>
            </a:ext>
          </a:extLst>
        </xdr:cNvPr>
        <xdr:cNvSpPr>
          <a:spLocks noChangeArrowheads="1"/>
        </xdr:cNvSpPr>
      </xdr:nvSpPr>
      <xdr:spPr bwMode="auto">
        <a:xfrm>
          <a:off x="19307175" y="22069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83</xdr:row>
      <xdr:rowOff>219075</xdr:rowOff>
    </xdr:from>
    <xdr:to>
      <xdr:col>44</xdr:col>
      <xdr:colOff>38100</xdr:colOff>
      <xdr:row>83</xdr:row>
      <xdr:rowOff>295275</xdr:rowOff>
    </xdr:to>
    <xdr:sp macro="" textlink="">
      <xdr:nvSpPr>
        <xdr:cNvPr id="1093781" name="타원 203">
          <a:extLst>
            <a:ext uri="{FF2B5EF4-FFF2-40B4-BE49-F238E27FC236}">
              <a16:creationId xmlns:a16="http://schemas.microsoft.com/office/drawing/2014/main" id="{00000000-0008-0000-0500-000095B01000}"/>
            </a:ext>
          </a:extLst>
        </xdr:cNvPr>
        <xdr:cNvSpPr>
          <a:spLocks noChangeArrowheads="1"/>
        </xdr:cNvSpPr>
      </xdr:nvSpPr>
      <xdr:spPr bwMode="auto">
        <a:xfrm>
          <a:off x="20354925" y="22069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323850</xdr:colOff>
      <xdr:row>83</xdr:row>
      <xdr:rowOff>219075</xdr:rowOff>
    </xdr:from>
    <xdr:to>
      <xdr:col>47</xdr:col>
      <xdr:colOff>38100</xdr:colOff>
      <xdr:row>83</xdr:row>
      <xdr:rowOff>295275</xdr:rowOff>
    </xdr:to>
    <xdr:sp macro="" textlink="">
      <xdr:nvSpPr>
        <xdr:cNvPr id="1093782" name="타원 203">
          <a:extLst>
            <a:ext uri="{FF2B5EF4-FFF2-40B4-BE49-F238E27FC236}">
              <a16:creationId xmlns:a16="http://schemas.microsoft.com/office/drawing/2014/main" id="{00000000-0008-0000-0500-000096B01000}"/>
            </a:ext>
          </a:extLst>
        </xdr:cNvPr>
        <xdr:cNvSpPr>
          <a:spLocks noChangeArrowheads="1"/>
        </xdr:cNvSpPr>
      </xdr:nvSpPr>
      <xdr:spPr bwMode="auto">
        <a:xfrm>
          <a:off x="21412200" y="22069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83</xdr:row>
      <xdr:rowOff>219075</xdr:rowOff>
    </xdr:from>
    <xdr:to>
      <xdr:col>50</xdr:col>
      <xdr:colOff>38100</xdr:colOff>
      <xdr:row>83</xdr:row>
      <xdr:rowOff>295275</xdr:rowOff>
    </xdr:to>
    <xdr:sp macro="" textlink="">
      <xdr:nvSpPr>
        <xdr:cNvPr id="1093783" name="타원 203">
          <a:extLst>
            <a:ext uri="{FF2B5EF4-FFF2-40B4-BE49-F238E27FC236}">
              <a16:creationId xmlns:a16="http://schemas.microsoft.com/office/drawing/2014/main" id="{00000000-0008-0000-0500-000097B01000}"/>
            </a:ext>
          </a:extLst>
        </xdr:cNvPr>
        <xdr:cNvSpPr>
          <a:spLocks noChangeArrowheads="1"/>
        </xdr:cNvSpPr>
      </xdr:nvSpPr>
      <xdr:spPr bwMode="auto">
        <a:xfrm>
          <a:off x="22469475" y="22069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83</xdr:row>
      <xdr:rowOff>228600</xdr:rowOff>
    </xdr:from>
    <xdr:to>
      <xdr:col>52</xdr:col>
      <xdr:colOff>47625</xdr:colOff>
      <xdr:row>83</xdr:row>
      <xdr:rowOff>304800</xdr:rowOff>
    </xdr:to>
    <xdr:sp macro="" textlink="">
      <xdr:nvSpPr>
        <xdr:cNvPr id="1093784" name="타원 203">
          <a:extLst>
            <a:ext uri="{FF2B5EF4-FFF2-40B4-BE49-F238E27FC236}">
              <a16:creationId xmlns:a16="http://schemas.microsoft.com/office/drawing/2014/main" id="{00000000-0008-0000-0500-000098B01000}"/>
            </a:ext>
          </a:extLst>
        </xdr:cNvPr>
        <xdr:cNvSpPr>
          <a:spLocks noChangeArrowheads="1"/>
        </xdr:cNvSpPr>
      </xdr:nvSpPr>
      <xdr:spPr bwMode="auto">
        <a:xfrm>
          <a:off x="2318385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83</xdr:row>
      <xdr:rowOff>228600</xdr:rowOff>
    </xdr:from>
    <xdr:to>
      <xdr:col>54</xdr:col>
      <xdr:colOff>180975</xdr:colOff>
      <xdr:row>83</xdr:row>
      <xdr:rowOff>304800</xdr:rowOff>
    </xdr:to>
    <xdr:sp macro="" textlink="">
      <xdr:nvSpPr>
        <xdr:cNvPr id="1093785" name="타원 203">
          <a:extLst>
            <a:ext uri="{FF2B5EF4-FFF2-40B4-BE49-F238E27FC236}">
              <a16:creationId xmlns:a16="http://schemas.microsoft.com/office/drawing/2014/main" id="{00000000-0008-0000-0500-000099B01000}"/>
            </a:ext>
          </a:extLst>
        </xdr:cNvPr>
        <xdr:cNvSpPr>
          <a:spLocks noChangeArrowheads="1"/>
        </xdr:cNvSpPr>
      </xdr:nvSpPr>
      <xdr:spPr bwMode="auto">
        <a:xfrm>
          <a:off x="2402205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83</xdr:row>
      <xdr:rowOff>228600</xdr:rowOff>
    </xdr:from>
    <xdr:to>
      <xdr:col>56</xdr:col>
      <xdr:colOff>228600</xdr:colOff>
      <xdr:row>83</xdr:row>
      <xdr:rowOff>304800</xdr:rowOff>
    </xdr:to>
    <xdr:sp macro="" textlink="">
      <xdr:nvSpPr>
        <xdr:cNvPr id="1093786" name="타원 203">
          <a:extLst>
            <a:ext uri="{FF2B5EF4-FFF2-40B4-BE49-F238E27FC236}">
              <a16:creationId xmlns:a16="http://schemas.microsoft.com/office/drawing/2014/main" id="{00000000-0008-0000-0500-00009AB01000}"/>
            </a:ext>
          </a:extLst>
        </xdr:cNvPr>
        <xdr:cNvSpPr>
          <a:spLocks noChangeArrowheads="1"/>
        </xdr:cNvSpPr>
      </xdr:nvSpPr>
      <xdr:spPr bwMode="auto">
        <a:xfrm>
          <a:off x="24774525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83</xdr:row>
      <xdr:rowOff>228600</xdr:rowOff>
    </xdr:from>
    <xdr:to>
      <xdr:col>58</xdr:col>
      <xdr:colOff>314325</xdr:colOff>
      <xdr:row>83</xdr:row>
      <xdr:rowOff>304800</xdr:rowOff>
    </xdr:to>
    <xdr:sp macro="" textlink="">
      <xdr:nvSpPr>
        <xdr:cNvPr id="1093787" name="타원 203">
          <a:extLst>
            <a:ext uri="{FF2B5EF4-FFF2-40B4-BE49-F238E27FC236}">
              <a16:creationId xmlns:a16="http://schemas.microsoft.com/office/drawing/2014/main" id="{00000000-0008-0000-0500-00009BB01000}"/>
            </a:ext>
          </a:extLst>
        </xdr:cNvPr>
        <xdr:cNvSpPr>
          <a:spLocks noChangeArrowheads="1"/>
        </xdr:cNvSpPr>
      </xdr:nvSpPr>
      <xdr:spPr bwMode="auto">
        <a:xfrm>
          <a:off x="2556510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83</xdr:row>
      <xdr:rowOff>228600</xdr:rowOff>
    </xdr:from>
    <xdr:to>
      <xdr:col>61</xdr:col>
      <xdr:colOff>57150</xdr:colOff>
      <xdr:row>83</xdr:row>
      <xdr:rowOff>304800</xdr:rowOff>
    </xdr:to>
    <xdr:sp macro="" textlink="">
      <xdr:nvSpPr>
        <xdr:cNvPr id="1093788" name="타원 203">
          <a:extLst>
            <a:ext uri="{FF2B5EF4-FFF2-40B4-BE49-F238E27FC236}">
              <a16:creationId xmlns:a16="http://schemas.microsoft.com/office/drawing/2014/main" id="{00000000-0008-0000-0500-00009CB01000}"/>
            </a:ext>
          </a:extLst>
        </xdr:cNvPr>
        <xdr:cNvSpPr>
          <a:spLocks noChangeArrowheads="1"/>
        </xdr:cNvSpPr>
      </xdr:nvSpPr>
      <xdr:spPr bwMode="auto">
        <a:xfrm>
          <a:off x="2636520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83</xdr:row>
      <xdr:rowOff>228600</xdr:rowOff>
    </xdr:from>
    <xdr:to>
      <xdr:col>63</xdr:col>
      <xdr:colOff>38100</xdr:colOff>
      <xdr:row>83</xdr:row>
      <xdr:rowOff>304800</xdr:rowOff>
    </xdr:to>
    <xdr:sp macro="" textlink="">
      <xdr:nvSpPr>
        <xdr:cNvPr id="1093789" name="타원 203">
          <a:extLst>
            <a:ext uri="{FF2B5EF4-FFF2-40B4-BE49-F238E27FC236}">
              <a16:creationId xmlns:a16="http://schemas.microsoft.com/office/drawing/2014/main" id="{00000000-0008-0000-0500-00009DB01000}"/>
            </a:ext>
          </a:extLst>
        </xdr:cNvPr>
        <xdr:cNvSpPr>
          <a:spLocks noChangeArrowheads="1"/>
        </xdr:cNvSpPr>
      </xdr:nvSpPr>
      <xdr:spPr bwMode="auto">
        <a:xfrm>
          <a:off x="2705100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83</xdr:row>
      <xdr:rowOff>228600</xdr:rowOff>
    </xdr:from>
    <xdr:to>
      <xdr:col>64</xdr:col>
      <xdr:colOff>323850</xdr:colOff>
      <xdr:row>83</xdr:row>
      <xdr:rowOff>304800</xdr:rowOff>
    </xdr:to>
    <xdr:sp macro="" textlink="">
      <xdr:nvSpPr>
        <xdr:cNvPr id="1093790" name="타원 203">
          <a:extLst>
            <a:ext uri="{FF2B5EF4-FFF2-40B4-BE49-F238E27FC236}">
              <a16:creationId xmlns:a16="http://schemas.microsoft.com/office/drawing/2014/main" id="{00000000-0008-0000-0500-00009EB01000}"/>
            </a:ext>
          </a:extLst>
        </xdr:cNvPr>
        <xdr:cNvSpPr>
          <a:spLocks noChangeArrowheads="1"/>
        </xdr:cNvSpPr>
      </xdr:nvSpPr>
      <xdr:spPr bwMode="auto">
        <a:xfrm>
          <a:off x="27689175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83</xdr:row>
      <xdr:rowOff>228600</xdr:rowOff>
    </xdr:from>
    <xdr:to>
      <xdr:col>66</xdr:col>
      <xdr:colOff>161925</xdr:colOff>
      <xdr:row>83</xdr:row>
      <xdr:rowOff>304800</xdr:rowOff>
    </xdr:to>
    <xdr:sp macro="" textlink="">
      <xdr:nvSpPr>
        <xdr:cNvPr id="1093791" name="타원 203">
          <a:extLst>
            <a:ext uri="{FF2B5EF4-FFF2-40B4-BE49-F238E27FC236}">
              <a16:creationId xmlns:a16="http://schemas.microsoft.com/office/drawing/2014/main" id="{00000000-0008-0000-0500-00009FB01000}"/>
            </a:ext>
          </a:extLst>
        </xdr:cNvPr>
        <xdr:cNvSpPr>
          <a:spLocks noChangeArrowheads="1"/>
        </xdr:cNvSpPr>
      </xdr:nvSpPr>
      <xdr:spPr bwMode="auto">
        <a:xfrm>
          <a:off x="28232100" y="22078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19050</xdr:colOff>
      <xdr:row>83</xdr:row>
      <xdr:rowOff>228600</xdr:rowOff>
    </xdr:from>
    <xdr:to>
      <xdr:col>40</xdr:col>
      <xdr:colOff>314325</xdr:colOff>
      <xdr:row>84</xdr:row>
      <xdr:rowOff>219075</xdr:rowOff>
    </xdr:to>
    <xdr:cxnSp macro="">
      <xdr:nvCxnSpPr>
        <xdr:cNvPr id="1093792" name="직선 연결선 195">
          <a:extLst>
            <a:ext uri="{FF2B5EF4-FFF2-40B4-BE49-F238E27FC236}">
              <a16:creationId xmlns:a16="http://schemas.microsoft.com/office/drawing/2014/main" id="{00000000-0008-0000-0500-0000A0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8992850" y="220789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41</xdr:col>
      <xdr:colOff>0</xdr:colOff>
      <xdr:row>84</xdr:row>
      <xdr:rowOff>266700</xdr:rowOff>
    </xdr:from>
    <xdr:to>
      <xdr:col>73</xdr:col>
      <xdr:colOff>0</xdr:colOff>
      <xdr:row>84</xdr:row>
      <xdr:rowOff>266700</xdr:rowOff>
    </xdr:to>
    <xdr:cxnSp macro="">
      <xdr:nvCxnSpPr>
        <xdr:cNvPr id="1093793" name="직선 연결선 551">
          <a:extLst>
            <a:ext uri="{FF2B5EF4-FFF2-40B4-BE49-F238E27FC236}">
              <a16:creationId xmlns:a16="http://schemas.microsoft.com/office/drawing/2014/main" id="{00000000-0008-0000-0500-0000A1B01000}"/>
            </a:ext>
          </a:extLst>
        </xdr:cNvPr>
        <xdr:cNvCxnSpPr>
          <a:cxnSpLocks noChangeShapeType="1"/>
        </xdr:cNvCxnSpPr>
      </xdr:nvCxnSpPr>
      <xdr:spPr bwMode="auto">
        <a:xfrm>
          <a:off x="19326225" y="22421850"/>
          <a:ext cx="112776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323850</xdr:colOff>
      <xdr:row>84</xdr:row>
      <xdr:rowOff>228600</xdr:rowOff>
    </xdr:from>
    <xdr:to>
      <xdr:col>50</xdr:col>
      <xdr:colOff>38100</xdr:colOff>
      <xdr:row>84</xdr:row>
      <xdr:rowOff>304800</xdr:rowOff>
    </xdr:to>
    <xdr:sp macro="" textlink="">
      <xdr:nvSpPr>
        <xdr:cNvPr id="1093794" name="타원 203">
          <a:extLst>
            <a:ext uri="{FF2B5EF4-FFF2-40B4-BE49-F238E27FC236}">
              <a16:creationId xmlns:a16="http://schemas.microsoft.com/office/drawing/2014/main" id="{00000000-0008-0000-0500-0000A2B01000}"/>
            </a:ext>
          </a:extLst>
        </xdr:cNvPr>
        <xdr:cNvSpPr>
          <a:spLocks noChangeArrowheads="1"/>
        </xdr:cNvSpPr>
      </xdr:nvSpPr>
      <xdr:spPr bwMode="auto">
        <a:xfrm>
          <a:off x="22469475" y="223837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314325</xdr:colOff>
      <xdr:row>84</xdr:row>
      <xdr:rowOff>228600</xdr:rowOff>
    </xdr:from>
    <xdr:to>
      <xdr:col>57</xdr:col>
      <xdr:colOff>38100</xdr:colOff>
      <xdr:row>84</xdr:row>
      <xdr:rowOff>304800</xdr:rowOff>
    </xdr:to>
    <xdr:sp macro="" textlink="">
      <xdr:nvSpPr>
        <xdr:cNvPr id="1093795" name="타원 203">
          <a:extLst>
            <a:ext uri="{FF2B5EF4-FFF2-40B4-BE49-F238E27FC236}">
              <a16:creationId xmlns:a16="http://schemas.microsoft.com/office/drawing/2014/main" id="{00000000-0008-0000-0500-0000A3B01000}"/>
            </a:ext>
          </a:extLst>
        </xdr:cNvPr>
        <xdr:cNvSpPr>
          <a:spLocks noChangeArrowheads="1"/>
        </xdr:cNvSpPr>
      </xdr:nvSpPr>
      <xdr:spPr bwMode="auto">
        <a:xfrm>
          <a:off x="24926925" y="2238375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323850</xdr:colOff>
      <xdr:row>84</xdr:row>
      <xdr:rowOff>228600</xdr:rowOff>
    </xdr:from>
    <xdr:to>
      <xdr:col>65</xdr:col>
      <xdr:colOff>38100</xdr:colOff>
      <xdr:row>84</xdr:row>
      <xdr:rowOff>304800</xdr:rowOff>
    </xdr:to>
    <xdr:sp macro="" textlink="">
      <xdr:nvSpPr>
        <xdr:cNvPr id="1093796" name="타원 203">
          <a:extLst>
            <a:ext uri="{FF2B5EF4-FFF2-40B4-BE49-F238E27FC236}">
              <a16:creationId xmlns:a16="http://schemas.microsoft.com/office/drawing/2014/main" id="{00000000-0008-0000-0500-0000A4B01000}"/>
            </a:ext>
          </a:extLst>
        </xdr:cNvPr>
        <xdr:cNvSpPr>
          <a:spLocks noChangeArrowheads="1"/>
        </xdr:cNvSpPr>
      </xdr:nvSpPr>
      <xdr:spPr bwMode="auto">
        <a:xfrm>
          <a:off x="27755850" y="223837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323850</xdr:colOff>
      <xdr:row>78</xdr:row>
      <xdr:rowOff>219075</xdr:rowOff>
    </xdr:from>
    <xdr:to>
      <xdr:col>54</xdr:col>
      <xdr:colOff>38100</xdr:colOff>
      <xdr:row>78</xdr:row>
      <xdr:rowOff>295275</xdr:rowOff>
    </xdr:to>
    <xdr:sp macro="" textlink="">
      <xdr:nvSpPr>
        <xdr:cNvPr id="1093797" name="타원 203">
          <a:extLst>
            <a:ext uri="{FF2B5EF4-FFF2-40B4-BE49-F238E27FC236}">
              <a16:creationId xmlns:a16="http://schemas.microsoft.com/office/drawing/2014/main" id="{00000000-0008-0000-0500-0000A5B01000}"/>
            </a:ext>
          </a:extLst>
        </xdr:cNvPr>
        <xdr:cNvSpPr>
          <a:spLocks noChangeArrowheads="1"/>
        </xdr:cNvSpPr>
      </xdr:nvSpPr>
      <xdr:spPr bwMode="auto">
        <a:xfrm>
          <a:off x="23879175" y="20545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314325</xdr:colOff>
      <xdr:row>78</xdr:row>
      <xdr:rowOff>219075</xdr:rowOff>
    </xdr:from>
    <xdr:to>
      <xdr:col>68</xdr:col>
      <xdr:colOff>28575</xdr:colOff>
      <xdr:row>78</xdr:row>
      <xdr:rowOff>295275</xdr:rowOff>
    </xdr:to>
    <xdr:sp macro="" textlink="">
      <xdr:nvSpPr>
        <xdr:cNvPr id="1093798" name="타원 203">
          <a:extLst>
            <a:ext uri="{FF2B5EF4-FFF2-40B4-BE49-F238E27FC236}">
              <a16:creationId xmlns:a16="http://schemas.microsoft.com/office/drawing/2014/main" id="{00000000-0008-0000-0500-0000A6B01000}"/>
            </a:ext>
          </a:extLst>
        </xdr:cNvPr>
        <xdr:cNvSpPr>
          <a:spLocks noChangeArrowheads="1"/>
        </xdr:cNvSpPr>
      </xdr:nvSpPr>
      <xdr:spPr bwMode="auto">
        <a:xfrm>
          <a:off x="28803600" y="20545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314325</xdr:colOff>
      <xdr:row>78</xdr:row>
      <xdr:rowOff>219075</xdr:rowOff>
    </xdr:from>
    <xdr:to>
      <xdr:col>60</xdr:col>
      <xdr:colOff>28575</xdr:colOff>
      <xdr:row>78</xdr:row>
      <xdr:rowOff>295275</xdr:rowOff>
    </xdr:to>
    <xdr:sp macro="" textlink="">
      <xdr:nvSpPr>
        <xdr:cNvPr id="1093799" name="타원 203">
          <a:extLst>
            <a:ext uri="{FF2B5EF4-FFF2-40B4-BE49-F238E27FC236}">
              <a16:creationId xmlns:a16="http://schemas.microsoft.com/office/drawing/2014/main" id="{00000000-0008-0000-0500-0000A7B01000}"/>
            </a:ext>
          </a:extLst>
        </xdr:cNvPr>
        <xdr:cNvSpPr>
          <a:spLocks noChangeArrowheads="1"/>
        </xdr:cNvSpPr>
      </xdr:nvSpPr>
      <xdr:spPr bwMode="auto">
        <a:xfrm>
          <a:off x="25984200" y="20545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</xdr:colOff>
      <xdr:row>79</xdr:row>
      <xdr:rowOff>247650</xdr:rowOff>
    </xdr:from>
    <xdr:to>
      <xdr:col>74</xdr:col>
      <xdr:colOff>9525</xdr:colOff>
      <xdr:row>79</xdr:row>
      <xdr:rowOff>247650</xdr:rowOff>
    </xdr:to>
    <xdr:cxnSp macro="">
      <xdr:nvCxnSpPr>
        <xdr:cNvPr id="1093800" name="직선 연결선 392">
          <a:extLst>
            <a:ext uri="{FF2B5EF4-FFF2-40B4-BE49-F238E27FC236}">
              <a16:creationId xmlns:a16="http://schemas.microsoft.com/office/drawing/2014/main" id="{00000000-0008-0000-0500-0000A8B01000}"/>
            </a:ext>
          </a:extLst>
        </xdr:cNvPr>
        <xdr:cNvCxnSpPr>
          <a:cxnSpLocks noChangeShapeType="1"/>
        </xdr:cNvCxnSpPr>
      </xdr:nvCxnSpPr>
      <xdr:spPr bwMode="auto">
        <a:xfrm>
          <a:off x="28146375" y="20878800"/>
          <a:ext cx="281940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9525</xdr:colOff>
      <xdr:row>60</xdr:row>
      <xdr:rowOff>238125</xdr:rowOff>
    </xdr:from>
    <xdr:to>
      <xdr:col>88</xdr:col>
      <xdr:colOff>9525</xdr:colOff>
      <xdr:row>60</xdr:row>
      <xdr:rowOff>238125</xdr:rowOff>
    </xdr:to>
    <xdr:cxnSp macro="">
      <xdr:nvCxnSpPr>
        <xdr:cNvPr id="1093801" name="직선 연결선 570">
          <a:extLst>
            <a:ext uri="{FF2B5EF4-FFF2-40B4-BE49-F238E27FC236}">
              <a16:creationId xmlns:a16="http://schemas.microsoft.com/office/drawing/2014/main" id="{00000000-0008-0000-0500-0000A9B01000}"/>
            </a:ext>
          </a:extLst>
        </xdr:cNvPr>
        <xdr:cNvCxnSpPr>
          <a:cxnSpLocks noChangeShapeType="1"/>
        </xdr:cNvCxnSpPr>
      </xdr:nvCxnSpPr>
      <xdr:spPr bwMode="auto">
        <a:xfrm flipV="1">
          <a:off x="31670625" y="15078075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86</xdr:col>
      <xdr:colOff>314325</xdr:colOff>
      <xdr:row>54</xdr:row>
      <xdr:rowOff>190500</xdr:rowOff>
    </xdr:from>
    <xdr:to>
      <xdr:col>87</xdr:col>
      <xdr:colOff>28575</xdr:colOff>
      <xdr:row>54</xdr:row>
      <xdr:rowOff>266700</xdr:rowOff>
    </xdr:to>
    <xdr:sp macro="" textlink="">
      <xdr:nvSpPr>
        <xdr:cNvPr id="1093802" name="타원 203">
          <a:extLst>
            <a:ext uri="{FF2B5EF4-FFF2-40B4-BE49-F238E27FC236}">
              <a16:creationId xmlns:a16="http://schemas.microsoft.com/office/drawing/2014/main" id="{00000000-0008-0000-0500-0000AAB01000}"/>
            </a:ext>
          </a:extLst>
        </xdr:cNvPr>
        <xdr:cNvSpPr>
          <a:spLocks noChangeArrowheads="1"/>
        </xdr:cNvSpPr>
      </xdr:nvSpPr>
      <xdr:spPr bwMode="auto">
        <a:xfrm>
          <a:off x="35499675" y="132016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</xdr:colOff>
      <xdr:row>57</xdr:row>
      <xdr:rowOff>228600</xdr:rowOff>
    </xdr:from>
    <xdr:to>
      <xdr:col>90</xdr:col>
      <xdr:colOff>9525</xdr:colOff>
      <xdr:row>57</xdr:row>
      <xdr:rowOff>228600</xdr:rowOff>
    </xdr:to>
    <xdr:cxnSp macro="">
      <xdr:nvCxnSpPr>
        <xdr:cNvPr id="1093803" name="직선 연결선 599">
          <a:extLst>
            <a:ext uri="{FF2B5EF4-FFF2-40B4-BE49-F238E27FC236}">
              <a16:creationId xmlns:a16="http://schemas.microsoft.com/office/drawing/2014/main" id="{00000000-0008-0000-0500-0000ABB01000}"/>
            </a:ext>
          </a:extLst>
        </xdr:cNvPr>
        <xdr:cNvCxnSpPr>
          <a:cxnSpLocks noChangeShapeType="1"/>
        </xdr:cNvCxnSpPr>
      </xdr:nvCxnSpPr>
      <xdr:spPr bwMode="auto">
        <a:xfrm>
          <a:off x="32375475" y="14154150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333375</xdr:colOff>
      <xdr:row>57</xdr:row>
      <xdr:rowOff>180975</xdr:rowOff>
    </xdr:from>
    <xdr:to>
      <xdr:col>80</xdr:col>
      <xdr:colOff>47625</xdr:colOff>
      <xdr:row>57</xdr:row>
      <xdr:rowOff>257175</xdr:rowOff>
    </xdr:to>
    <xdr:sp macro="" textlink="">
      <xdr:nvSpPr>
        <xdr:cNvPr id="1093804" name="타원 203">
          <a:extLst>
            <a:ext uri="{FF2B5EF4-FFF2-40B4-BE49-F238E27FC236}">
              <a16:creationId xmlns:a16="http://schemas.microsoft.com/office/drawing/2014/main" id="{00000000-0008-0000-0500-0000ACB01000}"/>
            </a:ext>
          </a:extLst>
        </xdr:cNvPr>
        <xdr:cNvSpPr>
          <a:spLocks noChangeArrowheads="1"/>
        </xdr:cNvSpPr>
      </xdr:nvSpPr>
      <xdr:spPr bwMode="auto">
        <a:xfrm>
          <a:off x="33051750" y="141065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323850</xdr:colOff>
      <xdr:row>57</xdr:row>
      <xdr:rowOff>190500</xdr:rowOff>
    </xdr:from>
    <xdr:to>
      <xdr:col>83</xdr:col>
      <xdr:colOff>38100</xdr:colOff>
      <xdr:row>57</xdr:row>
      <xdr:rowOff>266700</xdr:rowOff>
    </xdr:to>
    <xdr:sp macro="" textlink="">
      <xdr:nvSpPr>
        <xdr:cNvPr id="1093805" name="타원 203">
          <a:extLst>
            <a:ext uri="{FF2B5EF4-FFF2-40B4-BE49-F238E27FC236}">
              <a16:creationId xmlns:a16="http://schemas.microsoft.com/office/drawing/2014/main" id="{00000000-0008-0000-0500-0000ADB01000}"/>
            </a:ext>
          </a:extLst>
        </xdr:cNvPr>
        <xdr:cNvSpPr>
          <a:spLocks noChangeArrowheads="1"/>
        </xdr:cNvSpPr>
      </xdr:nvSpPr>
      <xdr:spPr bwMode="auto">
        <a:xfrm>
          <a:off x="34099500" y="1411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86</xdr:col>
      <xdr:colOff>314325</xdr:colOff>
      <xdr:row>57</xdr:row>
      <xdr:rowOff>190500</xdr:rowOff>
    </xdr:from>
    <xdr:to>
      <xdr:col>87</xdr:col>
      <xdr:colOff>28575</xdr:colOff>
      <xdr:row>57</xdr:row>
      <xdr:rowOff>266700</xdr:rowOff>
    </xdr:to>
    <xdr:sp macro="" textlink="">
      <xdr:nvSpPr>
        <xdr:cNvPr id="1093806" name="타원 203">
          <a:extLst>
            <a:ext uri="{FF2B5EF4-FFF2-40B4-BE49-F238E27FC236}">
              <a16:creationId xmlns:a16="http://schemas.microsoft.com/office/drawing/2014/main" id="{00000000-0008-0000-0500-0000AEB01000}"/>
            </a:ext>
          </a:extLst>
        </xdr:cNvPr>
        <xdr:cNvSpPr>
          <a:spLocks noChangeArrowheads="1"/>
        </xdr:cNvSpPr>
      </xdr:nvSpPr>
      <xdr:spPr bwMode="auto">
        <a:xfrm>
          <a:off x="35499675" y="14116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</xdr:colOff>
      <xdr:row>63</xdr:row>
      <xdr:rowOff>247650</xdr:rowOff>
    </xdr:from>
    <xdr:to>
      <xdr:col>89</xdr:col>
      <xdr:colOff>0</xdr:colOff>
      <xdr:row>63</xdr:row>
      <xdr:rowOff>247650</xdr:rowOff>
    </xdr:to>
    <xdr:cxnSp macro="">
      <xdr:nvCxnSpPr>
        <xdr:cNvPr id="1093807" name="직선 연결선 604">
          <a:extLst>
            <a:ext uri="{FF2B5EF4-FFF2-40B4-BE49-F238E27FC236}">
              <a16:creationId xmlns:a16="http://schemas.microsoft.com/office/drawing/2014/main" id="{00000000-0008-0000-0500-0000AFB01000}"/>
            </a:ext>
          </a:extLst>
        </xdr:cNvPr>
        <xdr:cNvCxnSpPr>
          <a:cxnSpLocks noChangeShapeType="1"/>
        </xdr:cNvCxnSpPr>
      </xdr:nvCxnSpPr>
      <xdr:spPr bwMode="auto">
        <a:xfrm>
          <a:off x="32375475" y="16002000"/>
          <a:ext cx="38671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333375</xdr:colOff>
      <xdr:row>63</xdr:row>
      <xdr:rowOff>200025</xdr:rowOff>
    </xdr:from>
    <xdr:to>
      <xdr:col>80</xdr:col>
      <xdr:colOff>47625</xdr:colOff>
      <xdr:row>63</xdr:row>
      <xdr:rowOff>276225</xdr:rowOff>
    </xdr:to>
    <xdr:sp macro="" textlink="">
      <xdr:nvSpPr>
        <xdr:cNvPr id="1093808" name="타원 203">
          <a:extLst>
            <a:ext uri="{FF2B5EF4-FFF2-40B4-BE49-F238E27FC236}">
              <a16:creationId xmlns:a16="http://schemas.microsoft.com/office/drawing/2014/main" id="{00000000-0008-0000-0500-0000B0B01000}"/>
            </a:ext>
          </a:extLst>
        </xdr:cNvPr>
        <xdr:cNvSpPr>
          <a:spLocks noChangeArrowheads="1"/>
        </xdr:cNvSpPr>
      </xdr:nvSpPr>
      <xdr:spPr bwMode="auto">
        <a:xfrm>
          <a:off x="33051750" y="159543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85</xdr:col>
      <xdr:colOff>304800</xdr:colOff>
      <xdr:row>63</xdr:row>
      <xdr:rowOff>209550</xdr:rowOff>
    </xdr:from>
    <xdr:to>
      <xdr:col>86</xdr:col>
      <xdr:colOff>19050</xdr:colOff>
      <xdr:row>63</xdr:row>
      <xdr:rowOff>285750</xdr:rowOff>
    </xdr:to>
    <xdr:sp macro="" textlink="">
      <xdr:nvSpPr>
        <xdr:cNvPr id="1093809" name="타원 203">
          <a:extLst>
            <a:ext uri="{FF2B5EF4-FFF2-40B4-BE49-F238E27FC236}">
              <a16:creationId xmlns:a16="http://schemas.microsoft.com/office/drawing/2014/main" id="{00000000-0008-0000-0500-0000B1B01000}"/>
            </a:ext>
          </a:extLst>
        </xdr:cNvPr>
        <xdr:cNvSpPr>
          <a:spLocks noChangeArrowheads="1"/>
        </xdr:cNvSpPr>
      </xdr:nvSpPr>
      <xdr:spPr bwMode="auto">
        <a:xfrm>
          <a:off x="35137725" y="159639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78</xdr:col>
      <xdr:colOff>9525</xdr:colOff>
      <xdr:row>66</xdr:row>
      <xdr:rowOff>228600</xdr:rowOff>
    </xdr:from>
    <xdr:to>
      <xdr:col>91</xdr:col>
      <xdr:colOff>333375</xdr:colOff>
      <xdr:row>66</xdr:row>
      <xdr:rowOff>228600</xdr:rowOff>
    </xdr:to>
    <xdr:cxnSp macro="">
      <xdr:nvCxnSpPr>
        <xdr:cNvPr id="1093810" name="직선 연결선 610">
          <a:extLst>
            <a:ext uri="{FF2B5EF4-FFF2-40B4-BE49-F238E27FC236}">
              <a16:creationId xmlns:a16="http://schemas.microsoft.com/office/drawing/2014/main" id="{00000000-0008-0000-0500-0000B2B01000}"/>
            </a:ext>
          </a:extLst>
        </xdr:cNvPr>
        <xdr:cNvCxnSpPr>
          <a:cxnSpLocks noChangeShapeType="1"/>
        </xdr:cNvCxnSpPr>
      </xdr:nvCxnSpPr>
      <xdr:spPr bwMode="auto">
        <a:xfrm>
          <a:off x="32375475" y="16897350"/>
          <a:ext cx="4905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333375</xdr:colOff>
      <xdr:row>66</xdr:row>
      <xdr:rowOff>180975</xdr:rowOff>
    </xdr:from>
    <xdr:to>
      <xdr:col>80</xdr:col>
      <xdr:colOff>47625</xdr:colOff>
      <xdr:row>66</xdr:row>
      <xdr:rowOff>257175</xdr:rowOff>
    </xdr:to>
    <xdr:sp macro="" textlink="">
      <xdr:nvSpPr>
        <xdr:cNvPr id="1093811" name="타원 203">
          <a:extLst>
            <a:ext uri="{FF2B5EF4-FFF2-40B4-BE49-F238E27FC236}">
              <a16:creationId xmlns:a16="http://schemas.microsoft.com/office/drawing/2014/main" id="{00000000-0008-0000-0500-0000B3B01000}"/>
            </a:ext>
          </a:extLst>
        </xdr:cNvPr>
        <xdr:cNvSpPr>
          <a:spLocks noChangeArrowheads="1"/>
        </xdr:cNvSpPr>
      </xdr:nvSpPr>
      <xdr:spPr bwMode="auto">
        <a:xfrm>
          <a:off x="33051750" y="168497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83</xdr:col>
      <xdr:colOff>323850</xdr:colOff>
      <xdr:row>66</xdr:row>
      <xdr:rowOff>190500</xdr:rowOff>
    </xdr:from>
    <xdr:to>
      <xdr:col>84</xdr:col>
      <xdr:colOff>38100</xdr:colOff>
      <xdr:row>66</xdr:row>
      <xdr:rowOff>266700</xdr:rowOff>
    </xdr:to>
    <xdr:sp macro="" textlink="">
      <xdr:nvSpPr>
        <xdr:cNvPr id="1093812" name="타원 203">
          <a:extLst>
            <a:ext uri="{FF2B5EF4-FFF2-40B4-BE49-F238E27FC236}">
              <a16:creationId xmlns:a16="http://schemas.microsoft.com/office/drawing/2014/main" id="{00000000-0008-0000-0500-0000B4B01000}"/>
            </a:ext>
          </a:extLst>
        </xdr:cNvPr>
        <xdr:cNvSpPr>
          <a:spLocks noChangeArrowheads="1"/>
        </xdr:cNvSpPr>
      </xdr:nvSpPr>
      <xdr:spPr bwMode="auto">
        <a:xfrm>
          <a:off x="34451925" y="1685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87</xdr:col>
      <xdr:colOff>323850</xdr:colOff>
      <xdr:row>66</xdr:row>
      <xdr:rowOff>190500</xdr:rowOff>
    </xdr:from>
    <xdr:to>
      <xdr:col>88</xdr:col>
      <xdr:colOff>38100</xdr:colOff>
      <xdr:row>66</xdr:row>
      <xdr:rowOff>266700</xdr:rowOff>
    </xdr:to>
    <xdr:sp macro="" textlink="">
      <xdr:nvSpPr>
        <xdr:cNvPr id="1093813" name="타원 203">
          <a:extLst>
            <a:ext uri="{FF2B5EF4-FFF2-40B4-BE49-F238E27FC236}">
              <a16:creationId xmlns:a16="http://schemas.microsoft.com/office/drawing/2014/main" id="{00000000-0008-0000-0500-0000B5B01000}"/>
            </a:ext>
          </a:extLst>
        </xdr:cNvPr>
        <xdr:cNvSpPr>
          <a:spLocks noChangeArrowheads="1"/>
        </xdr:cNvSpPr>
      </xdr:nvSpPr>
      <xdr:spPr bwMode="auto">
        <a:xfrm>
          <a:off x="35861625" y="168592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0</xdr:colOff>
      <xdr:row>75</xdr:row>
      <xdr:rowOff>238125</xdr:rowOff>
    </xdr:from>
    <xdr:to>
      <xdr:col>46</xdr:col>
      <xdr:colOff>0</xdr:colOff>
      <xdr:row>75</xdr:row>
      <xdr:rowOff>238125</xdr:rowOff>
    </xdr:to>
    <xdr:cxnSp macro="">
      <xdr:nvCxnSpPr>
        <xdr:cNvPr id="1093814" name="직선 연결선 430">
          <a:extLst>
            <a:ext uri="{FF2B5EF4-FFF2-40B4-BE49-F238E27FC236}">
              <a16:creationId xmlns:a16="http://schemas.microsoft.com/office/drawing/2014/main" id="{00000000-0008-0000-0500-0000B6B01000}"/>
            </a:ext>
          </a:extLst>
        </xdr:cNvPr>
        <xdr:cNvCxnSpPr>
          <a:cxnSpLocks noChangeShapeType="1"/>
        </xdr:cNvCxnSpPr>
      </xdr:nvCxnSpPr>
      <xdr:spPr bwMode="auto">
        <a:xfrm>
          <a:off x="17564100" y="19650075"/>
          <a:ext cx="35242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323850</xdr:colOff>
      <xdr:row>75</xdr:row>
      <xdr:rowOff>200025</xdr:rowOff>
    </xdr:from>
    <xdr:to>
      <xdr:col>39</xdr:col>
      <xdr:colOff>38100</xdr:colOff>
      <xdr:row>75</xdr:row>
      <xdr:rowOff>276225</xdr:rowOff>
    </xdr:to>
    <xdr:sp macro="" textlink="">
      <xdr:nvSpPr>
        <xdr:cNvPr id="1093815" name="타원 203">
          <a:extLst>
            <a:ext uri="{FF2B5EF4-FFF2-40B4-BE49-F238E27FC236}">
              <a16:creationId xmlns:a16="http://schemas.microsoft.com/office/drawing/2014/main" id="{00000000-0008-0000-0500-0000B7B01000}"/>
            </a:ext>
          </a:extLst>
        </xdr:cNvPr>
        <xdr:cNvSpPr>
          <a:spLocks noChangeArrowheads="1"/>
        </xdr:cNvSpPr>
      </xdr:nvSpPr>
      <xdr:spPr bwMode="auto">
        <a:xfrm>
          <a:off x="18592800" y="19611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323850</xdr:colOff>
      <xdr:row>75</xdr:row>
      <xdr:rowOff>200025</xdr:rowOff>
    </xdr:from>
    <xdr:to>
      <xdr:col>42</xdr:col>
      <xdr:colOff>38100</xdr:colOff>
      <xdr:row>75</xdr:row>
      <xdr:rowOff>276225</xdr:rowOff>
    </xdr:to>
    <xdr:sp macro="" textlink="">
      <xdr:nvSpPr>
        <xdr:cNvPr id="1093816" name="타원 203">
          <a:extLst>
            <a:ext uri="{FF2B5EF4-FFF2-40B4-BE49-F238E27FC236}">
              <a16:creationId xmlns:a16="http://schemas.microsoft.com/office/drawing/2014/main" id="{00000000-0008-0000-0500-0000B8B01000}"/>
            </a:ext>
          </a:extLst>
        </xdr:cNvPr>
        <xdr:cNvSpPr>
          <a:spLocks noChangeArrowheads="1"/>
        </xdr:cNvSpPr>
      </xdr:nvSpPr>
      <xdr:spPr bwMode="auto">
        <a:xfrm>
          <a:off x="19650075" y="19611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75</xdr:row>
      <xdr:rowOff>200025</xdr:rowOff>
    </xdr:from>
    <xdr:to>
      <xdr:col>44</xdr:col>
      <xdr:colOff>38100</xdr:colOff>
      <xdr:row>75</xdr:row>
      <xdr:rowOff>276225</xdr:rowOff>
    </xdr:to>
    <xdr:sp macro="" textlink="">
      <xdr:nvSpPr>
        <xdr:cNvPr id="1093817" name="타원 203">
          <a:extLst>
            <a:ext uri="{FF2B5EF4-FFF2-40B4-BE49-F238E27FC236}">
              <a16:creationId xmlns:a16="http://schemas.microsoft.com/office/drawing/2014/main" id="{00000000-0008-0000-0500-0000B9B01000}"/>
            </a:ext>
          </a:extLst>
        </xdr:cNvPr>
        <xdr:cNvSpPr>
          <a:spLocks noChangeArrowheads="1"/>
        </xdr:cNvSpPr>
      </xdr:nvSpPr>
      <xdr:spPr bwMode="auto">
        <a:xfrm>
          <a:off x="20354925" y="1961197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0</xdr:colOff>
      <xdr:row>77</xdr:row>
      <xdr:rowOff>238125</xdr:rowOff>
    </xdr:from>
    <xdr:to>
      <xdr:col>90</xdr:col>
      <xdr:colOff>0</xdr:colOff>
      <xdr:row>77</xdr:row>
      <xdr:rowOff>238125</xdr:rowOff>
    </xdr:to>
    <xdr:cxnSp macro="">
      <xdr:nvCxnSpPr>
        <xdr:cNvPr id="1093818" name="직선 연결선 507">
          <a:extLst>
            <a:ext uri="{FF2B5EF4-FFF2-40B4-BE49-F238E27FC236}">
              <a16:creationId xmlns:a16="http://schemas.microsoft.com/office/drawing/2014/main" id="{00000000-0008-0000-0500-0000BAB01000}"/>
            </a:ext>
          </a:extLst>
        </xdr:cNvPr>
        <xdr:cNvCxnSpPr>
          <a:cxnSpLocks noChangeShapeType="1"/>
        </xdr:cNvCxnSpPr>
      </xdr:nvCxnSpPr>
      <xdr:spPr bwMode="auto">
        <a:xfrm>
          <a:off x="33775650" y="20259675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333375</xdr:colOff>
      <xdr:row>77</xdr:row>
      <xdr:rowOff>190500</xdr:rowOff>
    </xdr:from>
    <xdr:to>
      <xdr:col>86</xdr:col>
      <xdr:colOff>47625</xdr:colOff>
      <xdr:row>77</xdr:row>
      <xdr:rowOff>266700</xdr:rowOff>
    </xdr:to>
    <xdr:sp macro="" textlink="">
      <xdr:nvSpPr>
        <xdr:cNvPr id="1093819" name="타원 203">
          <a:extLst>
            <a:ext uri="{FF2B5EF4-FFF2-40B4-BE49-F238E27FC236}">
              <a16:creationId xmlns:a16="http://schemas.microsoft.com/office/drawing/2014/main" id="{00000000-0008-0000-0500-0000BBB01000}"/>
            </a:ext>
          </a:extLst>
        </xdr:cNvPr>
        <xdr:cNvSpPr>
          <a:spLocks noChangeArrowheads="1"/>
        </xdr:cNvSpPr>
      </xdr:nvSpPr>
      <xdr:spPr bwMode="auto">
        <a:xfrm>
          <a:off x="35166300" y="202120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314325</xdr:colOff>
      <xdr:row>82</xdr:row>
      <xdr:rowOff>209550</xdr:rowOff>
    </xdr:from>
    <xdr:to>
      <xdr:col>90</xdr:col>
      <xdr:colOff>28575</xdr:colOff>
      <xdr:row>82</xdr:row>
      <xdr:rowOff>285750</xdr:rowOff>
    </xdr:to>
    <xdr:sp macro="" textlink="">
      <xdr:nvSpPr>
        <xdr:cNvPr id="1093820" name="타원 203">
          <a:extLst>
            <a:ext uri="{FF2B5EF4-FFF2-40B4-BE49-F238E27FC236}">
              <a16:creationId xmlns:a16="http://schemas.microsoft.com/office/drawing/2014/main" id="{00000000-0008-0000-0500-0000BCB01000}"/>
            </a:ext>
          </a:extLst>
        </xdr:cNvPr>
        <xdr:cNvSpPr>
          <a:spLocks noChangeArrowheads="1"/>
        </xdr:cNvSpPr>
      </xdr:nvSpPr>
      <xdr:spPr bwMode="auto">
        <a:xfrm>
          <a:off x="36556950" y="217551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92</xdr:col>
      <xdr:colOff>9525</xdr:colOff>
      <xdr:row>18</xdr:row>
      <xdr:rowOff>209550</xdr:rowOff>
    </xdr:from>
    <xdr:to>
      <xdr:col>94</xdr:col>
      <xdr:colOff>9525</xdr:colOff>
      <xdr:row>18</xdr:row>
      <xdr:rowOff>209550</xdr:rowOff>
    </xdr:to>
    <xdr:cxnSp macro="">
      <xdr:nvCxnSpPr>
        <xdr:cNvPr id="1093821" name="직선 연결선 395">
          <a:extLst>
            <a:ext uri="{FF2B5EF4-FFF2-40B4-BE49-F238E27FC236}">
              <a16:creationId xmlns:a16="http://schemas.microsoft.com/office/drawing/2014/main" id="{00000000-0008-0000-0500-0000BDB01000}"/>
            </a:ext>
          </a:extLst>
        </xdr:cNvPr>
        <xdr:cNvCxnSpPr>
          <a:cxnSpLocks noChangeShapeType="1"/>
        </xdr:cNvCxnSpPr>
      </xdr:nvCxnSpPr>
      <xdr:spPr bwMode="auto">
        <a:xfrm>
          <a:off x="37309425" y="2343150"/>
          <a:ext cx="704850" cy="0"/>
        </a:xfrm>
        <a:prstGeom prst="line">
          <a:avLst/>
        </a:prstGeom>
        <a:noFill/>
        <a:ln w="31750" cap="rnd" algn="ctr">
          <a:solidFill>
            <a:srgbClr val="FF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92</xdr:col>
      <xdr:colOff>9525</xdr:colOff>
      <xdr:row>82</xdr:row>
      <xdr:rowOff>247650</xdr:rowOff>
    </xdr:from>
    <xdr:to>
      <xdr:col>94</xdr:col>
      <xdr:colOff>9525</xdr:colOff>
      <xdr:row>82</xdr:row>
      <xdr:rowOff>247650</xdr:rowOff>
    </xdr:to>
    <xdr:cxnSp macro="">
      <xdr:nvCxnSpPr>
        <xdr:cNvPr id="1093822" name="직선 연결선 395">
          <a:extLst>
            <a:ext uri="{FF2B5EF4-FFF2-40B4-BE49-F238E27FC236}">
              <a16:creationId xmlns:a16="http://schemas.microsoft.com/office/drawing/2014/main" id="{00000000-0008-0000-0500-0000BEB01000}"/>
            </a:ext>
          </a:extLst>
        </xdr:cNvPr>
        <xdr:cNvCxnSpPr>
          <a:cxnSpLocks noChangeShapeType="1"/>
        </xdr:cNvCxnSpPr>
      </xdr:nvCxnSpPr>
      <xdr:spPr bwMode="auto">
        <a:xfrm>
          <a:off x="37309425" y="21793200"/>
          <a:ext cx="704850" cy="0"/>
        </a:xfrm>
        <a:prstGeom prst="line">
          <a:avLst/>
        </a:prstGeom>
        <a:noFill/>
        <a:ln w="31750" cap="rnd" algn="ctr">
          <a:solidFill>
            <a:srgbClr val="FF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323850</xdr:colOff>
      <xdr:row>85</xdr:row>
      <xdr:rowOff>257175</xdr:rowOff>
    </xdr:from>
    <xdr:to>
      <xdr:col>90</xdr:col>
      <xdr:colOff>0</xdr:colOff>
      <xdr:row>85</xdr:row>
      <xdr:rowOff>257175</xdr:rowOff>
    </xdr:to>
    <xdr:cxnSp macro="">
      <xdr:nvCxnSpPr>
        <xdr:cNvPr id="1093823" name="직선 연결선 531">
          <a:extLst>
            <a:ext uri="{FF2B5EF4-FFF2-40B4-BE49-F238E27FC236}">
              <a16:creationId xmlns:a16="http://schemas.microsoft.com/office/drawing/2014/main" id="{00000000-0008-0000-0500-0000BFB01000}"/>
            </a:ext>
          </a:extLst>
        </xdr:cNvPr>
        <xdr:cNvCxnSpPr>
          <a:cxnSpLocks noChangeShapeType="1"/>
        </xdr:cNvCxnSpPr>
      </xdr:nvCxnSpPr>
      <xdr:spPr bwMode="auto">
        <a:xfrm>
          <a:off x="29517975" y="22717125"/>
          <a:ext cx="70770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333375</xdr:colOff>
      <xdr:row>85</xdr:row>
      <xdr:rowOff>219075</xdr:rowOff>
    </xdr:from>
    <xdr:to>
      <xdr:col>76</xdr:col>
      <xdr:colOff>47625</xdr:colOff>
      <xdr:row>85</xdr:row>
      <xdr:rowOff>295275</xdr:rowOff>
    </xdr:to>
    <xdr:sp macro="" textlink="">
      <xdr:nvSpPr>
        <xdr:cNvPr id="1093824" name="타원 203">
          <a:extLst>
            <a:ext uri="{FF2B5EF4-FFF2-40B4-BE49-F238E27FC236}">
              <a16:creationId xmlns:a16="http://schemas.microsoft.com/office/drawing/2014/main" id="{00000000-0008-0000-0500-0000C0B01000}"/>
            </a:ext>
          </a:extLst>
        </xdr:cNvPr>
        <xdr:cNvSpPr>
          <a:spLocks noChangeArrowheads="1"/>
        </xdr:cNvSpPr>
      </xdr:nvSpPr>
      <xdr:spPr bwMode="auto">
        <a:xfrm>
          <a:off x="31642050" y="226790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80</xdr:col>
      <xdr:colOff>323850</xdr:colOff>
      <xdr:row>85</xdr:row>
      <xdr:rowOff>219075</xdr:rowOff>
    </xdr:from>
    <xdr:to>
      <xdr:col>81</xdr:col>
      <xdr:colOff>38100</xdr:colOff>
      <xdr:row>85</xdr:row>
      <xdr:rowOff>295275</xdr:rowOff>
    </xdr:to>
    <xdr:sp macro="" textlink="">
      <xdr:nvSpPr>
        <xdr:cNvPr id="1093825" name="타원 203">
          <a:extLst>
            <a:ext uri="{FF2B5EF4-FFF2-40B4-BE49-F238E27FC236}">
              <a16:creationId xmlns:a16="http://schemas.microsoft.com/office/drawing/2014/main" id="{00000000-0008-0000-0500-0000C1B01000}"/>
            </a:ext>
          </a:extLst>
        </xdr:cNvPr>
        <xdr:cNvSpPr>
          <a:spLocks noChangeArrowheads="1"/>
        </xdr:cNvSpPr>
      </xdr:nvSpPr>
      <xdr:spPr bwMode="auto">
        <a:xfrm>
          <a:off x="33394650" y="226790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85</xdr:col>
      <xdr:colOff>333375</xdr:colOff>
      <xdr:row>85</xdr:row>
      <xdr:rowOff>219075</xdr:rowOff>
    </xdr:from>
    <xdr:to>
      <xdr:col>86</xdr:col>
      <xdr:colOff>47625</xdr:colOff>
      <xdr:row>85</xdr:row>
      <xdr:rowOff>295275</xdr:rowOff>
    </xdr:to>
    <xdr:sp macro="" textlink="">
      <xdr:nvSpPr>
        <xdr:cNvPr id="1093826" name="타원 203">
          <a:extLst>
            <a:ext uri="{FF2B5EF4-FFF2-40B4-BE49-F238E27FC236}">
              <a16:creationId xmlns:a16="http://schemas.microsoft.com/office/drawing/2014/main" id="{00000000-0008-0000-0500-0000C2B01000}"/>
            </a:ext>
          </a:extLst>
        </xdr:cNvPr>
        <xdr:cNvSpPr>
          <a:spLocks noChangeArrowheads="1"/>
        </xdr:cNvSpPr>
      </xdr:nvSpPr>
      <xdr:spPr bwMode="auto">
        <a:xfrm>
          <a:off x="35166300" y="226790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86</xdr:row>
      <xdr:rowOff>257175</xdr:rowOff>
    </xdr:from>
    <xdr:to>
      <xdr:col>46</xdr:col>
      <xdr:colOff>0</xdr:colOff>
      <xdr:row>86</xdr:row>
      <xdr:rowOff>257175</xdr:rowOff>
    </xdr:to>
    <xdr:cxnSp macro="">
      <xdr:nvCxnSpPr>
        <xdr:cNvPr id="1093827" name="직선 연결선 452">
          <a:extLst>
            <a:ext uri="{FF2B5EF4-FFF2-40B4-BE49-F238E27FC236}">
              <a16:creationId xmlns:a16="http://schemas.microsoft.com/office/drawing/2014/main" id="{00000000-0008-0000-0500-0000C3B01000}"/>
            </a:ext>
          </a:extLst>
        </xdr:cNvPr>
        <xdr:cNvCxnSpPr>
          <a:cxnSpLocks noChangeShapeType="1"/>
        </xdr:cNvCxnSpPr>
      </xdr:nvCxnSpPr>
      <xdr:spPr bwMode="auto">
        <a:xfrm>
          <a:off x="17221200" y="23021925"/>
          <a:ext cx="38671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323850</xdr:colOff>
      <xdr:row>86</xdr:row>
      <xdr:rowOff>209550</xdr:rowOff>
    </xdr:from>
    <xdr:to>
      <xdr:col>38</xdr:col>
      <xdr:colOff>38100</xdr:colOff>
      <xdr:row>86</xdr:row>
      <xdr:rowOff>285750</xdr:rowOff>
    </xdr:to>
    <xdr:sp macro="" textlink="">
      <xdr:nvSpPr>
        <xdr:cNvPr id="1093828" name="타원 203">
          <a:extLst>
            <a:ext uri="{FF2B5EF4-FFF2-40B4-BE49-F238E27FC236}">
              <a16:creationId xmlns:a16="http://schemas.microsoft.com/office/drawing/2014/main" id="{00000000-0008-0000-0500-0000C4B01000}"/>
            </a:ext>
          </a:extLst>
        </xdr:cNvPr>
        <xdr:cNvSpPr>
          <a:spLocks noChangeArrowheads="1"/>
        </xdr:cNvSpPr>
      </xdr:nvSpPr>
      <xdr:spPr bwMode="auto">
        <a:xfrm>
          <a:off x="18240375" y="229743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333375</xdr:colOff>
      <xdr:row>86</xdr:row>
      <xdr:rowOff>219075</xdr:rowOff>
    </xdr:from>
    <xdr:to>
      <xdr:col>41</xdr:col>
      <xdr:colOff>47625</xdr:colOff>
      <xdr:row>86</xdr:row>
      <xdr:rowOff>295275</xdr:rowOff>
    </xdr:to>
    <xdr:sp macro="" textlink="">
      <xdr:nvSpPr>
        <xdr:cNvPr id="1093829" name="타원 203">
          <a:extLst>
            <a:ext uri="{FF2B5EF4-FFF2-40B4-BE49-F238E27FC236}">
              <a16:creationId xmlns:a16="http://schemas.microsoft.com/office/drawing/2014/main" id="{00000000-0008-0000-0500-0000C5B01000}"/>
            </a:ext>
          </a:extLst>
        </xdr:cNvPr>
        <xdr:cNvSpPr>
          <a:spLocks noChangeArrowheads="1"/>
        </xdr:cNvSpPr>
      </xdr:nvSpPr>
      <xdr:spPr bwMode="auto">
        <a:xfrm>
          <a:off x="19307175" y="229838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323850</xdr:colOff>
      <xdr:row>86</xdr:row>
      <xdr:rowOff>219075</xdr:rowOff>
    </xdr:from>
    <xdr:to>
      <xdr:col>44</xdr:col>
      <xdr:colOff>38100</xdr:colOff>
      <xdr:row>86</xdr:row>
      <xdr:rowOff>295275</xdr:rowOff>
    </xdr:to>
    <xdr:sp macro="" textlink="">
      <xdr:nvSpPr>
        <xdr:cNvPr id="1093830" name="타원 203">
          <a:extLst>
            <a:ext uri="{FF2B5EF4-FFF2-40B4-BE49-F238E27FC236}">
              <a16:creationId xmlns:a16="http://schemas.microsoft.com/office/drawing/2014/main" id="{00000000-0008-0000-0500-0000C6B01000}"/>
            </a:ext>
          </a:extLst>
        </xdr:cNvPr>
        <xdr:cNvSpPr>
          <a:spLocks noChangeArrowheads="1"/>
        </xdr:cNvSpPr>
      </xdr:nvSpPr>
      <xdr:spPr bwMode="auto">
        <a:xfrm>
          <a:off x="20354925" y="229838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82</xdr:col>
      <xdr:colOff>0</xdr:colOff>
      <xdr:row>87</xdr:row>
      <xdr:rowOff>247650</xdr:rowOff>
    </xdr:from>
    <xdr:to>
      <xdr:col>87</xdr:col>
      <xdr:colOff>0</xdr:colOff>
      <xdr:row>87</xdr:row>
      <xdr:rowOff>247650</xdr:rowOff>
    </xdr:to>
    <xdr:cxnSp macro="">
      <xdr:nvCxnSpPr>
        <xdr:cNvPr id="1093831" name="직선 연결선 507">
          <a:extLst>
            <a:ext uri="{FF2B5EF4-FFF2-40B4-BE49-F238E27FC236}">
              <a16:creationId xmlns:a16="http://schemas.microsoft.com/office/drawing/2014/main" id="{00000000-0008-0000-0500-0000C7B01000}"/>
            </a:ext>
          </a:extLst>
        </xdr:cNvPr>
        <xdr:cNvCxnSpPr>
          <a:cxnSpLocks noChangeShapeType="1"/>
        </xdr:cNvCxnSpPr>
      </xdr:nvCxnSpPr>
      <xdr:spPr bwMode="auto">
        <a:xfrm>
          <a:off x="33775650" y="23317200"/>
          <a:ext cx="17621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87</xdr:col>
      <xdr:colOff>9525</xdr:colOff>
      <xdr:row>88</xdr:row>
      <xdr:rowOff>257175</xdr:rowOff>
    </xdr:from>
    <xdr:to>
      <xdr:col>90</xdr:col>
      <xdr:colOff>0</xdr:colOff>
      <xdr:row>88</xdr:row>
      <xdr:rowOff>257175</xdr:rowOff>
    </xdr:to>
    <xdr:cxnSp macro="">
      <xdr:nvCxnSpPr>
        <xdr:cNvPr id="1093832" name="직선 연결선 395">
          <a:extLst>
            <a:ext uri="{FF2B5EF4-FFF2-40B4-BE49-F238E27FC236}">
              <a16:creationId xmlns:a16="http://schemas.microsoft.com/office/drawing/2014/main" id="{00000000-0008-0000-0500-0000C8B01000}"/>
            </a:ext>
          </a:extLst>
        </xdr:cNvPr>
        <xdr:cNvCxnSpPr>
          <a:cxnSpLocks noChangeShapeType="1"/>
        </xdr:cNvCxnSpPr>
      </xdr:nvCxnSpPr>
      <xdr:spPr bwMode="auto">
        <a:xfrm>
          <a:off x="35547300" y="23631525"/>
          <a:ext cx="1047750" cy="0"/>
        </a:xfrm>
        <a:prstGeom prst="line">
          <a:avLst/>
        </a:prstGeom>
        <a:noFill/>
        <a:ln w="31750" cap="rnd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89</xdr:col>
      <xdr:colOff>342900</xdr:colOff>
      <xdr:row>89</xdr:row>
      <xdr:rowOff>247650</xdr:rowOff>
    </xdr:from>
    <xdr:to>
      <xdr:col>98</xdr:col>
      <xdr:colOff>0</xdr:colOff>
      <xdr:row>89</xdr:row>
      <xdr:rowOff>247650</xdr:rowOff>
    </xdr:to>
    <xdr:cxnSp macro="">
      <xdr:nvCxnSpPr>
        <xdr:cNvPr id="1093833" name="직선 연결선 395">
          <a:extLst>
            <a:ext uri="{FF2B5EF4-FFF2-40B4-BE49-F238E27FC236}">
              <a16:creationId xmlns:a16="http://schemas.microsoft.com/office/drawing/2014/main" id="{00000000-0008-0000-0500-0000C9B01000}"/>
            </a:ext>
          </a:extLst>
        </xdr:cNvPr>
        <xdr:cNvCxnSpPr>
          <a:cxnSpLocks noChangeShapeType="1"/>
        </xdr:cNvCxnSpPr>
      </xdr:nvCxnSpPr>
      <xdr:spPr bwMode="auto">
        <a:xfrm>
          <a:off x="36585525" y="23926800"/>
          <a:ext cx="2828925" cy="0"/>
        </a:xfrm>
        <a:prstGeom prst="line">
          <a:avLst/>
        </a:prstGeom>
        <a:noFill/>
        <a:ln w="31750" cap="rnd" algn="ctr">
          <a:solidFill>
            <a:srgbClr val="00B0F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19050</xdr:colOff>
      <xdr:row>53</xdr:row>
      <xdr:rowOff>228600</xdr:rowOff>
    </xdr:from>
    <xdr:to>
      <xdr:col>62</xdr:col>
      <xdr:colOff>304800</xdr:colOff>
      <xdr:row>53</xdr:row>
      <xdr:rowOff>228600</xdr:rowOff>
    </xdr:to>
    <xdr:cxnSp macro="">
      <xdr:nvCxnSpPr>
        <xdr:cNvPr id="1093834" name="직선 연결선 462">
          <a:extLst>
            <a:ext uri="{FF2B5EF4-FFF2-40B4-BE49-F238E27FC236}">
              <a16:creationId xmlns:a16="http://schemas.microsoft.com/office/drawing/2014/main" id="{00000000-0008-0000-0500-0000CAB01000}"/>
            </a:ext>
          </a:extLst>
        </xdr:cNvPr>
        <xdr:cNvCxnSpPr>
          <a:cxnSpLocks noChangeShapeType="1"/>
        </xdr:cNvCxnSpPr>
      </xdr:nvCxnSpPr>
      <xdr:spPr bwMode="auto">
        <a:xfrm>
          <a:off x="26041350" y="129349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0</xdr:colOff>
      <xdr:row>53</xdr:row>
      <xdr:rowOff>228600</xdr:rowOff>
    </xdr:from>
    <xdr:to>
      <xdr:col>65</xdr:col>
      <xdr:colOff>9525</xdr:colOff>
      <xdr:row>53</xdr:row>
      <xdr:rowOff>228600</xdr:rowOff>
    </xdr:to>
    <xdr:cxnSp macro="">
      <xdr:nvCxnSpPr>
        <xdr:cNvPr id="1093835" name="직선 연결선 383">
          <a:extLst>
            <a:ext uri="{FF2B5EF4-FFF2-40B4-BE49-F238E27FC236}">
              <a16:creationId xmlns:a16="http://schemas.microsoft.com/office/drawing/2014/main" id="{00000000-0008-0000-0500-0000CBB01000}"/>
            </a:ext>
          </a:extLst>
        </xdr:cNvPr>
        <xdr:cNvCxnSpPr>
          <a:cxnSpLocks noChangeShapeType="1"/>
        </xdr:cNvCxnSpPr>
      </xdr:nvCxnSpPr>
      <xdr:spPr bwMode="auto">
        <a:xfrm flipV="1">
          <a:off x="27079575" y="129349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53</xdr:row>
      <xdr:rowOff>228600</xdr:rowOff>
    </xdr:from>
    <xdr:to>
      <xdr:col>67</xdr:col>
      <xdr:colOff>314325</xdr:colOff>
      <xdr:row>53</xdr:row>
      <xdr:rowOff>228600</xdr:rowOff>
    </xdr:to>
    <xdr:cxnSp macro="">
      <xdr:nvCxnSpPr>
        <xdr:cNvPr id="1093836" name="직선 연결선 465">
          <a:extLst>
            <a:ext uri="{FF2B5EF4-FFF2-40B4-BE49-F238E27FC236}">
              <a16:creationId xmlns:a16="http://schemas.microsoft.com/office/drawing/2014/main" id="{00000000-0008-0000-0500-0000CCB01000}"/>
            </a:ext>
          </a:extLst>
        </xdr:cNvPr>
        <xdr:cNvCxnSpPr>
          <a:cxnSpLocks noChangeShapeType="1"/>
        </xdr:cNvCxnSpPr>
      </xdr:nvCxnSpPr>
      <xdr:spPr bwMode="auto">
        <a:xfrm>
          <a:off x="27813000" y="129349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19050</xdr:colOff>
      <xdr:row>53</xdr:row>
      <xdr:rowOff>228600</xdr:rowOff>
    </xdr:from>
    <xdr:to>
      <xdr:col>70</xdr:col>
      <xdr:colOff>28575</xdr:colOff>
      <xdr:row>53</xdr:row>
      <xdr:rowOff>228600</xdr:rowOff>
    </xdr:to>
    <xdr:cxnSp macro="">
      <xdr:nvCxnSpPr>
        <xdr:cNvPr id="1093837" name="직선 연결선 383">
          <a:extLst>
            <a:ext uri="{FF2B5EF4-FFF2-40B4-BE49-F238E27FC236}">
              <a16:creationId xmlns:a16="http://schemas.microsoft.com/office/drawing/2014/main" id="{00000000-0008-0000-0500-0000CDB01000}"/>
            </a:ext>
          </a:extLst>
        </xdr:cNvPr>
        <xdr:cNvCxnSpPr>
          <a:cxnSpLocks noChangeShapeType="1"/>
        </xdr:cNvCxnSpPr>
      </xdr:nvCxnSpPr>
      <xdr:spPr bwMode="auto">
        <a:xfrm flipV="1">
          <a:off x="28860750" y="129349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47625</xdr:colOff>
      <xdr:row>53</xdr:row>
      <xdr:rowOff>228600</xdr:rowOff>
    </xdr:from>
    <xdr:to>
      <xdr:col>71</xdr:col>
      <xdr:colOff>333375</xdr:colOff>
      <xdr:row>53</xdr:row>
      <xdr:rowOff>228600</xdr:rowOff>
    </xdr:to>
    <xdr:cxnSp macro="">
      <xdr:nvCxnSpPr>
        <xdr:cNvPr id="1093838" name="직선 연결선 467">
          <a:extLst>
            <a:ext uri="{FF2B5EF4-FFF2-40B4-BE49-F238E27FC236}">
              <a16:creationId xmlns:a16="http://schemas.microsoft.com/office/drawing/2014/main" id="{00000000-0008-0000-0500-0000CEB01000}"/>
            </a:ext>
          </a:extLst>
        </xdr:cNvPr>
        <xdr:cNvCxnSpPr>
          <a:cxnSpLocks noChangeShapeType="1"/>
        </xdr:cNvCxnSpPr>
      </xdr:nvCxnSpPr>
      <xdr:spPr bwMode="auto">
        <a:xfrm>
          <a:off x="29241750" y="129349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0</xdr:colOff>
      <xdr:row>53</xdr:row>
      <xdr:rowOff>228600</xdr:rowOff>
    </xdr:from>
    <xdr:to>
      <xdr:col>76</xdr:col>
      <xdr:colOff>9525</xdr:colOff>
      <xdr:row>53</xdr:row>
      <xdr:rowOff>228600</xdr:rowOff>
    </xdr:to>
    <xdr:cxnSp macro="">
      <xdr:nvCxnSpPr>
        <xdr:cNvPr id="1093839" name="직선 연결선 383">
          <a:extLst>
            <a:ext uri="{FF2B5EF4-FFF2-40B4-BE49-F238E27FC236}">
              <a16:creationId xmlns:a16="http://schemas.microsoft.com/office/drawing/2014/main" id="{00000000-0008-0000-0500-0000CFB01000}"/>
            </a:ext>
          </a:extLst>
        </xdr:cNvPr>
        <xdr:cNvCxnSpPr>
          <a:cxnSpLocks noChangeShapeType="1"/>
        </xdr:cNvCxnSpPr>
      </xdr:nvCxnSpPr>
      <xdr:spPr bwMode="auto">
        <a:xfrm flipV="1">
          <a:off x="30251400" y="12934950"/>
          <a:ext cx="14192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171450</xdr:colOff>
      <xdr:row>55</xdr:row>
      <xdr:rowOff>228600</xdr:rowOff>
    </xdr:from>
    <xdr:to>
      <xdr:col>55</xdr:col>
      <xdr:colOff>114300</xdr:colOff>
      <xdr:row>56</xdr:row>
      <xdr:rowOff>219075</xdr:rowOff>
    </xdr:to>
    <xdr:cxnSp macro="">
      <xdr:nvCxnSpPr>
        <xdr:cNvPr id="1093840" name="직선 연결선 195">
          <a:extLst>
            <a:ext uri="{FF2B5EF4-FFF2-40B4-BE49-F238E27FC236}">
              <a16:creationId xmlns:a16="http://schemas.microsoft.com/office/drawing/2014/main" id="{00000000-0008-0000-0500-0000D0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4079200" y="135445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161925</xdr:colOff>
      <xdr:row>56</xdr:row>
      <xdr:rowOff>228600</xdr:rowOff>
    </xdr:from>
    <xdr:to>
      <xdr:col>60</xdr:col>
      <xdr:colOff>0</xdr:colOff>
      <xdr:row>56</xdr:row>
      <xdr:rowOff>228600</xdr:rowOff>
    </xdr:to>
    <xdr:cxnSp macro="">
      <xdr:nvCxnSpPr>
        <xdr:cNvPr id="1093841" name="직선 연결선 383">
          <a:extLst>
            <a:ext uri="{FF2B5EF4-FFF2-40B4-BE49-F238E27FC236}">
              <a16:creationId xmlns:a16="http://schemas.microsoft.com/office/drawing/2014/main" id="{00000000-0008-0000-0500-0000D1B01000}"/>
            </a:ext>
          </a:extLst>
        </xdr:cNvPr>
        <xdr:cNvCxnSpPr>
          <a:cxnSpLocks noChangeShapeType="1"/>
        </xdr:cNvCxnSpPr>
      </xdr:nvCxnSpPr>
      <xdr:spPr bwMode="auto">
        <a:xfrm>
          <a:off x="24422100" y="13849350"/>
          <a:ext cx="16002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323850</xdr:colOff>
      <xdr:row>56</xdr:row>
      <xdr:rowOff>190500</xdr:rowOff>
    </xdr:from>
    <xdr:to>
      <xdr:col>57</xdr:col>
      <xdr:colOff>47625</xdr:colOff>
      <xdr:row>56</xdr:row>
      <xdr:rowOff>266700</xdr:rowOff>
    </xdr:to>
    <xdr:sp macro="" textlink="">
      <xdr:nvSpPr>
        <xdr:cNvPr id="1093842" name="타원 203">
          <a:extLst>
            <a:ext uri="{FF2B5EF4-FFF2-40B4-BE49-F238E27FC236}">
              <a16:creationId xmlns:a16="http://schemas.microsoft.com/office/drawing/2014/main" id="{00000000-0008-0000-0500-0000D2B01000}"/>
            </a:ext>
          </a:extLst>
        </xdr:cNvPr>
        <xdr:cNvSpPr>
          <a:spLocks noChangeArrowheads="1"/>
        </xdr:cNvSpPr>
      </xdr:nvSpPr>
      <xdr:spPr bwMode="auto">
        <a:xfrm>
          <a:off x="24936450" y="13811250"/>
          <a:ext cx="76200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19050</xdr:colOff>
      <xdr:row>56</xdr:row>
      <xdr:rowOff>228600</xdr:rowOff>
    </xdr:from>
    <xdr:to>
      <xdr:col>62</xdr:col>
      <xdr:colOff>304800</xdr:colOff>
      <xdr:row>56</xdr:row>
      <xdr:rowOff>228600</xdr:rowOff>
    </xdr:to>
    <xdr:cxnSp macro="">
      <xdr:nvCxnSpPr>
        <xdr:cNvPr id="1093843" name="직선 연결선 474">
          <a:extLst>
            <a:ext uri="{FF2B5EF4-FFF2-40B4-BE49-F238E27FC236}">
              <a16:creationId xmlns:a16="http://schemas.microsoft.com/office/drawing/2014/main" id="{00000000-0008-0000-0500-0000D3B01000}"/>
            </a:ext>
          </a:extLst>
        </xdr:cNvPr>
        <xdr:cNvCxnSpPr>
          <a:cxnSpLocks noChangeShapeType="1"/>
        </xdr:cNvCxnSpPr>
      </xdr:nvCxnSpPr>
      <xdr:spPr bwMode="auto">
        <a:xfrm>
          <a:off x="26041350" y="138493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0</xdr:colOff>
      <xdr:row>56</xdr:row>
      <xdr:rowOff>228600</xdr:rowOff>
    </xdr:from>
    <xdr:to>
      <xdr:col>65</xdr:col>
      <xdr:colOff>9525</xdr:colOff>
      <xdr:row>56</xdr:row>
      <xdr:rowOff>228600</xdr:rowOff>
    </xdr:to>
    <xdr:cxnSp macro="">
      <xdr:nvCxnSpPr>
        <xdr:cNvPr id="1093844" name="직선 연결선 383">
          <a:extLst>
            <a:ext uri="{FF2B5EF4-FFF2-40B4-BE49-F238E27FC236}">
              <a16:creationId xmlns:a16="http://schemas.microsoft.com/office/drawing/2014/main" id="{00000000-0008-0000-0500-0000D4B01000}"/>
            </a:ext>
          </a:extLst>
        </xdr:cNvPr>
        <xdr:cNvCxnSpPr>
          <a:cxnSpLocks noChangeShapeType="1"/>
        </xdr:cNvCxnSpPr>
      </xdr:nvCxnSpPr>
      <xdr:spPr bwMode="auto">
        <a:xfrm flipV="1">
          <a:off x="27079575" y="138493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56</xdr:row>
      <xdr:rowOff>228600</xdr:rowOff>
    </xdr:from>
    <xdr:to>
      <xdr:col>67</xdr:col>
      <xdr:colOff>314325</xdr:colOff>
      <xdr:row>56</xdr:row>
      <xdr:rowOff>228600</xdr:rowOff>
    </xdr:to>
    <xdr:cxnSp macro="">
      <xdr:nvCxnSpPr>
        <xdr:cNvPr id="1093845" name="직선 연결선 476">
          <a:extLst>
            <a:ext uri="{FF2B5EF4-FFF2-40B4-BE49-F238E27FC236}">
              <a16:creationId xmlns:a16="http://schemas.microsoft.com/office/drawing/2014/main" id="{00000000-0008-0000-0500-0000D5B01000}"/>
            </a:ext>
          </a:extLst>
        </xdr:cNvPr>
        <xdr:cNvCxnSpPr>
          <a:cxnSpLocks noChangeShapeType="1"/>
        </xdr:cNvCxnSpPr>
      </xdr:nvCxnSpPr>
      <xdr:spPr bwMode="auto">
        <a:xfrm>
          <a:off x="27813000" y="138493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19050</xdr:colOff>
      <xdr:row>56</xdr:row>
      <xdr:rowOff>228600</xdr:rowOff>
    </xdr:from>
    <xdr:to>
      <xdr:col>70</xdr:col>
      <xdr:colOff>28575</xdr:colOff>
      <xdr:row>56</xdr:row>
      <xdr:rowOff>228600</xdr:rowOff>
    </xdr:to>
    <xdr:cxnSp macro="">
      <xdr:nvCxnSpPr>
        <xdr:cNvPr id="1093846" name="직선 연결선 383">
          <a:extLst>
            <a:ext uri="{FF2B5EF4-FFF2-40B4-BE49-F238E27FC236}">
              <a16:creationId xmlns:a16="http://schemas.microsoft.com/office/drawing/2014/main" id="{00000000-0008-0000-0500-0000D6B01000}"/>
            </a:ext>
          </a:extLst>
        </xdr:cNvPr>
        <xdr:cNvCxnSpPr>
          <a:cxnSpLocks noChangeShapeType="1"/>
        </xdr:cNvCxnSpPr>
      </xdr:nvCxnSpPr>
      <xdr:spPr bwMode="auto">
        <a:xfrm flipV="1">
          <a:off x="28860750" y="138493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47625</xdr:colOff>
      <xdr:row>56</xdr:row>
      <xdr:rowOff>228600</xdr:rowOff>
    </xdr:from>
    <xdr:to>
      <xdr:col>71</xdr:col>
      <xdr:colOff>333375</xdr:colOff>
      <xdr:row>56</xdr:row>
      <xdr:rowOff>228600</xdr:rowOff>
    </xdr:to>
    <xdr:cxnSp macro="">
      <xdr:nvCxnSpPr>
        <xdr:cNvPr id="1093847" name="직선 연결선 478">
          <a:extLst>
            <a:ext uri="{FF2B5EF4-FFF2-40B4-BE49-F238E27FC236}">
              <a16:creationId xmlns:a16="http://schemas.microsoft.com/office/drawing/2014/main" id="{00000000-0008-0000-0500-0000D7B01000}"/>
            </a:ext>
          </a:extLst>
        </xdr:cNvPr>
        <xdr:cNvCxnSpPr>
          <a:cxnSpLocks noChangeShapeType="1"/>
        </xdr:cNvCxnSpPr>
      </xdr:nvCxnSpPr>
      <xdr:spPr bwMode="auto">
        <a:xfrm>
          <a:off x="29241750" y="138493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0</xdr:colOff>
      <xdr:row>56</xdr:row>
      <xdr:rowOff>228600</xdr:rowOff>
    </xdr:from>
    <xdr:to>
      <xdr:col>76</xdr:col>
      <xdr:colOff>9525</xdr:colOff>
      <xdr:row>56</xdr:row>
      <xdr:rowOff>228600</xdr:rowOff>
    </xdr:to>
    <xdr:cxnSp macro="">
      <xdr:nvCxnSpPr>
        <xdr:cNvPr id="1093848" name="직선 연결선 383">
          <a:extLst>
            <a:ext uri="{FF2B5EF4-FFF2-40B4-BE49-F238E27FC236}">
              <a16:creationId xmlns:a16="http://schemas.microsoft.com/office/drawing/2014/main" id="{00000000-0008-0000-0500-0000D8B01000}"/>
            </a:ext>
          </a:extLst>
        </xdr:cNvPr>
        <xdr:cNvCxnSpPr>
          <a:cxnSpLocks noChangeShapeType="1"/>
        </xdr:cNvCxnSpPr>
      </xdr:nvCxnSpPr>
      <xdr:spPr bwMode="auto">
        <a:xfrm flipV="1">
          <a:off x="30251400" y="13849350"/>
          <a:ext cx="14192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0</xdr:colOff>
      <xdr:row>76</xdr:row>
      <xdr:rowOff>247650</xdr:rowOff>
    </xdr:from>
    <xdr:to>
      <xdr:col>47</xdr:col>
      <xdr:colOff>342900</xdr:colOff>
      <xdr:row>76</xdr:row>
      <xdr:rowOff>247650</xdr:rowOff>
    </xdr:to>
    <xdr:cxnSp macro="">
      <xdr:nvCxnSpPr>
        <xdr:cNvPr id="1093849" name="직선 연결선 507">
          <a:extLst>
            <a:ext uri="{FF2B5EF4-FFF2-40B4-BE49-F238E27FC236}">
              <a16:creationId xmlns:a16="http://schemas.microsoft.com/office/drawing/2014/main" id="{00000000-0008-0000-0500-0000D9B01000}"/>
            </a:ext>
          </a:extLst>
        </xdr:cNvPr>
        <xdr:cNvCxnSpPr>
          <a:cxnSpLocks noChangeShapeType="1"/>
        </xdr:cNvCxnSpPr>
      </xdr:nvCxnSpPr>
      <xdr:spPr bwMode="auto">
        <a:xfrm flipV="1">
          <a:off x="21088350" y="19964400"/>
          <a:ext cx="6953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78</xdr:col>
      <xdr:colOff>0</xdr:colOff>
      <xdr:row>76</xdr:row>
      <xdr:rowOff>247650</xdr:rowOff>
    </xdr:from>
    <xdr:to>
      <xdr:col>79</xdr:col>
      <xdr:colOff>342900</xdr:colOff>
      <xdr:row>76</xdr:row>
      <xdr:rowOff>247650</xdr:rowOff>
    </xdr:to>
    <xdr:cxnSp macro="">
      <xdr:nvCxnSpPr>
        <xdr:cNvPr id="1093850" name="직선 연결선 507">
          <a:extLst>
            <a:ext uri="{FF2B5EF4-FFF2-40B4-BE49-F238E27FC236}">
              <a16:creationId xmlns:a16="http://schemas.microsoft.com/office/drawing/2014/main" id="{00000000-0008-0000-0500-0000DAB01000}"/>
            </a:ext>
          </a:extLst>
        </xdr:cNvPr>
        <xdr:cNvCxnSpPr>
          <a:cxnSpLocks noChangeShapeType="1"/>
        </xdr:cNvCxnSpPr>
      </xdr:nvCxnSpPr>
      <xdr:spPr bwMode="auto">
        <a:xfrm flipV="1">
          <a:off x="32365950" y="19964400"/>
          <a:ext cx="6953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266700</xdr:colOff>
      <xdr:row>73</xdr:row>
      <xdr:rowOff>238125</xdr:rowOff>
    </xdr:from>
    <xdr:to>
      <xdr:col>58</xdr:col>
      <xdr:colOff>209550</xdr:colOff>
      <xdr:row>74</xdr:row>
      <xdr:rowOff>228600</xdr:rowOff>
    </xdr:to>
    <xdr:cxnSp macro="">
      <xdr:nvCxnSpPr>
        <xdr:cNvPr id="1093851" name="직선 연결선 195">
          <a:extLst>
            <a:ext uri="{FF2B5EF4-FFF2-40B4-BE49-F238E27FC236}">
              <a16:creationId xmlns:a16="http://schemas.microsoft.com/office/drawing/2014/main" id="{00000000-0008-0000-0500-0000DB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231725" y="19040475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209550</xdr:colOff>
      <xdr:row>74</xdr:row>
      <xdr:rowOff>266700</xdr:rowOff>
    </xdr:from>
    <xdr:to>
      <xdr:col>71</xdr:col>
      <xdr:colOff>123825</xdr:colOff>
      <xdr:row>74</xdr:row>
      <xdr:rowOff>266700</xdr:rowOff>
    </xdr:to>
    <xdr:cxnSp macro="">
      <xdr:nvCxnSpPr>
        <xdr:cNvPr id="1093852" name="직선 연결선 303">
          <a:extLst>
            <a:ext uri="{FF2B5EF4-FFF2-40B4-BE49-F238E27FC236}">
              <a16:creationId xmlns:a16="http://schemas.microsoft.com/office/drawing/2014/main" id="{00000000-0008-0000-0500-0000DCB01000}"/>
            </a:ext>
          </a:extLst>
        </xdr:cNvPr>
        <xdr:cNvCxnSpPr>
          <a:cxnSpLocks noChangeShapeType="1"/>
        </xdr:cNvCxnSpPr>
      </xdr:nvCxnSpPr>
      <xdr:spPr bwMode="auto">
        <a:xfrm>
          <a:off x="25527000" y="19373850"/>
          <a:ext cx="4495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323850</xdr:colOff>
      <xdr:row>74</xdr:row>
      <xdr:rowOff>209550</xdr:rowOff>
    </xdr:from>
    <xdr:to>
      <xdr:col>65</xdr:col>
      <xdr:colOff>38100</xdr:colOff>
      <xdr:row>74</xdr:row>
      <xdr:rowOff>285750</xdr:rowOff>
    </xdr:to>
    <xdr:sp macro="" textlink="">
      <xdr:nvSpPr>
        <xdr:cNvPr id="1093853" name="타원 203">
          <a:extLst>
            <a:ext uri="{FF2B5EF4-FFF2-40B4-BE49-F238E27FC236}">
              <a16:creationId xmlns:a16="http://schemas.microsoft.com/office/drawing/2014/main" id="{00000000-0008-0000-0500-0000DDB01000}"/>
            </a:ext>
          </a:extLst>
        </xdr:cNvPr>
        <xdr:cNvSpPr>
          <a:spLocks noChangeArrowheads="1"/>
        </xdr:cNvSpPr>
      </xdr:nvSpPr>
      <xdr:spPr bwMode="auto">
        <a:xfrm>
          <a:off x="27755850" y="193167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70</xdr:col>
      <xdr:colOff>9525</xdr:colOff>
      <xdr:row>81</xdr:row>
      <xdr:rowOff>247650</xdr:rowOff>
    </xdr:from>
    <xdr:to>
      <xdr:col>82</xdr:col>
      <xdr:colOff>9525</xdr:colOff>
      <xdr:row>81</xdr:row>
      <xdr:rowOff>247650</xdr:rowOff>
    </xdr:to>
    <xdr:cxnSp macro="">
      <xdr:nvCxnSpPr>
        <xdr:cNvPr id="1093854" name="직선 연결선 507">
          <a:extLst>
            <a:ext uri="{FF2B5EF4-FFF2-40B4-BE49-F238E27FC236}">
              <a16:creationId xmlns:a16="http://schemas.microsoft.com/office/drawing/2014/main" id="{00000000-0008-0000-0500-0000DEB01000}"/>
            </a:ext>
          </a:extLst>
        </xdr:cNvPr>
        <xdr:cNvCxnSpPr>
          <a:cxnSpLocks noChangeShapeType="1"/>
        </xdr:cNvCxnSpPr>
      </xdr:nvCxnSpPr>
      <xdr:spPr bwMode="auto">
        <a:xfrm flipV="1">
          <a:off x="29556075" y="21488400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82</xdr:col>
      <xdr:colOff>9525</xdr:colOff>
      <xdr:row>81</xdr:row>
      <xdr:rowOff>247650</xdr:rowOff>
    </xdr:from>
    <xdr:to>
      <xdr:col>86</xdr:col>
      <xdr:colOff>0</xdr:colOff>
      <xdr:row>81</xdr:row>
      <xdr:rowOff>247650</xdr:rowOff>
    </xdr:to>
    <xdr:cxnSp macro="">
      <xdr:nvCxnSpPr>
        <xdr:cNvPr id="1093855" name="직선 연결선 507">
          <a:extLst>
            <a:ext uri="{FF2B5EF4-FFF2-40B4-BE49-F238E27FC236}">
              <a16:creationId xmlns:a16="http://schemas.microsoft.com/office/drawing/2014/main" id="{00000000-0008-0000-0500-0000DFB01000}"/>
            </a:ext>
          </a:extLst>
        </xdr:cNvPr>
        <xdr:cNvCxnSpPr>
          <a:cxnSpLocks noChangeShapeType="1"/>
        </xdr:cNvCxnSpPr>
      </xdr:nvCxnSpPr>
      <xdr:spPr bwMode="auto">
        <a:xfrm flipV="1">
          <a:off x="33785175" y="21488400"/>
          <a:ext cx="14001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51</xdr:col>
      <xdr:colOff>342900</xdr:colOff>
      <xdr:row>70</xdr:row>
      <xdr:rowOff>238125</xdr:rowOff>
    </xdr:from>
    <xdr:to>
      <xdr:col>52</xdr:col>
      <xdr:colOff>285750</xdr:colOff>
      <xdr:row>71</xdr:row>
      <xdr:rowOff>228600</xdr:rowOff>
    </xdr:to>
    <xdr:cxnSp macro="">
      <xdr:nvCxnSpPr>
        <xdr:cNvPr id="1093856" name="직선 연결선 195">
          <a:extLst>
            <a:ext uri="{FF2B5EF4-FFF2-40B4-BE49-F238E27FC236}">
              <a16:creationId xmlns:a16="http://schemas.microsoft.com/office/drawing/2014/main" id="{00000000-0008-0000-0500-0000E0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3193375" y="18126075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333375</xdr:colOff>
      <xdr:row>71</xdr:row>
      <xdr:rowOff>247650</xdr:rowOff>
    </xdr:from>
    <xdr:to>
      <xdr:col>71</xdr:col>
      <xdr:colOff>123825</xdr:colOff>
      <xdr:row>71</xdr:row>
      <xdr:rowOff>247650</xdr:rowOff>
    </xdr:to>
    <xdr:cxnSp macro="">
      <xdr:nvCxnSpPr>
        <xdr:cNvPr id="1093857" name="직선 연결선 303">
          <a:extLst>
            <a:ext uri="{FF2B5EF4-FFF2-40B4-BE49-F238E27FC236}">
              <a16:creationId xmlns:a16="http://schemas.microsoft.com/office/drawing/2014/main" id="{00000000-0008-0000-0500-0000E1B01000}"/>
            </a:ext>
          </a:extLst>
        </xdr:cNvPr>
        <xdr:cNvCxnSpPr>
          <a:cxnSpLocks noChangeShapeType="1"/>
        </xdr:cNvCxnSpPr>
      </xdr:nvCxnSpPr>
      <xdr:spPr bwMode="auto">
        <a:xfrm>
          <a:off x="23536275" y="18440400"/>
          <a:ext cx="64865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323850</xdr:colOff>
      <xdr:row>71</xdr:row>
      <xdr:rowOff>209550</xdr:rowOff>
    </xdr:from>
    <xdr:to>
      <xdr:col>65</xdr:col>
      <xdr:colOff>38100</xdr:colOff>
      <xdr:row>71</xdr:row>
      <xdr:rowOff>285750</xdr:rowOff>
    </xdr:to>
    <xdr:sp macro="" textlink="">
      <xdr:nvSpPr>
        <xdr:cNvPr id="1093858" name="타원 203">
          <a:extLst>
            <a:ext uri="{FF2B5EF4-FFF2-40B4-BE49-F238E27FC236}">
              <a16:creationId xmlns:a16="http://schemas.microsoft.com/office/drawing/2014/main" id="{00000000-0008-0000-0500-0000E2B01000}"/>
            </a:ext>
          </a:extLst>
        </xdr:cNvPr>
        <xdr:cNvSpPr>
          <a:spLocks noChangeArrowheads="1"/>
        </xdr:cNvSpPr>
      </xdr:nvSpPr>
      <xdr:spPr bwMode="auto">
        <a:xfrm>
          <a:off x="27755850" y="184023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71</xdr:row>
      <xdr:rowOff>209550</xdr:rowOff>
    </xdr:from>
    <xdr:to>
      <xdr:col>58</xdr:col>
      <xdr:colOff>38100</xdr:colOff>
      <xdr:row>71</xdr:row>
      <xdr:rowOff>285750</xdr:rowOff>
    </xdr:to>
    <xdr:sp macro="" textlink="">
      <xdr:nvSpPr>
        <xdr:cNvPr id="1093859" name="타원 203">
          <a:extLst>
            <a:ext uri="{FF2B5EF4-FFF2-40B4-BE49-F238E27FC236}">
              <a16:creationId xmlns:a16="http://schemas.microsoft.com/office/drawing/2014/main" id="{00000000-0008-0000-0500-0000E3B01000}"/>
            </a:ext>
          </a:extLst>
        </xdr:cNvPr>
        <xdr:cNvSpPr>
          <a:spLocks noChangeArrowheads="1"/>
        </xdr:cNvSpPr>
      </xdr:nvSpPr>
      <xdr:spPr bwMode="auto">
        <a:xfrm>
          <a:off x="25288875" y="1840230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171450</xdr:colOff>
      <xdr:row>61</xdr:row>
      <xdr:rowOff>228600</xdr:rowOff>
    </xdr:from>
    <xdr:to>
      <xdr:col>55</xdr:col>
      <xdr:colOff>114300</xdr:colOff>
      <xdr:row>62</xdr:row>
      <xdr:rowOff>219075</xdr:rowOff>
    </xdr:to>
    <xdr:cxnSp macro="">
      <xdr:nvCxnSpPr>
        <xdr:cNvPr id="1093860" name="직선 연결선 195">
          <a:extLst>
            <a:ext uri="{FF2B5EF4-FFF2-40B4-BE49-F238E27FC236}">
              <a16:creationId xmlns:a16="http://schemas.microsoft.com/office/drawing/2014/main" id="{00000000-0008-0000-0500-0000E4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4079200" y="153733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161925</xdr:colOff>
      <xdr:row>62</xdr:row>
      <xdr:rowOff>228600</xdr:rowOff>
    </xdr:from>
    <xdr:to>
      <xdr:col>60</xdr:col>
      <xdr:colOff>0</xdr:colOff>
      <xdr:row>62</xdr:row>
      <xdr:rowOff>228600</xdr:rowOff>
    </xdr:to>
    <xdr:cxnSp macro="">
      <xdr:nvCxnSpPr>
        <xdr:cNvPr id="1093861" name="직선 연결선 383">
          <a:extLst>
            <a:ext uri="{FF2B5EF4-FFF2-40B4-BE49-F238E27FC236}">
              <a16:creationId xmlns:a16="http://schemas.microsoft.com/office/drawing/2014/main" id="{00000000-0008-0000-0500-0000E5B01000}"/>
            </a:ext>
          </a:extLst>
        </xdr:cNvPr>
        <xdr:cNvCxnSpPr>
          <a:cxnSpLocks noChangeShapeType="1"/>
        </xdr:cNvCxnSpPr>
      </xdr:nvCxnSpPr>
      <xdr:spPr bwMode="auto">
        <a:xfrm>
          <a:off x="24422100" y="15678150"/>
          <a:ext cx="16002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19050</xdr:colOff>
      <xdr:row>62</xdr:row>
      <xdr:rowOff>228600</xdr:rowOff>
    </xdr:from>
    <xdr:to>
      <xdr:col>62</xdr:col>
      <xdr:colOff>304800</xdr:colOff>
      <xdr:row>62</xdr:row>
      <xdr:rowOff>228600</xdr:rowOff>
    </xdr:to>
    <xdr:cxnSp macro="">
      <xdr:nvCxnSpPr>
        <xdr:cNvPr id="1093862" name="직선 연결선 504">
          <a:extLst>
            <a:ext uri="{FF2B5EF4-FFF2-40B4-BE49-F238E27FC236}">
              <a16:creationId xmlns:a16="http://schemas.microsoft.com/office/drawing/2014/main" id="{00000000-0008-0000-0500-0000E6B01000}"/>
            </a:ext>
          </a:extLst>
        </xdr:cNvPr>
        <xdr:cNvCxnSpPr>
          <a:cxnSpLocks noChangeShapeType="1"/>
        </xdr:cNvCxnSpPr>
      </xdr:nvCxnSpPr>
      <xdr:spPr bwMode="auto">
        <a:xfrm>
          <a:off x="26041350" y="156781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0</xdr:colOff>
      <xdr:row>62</xdr:row>
      <xdr:rowOff>228600</xdr:rowOff>
    </xdr:from>
    <xdr:to>
      <xdr:col>65</xdr:col>
      <xdr:colOff>9525</xdr:colOff>
      <xdr:row>62</xdr:row>
      <xdr:rowOff>228600</xdr:rowOff>
    </xdr:to>
    <xdr:cxnSp macro="">
      <xdr:nvCxnSpPr>
        <xdr:cNvPr id="1093863" name="직선 연결선 383">
          <a:extLst>
            <a:ext uri="{FF2B5EF4-FFF2-40B4-BE49-F238E27FC236}">
              <a16:creationId xmlns:a16="http://schemas.microsoft.com/office/drawing/2014/main" id="{00000000-0008-0000-0500-0000E7B01000}"/>
            </a:ext>
          </a:extLst>
        </xdr:cNvPr>
        <xdr:cNvCxnSpPr>
          <a:cxnSpLocks noChangeShapeType="1"/>
        </xdr:cNvCxnSpPr>
      </xdr:nvCxnSpPr>
      <xdr:spPr bwMode="auto">
        <a:xfrm flipV="1">
          <a:off x="27079575" y="156781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62</xdr:row>
      <xdr:rowOff>228600</xdr:rowOff>
    </xdr:from>
    <xdr:to>
      <xdr:col>67</xdr:col>
      <xdr:colOff>314325</xdr:colOff>
      <xdr:row>62</xdr:row>
      <xdr:rowOff>228600</xdr:rowOff>
    </xdr:to>
    <xdr:cxnSp macro="">
      <xdr:nvCxnSpPr>
        <xdr:cNvPr id="1093864" name="직선 연결선 506">
          <a:extLst>
            <a:ext uri="{FF2B5EF4-FFF2-40B4-BE49-F238E27FC236}">
              <a16:creationId xmlns:a16="http://schemas.microsoft.com/office/drawing/2014/main" id="{00000000-0008-0000-0500-0000E8B01000}"/>
            </a:ext>
          </a:extLst>
        </xdr:cNvPr>
        <xdr:cNvCxnSpPr>
          <a:cxnSpLocks noChangeShapeType="1"/>
        </xdr:cNvCxnSpPr>
      </xdr:nvCxnSpPr>
      <xdr:spPr bwMode="auto">
        <a:xfrm>
          <a:off x="27813000" y="156781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19050</xdr:colOff>
      <xdr:row>62</xdr:row>
      <xdr:rowOff>228600</xdr:rowOff>
    </xdr:from>
    <xdr:to>
      <xdr:col>70</xdr:col>
      <xdr:colOff>28575</xdr:colOff>
      <xdr:row>62</xdr:row>
      <xdr:rowOff>228600</xdr:rowOff>
    </xdr:to>
    <xdr:cxnSp macro="">
      <xdr:nvCxnSpPr>
        <xdr:cNvPr id="1093865" name="직선 연결선 383">
          <a:extLst>
            <a:ext uri="{FF2B5EF4-FFF2-40B4-BE49-F238E27FC236}">
              <a16:creationId xmlns:a16="http://schemas.microsoft.com/office/drawing/2014/main" id="{00000000-0008-0000-0500-0000E9B01000}"/>
            </a:ext>
          </a:extLst>
        </xdr:cNvPr>
        <xdr:cNvCxnSpPr>
          <a:cxnSpLocks noChangeShapeType="1"/>
        </xdr:cNvCxnSpPr>
      </xdr:nvCxnSpPr>
      <xdr:spPr bwMode="auto">
        <a:xfrm flipV="1">
          <a:off x="28860750" y="156781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47625</xdr:colOff>
      <xdr:row>62</xdr:row>
      <xdr:rowOff>228600</xdr:rowOff>
    </xdr:from>
    <xdr:to>
      <xdr:col>71</xdr:col>
      <xdr:colOff>333375</xdr:colOff>
      <xdr:row>62</xdr:row>
      <xdr:rowOff>228600</xdr:rowOff>
    </xdr:to>
    <xdr:cxnSp macro="">
      <xdr:nvCxnSpPr>
        <xdr:cNvPr id="1093866" name="직선 연결선 508">
          <a:extLst>
            <a:ext uri="{FF2B5EF4-FFF2-40B4-BE49-F238E27FC236}">
              <a16:creationId xmlns:a16="http://schemas.microsoft.com/office/drawing/2014/main" id="{00000000-0008-0000-0500-0000EAB01000}"/>
            </a:ext>
          </a:extLst>
        </xdr:cNvPr>
        <xdr:cNvCxnSpPr>
          <a:cxnSpLocks noChangeShapeType="1"/>
        </xdr:cNvCxnSpPr>
      </xdr:nvCxnSpPr>
      <xdr:spPr bwMode="auto">
        <a:xfrm>
          <a:off x="29241750" y="156781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0</xdr:colOff>
      <xdr:row>62</xdr:row>
      <xdr:rowOff>228600</xdr:rowOff>
    </xdr:from>
    <xdr:to>
      <xdr:col>76</xdr:col>
      <xdr:colOff>9525</xdr:colOff>
      <xdr:row>62</xdr:row>
      <xdr:rowOff>228600</xdr:rowOff>
    </xdr:to>
    <xdr:cxnSp macro="">
      <xdr:nvCxnSpPr>
        <xdr:cNvPr id="1093867" name="직선 연결선 383">
          <a:extLst>
            <a:ext uri="{FF2B5EF4-FFF2-40B4-BE49-F238E27FC236}">
              <a16:creationId xmlns:a16="http://schemas.microsoft.com/office/drawing/2014/main" id="{00000000-0008-0000-0500-0000EBB01000}"/>
            </a:ext>
          </a:extLst>
        </xdr:cNvPr>
        <xdr:cNvCxnSpPr>
          <a:cxnSpLocks noChangeShapeType="1"/>
        </xdr:cNvCxnSpPr>
      </xdr:nvCxnSpPr>
      <xdr:spPr bwMode="auto">
        <a:xfrm flipV="1">
          <a:off x="30251400" y="15678150"/>
          <a:ext cx="14192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0</xdr:colOff>
      <xdr:row>62</xdr:row>
      <xdr:rowOff>238125</xdr:rowOff>
    </xdr:from>
    <xdr:to>
      <xdr:col>49</xdr:col>
      <xdr:colOff>333375</xdr:colOff>
      <xdr:row>62</xdr:row>
      <xdr:rowOff>238125</xdr:rowOff>
    </xdr:to>
    <xdr:cxnSp macro="">
      <xdr:nvCxnSpPr>
        <xdr:cNvPr id="1093868" name="직선 연결선 507">
          <a:extLst>
            <a:ext uri="{FF2B5EF4-FFF2-40B4-BE49-F238E27FC236}">
              <a16:creationId xmlns:a16="http://schemas.microsoft.com/office/drawing/2014/main" id="{00000000-0008-0000-0500-0000ECB01000}"/>
            </a:ext>
          </a:extLst>
        </xdr:cNvPr>
        <xdr:cNvCxnSpPr>
          <a:cxnSpLocks noChangeShapeType="1"/>
        </xdr:cNvCxnSpPr>
      </xdr:nvCxnSpPr>
      <xdr:spPr bwMode="auto">
        <a:xfrm flipV="1">
          <a:off x="21088350" y="15687675"/>
          <a:ext cx="1390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333375</xdr:colOff>
      <xdr:row>62</xdr:row>
      <xdr:rowOff>238125</xdr:rowOff>
    </xdr:from>
    <xdr:to>
      <xdr:col>55</xdr:col>
      <xdr:colOff>142875</xdr:colOff>
      <xdr:row>62</xdr:row>
      <xdr:rowOff>238125</xdr:rowOff>
    </xdr:to>
    <xdr:cxnSp macro="">
      <xdr:nvCxnSpPr>
        <xdr:cNvPr id="1093869" name="직선 연결선 507">
          <a:extLst>
            <a:ext uri="{FF2B5EF4-FFF2-40B4-BE49-F238E27FC236}">
              <a16:creationId xmlns:a16="http://schemas.microsoft.com/office/drawing/2014/main" id="{00000000-0008-0000-0500-0000EDB01000}"/>
            </a:ext>
          </a:extLst>
        </xdr:cNvPr>
        <xdr:cNvCxnSpPr>
          <a:cxnSpLocks noChangeShapeType="1"/>
        </xdr:cNvCxnSpPr>
      </xdr:nvCxnSpPr>
      <xdr:spPr bwMode="auto">
        <a:xfrm flipV="1">
          <a:off x="22479000" y="15687675"/>
          <a:ext cx="192405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171450</xdr:colOff>
      <xdr:row>64</xdr:row>
      <xdr:rowOff>228600</xdr:rowOff>
    </xdr:from>
    <xdr:to>
      <xdr:col>55</xdr:col>
      <xdr:colOff>114300</xdr:colOff>
      <xdr:row>65</xdr:row>
      <xdr:rowOff>219075</xdr:rowOff>
    </xdr:to>
    <xdr:cxnSp macro="">
      <xdr:nvCxnSpPr>
        <xdr:cNvPr id="1093870" name="직선 연결선 195">
          <a:extLst>
            <a:ext uri="{FF2B5EF4-FFF2-40B4-BE49-F238E27FC236}">
              <a16:creationId xmlns:a16="http://schemas.microsoft.com/office/drawing/2014/main" id="{00000000-0008-0000-0500-0000EE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4079200" y="162877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161925</xdr:colOff>
      <xdr:row>65</xdr:row>
      <xdr:rowOff>228600</xdr:rowOff>
    </xdr:from>
    <xdr:to>
      <xdr:col>60</xdr:col>
      <xdr:colOff>0</xdr:colOff>
      <xdr:row>65</xdr:row>
      <xdr:rowOff>228600</xdr:rowOff>
    </xdr:to>
    <xdr:cxnSp macro="">
      <xdr:nvCxnSpPr>
        <xdr:cNvPr id="1093871" name="직선 연결선 383">
          <a:extLst>
            <a:ext uri="{FF2B5EF4-FFF2-40B4-BE49-F238E27FC236}">
              <a16:creationId xmlns:a16="http://schemas.microsoft.com/office/drawing/2014/main" id="{00000000-0008-0000-0500-0000EFB01000}"/>
            </a:ext>
          </a:extLst>
        </xdr:cNvPr>
        <xdr:cNvCxnSpPr>
          <a:cxnSpLocks noChangeShapeType="1"/>
        </xdr:cNvCxnSpPr>
      </xdr:nvCxnSpPr>
      <xdr:spPr bwMode="auto">
        <a:xfrm>
          <a:off x="24422100" y="16592550"/>
          <a:ext cx="16002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19050</xdr:colOff>
      <xdr:row>65</xdr:row>
      <xdr:rowOff>228600</xdr:rowOff>
    </xdr:from>
    <xdr:to>
      <xdr:col>62</xdr:col>
      <xdr:colOff>304800</xdr:colOff>
      <xdr:row>65</xdr:row>
      <xdr:rowOff>228600</xdr:rowOff>
    </xdr:to>
    <xdr:cxnSp macro="">
      <xdr:nvCxnSpPr>
        <xdr:cNvPr id="1093872" name="직선 연결선 516">
          <a:extLst>
            <a:ext uri="{FF2B5EF4-FFF2-40B4-BE49-F238E27FC236}">
              <a16:creationId xmlns:a16="http://schemas.microsoft.com/office/drawing/2014/main" id="{00000000-0008-0000-0500-0000F0B01000}"/>
            </a:ext>
          </a:extLst>
        </xdr:cNvPr>
        <xdr:cNvCxnSpPr>
          <a:cxnSpLocks noChangeShapeType="1"/>
        </xdr:cNvCxnSpPr>
      </xdr:nvCxnSpPr>
      <xdr:spPr bwMode="auto">
        <a:xfrm>
          <a:off x="26041350" y="165925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0</xdr:colOff>
      <xdr:row>65</xdr:row>
      <xdr:rowOff>228600</xdr:rowOff>
    </xdr:from>
    <xdr:to>
      <xdr:col>65</xdr:col>
      <xdr:colOff>9525</xdr:colOff>
      <xdr:row>65</xdr:row>
      <xdr:rowOff>228600</xdr:rowOff>
    </xdr:to>
    <xdr:cxnSp macro="">
      <xdr:nvCxnSpPr>
        <xdr:cNvPr id="1093873" name="직선 연결선 383">
          <a:extLst>
            <a:ext uri="{FF2B5EF4-FFF2-40B4-BE49-F238E27FC236}">
              <a16:creationId xmlns:a16="http://schemas.microsoft.com/office/drawing/2014/main" id="{00000000-0008-0000-0500-0000F1B01000}"/>
            </a:ext>
          </a:extLst>
        </xdr:cNvPr>
        <xdr:cNvCxnSpPr>
          <a:cxnSpLocks noChangeShapeType="1"/>
        </xdr:cNvCxnSpPr>
      </xdr:nvCxnSpPr>
      <xdr:spPr bwMode="auto">
        <a:xfrm flipV="1">
          <a:off x="27079575" y="165925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65</xdr:row>
      <xdr:rowOff>228600</xdr:rowOff>
    </xdr:from>
    <xdr:to>
      <xdr:col>67</xdr:col>
      <xdr:colOff>314325</xdr:colOff>
      <xdr:row>65</xdr:row>
      <xdr:rowOff>228600</xdr:rowOff>
    </xdr:to>
    <xdr:cxnSp macro="">
      <xdr:nvCxnSpPr>
        <xdr:cNvPr id="1093874" name="직선 연결선 518">
          <a:extLst>
            <a:ext uri="{FF2B5EF4-FFF2-40B4-BE49-F238E27FC236}">
              <a16:creationId xmlns:a16="http://schemas.microsoft.com/office/drawing/2014/main" id="{00000000-0008-0000-0500-0000F2B01000}"/>
            </a:ext>
          </a:extLst>
        </xdr:cNvPr>
        <xdr:cNvCxnSpPr>
          <a:cxnSpLocks noChangeShapeType="1"/>
        </xdr:cNvCxnSpPr>
      </xdr:nvCxnSpPr>
      <xdr:spPr bwMode="auto">
        <a:xfrm>
          <a:off x="27813000" y="165925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19050</xdr:colOff>
      <xdr:row>65</xdr:row>
      <xdr:rowOff>228600</xdr:rowOff>
    </xdr:from>
    <xdr:to>
      <xdr:col>70</xdr:col>
      <xdr:colOff>28575</xdr:colOff>
      <xdr:row>65</xdr:row>
      <xdr:rowOff>228600</xdr:rowOff>
    </xdr:to>
    <xdr:cxnSp macro="">
      <xdr:nvCxnSpPr>
        <xdr:cNvPr id="1093875" name="직선 연결선 383">
          <a:extLst>
            <a:ext uri="{FF2B5EF4-FFF2-40B4-BE49-F238E27FC236}">
              <a16:creationId xmlns:a16="http://schemas.microsoft.com/office/drawing/2014/main" id="{00000000-0008-0000-0500-0000F3B01000}"/>
            </a:ext>
          </a:extLst>
        </xdr:cNvPr>
        <xdr:cNvCxnSpPr>
          <a:cxnSpLocks noChangeShapeType="1"/>
        </xdr:cNvCxnSpPr>
      </xdr:nvCxnSpPr>
      <xdr:spPr bwMode="auto">
        <a:xfrm flipV="1">
          <a:off x="28860750" y="16592550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47625</xdr:colOff>
      <xdr:row>65</xdr:row>
      <xdr:rowOff>228600</xdr:rowOff>
    </xdr:from>
    <xdr:to>
      <xdr:col>71</xdr:col>
      <xdr:colOff>333375</xdr:colOff>
      <xdr:row>65</xdr:row>
      <xdr:rowOff>228600</xdr:rowOff>
    </xdr:to>
    <xdr:cxnSp macro="">
      <xdr:nvCxnSpPr>
        <xdr:cNvPr id="1093876" name="직선 연결선 520">
          <a:extLst>
            <a:ext uri="{FF2B5EF4-FFF2-40B4-BE49-F238E27FC236}">
              <a16:creationId xmlns:a16="http://schemas.microsoft.com/office/drawing/2014/main" id="{00000000-0008-0000-0500-0000F4B01000}"/>
            </a:ext>
          </a:extLst>
        </xdr:cNvPr>
        <xdr:cNvCxnSpPr>
          <a:cxnSpLocks noChangeShapeType="1"/>
        </xdr:cNvCxnSpPr>
      </xdr:nvCxnSpPr>
      <xdr:spPr bwMode="auto">
        <a:xfrm>
          <a:off x="29241750" y="16592550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0</xdr:colOff>
      <xdr:row>65</xdr:row>
      <xdr:rowOff>228600</xdr:rowOff>
    </xdr:from>
    <xdr:to>
      <xdr:col>76</xdr:col>
      <xdr:colOff>9525</xdr:colOff>
      <xdr:row>65</xdr:row>
      <xdr:rowOff>228600</xdr:rowOff>
    </xdr:to>
    <xdr:cxnSp macro="">
      <xdr:nvCxnSpPr>
        <xdr:cNvPr id="1093877" name="직선 연결선 383">
          <a:extLst>
            <a:ext uri="{FF2B5EF4-FFF2-40B4-BE49-F238E27FC236}">
              <a16:creationId xmlns:a16="http://schemas.microsoft.com/office/drawing/2014/main" id="{00000000-0008-0000-0500-0000F5B01000}"/>
            </a:ext>
          </a:extLst>
        </xdr:cNvPr>
        <xdr:cNvCxnSpPr>
          <a:cxnSpLocks noChangeShapeType="1"/>
        </xdr:cNvCxnSpPr>
      </xdr:nvCxnSpPr>
      <xdr:spPr bwMode="auto">
        <a:xfrm flipV="1">
          <a:off x="30251400" y="16592550"/>
          <a:ext cx="14192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0</xdr:colOff>
      <xdr:row>65</xdr:row>
      <xdr:rowOff>238125</xdr:rowOff>
    </xdr:from>
    <xdr:to>
      <xdr:col>49</xdr:col>
      <xdr:colOff>333375</xdr:colOff>
      <xdr:row>65</xdr:row>
      <xdr:rowOff>238125</xdr:rowOff>
    </xdr:to>
    <xdr:cxnSp macro="">
      <xdr:nvCxnSpPr>
        <xdr:cNvPr id="1093878" name="직선 연결선 507">
          <a:extLst>
            <a:ext uri="{FF2B5EF4-FFF2-40B4-BE49-F238E27FC236}">
              <a16:creationId xmlns:a16="http://schemas.microsoft.com/office/drawing/2014/main" id="{00000000-0008-0000-0500-0000F6B01000}"/>
            </a:ext>
          </a:extLst>
        </xdr:cNvPr>
        <xdr:cNvCxnSpPr>
          <a:cxnSpLocks noChangeShapeType="1"/>
        </xdr:cNvCxnSpPr>
      </xdr:nvCxnSpPr>
      <xdr:spPr bwMode="auto">
        <a:xfrm flipV="1">
          <a:off x="21088350" y="16602075"/>
          <a:ext cx="1390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333375</xdr:colOff>
      <xdr:row>65</xdr:row>
      <xdr:rowOff>238125</xdr:rowOff>
    </xdr:from>
    <xdr:to>
      <xdr:col>55</xdr:col>
      <xdr:colOff>142875</xdr:colOff>
      <xdr:row>65</xdr:row>
      <xdr:rowOff>238125</xdr:rowOff>
    </xdr:to>
    <xdr:cxnSp macro="">
      <xdr:nvCxnSpPr>
        <xdr:cNvPr id="1093879" name="직선 연결선 507">
          <a:extLst>
            <a:ext uri="{FF2B5EF4-FFF2-40B4-BE49-F238E27FC236}">
              <a16:creationId xmlns:a16="http://schemas.microsoft.com/office/drawing/2014/main" id="{00000000-0008-0000-0500-0000F7B01000}"/>
            </a:ext>
          </a:extLst>
        </xdr:cNvPr>
        <xdr:cNvCxnSpPr>
          <a:cxnSpLocks noChangeShapeType="1"/>
        </xdr:cNvCxnSpPr>
      </xdr:nvCxnSpPr>
      <xdr:spPr bwMode="auto">
        <a:xfrm flipV="1">
          <a:off x="22479000" y="16602075"/>
          <a:ext cx="192405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171450</xdr:colOff>
      <xdr:row>67</xdr:row>
      <xdr:rowOff>228600</xdr:rowOff>
    </xdr:from>
    <xdr:to>
      <xdr:col>55</xdr:col>
      <xdr:colOff>114300</xdr:colOff>
      <xdr:row>68</xdr:row>
      <xdr:rowOff>219075</xdr:rowOff>
    </xdr:to>
    <xdr:cxnSp macro="">
      <xdr:nvCxnSpPr>
        <xdr:cNvPr id="1093880" name="직선 연결선 195">
          <a:extLst>
            <a:ext uri="{FF2B5EF4-FFF2-40B4-BE49-F238E27FC236}">
              <a16:creationId xmlns:a16="http://schemas.microsoft.com/office/drawing/2014/main" id="{00000000-0008-0000-0500-0000F8B01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4079200" y="17202150"/>
          <a:ext cx="295275" cy="295275"/>
        </a:xfrm>
        <a:prstGeom prst="line">
          <a:avLst/>
        </a:prstGeom>
        <a:noFill/>
        <a:ln w="31750" algn="ctr">
          <a:solidFill>
            <a:srgbClr val="00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161925</xdr:colOff>
      <xdr:row>68</xdr:row>
      <xdr:rowOff>238125</xdr:rowOff>
    </xdr:from>
    <xdr:to>
      <xdr:col>60</xdr:col>
      <xdr:colOff>0</xdr:colOff>
      <xdr:row>68</xdr:row>
      <xdr:rowOff>238125</xdr:rowOff>
    </xdr:to>
    <xdr:cxnSp macro="">
      <xdr:nvCxnSpPr>
        <xdr:cNvPr id="1093881" name="직선 연결선 383">
          <a:extLst>
            <a:ext uri="{FF2B5EF4-FFF2-40B4-BE49-F238E27FC236}">
              <a16:creationId xmlns:a16="http://schemas.microsoft.com/office/drawing/2014/main" id="{00000000-0008-0000-0500-0000F9B01000}"/>
            </a:ext>
          </a:extLst>
        </xdr:cNvPr>
        <xdr:cNvCxnSpPr>
          <a:cxnSpLocks noChangeShapeType="1"/>
        </xdr:cNvCxnSpPr>
      </xdr:nvCxnSpPr>
      <xdr:spPr bwMode="auto">
        <a:xfrm>
          <a:off x="24422100" y="17516475"/>
          <a:ext cx="16002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19050</xdr:colOff>
      <xdr:row>68</xdr:row>
      <xdr:rowOff>238125</xdr:rowOff>
    </xdr:from>
    <xdr:to>
      <xdr:col>62</xdr:col>
      <xdr:colOff>304800</xdr:colOff>
      <xdr:row>68</xdr:row>
      <xdr:rowOff>238125</xdr:rowOff>
    </xdr:to>
    <xdr:cxnSp macro="">
      <xdr:nvCxnSpPr>
        <xdr:cNvPr id="1093882" name="직선 연결선 526">
          <a:extLst>
            <a:ext uri="{FF2B5EF4-FFF2-40B4-BE49-F238E27FC236}">
              <a16:creationId xmlns:a16="http://schemas.microsoft.com/office/drawing/2014/main" id="{00000000-0008-0000-0500-0000FAB01000}"/>
            </a:ext>
          </a:extLst>
        </xdr:cNvPr>
        <xdr:cNvCxnSpPr>
          <a:cxnSpLocks noChangeShapeType="1"/>
        </xdr:cNvCxnSpPr>
      </xdr:nvCxnSpPr>
      <xdr:spPr bwMode="auto">
        <a:xfrm>
          <a:off x="26041350" y="17516475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0</xdr:colOff>
      <xdr:row>68</xdr:row>
      <xdr:rowOff>238125</xdr:rowOff>
    </xdr:from>
    <xdr:to>
      <xdr:col>65</xdr:col>
      <xdr:colOff>9525</xdr:colOff>
      <xdr:row>68</xdr:row>
      <xdr:rowOff>238125</xdr:rowOff>
    </xdr:to>
    <xdr:cxnSp macro="">
      <xdr:nvCxnSpPr>
        <xdr:cNvPr id="1093883" name="직선 연결선 383">
          <a:extLst>
            <a:ext uri="{FF2B5EF4-FFF2-40B4-BE49-F238E27FC236}">
              <a16:creationId xmlns:a16="http://schemas.microsoft.com/office/drawing/2014/main" id="{00000000-0008-0000-0500-0000FBB01000}"/>
            </a:ext>
          </a:extLst>
        </xdr:cNvPr>
        <xdr:cNvCxnSpPr>
          <a:cxnSpLocks noChangeShapeType="1"/>
        </xdr:cNvCxnSpPr>
      </xdr:nvCxnSpPr>
      <xdr:spPr bwMode="auto">
        <a:xfrm flipV="1">
          <a:off x="27079575" y="17516475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28575</xdr:colOff>
      <xdr:row>68</xdr:row>
      <xdr:rowOff>238125</xdr:rowOff>
    </xdr:from>
    <xdr:to>
      <xdr:col>67</xdr:col>
      <xdr:colOff>314325</xdr:colOff>
      <xdr:row>68</xdr:row>
      <xdr:rowOff>238125</xdr:rowOff>
    </xdr:to>
    <xdr:cxnSp macro="">
      <xdr:nvCxnSpPr>
        <xdr:cNvPr id="1093884" name="직선 연결선 528">
          <a:extLst>
            <a:ext uri="{FF2B5EF4-FFF2-40B4-BE49-F238E27FC236}">
              <a16:creationId xmlns:a16="http://schemas.microsoft.com/office/drawing/2014/main" id="{00000000-0008-0000-0500-0000FCB01000}"/>
            </a:ext>
          </a:extLst>
        </xdr:cNvPr>
        <xdr:cNvCxnSpPr>
          <a:cxnSpLocks noChangeShapeType="1"/>
        </xdr:cNvCxnSpPr>
      </xdr:nvCxnSpPr>
      <xdr:spPr bwMode="auto">
        <a:xfrm>
          <a:off x="27813000" y="17516475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68</xdr:col>
      <xdr:colOff>19050</xdr:colOff>
      <xdr:row>68</xdr:row>
      <xdr:rowOff>238125</xdr:rowOff>
    </xdr:from>
    <xdr:to>
      <xdr:col>70</xdr:col>
      <xdr:colOff>28575</xdr:colOff>
      <xdr:row>68</xdr:row>
      <xdr:rowOff>238125</xdr:rowOff>
    </xdr:to>
    <xdr:cxnSp macro="">
      <xdr:nvCxnSpPr>
        <xdr:cNvPr id="1093885" name="직선 연결선 383">
          <a:extLst>
            <a:ext uri="{FF2B5EF4-FFF2-40B4-BE49-F238E27FC236}">
              <a16:creationId xmlns:a16="http://schemas.microsoft.com/office/drawing/2014/main" id="{00000000-0008-0000-0500-0000FDB01000}"/>
            </a:ext>
          </a:extLst>
        </xdr:cNvPr>
        <xdr:cNvCxnSpPr>
          <a:cxnSpLocks noChangeShapeType="1"/>
        </xdr:cNvCxnSpPr>
      </xdr:nvCxnSpPr>
      <xdr:spPr bwMode="auto">
        <a:xfrm flipV="1">
          <a:off x="28860750" y="17516475"/>
          <a:ext cx="71437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69</xdr:col>
      <xdr:colOff>47625</xdr:colOff>
      <xdr:row>68</xdr:row>
      <xdr:rowOff>238125</xdr:rowOff>
    </xdr:from>
    <xdr:to>
      <xdr:col>71</xdr:col>
      <xdr:colOff>333375</xdr:colOff>
      <xdr:row>68</xdr:row>
      <xdr:rowOff>238125</xdr:rowOff>
    </xdr:to>
    <xdr:cxnSp macro="">
      <xdr:nvCxnSpPr>
        <xdr:cNvPr id="1093886" name="직선 연결선 530">
          <a:extLst>
            <a:ext uri="{FF2B5EF4-FFF2-40B4-BE49-F238E27FC236}">
              <a16:creationId xmlns:a16="http://schemas.microsoft.com/office/drawing/2014/main" id="{00000000-0008-0000-0500-0000FEB01000}"/>
            </a:ext>
          </a:extLst>
        </xdr:cNvPr>
        <xdr:cNvCxnSpPr>
          <a:cxnSpLocks noChangeShapeType="1"/>
        </xdr:cNvCxnSpPr>
      </xdr:nvCxnSpPr>
      <xdr:spPr bwMode="auto">
        <a:xfrm>
          <a:off x="29241750" y="17516475"/>
          <a:ext cx="99060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0</xdr:colOff>
      <xdr:row>68</xdr:row>
      <xdr:rowOff>238125</xdr:rowOff>
    </xdr:from>
    <xdr:to>
      <xdr:col>76</xdr:col>
      <xdr:colOff>9525</xdr:colOff>
      <xdr:row>68</xdr:row>
      <xdr:rowOff>238125</xdr:rowOff>
    </xdr:to>
    <xdr:cxnSp macro="">
      <xdr:nvCxnSpPr>
        <xdr:cNvPr id="1093887" name="직선 연결선 383">
          <a:extLst>
            <a:ext uri="{FF2B5EF4-FFF2-40B4-BE49-F238E27FC236}">
              <a16:creationId xmlns:a16="http://schemas.microsoft.com/office/drawing/2014/main" id="{00000000-0008-0000-0500-0000FFB01000}"/>
            </a:ext>
          </a:extLst>
        </xdr:cNvPr>
        <xdr:cNvCxnSpPr>
          <a:cxnSpLocks noChangeShapeType="1"/>
        </xdr:cNvCxnSpPr>
      </xdr:nvCxnSpPr>
      <xdr:spPr bwMode="auto">
        <a:xfrm flipV="1">
          <a:off x="30251400" y="17516475"/>
          <a:ext cx="14192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0</xdr:colOff>
      <xdr:row>68</xdr:row>
      <xdr:rowOff>247650</xdr:rowOff>
    </xdr:from>
    <xdr:to>
      <xdr:col>49</xdr:col>
      <xdr:colOff>333375</xdr:colOff>
      <xdr:row>68</xdr:row>
      <xdr:rowOff>247650</xdr:rowOff>
    </xdr:to>
    <xdr:cxnSp macro="">
      <xdr:nvCxnSpPr>
        <xdr:cNvPr id="1093888" name="직선 연결선 507">
          <a:extLst>
            <a:ext uri="{FF2B5EF4-FFF2-40B4-BE49-F238E27FC236}">
              <a16:creationId xmlns:a16="http://schemas.microsoft.com/office/drawing/2014/main" id="{00000000-0008-0000-0500-000000B11000}"/>
            </a:ext>
          </a:extLst>
        </xdr:cNvPr>
        <xdr:cNvCxnSpPr>
          <a:cxnSpLocks noChangeShapeType="1"/>
        </xdr:cNvCxnSpPr>
      </xdr:nvCxnSpPr>
      <xdr:spPr bwMode="auto">
        <a:xfrm flipV="1">
          <a:off x="21088350" y="17526000"/>
          <a:ext cx="13906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333375</xdr:colOff>
      <xdr:row>68</xdr:row>
      <xdr:rowOff>247650</xdr:rowOff>
    </xdr:from>
    <xdr:to>
      <xdr:col>55</xdr:col>
      <xdr:colOff>142875</xdr:colOff>
      <xdr:row>68</xdr:row>
      <xdr:rowOff>247650</xdr:rowOff>
    </xdr:to>
    <xdr:cxnSp macro="">
      <xdr:nvCxnSpPr>
        <xdr:cNvPr id="1093889" name="직선 연결선 507">
          <a:extLst>
            <a:ext uri="{FF2B5EF4-FFF2-40B4-BE49-F238E27FC236}">
              <a16:creationId xmlns:a16="http://schemas.microsoft.com/office/drawing/2014/main" id="{00000000-0008-0000-0500-000001B11000}"/>
            </a:ext>
          </a:extLst>
        </xdr:cNvPr>
        <xdr:cNvCxnSpPr>
          <a:cxnSpLocks noChangeShapeType="1"/>
        </xdr:cNvCxnSpPr>
      </xdr:nvCxnSpPr>
      <xdr:spPr bwMode="auto">
        <a:xfrm flipV="1">
          <a:off x="22479000" y="17526000"/>
          <a:ext cx="1924050" cy="0"/>
        </a:xfrm>
        <a:prstGeom prst="line">
          <a:avLst/>
        </a:prstGeom>
        <a:noFill/>
        <a:ln w="31750" algn="ctr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342900</xdr:colOff>
      <xdr:row>24</xdr:row>
      <xdr:rowOff>247650</xdr:rowOff>
    </xdr:from>
    <xdr:to>
      <xdr:col>73</xdr:col>
      <xdr:colOff>342900</xdr:colOff>
      <xdr:row>24</xdr:row>
      <xdr:rowOff>247650</xdr:rowOff>
    </xdr:to>
    <xdr:cxnSp macro="">
      <xdr:nvCxnSpPr>
        <xdr:cNvPr id="1093890" name="직선 연결선 251">
          <a:extLst>
            <a:ext uri="{FF2B5EF4-FFF2-40B4-BE49-F238E27FC236}">
              <a16:creationId xmlns:a16="http://schemas.microsoft.com/office/drawing/2014/main" id="{00000000-0008-0000-0500-000002B11000}"/>
            </a:ext>
          </a:extLst>
        </xdr:cNvPr>
        <xdr:cNvCxnSpPr>
          <a:cxnSpLocks noChangeShapeType="1"/>
        </xdr:cNvCxnSpPr>
      </xdr:nvCxnSpPr>
      <xdr:spPr bwMode="auto">
        <a:xfrm>
          <a:off x="26717625" y="4114800"/>
          <a:ext cx="42291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9525</xdr:colOff>
      <xdr:row>26</xdr:row>
      <xdr:rowOff>219075</xdr:rowOff>
    </xdr:from>
    <xdr:to>
      <xdr:col>58</xdr:col>
      <xdr:colOff>9525</xdr:colOff>
      <xdr:row>26</xdr:row>
      <xdr:rowOff>219075</xdr:rowOff>
    </xdr:to>
    <xdr:cxnSp macro="">
      <xdr:nvCxnSpPr>
        <xdr:cNvPr id="1093891" name="직선 연결선 262">
          <a:extLst>
            <a:ext uri="{FF2B5EF4-FFF2-40B4-BE49-F238E27FC236}">
              <a16:creationId xmlns:a16="http://schemas.microsoft.com/office/drawing/2014/main" id="{00000000-0008-0000-0500-000003B11000}"/>
            </a:ext>
          </a:extLst>
        </xdr:cNvPr>
        <xdr:cNvCxnSpPr>
          <a:cxnSpLocks noChangeShapeType="1"/>
        </xdr:cNvCxnSpPr>
      </xdr:nvCxnSpPr>
      <xdr:spPr bwMode="auto">
        <a:xfrm>
          <a:off x="22507575" y="4695825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9525</xdr:colOff>
      <xdr:row>26</xdr:row>
      <xdr:rowOff>219075</xdr:rowOff>
    </xdr:from>
    <xdr:to>
      <xdr:col>74</xdr:col>
      <xdr:colOff>9525</xdr:colOff>
      <xdr:row>26</xdr:row>
      <xdr:rowOff>219075</xdr:rowOff>
    </xdr:to>
    <xdr:cxnSp macro="">
      <xdr:nvCxnSpPr>
        <xdr:cNvPr id="1093892" name="직선 연결선 262">
          <a:extLst>
            <a:ext uri="{FF2B5EF4-FFF2-40B4-BE49-F238E27FC236}">
              <a16:creationId xmlns:a16="http://schemas.microsoft.com/office/drawing/2014/main" id="{00000000-0008-0000-0500-000004B11000}"/>
            </a:ext>
          </a:extLst>
        </xdr:cNvPr>
        <xdr:cNvCxnSpPr>
          <a:cxnSpLocks noChangeShapeType="1"/>
        </xdr:cNvCxnSpPr>
      </xdr:nvCxnSpPr>
      <xdr:spPr bwMode="auto">
        <a:xfrm>
          <a:off x="28146375" y="4695825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77</xdr:col>
      <xdr:colOff>352425</xdr:colOff>
      <xdr:row>26</xdr:row>
      <xdr:rowOff>219075</xdr:rowOff>
    </xdr:from>
    <xdr:to>
      <xdr:col>85</xdr:col>
      <xdr:colOff>352425</xdr:colOff>
      <xdr:row>26</xdr:row>
      <xdr:rowOff>219075</xdr:rowOff>
    </xdr:to>
    <xdr:cxnSp macro="">
      <xdr:nvCxnSpPr>
        <xdr:cNvPr id="1093893" name="직선 연결선 262">
          <a:extLst>
            <a:ext uri="{FF2B5EF4-FFF2-40B4-BE49-F238E27FC236}">
              <a16:creationId xmlns:a16="http://schemas.microsoft.com/office/drawing/2014/main" id="{00000000-0008-0000-0500-000005B11000}"/>
            </a:ext>
          </a:extLst>
        </xdr:cNvPr>
        <xdr:cNvCxnSpPr>
          <a:cxnSpLocks noChangeShapeType="1"/>
        </xdr:cNvCxnSpPr>
      </xdr:nvCxnSpPr>
      <xdr:spPr bwMode="auto">
        <a:xfrm>
          <a:off x="32365950" y="4695825"/>
          <a:ext cx="28194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352425</xdr:colOff>
      <xdr:row>40</xdr:row>
      <xdr:rowOff>238125</xdr:rowOff>
    </xdr:from>
    <xdr:to>
      <xdr:col>89</xdr:col>
      <xdr:colOff>352425</xdr:colOff>
      <xdr:row>40</xdr:row>
      <xdr:rowOff>238125</xdr:rowOff>
    </xdr:to>
    <xdr:cxnSp macro="">
      <xdr:nvCxnSpPr>
        <xdr:cNvPr id="1093894" name="직선 연결선 334">
          <a:extLst>
            <a:ext uri="{FF2B5EF4-FFF2-40B4-BE49-F238E27FC236}">
              <a16:creationId xmlns:a16="http://schemas.microsoft.com/office/drawing/2014/main" id="{00000000-0008-0000-0500-000006B11000}"/>
            </a:ext>
          </a:extLst>
        </xdr:cNvPr>
        <xdr:cNvCxnSpPr>
          <a:cxnSpLocks noChangeShapeType="1"/>
        </xdr:cNvCxnSpPr>
      </xdr:nvCxnSpPr>
      <xdr:spPr bwMode="auto">
        <a:xfrm>
          <a:off x="35185350" y="8982075"/>
          <a:ext cx="14097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85</xdr:col>
      <xdr:colOff>352425</xdr:colOff>
      <xdr:row>43</xdr:row>
      <xdr:rowOff>247650</xdr:rowOff>
    </xdr:from>
    <xdr:to>
      <xdr:col>89</xdr:col>
      <xdr:colOff>352425</xdr:colOff>
      <xdr:row>43</xdr:row>
      <xdr:rowOff>247650</xdr:rowOff>
    </xdr:to>
    <xdr:cxnSp macro="">
      <xdr:nvCxnSpPr>
        <xdr:cNvPr id="1093895" name="직선 연결선 334">
          <a:extLst>
            <a:ext uri="{FF2B5EF4-FFF2-40B4-BE49-F238E27FC236}">
              <a16:creationId xmlns:a16="http://schemas.microsoft.com/office/drawing/2014/main" id="{00000000-0008-0000-0500-000007B11000}"/>
            </a:ext>
          </a:extLst>
        </xdr:cNvPr>
        <xdr:cNvCxnSpPr>
          <a:cxnSpLocks noChangeShapeType="1"/>
        </xdr:cNvCxnSpPr>
      </xdr:nvCxnSpPr>
      <xdr:spPr bwMode="auto">
        <a:xfrm>
          <a:off x="35185350" y="9906000"/>
          <a:ext cx="14097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80</xdr:col>
      <xdr:colOff>9525</xdr:colOff>
      <xdr:row>43</xdr:row>
      <xdr:rowOff>247650</xdr:rowOff>
    </xdr:from>
    <xdr:to>
      <xdr:col>86</xdr:col>
      <xdr:colOff>0</xdr:colOff>
      <xdr:row>43</xdr:row>
      <xdr:rowOff>247650</xdr:rowOff>
    </xdr:to>
    <xdr:cxnSp macro="">
      <xdr:nvCxnSpPr>
        <xdr:cNvPr id="1093896" name="직선 연결선 328">
          <a:extLst>
            <a:ext uri="{FF2B5EF4-FFF2-40B4-BE49-F238E27FC236}">
              <a16:creationId xmlns:a16="http://schemas.microsoft.com/office/drawing/2014/main" id="{00000000-0008-0000-0500-000008B11000}"/>
            </a:ext>
          </a:extLst>
        </xdr:cNvPr>
        <xdr:cNvCxnSpPr>
          <a:cxnSpLocks noChangeShapeType="1"/>
        </xdr:cNvCxnSpPr>
      </xdr:nvCxnSpPr>
      <xdr:spPr bwMode="auto">
        <a:xfrm>
          <a:off x="33080325" y="9906000"/>
          <a:ext cx="21050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80</xdr:col>
      <xdr:colOff>9525</xdr:colOff>
      <xdr:row>40</xdr:row>
      <xdr:rowOff>238125</xdr:rowOff>
    </xdr:from>
    <xdr:to>
      <xdr:col>86</xdr:col>
      <xdr:colOff>0</xdr:colOff>
      <xdr:row>40</xdr:row>
      <xdr:rowOff>238125</xdr:rowOff>
    </xdr:to>
    <xdr:cxnSp macro="">
      <xdr:nvCxnSpPr>
        <xdr:cNvPr id="1093897" name="직선 연결선 328">
          <a:extLst>
            <a:ext uri="{FF2B5EF4-FFF2-40B4-BE49-F238E27FC236}">
              <a16:creationId xmlns:a16="http://schemas.microsoft.com/office/drawing/2014/main" id="{00000000-0008-0000-0500-000009B11000}"/>
            </a:ext>
          </a:extLst>
        </xdr:cNvPr>
        <xdr:cNvCxnSpPr>
          <a:cxnSpLocks noChangeShapeType="1"/>
        </xdr:cNvCxnSpPr>
      </xdr:nvCxnSpPr>
      <xdr:spPr bwMode="auto">
        <a:xfrm>
          <a:off x="33080325" y="8982075"/>
          <a:ext cx="2105025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0</xdr:colOff>
      <xdr:row>58</xdr:row>
      <xdr:rowOff>247650</xdr:rowOff>
    </xdr:from>
    <xdr:to>
      <xdr:col>68</xdr:col>
      <xdr:colOff>0</xdr:colOff>
      <xdr:row>58</xdr:row>
      <xdr:rowOff>247650</xdr:rowOff>
    </xdr:to>
    <xdr:cxnSp macro="">
      <xdr:nvCxnSpPr>
        <xdr:cNvPr id="1093898" name="직선 연결선 547">
          <a:extLst>
            <a:ext uri="{FF2B5EF4-FFF2-40B4-BE49-F238E27FC236}">
              <a16:creationId xmlns:a16="http://schemas.microsoft.com/office/drawing/2014/main" id="{00000000-0008-0000-0500-00000AB11000}"/>
            </a:ext>
          </a:extLst>
        </xdr:cNvPr>
        <xdr:cNvCxnSpPr>
          <a:cxnSpLocks noChangeShapeType="1"/>
        </xdr:cNvCxnSpPr>
      </xdr:nvCxnSpPr>
      <xdr:spPr bwMode="auto">
        <a:xfrm>
          <a:off x="23202900" y="14478000"/>
          <a:ext cx="563880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0</xdr:colOff>
      <xdr:row>73</xdr:row>
      <xdr:rowOff>257175</xdr:rowOff>
    </xdr:from>
    <xdr:to>
      <xdr:col>67</xdr:col>
      <xdr:colOff>342900</xdr:colOff>
      <xdr:row>73</xdr:row>
      <xdr:rowOff>266700</xdr:rowOff>
    </xdr:to>
    <xdr:cxnSp macro="">
      <xdr:nvCxnSpPr>
        <xdr:cNvPr id="1093899" name="직선 연결선 281">
          <a:extLst>
            <a:ext uri="{FF2B5EF4-FFF2-40B4-BE49-F238E27FC236}">
              <a16:creationId xmlns:a16="http://schemas.microsoft.com/office/drawing/2014/main" id="{00000000-0008-0000-0500-00000BB11000}"/>
            </a:ext>
          </a:extLst>
        </xdr:cNvPr>
        <xdr:cNvCxnSpPr>
          <a:cxnSpLocks noChangeShapeType="1"/>
        </xdr:cNvCxnSpPr>
      </xdr:nvCxnSpPr>
      <xdr:spPr bwMode="auto">
        <a:xfrm>
          <a:off x="20383500" y="19059525"/>
          <a:ext cx="8448675" cy="9525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323850</xdr:colOff>
      <xdr:row>73</xdr:row>
      <xdr:rowOff>219075</xdr:rowOff>
    </xdr:from>
    <xdr:to>
      <xdr:col>47</xdr:col>
      <xdr:colOff>38100</xdr:colOff>
      <xdr:row>73</xdr:row>
      <xdr:rowOff>295275</xdr:rowOff>
    </xdr:to>
    <xdr:sp macro="" textlink="">
      <xdr:nvSpPr>
        <xdr:cNvPr id="1093900" name="타원 203">
          <a:extLst>
            <a:ext uri="{FF2B5EF4-FFF2-40B4-BE49-F238E27FC236}">
              <a16:creationId xmlns:a16="http://schemas.microsoft.com/office/drawing/2014/main" id="{00000000-0008-0000-0500-00000CB11000}"/>
            </a:ext>
          </a:extLst>
        </xdr:cNvPr>
        <xdr:cNvSpPr>
          <a:spLocks noChangeArrowheads="1"/>
        </xdr:cNvSpPr>
      </xdr:nvSpPr>
      <xdr:spPr bwMode="auto">
        <a:xfrm>
          <a:off x="21412200" y="19021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323850</xdr:colOff>
      <xdr:row>73</xdr:row>
      <xdr:rowOff>219075</xdr:rowOff>
    </xdr:from>
    <xdr:to>
      <xdr:col>50</xdr:col>
      <xdr:colOff>38100</xdr:colOff>
      <xdr:row>73</xdr:row>
      <xdr:rowOff>295275</xdr:rowOff>
    </xdr:to>
    <xdr:sp macro="" textlink="">
      <xdr:nvSpPr>
        <xdr:cNvPr id="1093901" name="타원 203">
          <a:extLst>
            <a:ext uri="{FF2B5EF4-FFF2-40B4-BE49-F238E27FC236}">
              <a16:creationId xmlns:a16="http://schemas.microsoft.com/office/drawing/2014/main" id="{00000000-0008-0000-0500-00000DB11000}"/>
            </a:ext>
          </a:extLst>
        </xdr:cNvPr>
        <xdr:cNvSpPr>
          <a:spLocks noChangeArrowheads="1"/>
        </xdr:cNvSpPr>
      </xdr:nvSpPr>
      <xdr:spPr bwMode="auto">
        <a:xfrm>
          <a:off x="22469475" y="19021425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333375</xdr:colOff>
      <xdr:row>73</xdr:row>
      <xdr:rowOff>228600</xdr:rowOff>
    </xdr:from>
    <xdr:to>
      <xdr:col>52</xdr:col>
      <xdr:colOff>47625</xdr:colOff>
      <xdr:row>73</xdr:row>
      <xdr:rowOff>304800</xdr:rowOff>
    </xdr:to>
    <xdr:sp macro="" textlink="">
      <xdr:nvSpPr>
        <xdr:cNvPr id="1093902" name="타원 203">
          <a:extLst>
            <a:ext uri="{FF2B5EF4-FFF2-40B4-BE49-F238E27FC236}">
              <a16:creationId xmlns:a16="http://schemas.microsoft.com/office/drawing/2014/main" id="{00000000-0008-0000-0500-00000EB11000}"/>
            </a:ext>
          </a:extLst>
        </xdr:cNvPr>
        <xdr:cNvSpPr>
          <a:spLocks noChangeArrowheads="1"/>
        </xdr:cNvSpPr>
      </xdr:nvSpPr>
      <xdr:spPr bwMode="auto">
        <a:xfrm>
          <a:off x="2318385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54</xdr:col>
      <xdr:colOff>114300</xdr:colOff>
      <xdr:row>73</xdr:row>
      <xdr:rowOff>228600</xdr:rowOff>
    </xdr:from>
    <xdr:to>
      <xdr:col>54</xdr:col>
      <xdr:colOff>180975</xdr:colOff>
      <xdr:row>73</xdr:row>
      <xdr:rowOff>304800</xdr:rowOff>
    </xdr:to>
    <xdr:sp macro="" textlink="">
      <xdr:nvSpPr>
        <xdr:cNvPr id="1093903" name="타원 203">
          <a:extLst>
            <a:ext uri="{FF2B5EF4-FFF2-40B4-BE49-F238E27FC236}">
              <a16:creationId xmlns:a16="http://schemas.microsoft.com/office/drawing/2014/main" id="{00000000-0008-0000-0500-00000FB11000}"/>
            </a:ext>
          </a:extLst>
        </xdr:cNvPr>
        <xdr:cNvSpPr>
          <a:spLocks noChangeArrowheads="1"/>
        </xdr:cNvSpPr>
      </xdr:nvSpPr>
      <xdr:spPr bwMode="auto">
        <a:xfrm>
          <a:off x="2402205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161925</xdr:colOff>
      <xdr:row>73</xdr:row>
      <xdr:rowOff>228600</xdr:rowOff>
    </xdr:from>
    <xdr:to>
      <xdr:col>56</xdr:col>
      <xdr:colOff>228600</xdr:colOff>
      <xdr:row>73</xdr:row>
      <xdr:rowOff>304800</xdr:rowOff>
    </xdr:to>
    <xdr:sp macro="" textlink="">
      <xdr:nvSpPr>
        <xdr:cNvPr id="1093904" name="타원 203">
          <a:extLst>
            <a:ext uri="{FF2B5EF4-FFF2-40B4-BE49-F238E27FC236}">
              <a16:creationId xmlns:a16="http://schemas.microsoft.com/office/drawing/2014/main" id="{00000000-0008-0000-0500-000010B11000}"/>
            </a:ext>
          </a:extLst>
        </xdr:cNvPr>
        <xdr:cNvSpPr>
          <a:spLocks noChangeArrowheads="1"/>
        </xdr:cNvSpPr>
      </xdr:nvSpPr>
      <xdr:spPr bwMode="auto">
        <a:xfrm>
          <a:off x="24774525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58</xdr:col>
      <xdr:colOff>247650</xdr:colOff>
      <xdr:row>73</xdr:row>
      <xdr:rowOff>228600</xdr:rowOff>
    </xdr:from>
    <xdr:to>
      <xdr:col>58</xdr:col>
      <xdr:colOff>314325</xdr:colOff>
      <xdr:row>73</xdr:row>
      <xdr:rowOff>304800</xdr:rowOff>
    </xdr:to>
    <xdr:sp macro="" textlink="">
      <xdr:nvSpPr>
        <xdr:cNvPr id="1093905" name="타원 203">
          <a:extLst>
            <a:ext uri="{FF2B5EF4-FFF2-40B4-BE49-F238E27FC236}">
              <a16:creationId xmlns:a16="http://schemas.microsoft.com/office/drawing/2014/main" id="{00000000-0008-0000-0500-000011B11000}"/>
            </a:ext>
          </a:extLst>
        </xdr:cNvPr>
        <xdr:cNvSpPr>
          <a:spLocks noChangeArrowheads="1"/>
        </xdr:cNvSpPr>
      </xdr:nvSpPr>
      <xdr:spPr bwMode="auto">
        <a:xfrm>
          <a:off x="2556510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342900</xdr:colOff>
      <xdr:row>73</xdr:row>
      <xdr:rowOff>228600</xdr:rowOff>
    </xdr:from>
    <xdr:to>
      <xdr:col>61</xdr:col>
      <xdr:colOff>57150</xdr:colOff>
      <xdr:row>73</xdr:row>
      <xdr:rowOff>304800</xdr:rowOff>
    </xdr:to>
    <xdr:sp macro="" textlink="">
      <xdr:nvSpPr>
        <xdr:cNvPr id="1093906" name="타원 203">
          <a:extLst>
            <a:ext uri="{FF2B5EF4-FFF2-40B4-BE49-F238E27FC236}">
              <a16:creationId xmlns:a16="http://schemas.microsoft.com/office/drawing/2014/main" id="{00000000-0008-0000-0500-000012B11000}"/>
            </a:ext>
          </a:extLst>
        </xdr:cNvPr>
        <xdr:cNvSpPr>
          <a:spLocks noChangeArrowheads="1"/>
        </xdr:cNvSpPr>
      </xdr:nvSpPr>
      <xdr:spPr bwMode="auto">
        <a:xfrm>
          <a:off x="2636520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323850</xdr:colOff>
      <xdr:row>73</xdr:row>
      <xdr:rowOff>228600</xdr:rowOff>
    </xdr:from>
    <xdr:to>
      <xdr:col>63</xdr:col>
      <xdr:colOff>38100</xdr:colOff>
      <xdr:row>73</xdr:row>
      <xdr:rowOff>304800</xdr:rowOff>
    </xdr:to>
    <xdr:sp macro="" textlink="">
      <xdr:nvSpPr>
        <xdr:cNvPr id="1093907" name="타원 203">
          <a:extLst>
            <a:ext uri="{FF2B5EF4-FFF2-40B4-BE49-F238E27FC236}">
              <a16:creationId xmlns:a16="http://schemas.microsoft.com/office/drawing/2014/main" id="{00000000-0008-0000-0500-000013B11000}"/>
            </a:ext>
          </a:extLst>
        </xdr:cNvPr>
        <xdr:cNvSpPr>
          <a:spLocks noChangeArrowheads="1"/>
        </xdr:cNvSpPr>
      </xdr:nvSpPr>
      <xdr:spPr bwMode="auto">
        <a:xfrm>
          <a:off x="2705100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64</xdr:col>
      <xdr:colOff>257175</xdr:colOff>
      <xdr:row>73</xdr:row>
      <xdr:rowOff>228600</xdr:rowOff>
    </xdr:from>
    <xdr:to>
      <xdr:col>64</xdr:col>
      <xdr:colOff>323850</xdr:colOff>
      <xdr:row>73</xdr:row>
      <xdr:rowOff>304800</xdr:rowOff>
    </xdr:to>
    <xdr:sp macro="" textlink="">
      <xdr:nvSpPr>
        <xdr:cNvPr id="1093908" name="타원 203">
          <a:extLst>
            <a:ext uri="{FF2B5EF4-FFF2-40B4-BE49-F238E27FC236}">
              <a16:creationId xmlns:a16="http://schemas.microsoft.com/office/drawing/2014/main" id="{00000000-0008-0000-0500-000014B11000}"/>
            </a:ext>
          </a:extLst>
        </xdr:cNvPr>
        <xdr:cNvSpPr>
          <a:spLocks noChangeArrowheads="1"/>
        </xdr:cNvSpPr>
      </xdr:nvSpPr>
      <xdr:spPr bwMode="auto">
        <a:xfrm>
          <a:off x="27689175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66</xdr:col>
      <xdr:colOff>95250</xdr:colOff>
      <xdr:row>73</xdr:row>
      <xdr:rowOff>228600</xdr:rowOff>
    </xdr:from>
    <xdr:to>
      <xdr:col>66</xdr:col>
      <xdr:colOff>161925</xdr:colOff>
      <xdr:row>73</xdr:row>
      <xdr:rowOff>304800</xdr:rowOff>
    </xdr:to>
    <xdr:sp macro="" textlink="">
      <xdr:nvSpPr>
        <xdr:cNvPr id="1093909" name="타원 203">
          <a:extLst>
            <a:ext uri="{FF2B5EF4-FFF2-40B4-BE49-F238E27FC236}">
              <a16:creationId xmlns:a16="http://schemas.microsoft.com/office/drawing/2014/main" id="{00000000-0008-0000-0500-000015B11000}"/>
            </a:ext>
          </a:extLst>
        </xdr:cNvPr>
        <xdr:cNvSpPr>
          <a:spLocks noChangeArrowheads="1"/>
        </xdr:cNvSpPr>
      </xdr:nvSpPr>
      <xdr:spPr bwMode="auto">
        <a:xfrm>
          <a:off x="28232100" y="19030950"/>
          <a:ext cx="66675" cy="76200"/>
        </a:xfrm>
        <a:prstGeom prst="ellipse">
          <a:avLst/>
        </a:prstGeom>
        <a:solidFill>
          <a:srgbClr val="000000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78</xdr:row>
      <xdr:rowOff>257175</xdr:rowOff>
    </xdr:from>
    <xdr:to>
      <xdr:col>76</xdr:col>
      <xdr:colOff>0</xdr:colOff>
      <xdr:row>78</xdr:row>
      <xdr:rowOff>257175</xdr:rowOff>
    </xdr:to>
    <xdr:cxnSp macro="">
      <xdr:nvCxnSpPr>
        <xdr:cNvPr id="1093910" name="직선 연결선 566">
          <a:extLst>
            <a:ext uri="{FF2B5EF4-FFF2-40B4-BE49-F238E27FC236}">
              <a16:creationId xmlns:a16="http://schemas.microsoft.com/office/drawing/2014/main" id="{00000000-0008-0000-0500-000016B11000}"/>
            </a:ext>
          </a:extLst>
        </xdr:cNvPr>
        <xdr:cNvCxnSpPr>
          <a:cxnSpLocks noChangeShapeType="1"/>
        </xdr:cNvCxnSpPr>
      </xdr:nvCxnSpPr>
      <xdr:spPr bwMode="auto">
        <a:xfrm>
          <a:off x="21088350" y="20583525"/>
          <a:ext cx="10572750" cy="0"/>
        </a:xfrm>
        <a:prstGeom prst="line">
          <a:avLst/>
        </a:prstGeom>
        <a:noFill/>
        <a:ln w="31750" algn="ctr">
          <a:solidFill>
            <a:srgbClr val="000000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6</xdr:row>
      <xdr:rowOff>314325</xdr:rowOff>
    </xdr:from>
    <xdr:to>
      <xdr:col>102</xdr:col>
      <xdr:colOff>0</xdr:colOff>
      <xdr:row>88</xdr:row>
      <xdr:rowOff>285750</xdr:rowOff>
    </xdr:to>
    <xdr:sp macro="" textlink="">
      <xdr:nvSpPr>
        <xdr:cNvPr id="1093911" name="자유형 1">
          <a:extLst>
            <a:ext uri="{FF2B5EF4-FFF2-40B4-BE49-F238E27FC236}">
              <a16:creationId xmlns:a16="http://schemas.microsoft.com/office/drawing/2014/main" id="{00000000-0008-0000-0500-000017B11000}"/>
            </a:ext>
          </a:extLst>
        </xdr:cNvPr>
        <xdr:cNvSpPr>
          <a:spLocks/>
        </xdr:cNvSpPr>
      </xdr:nvSpPr>
      <xdr:spPr bwMode="auto">
        <a:xfrm>
          <a:off x="6991350" y="2343150"/>
          <a:ext cx="33832800" cy="21316950"/>
        </a:xfrm>
        <a:custGeom>
          <a:avLst/>
          <a:gdLst>
            <a:gd name="T0" fmla="*/ 0 w 33528000"/>
            <a:gd name="T1" fmla="*/ 6886 h 22196489"/>
            <a:gd name="T2" fmla="*/ 147253 w 33528000"/>
            <a:gd name="T3" fmla="*/ 6886 h 22196489"/>
            <a:gd name="T4" fmla="*/ 227243 w 33528000"/>
            <a:gd name="T5" fmla="*/ 6816 h 22196489"/>
            <a:gd name="T6" fmla="*/ 266632 w 33528000"/>
            <a:gd name="T7" fmla="*/ 6689 h 22196489"/>
            <a:gd name="T8" fmla="*/ 320565 w 33528000"/>
            <a:gd name="T9" fmla="*/ 6402 h 22196489"/>
            <a:gd name="T10" fmla="*/ 373890 w 33528000"/>
            <a:gd name="T11" fmla="*/ 5771 h 22196489"/>
            <a:gd name="T12" fmla="*/ 400556 w 33528000"/>
            <a:gd name="T13" fmla="*/ 5458 h 22196489"/>
            <a:gd name="T14" fmla="*/ 427218 w 33528000"/>
            <a:gd name="T15" fmla="*/ 5091 h 22196489"/>
            <a:gd name="T16" fmla="*/ 453880 w 33528000"/>
            <a:gd name="T17" fmla="*/ 4729 h 22196489"/>
            <a:gd name="T18" fmla="*/ 479937 w 33528000"/>
            <a:gd name="T19" fmla="*/ 4169 h 22196489"/>
            <a:gd name="T20" fmla="*/ 506601 w 33528000"/>
            <a:gd name="T21" fmla="*/ 3143 h 22196489"/>
            <a:gd name="T22" fmla="*/ 533872 w 33528000"/>
            <a:gd name="T23" fmla="*/ 1470 h 22196489"/>
            <a:gd name="T24" fmla="*/ 560534 w 33528000"/>
            <a:gd name="T25" fmla="*/ 297 h 22196489"/>
            <a:gd name="T26" fmla="*/ 587197 w 33528000"/>
            <a:gd name="T27" fmla="*/ 40 h 22196489"/>
            <a:gd name="T28" fmla="*/ 613859 w 33528000"/>
            <a:gd name="T29" fmla="*/ 12 h 22196489"/>
            <a:gd name="T30" fmla="*/ 639917 w 33528000"/>
            <a:gd name="T31" fmla="*/ 12 h 22196489"/>
            <a:gd name="T32" fmla="*/ 639917 w 33528000"/>
            <a:gd name="T33" fmla="*/ 12 h 22196489"/>
            <a:gd name="T34" fmla="*/ 639917 w 33528000"/>
            <a:gd name="T35" fmla="*/ 12 h 22196489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60000 65536"/>
            <a:gd name="T52" fmla="*/ 0 60000 65536"/>
            <a:gd name="T53" fmla="*/ 0 60000 65536"/>
            <a:gd name="T54" fmla="*/ 0 w 33528000"/>
            <a:gd name="T55" fmla="*/ 0 h 22196489"/>
            <a:gd name="T56" fmla="*/ 33528000 w 33528000"/>
            <a:gd name="T57" fmla="*/ 22196489 h 22196489"/>
          </a:gdLst>
          <a:ahLst/>
          <a:cxnLst>
            <a:cxn ang="T36">
              <a:pos x="T0" y="T1"/>
            </a:cxn>
            <a:cxn ang="T37">
              <a:pos x="T2" y="T3"/>
            </a:cxn>
            <a:cxn ang="T38">
              <a:pos x="T4" y="T5"/>
            </a:cxn>
            <a:cxn ang="T39">
              <a:pos x="T6" y="T7"/>
            </a:cxn>
            <a:cxn ang="T40">
              <a:pos x="T8" y="T9"/>
            </a:cxn>
            <a:cxn ang="T41">
              <a:pos x="T10" y="T11"/>
            </a:cxn>
            <a:cxn ang="T42">
              <a:pos x="T12" y="T13"/>
            </a:cxn>
            <a:cxn ang="T43">
              <a:pos x="T14" y="T15"/>
            </a:cxn>
            <a:cxn ang="T44">
              <a:pos x="T16" y="T17"/>
            </a:cxn>
            <a:cxn ang="T45">
              <a:pos x="T18" y="T19"/>
            </a:cxn>
            <a:cxn ang="T46">
              <a:pos x="T20" y="T21"/>
            </a:cxn>
            <a:cxn ang="T47">
              <a:pos x="T22" y="T23"/>
            </a:cxn>
            <a:cxn ang="T48">
              <a:pos x="T24" y="T25"/>
            </a:cxn>
            <a:cxn ang="T49">
              <a:pos x="T26" y="T27"/>
            </a:cxn>
            <a:cxn ang="T50">
              <a:pos x="T28" y="T29"/>
            </a:cxn>
            <a:cxn ang="T51">
              <a:pos x="T30" y="T31"/>
            </a:cxn>
            <a:cxn ang="T52">
              <a:pos x="T32" y="T33"/>
            </a:cxn>
            <a:cxn ang="T53">
              <a:pos x="T34" y="T35"/>
            </a:cxn>
          </a:cxnLst>
          <a:rect l="T54" t="T55" r="T56" b="T57"/>
          <a:pathLst>
            <a:path w="33528000" h="22196489">
              <a:moveTo>
                <a:pt x="0" y="22196489"/>
              </a:moveTo>
              <a:lnTo>
                <a:pt x="7715250" y="22196489"/>
              </a:lnTo>
              <a:cubicBezTo>
                <a:pt x="9699625" y="22159447"/>
                <a:pt x="10863792" y="22080072"/>
                <a:pt x="11906250" y="21974239"/>
              </a:cubicBezTo>
              <a:cubicBezTo>
                <a:pt x="12948708" y="21868406"/>
                <a:pt x="13155084" y="21783739"/>
                <a:pt x="13970000" y="21561489"/>
              </a:cubicBezTo>
              <a:cubicBezTo>
                <a:pt x="14784916" y="21339239"/>
                <a:pt x="15859125" y="21132864"/>
                <a:pt x="16795750" y="20640739"/>
              </a:cubicBezTo>
              <a:cubicBezTo>
                <a:pt x="17732375" y="20148614"/>
                <a:pt x="19589750" y="18608739"/>
                <a:pt x="19589750" y="18608739"/>
              </a:cubicBezTo>
              <a:cubicBezTo>
                <a:pt x="20288250" y="18100739"/>
                <a:pt x="20521083" y="17957864"/>
                <a:pt x="20986750" y="17592739"/>
              </a:cubicBezTo>
              <a:cubicBezTo>
                <a:pt x="21452417" y="17227614"/>
                <a:pt x="22383750" y="16417989"/>
                <a:pt x="22383750" y="16417989"/>
              </a:cubicBezTo>
              <a:cubicBezTo>
                <a:pt x="22849417" y="16026406"/>
                <a:pt x="23320375" y="15740656"/>
                <a:pt x="23780750" y="15243239"/>
              </a:cubicBezTo>
              <a:cubicBezTo>
                <a:pt x="24241125" y="14745822"/>
                <a:pt x="24685625" y="14285447"/>
                <a:pt x="25146000" y="13433489"/>
              </a:cubicBezTo>
              <a:cubicBezTo>
                <a:pt x="25606375" y="12581531"/>
                <a:pt x="26072042" y="11581406"/>
                <a:pt x="26543000" y="10131489"/>
              </a:cubicBezTo>
              <a:cubicBezTo>
                <a:pt x="27013958" y="8681572"/>
                <a:pt x="27500792" y="6263280"/>
                <a:pt x="27971750" y="4733989"/>
              </a:cubicBezTo>
              <a:cubicBezTo>
                <a:pt x="28442708" y="3204698"/>
                <a:pt x="28903083" y="1723031"/>
                <a:pt x="29368750" y="955739"/>
              </a:cubicBezTo>
              <a:cubicBezTo>
                <a:pt x="29834417" y="188447"/>
                <a:pt x="30300083" y="288989"/>
                <a:pt x="30765750" y="130239"/>
              </a:cubicBezTo>
              <a:cubicBezTo>
                <a:pt x="31231417" y="-28511"/>
                <a:pt x="31702375" y="19114"/>
                <a:pt x="32162750" y="3239"/>
              </a:cubicBezTo>
              <a:cubicBezTo>
                <a:pt x="32623125" y="-12636"/>
                <a:pt x="33528000" y="34989"/>
                <a:pt x="33528000" y="34989"/>
              </a:cubicBezTo>
            </a:path>
          </a:pathLst>
        </a:custGeom>
        <a:noFill/>
        <a:ln w="476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11</xdr:col>
      <xdr:colOff>161925</xdr:colOff>
      <xdr:row>59</xdr:row>
      <xdr:rowOff>0</xdr:rowOff>
    </xdr:to>
    <xdr:pic>
      <xdr:nvPicPr>
        <xdr:cNvPr id="1079914" name="Picture 1231">
          <a:extLst>
            <a:ext uri="{FF2B5EF4-FFF2-40B4-BE49-F238E27FC236}">
              <a16:creationId xmlns:a16="http://schemas.microsoft.com/office/drawing/2014/main" id="{00000000-0008-0000-0600-00006A7A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830425"/>
          <a:ext cx="5657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11</xdr:row>
      <xdr:rowOff>151245</xdr:rowOff>
    </xdr:from>
    <xdr:to>
      <xdr:col>1</xdr:col>
      <xdr:colOff>0</xdr:colOff>
      <xdr:row>13</xdr:row>
      <xdr:rowOff>59807</xdr:rowOff>
    </xdr:to>
    <xdr:sp macro="" textlink="">
      <xdr:nvSpPr>
        <xdr:cNvPr id="21" name="모서리가 둥근 직사각형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7423460" y="2282464"/>
          <a:ext cx="670401" cy="303871"/>
        </a:xfrm>
        <a:prstGeom prst="roundRect">
          <a:avLst/>
        </a:prstGeom>
        <a:noFill/>
        <a:ln>
          <a:noFill/>
        </a:ln>
        <a:effectLst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ko-KR" sz="800" b="1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1</xdr:col>
      <xdr:colOff>0</xdr:colOff>
      <xdr:row>16</xdr:row>
      <xdr:rowOff>73904</xdr:rowOff>
    </xdr:from>
    <xdr:to>
      <xdr:col>1</xdr:col>
      <xdr:colOff>0</xdr:colOff>
      <xdr:row>17</xdr:row>
      <xdr:rowOff>183202</xdr:rowOff>
    </xdr:to>
    <xdr:sp macro="" textlink="">
      <xdr:nvSpPr>
        <xdr:cNvPr id="26" name="모서리가 둥근 직사각형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4848729" y="3217154"/>
          <a:ext cx="670401" cy="303871"/>
        </a:xfrm>
        <a:prstGeom prst="roundRect">
          <a:avLst/>
        </a:prstGeom>
        <a:noFill/>
        <a:ln>
          <a:noFill/>
        </a:ln>
        <a:effectLst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800" b="1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31</xdr:col>
      <xdr:colOff>0</xdr:colOff>
      <xdr:row>14</xdr:row>
      <xdr:rowOff>161925</xdr:rowOff>
    </xdr:from>
    <xdr:to>
      <xdr:col>31</xdr:col>
      <xdr:colOff>9525</xdr:colOff>
      <xdr:row>14</xdr:row>
      <xdr:rowOff>161925</xdr:rowOff>
    </xdr:to>
    <xdr:cxnSp macro="">
      <xdr:nvCxnSpPr>
        <xdr:cNvPr id="1079917" name="직선 연결선 66">
          <a:extLst>
            <a:ext uri="{FF2B5EF4-FFF2-40B4-BE49-F238E27FC236}">
              <a16:creationId xmlns:a16="http://schemas.microsoft.com/office/drawing/2014/main" id="{00000000-0008-0000-0600-00006D7A1000}"/>
            </a:ext>
          </a:extLst>
        </xdr:cNvPr>
        <xdr:cNvCxnSpPr>
          <a:cxnSpLocks noChangeShapeType="1"/>
        </xdr:cNvCxnSpPr>
      </xdr:nvCxnSpPr>
      <xdr:spPr bwMode="auto">
        <a:xfrm>
          <a:off x="13944600" y="3848100"/>
          <a:ext cx="95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0</xdr:colOff>
      <xdr:row>15</xdr:row>
      <xdr:rowOff>161925</xdr:rowOff>
    </xdr:from>
    <xdr:to>
      <xdr:col>31</xdr:col>
      <xdr:colOff>0</xdr:colOff>
      <xdr:row>15</xdr:row>
      <xdr:rowOff>161925</xdr:rowOff>
    </xdr:to>
    <xdr:cxnSp macro="">
      <xdr:nvCxnSpPr>
        <xdr:cNvPr id="1079918" name="직선 연결선 67">
          <a:extLst>
            <a:ext uri="{FF2B5EF4-FFF2-40B4-BE49-F238E27FC236}">
              <a16:creationId xmlns:a16="http://schemas.microsoft.com/office/drawing/2014/main" id="{00000000-0008-0000-0600-00006E7A1000}"/>
            </a:ext>
          </a:extLst>
        </xdr:cNvPr>
        <xdr:cNvCxnSpPr>
          <a:cxnSpLocks noChangeShapeType="1"/>
        </xdr:cNvCxnSpPr>
      </xdr:nvCxnSpPr>
      <xdr:spPr bwMode="auto">
        <a:xfrm>
          <a:off x="13944600" y="4095750"/>
          <a:ext cx="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390525</xdr:colOff>
      <xdr:row>29</xdr:row>
      <xdr:rowOff>123825</xdr:rowOff>
    </xdr:from>
    <xdr:to>
      <xdr:col>29</xdr:col>
      <xdr:colOff>390525</xdr:colOff>
      <xdr:row>29</xdr:row>
      <xdr:rowOff>133350</xdr:rowOff>
    </xdr:to>
    <xdr:cxnSp macro="">
      <xdr:nvCxnSpPr>
        <xdr:cNvPr id="1079919" name="직선 연결선 74">
          <a:extLst>
            <a:ext uri="{FF2B5EF4-FFF2-40B4-BE49-F238E27FC236}">
              <a16:creationId xmlns:a16="http://schemas.microsoft.com/office/drawing/2014/main" id="{00000000-0008-0000-0600-00006F7A1000}"/>
            </a:ext>
          </a:extLst>
        </xdr:cNvPr>
        <xdr:cNvCxnSpPr>
          <a:cxnSpLocks noChangeShapeType="1"/>
        </xdr:cNvCxnSpPr>
      </xdr:nvCxnSpPr>
      <xdr:spPr bwMode="auto">
        <a:xfrm flipV="1">
          <a:off x="6734175" y="7524750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390525</xdr:colOff>
      <xdr:row>30</xdr:row>
      <xdr:rowOff>133350</xdr:rowOff>
    </xdr:from>
    <xdr:to>
      <xdr:col>29</xdr:col>
      <xdr:colOff>390525</xdr:colOff>
      <xdr:row>30</xdr:row>
      <xdr:rowOff>142875</xdr:rowOff>
    </xdr:to>
    <xdr:cxnSp macro="">
      <xdr:nvCxnSpPr>
        <xdr:cNvPr id="1079920" name="직선 연결선 74">
          <a:extLst>
            <a:ext uri="{FF2B5EF4-FFF2-40B4-BE49-F238E27FC236}">
              <a16:creationId xmlns:a16="http://schemas.microsoft.com/office/drawing/2014/main" id="{00000000-0008-0000-0600-0000707A1000}"/>
            </a:ext>
          </a:extLst>
        </xdr:cNvPr>
        <xdr:cNvCxnSpPr>
          <a:cxnSpLocks noChangeShapeType="1"/>
        </xdr:cNvCxnSpPr>
      </xdr:nvCxnSpPr>
      <xdr:spPr bwMode="auto">
        <a:xfrm flipV="1">
          <a:off x="6734175" y="7781925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9525</xdr:colOff>
      <xdr:row>31</xdr:row>
      <xdr:rowOff>123825</xdr:rowOff>
    </xdr:from>
    <xdr:to>
      <xdr:col>29</xdr:col>
      <xdr:colOff>400050</xdr:colOff>
      <xdr:row>31</xdr:row>
      <xdr:rowOff>133350</xdr:rowOff>
    </xdr:to>
    <xdr:cxnSp macro="">
      <xdr:nvCxnSpPr>
        <xdr:cNvPr id="1079921" name="직선 연결선 74">
          <a:extLst>
            <a:ext uri="{FF2B5EF4-FFF2-40B4-BE49-F238E27FC236}">
              <a16:creationId xmlns:a16="http://schemas.microsoft.com/office/drawing/2014/main" id="{00000000-0008-0000-0600-0000717A1000}"/>
            </a:ext>
          </a:extLst>
        </xdr:cNvPr>
        <xdr:cNvCxnSpPr>
          <a:cxnSpLocks noChangeShapeType="1"/>
        </xdr:cNvCxnSpPr>
      </xdr:nvCxnSpPr>
      <xdr:spPr bwMode="auto">
        <a:xfrm flipV="1">
          <a:off x="6753225" y="8020050"/>
          <a:ext cx="67913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400050</xdr:colOff>
      <xdr:row>32</xdr:row>
      <xdr:rowOff>104775</xdr:rowOff>
    </xdr:from>
    <xdr:to>
      <xdr:col>29</xdr:col>
      <xdr:colOff>390525</xdr:colOff>
      <xdr:row>32</xdr:row>
      <xdr:rowOff>114300</xdr:rowOff>
    </xdr:to>
    <xdr:cxnSp macro="">
      <xdr:nvCxnSpPr>
        <xdr:cNvPr id="1079922" name="직선 연결선 74">
          <a:extLst>
            <a:ext uri="{FF2B5EF4-FFF2-40B4-BE49-F238E27FC236}">
              <a16:creationId xmlns:a16="http://schemas.microsoft.com/office/drawing/2014/main" id="{00000000-0008-0000-0600-0000727A1000}"/>
            </a:ext>
          </a:extLst>
        </xdr:cNvPr>
        <xdr:cNvCxnSpPr>
          <a:cxnSpLocks noChangeShapeType="1"/>
        </xdr:cNvCxnSpPr>
      </xdr:nvCxnSpPr>
      <xdr:spPr bwMode="auto">
        <a:xfrm flipV="1">
          <a:off x="6743700" y="8248650"/>
          <a:ext cx="67913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400050</xdr:colOff>
      <xdr:row>33</xdr:row>
      <xdr:rowOff>104775</xdr:rowOff>
    </xdr:from>
    <xdr:to>
      <xdr:col>29</xdr:col>
      <xdr:colOff>390525</xdr:colOff>
      <xdr:row>33</xdr:row>
      <xdr:rowOff>114300</xdr:rowOff>
    </xdr:to>
    <xdr:cxnSp macro="">
      <xdr:nvCxnSpPr>
        <xdr:cNvPr id="1079923" name="직선 연결선 74">
          <a:extLst>
            <a:ext uri="{FF2B5EF4-FFF2-40B4-BE49-F238E27FC236}">
              <a16:creationId xmlns:a16="http://schemas.microsoft.com/office/drawing/2014/main" id="{00000000-0008-0000-0600-0000737A1000}"/>
            </a:ext>
          </a:extLst>
        </xdr:cNvPr>
        <xdr:cNvCxnSpPr>
          <a:cxnSpLocks noChangeShapeType="1"/>
        </xdr:cNvCxnSpPr>
      </xdr:nvCxnSpPr>
      <xdr:spPr bwMode="auto">
        <a:xfrm flipV="1">
          <a:off x="6743700" y="8496300"/>
          <a:ext cx="67913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400050</xdr:colOff>
      <xdr:row>34</xdr:row>
      <xdr:rowOff>114300</xdr:rowOff>
    </xdr:from>
    <xdr:to>
      <xdr:col>29</xdr:col>
      <xdr:colOff>390525</xdr:colOff>
      <xdr:row>34</xdr:row>
      <xdr:rowOff>123825</xdr:rowOff>
    </xdr:to>
    <xdr:cxnSp macro="">
      <xdr:nvCxnSpPr>
        <xdr:cNvPr id="1079924" name="직선 연결선 74">
          <a:extLst>
            <a:ext uri="{FF2B5EF4-FFF2-40B4-BE49-F238E27FC236}">
              <a16:creationId xmlns:a16="http://schemas.microsoft.com/office/drawing/2014/main" id="{00000000-0008-0000-0600-0000747A1000}"/>
            </a:ext>
          </a:extLst>
        </xdr:cNvPr>
        <xdr:cNvCxnSpPr>
          <a:cxnSpLocks noChangeShapeType="1"/>
        </xdr:cNvCxnSpPr>
      </xdr:nvCxnSpPr>
      <xdr:spPr bwMode="auto">
        <a:xfrm flipV="1">
          <a:off x="6743700" y="8753475"/>
          <a:ext cx="67913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35</xdr:row>
      <xdr:rowOff>114300</xdr:rowOff>
    </xdr:from>
    <xdr:to>
      <xdr:col>29</xdr:col>
      <xdr:colOff>390525</xdr:colOff>
      <xdr:row>35</xdr:row>
      <xdr:rowOff>123825</xdr:rowOff>
    </xdr:to>
    <xdr:cxnSp macro="">
      <xdr:nvCxnSpPr>
        <xdr:cNvPr id="1079925" name="직선 연결선 74">
          <a:extLst>
            <a:ext uri="{FF2B5EF4-FFF2-40B4-BE49-F238E27FC236}">
              <a16:creationId xmlns:a16="http://schemas.microsoft.com/office/drawing/2014/main" id="{00000000-0008-0000-0600-0000757A1000}"/>
            </a:ext>
          </a:extLst>
        </xdr:cNvPr>
        <xdr:cNvCxnSpPr>
          <a:cxnSpLocks noChangeShapeType="1"/>
        </xdr:cNvCxnSpPr>
      </xdr:nvCxnSpPr>
      <xdr:spPr bwMode="auto">
        <a:xfrm flipV="1">
          <a:off x="6743700" y="9001125"/>
          <a:ext cx="67913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36</xdr:row>
      <xdr:rowOff>114300</xdr:rowOff>
    </xdr:from>
    <xdr:to>
      <xdr:col>29</xdr:col>
      <xdr:colOff>400050</xdr:colOff>
      <xdr:row>36</xdr:row>
      <xdr:rowOff>123825</xdr:rowOff>
    </xdr:to>
    <xdr:cxnSp macro="">
      <xdr:nvCxnSpPr>
        <xdr:cNvPr id="1079926" name="직선 연결선 74">
          <a:extLst>
            <a:ext uri="{FF2B5EF4-FFF2-40B4-BE49-F238E27FC236}">
              <a16:creationId xmlns:a16="http://schemas.microsoft.com/office/drawing/2014/main" id="{00000000-0008-0000-0600-0000767A1000}"/>
            </a:ext>
          </a:extLst>
        </xdr:cNvPr>
        <xdr:cNvCxnSpPr>
          <a:cxnSpLocks noChangeShapeType="1"/>
        </xdr:cNvCxnSpPr>
      </xdr:nvCxnSpPr>
      <xdr:spPr bwMode="auto">
        <a:xfrm flipV="1">
          <a:off x="6743700" y="9248775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390525</xdr:colOff>
      <xdr:row>37</xdr:row>
      <xdr:rowOff>95250</xdr:rowOff>
    </xdr:from>
    <xdr:to>
      <xdr:col>29</xdr:col>
      <xdr:colOff>390525</xdr:colOff>
      <xdr:row>37</xdr:row>
      <xdr:rowOff>104775</xdr:rowOff>
    </xdr:to>
    <xdr:cxnSp macro="">
      <xdr:nvCxnSpPr>
        <xdr:cNvPr id="1079927" name="직선 연결선 74">
          <a:extLst>
            <a:ext uri="{FF2B5EF4-FFF2-40B4-BE49-F238E27FC236}">
              <a16:creationId xmlns:a16="http://schemas.microsoft.com/office/drawing/2014/main" id="{00000000-0008-0000-0600-0000777A1000}"/>
            </a:ext>
          </a:extLst>
        </xdr:cNvPr>
        <xdr:cNvCxnSpPr>
          <a:cxnSpLocks noChangeShapeType="1"/>
        </xdr:cNvCxnSpPr>
      </xdr:nvCxnSpPr>
      <xdr:spPr bwMode="auto">
        <a:xfrm flipV="1">
          <a:off x="6734175" y="9477375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390525</xdr:colOff>
      <xdr:row>38</xdr:row>
      <xdr:rowOff>95250</xdr:rowOff>
    </xdr:from>
    <xdr:to>
      <xdr:col>29</xdr:col>
      <xdr:colOff>390525</xdr:colOff>
      <xdr:row>38</xdr:row>
      <xdr:rowOff>104775</xdr:rowOff>
    </xdr:to>
    <xdr:cxnSp macro="">
      <xdr:nvCxnSpPr>
        <xdr:cNvPr id="1079928" name="직선 연결선 74">
          <a:extLst>
            <a:ext uri="{FF2B5EF4-FFF2-40B4-BE49-F238E27FC236}">
              <a16:creationId xmlns:a16="http://schemas.microsoft.com/office/drawing/2014/main" id="{00000000-0008-0000-0600-0000787A1000}"/>
            </a:ext>
          </a:extLst>
        </xdr:cNvPr>
        <xdr:cNvCxnSpPr>
          <a:cxnSpLocks noChangeShapeType="1"/>
        </xdr:cNvCxnSpPr>
      </xdr:nvCxnSpPr>
      <xdr:spPr bwMode="auto">
        <a:xfrm flipV="1">
          <a:off x="6734175" y="9725025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39</xdr:row>
      <xdr:rowOff>114300</xdr:rowOff>
    </xdr:from>
    <xdr:to>
      <xdr:col>26</xdr:col>
      <xdr:colOff>571500</xdr:colOff>
      <xdr:row>39</xdr:row>
      <xdr:rowOff>123825</xdr:rowOff>
    </xdr:to>
    <xdr:cxnSp macro="">
      <xdr:nvCxnSpPr>
        <xdr:cNvPr id="1079929" name="직선 연결선 71">
          <a:extLst>
            <a:ext uri="{FF2B5EF4-FFF2-40B4-BE49-F238E27FC236}">
              <a16:creationId xmlns:a16="http://schemas.microsoft.com/office/drawing/2014/main" id="{00000000-0008-0000-0600-0000797A1000}"/>
            </a:ext>
          </a:extLst>
        </xdr:cNvPr>
        <xdr:cNvCxnSpPr>
          <a:cxnSpLocks noChangeShapeType="1"/>
        </xdr:cNvCxnSpPr>
      </xdr:nvCxnSpPr>
      <xdr:spPr bwMode="auto">
        <a:xfrm flipV="1">
          <a:off x="7543800" y="9991725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571500</xdr:colOff>
      <xdr:row>40</xdr:row>
      <xdr:rowOff>123825</xdr:rowOff>
    </xdr:from>
    <xdr:to>
      <xdr:col>26</xdr:col>
      <xdr:colOff>561975</xdr:colOff>
      <xdr:row>40</xdr:row>
      <xdr:rowOff>133350</xdr:rowOff>
    </xdr:to>
    <xdr:cxnSp macro="">
      <xdr:nvCxnSpPr>
        <xdr:cNvPr id="1079930" name="직선 연결선 71">
          <a:extLst>
            <a:ext uri="{FF2B5EF4-FFF2-40B4-BE49-F238E27FC236}">
              <a16:creationId xmlns:a16="http://schemas.microsoft.com/office/drawing/2014/main" id="{00000000-0008-0000-0600-00007A7A1000}"/>
            </a:ext>
          </a:extLst>
        </xdr:cNvPr>
        <xdr:cNvCxnSpPr>
          <a:cxnSpLocks noChangeShapeType="1"/>
        </xdr:cNvCxnSpPr>
      </xdr:nvCxnSpPr>
      <xdr:spPr bwMode="auto">
        <a:xfrm flipV="1">
          <a:off x="7543800" y="10248900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9525</xdr:colOff>
      <xdr:row>41</xdr:row>
      <xdr:rowOff>114300</xdr:rowOff>
    </xdr:from>
    <xdr:to>
      <xdr:col>27</xdr:col>
      <xdr:colOff>581025</xdr:colOff>
      <xdr:row>41</xdr:row>
      <xdr:rowOff>123825</xdr:rowOff>
    </xdr:to>
    <xdr:cxnSp macro="">
      <xdr:nvCxnSpPr>
        <xdr:cNvPr id="1079931" name="직선 연결선 71">
          <a:extLst>
            <a:ext uri="{FF2B5EF4-FFF2-40B4-BE49-F238E27FC236}">
              <a16:creationId xmlns:a16="http://schemas.microsoft.com/office/drawing/2014/main" id="{00000000-0008-0000-0600-00007B7A1000}"/>
            </a:ext>
          </a:extLst>
        </xdr:cNvPr>
        <xdr:cNvCxnSpPr>
          <a:cxnSpLocks noChangeShapeType="1"/>
        </xdr:cNvCxnSpPr>
      </xdr:nvCxnSpPr>
      <xdr:spPr bwMode="auto">
        <a:xfrm flipV="1">
          <a:off x="7953375" y="10487025"/>
          <a:ext cx="479107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581025</xdr:colOff>
      <xdr:row>42</xdr:row>
      <xdr:rowOff>114300</xdr:rowOff>
    </xdr:from>
    <xdr:to>
      <xdr:col>27</xdr:col>
      <xdr:colOff>571500</xdr:colOff>
      <xdr:row>42</xdr:row>
      <xdr:rowOff>123825</xdr:rowOff>
    </xdr:to>
    <xdr:cxnSp macro="">
      <xdr:nvCxnSpPr>
        <xdr:cNvPr id="1079932" name="직선 연결선 71">
          <a:extLst>
            <a:ext uri="{FF2B5EF4-FFF2-40B4-BE49-F238E27FC236}">
              <a16:creationId xmlns:a16="http://schemas.microsoft.com/office/drawing/2014/main" id="{00000000-0008-0000-0600-00007C7A1000}"/>
            </a:ext>
          </a:extLst>
        </xdr:cNvPr>
        <xdr:cNvCxnSpPr>
          <a:cxnSpLocks noChangeShapeType="1"/>
        </xdr:cNvCxnSpPr>
      </xdr:nvCxnSpPr>
      <xdr:spPr bwMode="auto">
        <a:xfrm flipV="1">
          <a:off x="7943850" y="10734675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9525</xdr:colOff>
      <xdr:row>43</xdr:row>
      <xdr:rowOff>123825</xdr:rowOff>
    </xdr:from>
    <xdr:to>
      <xdr:col>28</xdr:col>
      <xdr:colOff>0</xdr:colOff>
      <xdr:row>43</xdr:row>
      <xdr:rowOff>133350</xdr:rowOff>
    </xdr:to>
    <xdr:cxnSp macro="">
      <xdr:nvCxnSpPr>
        <xdr:cNvPr id="1079933" name="직선 연결선 71">
          <a:extLst>
            <a:ext uri="{FF2B5EF4-FFF2-40B4-BE49-F238E27FC236}">
              <a16:creationId xmlns:a16="http://schemas.microsoft.com/office/drawing/2014/main" id="{00000000-0008-0000-0600-00007D7A1000}"/>
            </a:ext>
          </a:extLst>
        </xdr:cNvPr>
        <xdr:cNvCxnSpPr>
          <a:cxnSpLocks noChangeShapeType="1"/>
        </xdr:cNvCxnSpPr>
      </xdr:nvCxnSpPr>
      <xdr:spPr bwMode="auto">
        <a:xfrm flipV="1">
          <a:off x="7953375" y="10991850"/>
          <a:ext cx="479107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9525</xdr:colOff>
      <xdr:row>44</xdr:row>
      <xdr:rowOff>114300</xdr:rowOff>
    </xdr:from>
    <xdr:to>
      <xdr:col>28</xdr:col>
      <xdr:colOff>0</xdr:colOff>
      <xdr:row>44</xdr:row>
      <xdr:rowOff>123825</xdr:rowOff>
    </xdr:to>
    <xdr:cxnSp macro="">
      <xdr:nvCxnSpPr>
        <xdr:cNvPr id="1079934" name="직선 연결선 71">
          <a:extLst>
            <a:ext uri="{FF2B5EF4-FFF2-40B4-BE49-F238E27FC236}">
              <a16:creationId xmlns:a16="http://schemas.microsoft.com/office/drawing/2014/main" id="{00000000-0008-0000-0600-00007E7A1000}"/>
            </a:ext>
          </a:extLst>
        </xdr:cNvPr>
        <xdr:cNvCxnSpPr>
          <a:cxnSpLocks noChangeShapeType="1"/>
        </xdr:cNvCxnSpPr>
      </xdr:nvCxnSpPr>
      <xdr:spPr bwMode="auto">
        <a:xfrm flipV="1">
          <a:off x="7953375" y="11229975"/>
          <a:ext cx="479107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561975</xdr:colOff>
      <xdr:row>45</xdr:row>
      <xdr:rowOff>104775</xdr:rowOff>
    </xdr:from>
    <xdr:to>
      <xdr:col>28</xdr:col>
      <xdr:colOff>552450</xdr:colOff>
      <xdr:row>45</xdr:row>
      <xdr:rowOff>114300</xdr:rowOff>
    </xdr:to>
    <xdr:cxnSp macro="">
      <xdr:nvCxnSpPr>
        <xdr:cNvPr id="1079935" name="직선 연결선 71">
          <a:extLst>
            <a:ext uri="{FF2B5EF4-FFF2-40B4-BE49-F238E27FC236}">
              <a16:creationId xmlns:a16="http://schemas.microsoft.com/office/drawing/2014/main" id="{00000000-0008-0000-0600-00007F7A1000}"/>
            </a:ext>
          </a:extLst>
        </xdr:cNvPr>
        <xdr:cNvCxnSpPr>
          <a:cxnSpLocks noChangeShapeType="1"/>
        </xdr:cNvCxnSpPr>
      </xdr:nvCxnSpPr>
      <xdr:spPr bwMode="auto">
        <a:xfrm flipV="1">
          <a:off x="8343900" y="11468100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561975</xdr:colOff>
      <xdr:row>46</xdr:row>
      <xdr:rowOff>104775</xdr:rowOff>
    </xdr:from>
    <xdr:to>
      <xdr:col>28</xdr:col>
      <xdr:colOff>552450</xdr:colOff>
      <xdr:row>46</xdr:row>
      <xdr:rowOff>114300</xdr:rowOff>
    </xdr:to>
    <xdr:cxnSp macro="">
      <xdr:nvCxnSpPr>
        <xdr:cNvPr id="1079936" name="직선 연결선 71">
          <a:extLst>
            <a:ext uri="{FF2B5EF4-FFF2-40B4-BE49-F238E27FC236}">
              <a16:creationId xmlns:a16="http://schemas.microsoft.com/office/drawing/2014/main" id="{00000000-0008-0000-0600-0000807A1000}"/>
            </a:ext>
          </a:extLst>
        </xdr:cNvPr>
        <xdr:cNvCxnSpPr>
          <a:cxnSpLocks noChangeShapeType="1"/>
        </xdr:cNvCxnSpPr>
      </xdr:nvCxnSpPr>
      <xdr:spPr bwMode="auto">
        <a:xfrm flipV="1">
          <a:off x="8343900" y="11715750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571500</xdr:colOff>
      <xdr:row>47</xdr:row>
      <xdr:rowOff>104775</xdr:rowOff>
    </xdr:from>
    <xdr:to>
      <xdr:col>28</xdr:col>
      <xdr:colOff>552450</xdr:colOff>
      <xdr:row>47</xdr:row>
      <xdr:rowOff>114300</xdr:rowOff>
    </xdr:to>
    <xdr:cxnSp macro="">
      <xdr:nvCxnSpPr>
        <xdr:cNvPr id="1079937" name="직선 연결선 71">
          <a:extLst>
            <a:ext uri="{FF2B5EF4-FFF2-40B4-BE49-F238E27FC236}">
              <a16:creationId xmlns:a16="http://schemas.microsoft.com/office/drawing/2014/main" id="{00000000-0008-0000-0600-0000817A1000}"/>
            </a:ext>
          </a:extLst>
        </xdr:cNvPr>
        <xdr:cNvCxnSpPr>
          <a:cxnSpLocks noChangeShapeType="1"/>
        </xdr:cNvCxnSpPr>
      </xdr:nvCxnSpPr>
      <xdr:spPr bwMode="auto">
        <a:xfrm flipV="1">
          <a:off x="8343900" y="11963400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571500</xdr:colOff>
      <xdr:row>48</xdr:row>
      <xdr:rowOff>95250</xdr:rowOff>
    </xdr:from>
    <xdr:to>
      <xdr:col>28</xdr:col>
      <xdr:colOff>552450</xdr:colOff>
      <xdr:row>48</xdr:row>
      <xdr:rowOff>104775</xdr:rowOff>
    </xdr:to>
    <xdr:cxnSp macro="">
      <xdr:nvCxnSpPr>
        <xdr:cNvPr id="1079938" name="직선 연결선 71">
          <a:extLst>
            <a:ext uri="{FF2B5EF4-FFF2-40B4-BE49-F238E27FC236}">
              <a16:creationId xmlns:a16="http://schemas.microsoft.com/office/drawing/2014/main" id="{00000000-0008-0000-0600-0000827A1000}"/>
            </a:ext>
          </a:extLst>
        </xdr:cNvPr>
        <xdr:cNvCxnSpPr>
          <a:cxnSpLocks noChangeShapeType="1"/>
        </xdr:cNvCxnSpPr>
      </xdr:nvCxnSpPr>
      <xdr:spPr bwMode="auto">
        <a:xfrm flipV="1">
          <a:off x="8343900" y="12201525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571500</xdr:colOff>
      <xdr:row>49</xdr:row>
      <xdr:rowOff>142875</xdr:rowOff>
    </xdr:from>
    <xdr:to>
      <xdr:col>29</xdr:col>
      <xdr:colOff>561975</xdr:colOff>
      <xdr:row>49</xdr:row>
      <xdr:rowOff>152400</xdr:rowOff>
    </xdr:to>
    <xdr:cxnSp macro="">
      <xdr:nvCxnSpPr>
        <xdr:cNvPr id="1079939" name="직선 연결선 71">
          <a:extLst>
            <a:ext uri="{FF2B5EF4-FFF2-40B4-BE49-F238E27FC236}">
              <a16:creationId xmlns:a16="http://schemas.microsoft.com/office/drawing/2014/main" id="{00000000-0008-0000-0600-0000837A1000}"/>
            </a:ext>
          </a:extLst>
        </xdr:cNvPr>
        <xdr:cNvCxnSpPr>
          <a:cxnSpLocks noChangeShapeType="1"/>
        </xdr:cNvCxnSpPr>
      </xdr:nvCxnSpPr>
      <xdr:spPr bwMode="auto">
        <a:xfrm flipV="1">
          <a:off x="8743950" y="12496800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390525</xdr:colOff>
      <xdr:row>50</xdr:row>
      <xdr:rowOff>114300</xdr:rowOff>
    </xdr:from>
    <xdr:to>
      <xdr:col>21</xdr:col>
      <xdr:colOff>381000</xdr:colOff>
      <xdr:row>50</xdr:row>
      <xdr:rowOff>123825</xdr:rowOff>
    </xdr:to>
    <xdr:cxnSp macro="">
      <xdr:nvCxnSpPr>
        <xdr:cNvPr id="1079940" name="직선 연결선 71">
          <a:extLst>
            <a:ext uri="{FF2B5EF4-FFF2-40B4-BE49-F238E27FC236}">
              <a16:creationId xmlns:a16="http://schemas.microsoft.com/office/drawing/2014/main" id="{00000000-0008-0000-0600-0000847A1000}"/>
            </a:ext>
          </a:extLst>
        </xdr:cNvPr>
        <xdr:cNvCxnSpPr>
          <a:cxnSpLocks noChangeShapeType="1"/>
        </xdr:cNvCxnSpPr>
      </xdr:nvCxnSpPr>
      <xdr:spPr bwMode="auto">
        <a:xfrm flipV="1">
          <a:off x="5534025" y="12715875"/>
          <a:ext cx="479107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571500</xdr:colOff>
      <xdr:row>51</xdr:row>
      <xdr:rowOff>152400</xdr:rowOff>
    </xdr:from>
    <xdr:to>
      <xdr:col>29</xdr:col>
      <xdr:colOff>561975</xdr:colOff>
      <xdr:row>51</xdr:row>
      <xdr:rowOff>161925</xdr:rowOff>
    </xdr:to>
    <xdr:cxnSp macro="">
      <xdr:nvCxnSpPr>
        <xdr:cNvPr id="1079941" name="직선 연결선 71">
          <a:extLst>
            <a:ext uri="{FF2B5EF4-FFF2-40B4-BE49-F238E27FC236}">
              <a16:creationId xmlns:a16="http://schemas.microsoft.com/office/drawing/2014/main" id="{00000000-0008-0000-0600-0000857A1000}"/>
            </a:ext>
          </a:extLst>
        </xdr:cNvPr>
        <xdr:cNvCxnSpPr>
          <a:cxnSpLocks noChangeShapeType="1"/>
        </xdr:cNvCxnSpPr>
      </xdr:nvCxnSpPr>
      <xdr:spPr bwMode="auto">
        <a:xfrm flipV="1">
          <a:off x="8743950" y="13001625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571500</xdr:colOff>
      <xdr:row>52</xdr:row>
      <xdr:rowOff>133350</xdr:rowOff>
    </xdr:from>
    <xdr:to>
      <xdr:col>29</xdr:col>
      <xdr:colOff>561975</xdr:colOff>
      <xdr:row>52</xdr:row>
      <xdr:rowOff>142875</xdr:rowOff>
    </xdr:to>
    <xdr:cxnSp macro="">
      <xdr:nvCxnSpPr>
        <xdr:cNvPr id="1079942" name="직선 연결선 71">
          <a:extLst>
            <a:ext uri="{FF2B5EF4-FFF2-40B4-BE49-F238E27FC236}">
              <a16:creationId xmlns:a16="http://schemas.microsoft.com/office/drawing/2014/main" id="{00000000-0008-0000-0600-0000867A1000}"/>
            </a:ext>
          </a:extLst>
        </xdr:cNvPr>
        <xdr:cNvCxnSpPr>
          <a:cxnSpLocks noChangeShapeType="1"/>
        </xdr:cNvCxnSpPr>
      </xdr:nvCxnSpPr>
      <xdr:spPr bwMode="auto">
        <a:xfrm flipV="1">
          <a:off x="8743950" y="13230225"/>
          <a:ext cx="48006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55</xdr:row>
      <xdr:rowOff>123825</xdr:rowOff>
    </xdr:from>
    <xdr:to>
      <xdr:col>28</xdr:col>
      <xdr:colOff>581025</xdr:colOff>
      <xdr:row>55</xdr:row>
      <xdr:rowOff>133350</xdr:rowOff>
    </xdr:to>
    <xdr:cxnSp macro="">
      <xdr:nvCxnSpPr>
        <xdr:cNvPr id="1079943" name="직선 연결선 74">
          <a:extLst>
            <a:ext uri="{FF2B5EF4-FFF2-40B4-BE49-F238E27FC236}">
              <a16:creationId xmlns:a16="http://schemas.microsoft.com/office/drawing/2014/main" id="{00000000-0008-0000-0600-0000877A1000}"/>
            </a:ext>
          </a:extLst>
        </xdr:cNvPr>
        <xdr:cNvCxnSpPr>
          <a:cxnSpLocks noChangeShapeType="1"/>
        </xdr:cNvCxnSpPr>
      </xdr:nvCxnSpPr>
      <xdr:spPr bwMode="auto">
        <a:xfrm flipV="1">
          <a:off x="6343650" y="13963650"/>
          <a:ext cx="680085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53</xdr:row>
      <xdr:rowOff>114300</xdr:rowOff>
    </xdr:from>
    <xdr:to>
      <xdr:col>28</xdr:col>
      <xdr:colOff>400050</xdr:colOff>
      <xdr:row>53</xdr:row>
      <xdr:rowOff>123825</xdr:rowOff>
    </xdr:to>
    <xdr:cxnSp macro="">
      <xdr:nvCxnSpPr>
        <xdr:cNvPr id="1079944" name="직선 연결선 74">
          <a:extLst>
            <a:ext uri="{FF2B5EF4-FFF2-40B4-BE49-F238E27FC236}">
              <a16:creationId xmlns:a16="http://schemas.microsoft.com/office/drawing/2014/main" id="{00000000-0008-0000-0600-0000887A1000}"/>
            </a:ext>
          </a:extLst>
        </xdr:cNvPr>
        <xdr:cNvCxnSpPr>
          <a:cxnSpLocks noChangeShapeType="1"/>
        </xdr:cNvCxnSpPr>
      </xdr:nvCxnSpPr>
      <xdr:spPr bwMode="auto">
        <a:xfrm>
          <a:off x="9144000" y="13458825"/>
          <a:ext cx="4000500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9525</xdr:colOff>
      <xdr:row>11</xdr:row>
      <xdr:rowOff>133350</xdr:rowOff>
    </xdr:from>
    <xdr:to>
      <xdr:col>18</xdr:col>
      <xdr:colOff>38100</xdr:colOff>
      <xdr:row>11</xdr:row>
      <xdr:rowOff>133350</xdr:rowOff>
    </xdr:to>
    <xdr:cxnSp macro="">
      <xdr:nvCxnSpPr>
        <xdr:cNvPr id="1079945" name="직선 연결선 68">
          <a:extLst>
            <a:ext uri="{FF2B5EF4-FFF2-40B4-BE49-F238E27FC236}">
              <a16:creationId xmlns:a16="http://schemas.microsoft.com/office/drawing/2014/main" id="{00000000-0008-0000-0600-0000897A1000}"/>
            </a:ext>
          </a:extLst>
        </xdr:cNvPr>
        <xdr:cNvCxnSpPr>
          <a:cxnSpLocks noChangeShapeType="1"/>
        </xdr:cNvCxnSpPr>
      </xdr:nvCxnSpPr>
      <xdr:spPr bwMode="auto">
        <a:xfrm>
          <a:off x="7953375" y="3076575"/>
          <a:ext cx="8286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9525</xdr:colOff>
      <xdr:row>10</xdr:row>
      <xdr:rowOff>142875</xdr:rowOff>
    </xdr:from>
    <xdr:to>
      <xdr:col>18</xdr:col>
      <xdr:colOff>38100</xdr:colOff>
      <xdr:row>10</xdr:row>
      <xdr:rowOff>142875</xdr:rowOff>
    </xdr:to>
    <xdr:cxnSp macro="">
      <xdr:nvCxnSpPr>
        <xdr:cNvPr id="1079946" name="직선 연결선 68">
          <a:extLst>
            <a:ext uri="{FF2B5EF4-FFF2-40B4-BE49-F238E27FC236}">
              <a16:creationId xmlns:a16="http://schemas.microsoft.com/office/drawing/2014/main" id="{00000000-0008-0000-0600-00008A7A1000}"/>
            </a:ext>
          </a:extLst>
        </xdr:cNvPr>
        <xdr:cNvCxnSpPr>
          <a:cxnSpLocks noChangeShapeType="1"/>
        </xdr:cNvCxnSpPr>
      </xdr:nvCxnSpPr>
      <xdr:spPr bwMode="auto">
        <a:xfrm>
          <a:off x="7953375" y="2838450"/>
          <a:ext cx="8286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</xdr:colOff>
      <xdr:row>13</xdr:row>
      <xdr:rowOff>85725</xdr:rowOff>
    </xdr:from>
    <xdr:to>
      <xdr:col>20</xdr:col>
      <xdr:colOff>38100</xdr:colOff>
      <xdr:row>13</xdr:row>
      <xdr:rowOff>85725</xdr:rowOff>
    </xdr:to>
    <xdr:cxnSp macro="">
      <xdr:nvCxnSpPr>
        <xdr:cNvPr id="1079947" name="직선 연결선 68">
          <a:extLst>
            <a:ext uri="{FF2B5EF4-FFF2-40B4-BE49-F238E27FC236}">
              <a16:creationId xmlns:a16="http://schemas.microsoft.com/office/drawing/2014/main" id="{00000000-0008-0000-0600-00008B7A1000}"/>
            </a:ext>
          </a:extLst>
        </xdr:cNvPr>
        <xdr:cNvCxnSpPr>
          <a:cxnSpLocks noChangeShapeType="1"/>
        </xdr:cNvCxnSpPr>
      </xdr:nvCxnSpPr>
      <xdr:spPr bwMode="auto">
        <a:xfrm>
          <a:off x="8753475" y="3524250"/>
          <a:ext cx="8286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552450</xdr:colOff>
      <xdr:row>12</xdr:row>
      <xdr:rowOff>133350</xdr:rowOff>
    </xdr:from>
    <xdr:to>
      <xdr:col>23</xdr:col>
      <xdr:colOff>571500</xdr:colOff>
      <xdr:row>12</xdr:row>
      <xdr:rowOff>133350</xdr:rowOff>
    </xdr:to>
    <xdr:cxnSp macro="">
      <xdr:nvCxnSpPr>
        <xdr:cNvPr id="1079948" name="직선 연결선 68">
          <a:extLst>
            <a:ext uri="{FF2B5EF4-FFF2-40B4-BE49-F238E27FC236}">
              <a16:creationId xmlns:a16="http://schemas.microsoft.com/office/drawing/2014/main" id="{00000000-0008-0000-0600-00008C7A1000}"/>
            </a:ext>
          </a:extLst>
        </xdr:cNvPr>
        <xdr:cNvCxnSpPr>
          <a:cxnSpLocks noChangeShapeType="1"/>
        </xdr:cNvCxnSpPr>
      </xdr:nvCxnSpPr>
      <xdr:spPr bwMode="auto">
        <a:xfrm>
          <a:off x="10344150" y="3324225"/>
          <a:ext cx="80010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9525</xdr:colOff>
      <xdr:row>15</xdr:row>
      <xdr:rowOff>142875</xdr:rowOff>
    </xdr:from>
    <xdr:to>
      <xdr:col>19</xdr:col>
      <xdr:colOff>28575</xdr:colOff>
      <xdr:row>15</xdr:row>
      <xdr:rowOff>142875</xdr:rowOff>
    </xdr:to>
    <xdr:cxnSp macro="">
      <xdr:nvCxnSpPr>
        <xdr:cNvPr id="1079949" name="직선 연결선 68">
          <a:extLst>
            <a:ext uri="{FF2B5EF4-FFF2-40B4-BE49-F238E27FC236}">
              <a16:creationId xmlns:a16="http://schemas.microsoft.com/office/drawing/2014/main" id="{00000000-0008-0000-0600-00008D7A1000}"/>
            </a:ext>
          </a:extLst>
        </xdr:cNvPr>
        <xdr:cNvCxnSpPr>
          <a:cxnSpLocks noChangeShapeType="1"/>
        </xdr:cNvCxnSpPr>
      </xdr:nvCxnSpPr>
      <xdr:spPr bwMode="auto">
        <a:xfrm>
          <a:off x="8353425" y="4076700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9525</xdr:colOff>
      <xdr:row>14</xdr:row>
      <xdr:rowOff>152400</xdr:rowOff>
    </xdr:from>
    <xdr:to>
      <xdr:col>19</xdr:col>
      <xdr:colOff>28575</xdr:colOff>
      <xdr:row>14</xdr:row>
      <xdr:rowOff>152400</xdr:rowOff>
    </xdr:to>
    <xdr:cxnSp macro="">
      <xdr:nvCxnSpPr>
        <xdr:cNvPr id="1079950" name="직선 연결선 68">
          <a:extLst>
            <a:ext uri="{FF2B5EF4-FFF2-40B4-BE49-F238E27FC236}">
              <a16:creationId xmlns:a16="http://schemas.microsoft.com/office/drawing/2014/main" id="{00000000-0008-0000-0600-00008E7A1000}"/>
            </a:ext>
          </a:extLst>
        </xdr:cNvPr>
        <xdr:cNvCxnSpPr>
          <a:cxnSpLocks noChangeShapeType="1"/>
        </xdr:cNvCxnSpPr>
      </xdr:nvCxnSpPr>
      <xdr:spPr bwMode="auto">
        <a:xfrm>
          <a:off x="8353425" y="3838575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571500</xdr:colOff>
      <xdr:row>17</xdr:row>
      <xdr:rowOff>142875</xdr:rowOff>
    </xdr:from>
    <xdr:to>
      <xdr:col>20</xdr:col>
      <xdr:colOff>9525</xdr:colOff>
      <xdr:row>17</xdr:row>
      <xdr:rowOff>142875</xdr:rowOff>
    </xdr:to>
    <xdr:cxnSp macro="">
      <xdr:nvCxnSpPr>
        <xdr:cNvPr id="1079951" name="직선 연결선 68">
          <a:extLst>
            <a:ext uri="{FF2B5EF4-FFF2-40B4-BE49-F238E27FC236}">
              <a16:creationId xmlns:a16="http://schemas.microsoft.com/office/drawing/2014/main" id="{00000000-0008-0000-0600-00008F7A1000}"/>
            </a:ext>
          </a:extLst>
        </xdr:cNvPr>
        <xdr:cNvCxnSpPr>
          <a:cxnSpLocks noChangeShapeType="1"/>
        </xdr:cNvCxnSpPr>
      </xdr:nvCxnSpPr>
      <xdr:spPr bwMode="auto">
        <a:xfrm>
          <a:off x="8743950" y="4572000"/>
          <a:ext cx="8096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571500</xdr:colOff>
      <xdr:row>16</xdr:row>
      <xdr:rowOff>152400</xdr:rowOff>
    </xdr:from>
    <xdr:to>
      <xdr:col>20</xdr:col>
      <xdr:colOff>9525</xdr:colOff>
      <xdr:row>16</xdr:row>
      <xdr:rowOff>152400</xdr:rowOff>
    </xdr:to>
    <xdr:cxnSp macro="">
      <xdr:nvCxnSpPr>
        <xdr:cNvPr id="1079952" name="직선 연결선 68">
          <a:extLst>
            <a:ext uri="{FF2B5EF4-FFF2-40B4-BE49-F238E27FC236}">
              <a16:creationId xmlns:a16="http://schemas.microsoft.com/office/drawing/2014/main" id="{00000000-0008-0000-0600-0000907A1000}"/>
            </a:ext>
          </a:extLst>
        </xdr:cNvPr>
        <xdr:cNvCxnSpPr>
          <a:cxnSpLocks noChangeShapeType="1"/>
        </xdr:cNvCxnSpPr>
      </xdr:nvCxnSpPr>
      <xdr:spPr bwMode="auto">
        <a:xfrm>
          <a:off x="8743950" y="4333875"/>
          <a:ext cx="8096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581025</xdr:colOff>
      <xdr:row>19</xdr:row>
      <xdr:rowOff>142875</xdr:rowOff>
    </xdr:from>
    <xdr:to>
      <xdr:col>21</xdr:col>
      <xdr:colOff>19050</xdr:colOff>
      <xdr:row>19</xdr:row>
      <xdr:rowOff>142875</xdr:rowOff>
    </xdr:to>
    <xdr:cxnSp macro="">
      <xdr:nvCxnSpPr>
        <xdr:cNvPr id="1079953" name="직선 연결선 68">
          <a:extLst>
            <a:ext uri="{FF2B5EF4-FFF2-40B4-BE49-F238E27FC236}">
              <a16:creationId xmlns:a16="http://schemas.microsoft.com/office/drawing/2014/main" id="{00000000-0008-0000-0600-0000917A1000}"/>
            </a:ext>
          </a:extLst>
        </xdr:cNvPr>
        <xdr:cNvCxnSpPr>
          <a:cxnSpLocks noChangeShapeType="1"/>
        </xdr:cNvCxnSpPr>
      </xdr:nvCxnSpPr>
      <xdr:spPr bwMode="auto">
        <a:xfrm>
          <a:off x="9144000" y="5067300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581025</xdr:colOff>
      <xdr:row>18</xdr:row>
      <xdr:rowOff>152400</xdr:rowOff>
    </xdr:from>
    <xdr:to>
      <xdr:col>21</xdr:col>
      <xdr:colOff>19050</xdr:colOff>
      <xdr:row>18</xdr:row>
      <xdr:rowOff>152400</xdr:rowOff>
    </xdr:to>
    <xdr:cxnSp macro="">
      <xdr:nvCxnSpPr>
        <xdr:cNvPr id="1079954" name="직선 연결선 68">
          <a:extLst>
            <a:ext uri="{FF2B5EF4-FFF2-40B4-BE49-F238E27FC236}">
              <a16:creationId xmlns:a16="http://schemas.microsoft.com/office/drawing/2014/main" id="{00000000-0008-0000-0600-0000927A1000}"/>
            </a:ext>
          </a:extLst>
        </xdr:cNvPr>
        <xdr:cNvCxnSpPr>
          <a:cxnSpLocks noChangeShapeType="1"/>
        </xdr:cNvCxnSpPr>
      </xdr:nvCxnSpPr>
      <xdr:spPr bwMode="auto">
        <a:xfrm>
          <a:off x="9144000" y="4829175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381000</xdr:colOff>
      <xdr:row>21</xdr:row>
      <xdr:rowOff>123825</xdr:rowOff>
    </xdr:from>
    <xdr:to>
      <xdr:col>30</xdr:col>
      <xdr:colOff>0</xdr:colOff>
      <xdr:row>21</xdr:row>
      <xdr:rowOff>123825</xdr:rowOff>
    </xdr:to>
    <xdr:cxnSp macro="">
      <xdr:nvCxnSpPr>
        <xdr:cNvPr id="1079955" name="직선 연결선 68">
          <a:extLst>
            <a:ext uri="{FF2B5EF4-FFF2-40B4-BE49-F238E27FC236}">
              <a16:creationId xmlns:a16="http://schemas.microsoft.com/office/drawing/2014/main" id="{00000000-0008-0000-0600-0000937A1000}"/>
            </a:ext>
          </a:extLst>
        </xdr:cNvPr>
        <xdr:cNvCxnSpPr>
          <a:cxnSpLocks noChangeShapeType="1"/>
        </xdr:cNvCxnSpPr>
      </xdr:nvCxnSpPr>
      <xdr:spPr bwMode="auto">
        <a:xfrm>
          <a:off x="12725400" y="5543550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20</xdr:row>
      <xdr:rowOff>152400</xdr:rowOff>
    </xdr:from>
    <xdr:to>
      <xdr:col>18</xdr:col>
      <xdr:colOff>28575</xdr:colOff>
      <xdr:row>20</xdr:row>
      <xdr:rowOff>152400</xdr:rowOff>
    </xdr:to>
    <xdr:cxnSp macro="">
      <xdr:nvCxnSpPr>
        <xdr:cNvPr id="1079956" name="직선 연결선 68">
          <a:extLst>
            <a:ext uri="{FF2B5EF4-FFF2-40B4-BE49-F238E27FC236}">
              <a16:creationId xmlns:a16="http://schemas.microsoft.com/office/drawing/2014/main" id="{00000000-0008-0000-0600-0000947A1000}"/>
            </a:ext>
          </a:extLst>
        </xdr:cNvPr>
        <xdr:cNvCxnSpPr>
          <a:cxnSpLocks noChangeShapeType="1"/>
        </xdr:cNvCxnSpPr>
      </xdr:nvCxnSpPr>
      <xdr:spPr bwMode="auto">
        <a:xfrm>
          <a:off x="7943850" y="5324475"/>
          <a:ext cx="8286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571500</xdr:colOff>
      <xdr:row>22</xdr:row>
      <xdr:rowOff>123825</xdr:rowOff>
    </xdr:from>
    <xdr:to>
      <xdr:col>21</xdr:col>
      <xdr:colOff>9525</xdr:colOff>
      <xdr:row>22</xdr:row>
      <xdr:rowOff>123825</xdr:rowOff>
    </xdr:to>
    <xdr:cxnSp macro="">
      <xdr:nvCxnSpPr>
        <xdr:cNvPr id="1079957" name="직선 연결선 68">
          <a:extLst>
            <a:ext uri="{FF2B5EF4-FFF2-40B4-BE49-F238E27FC236}">
              <a16:creationId xmlns:a16="http://schemas.microsoft.com/office/drawing/2014/main" id="{00000000-0008-0000-0600-0000957A1000}"/>
            </a:ext>
          </a:extLst>
        </xdr:cNvPr>
        <xdr:cNvCxnSpPr>
          <a:cxnSpLocks noChangeShapeType="1"/>
        </xdr:cNvCxnSpPr>
      </xdr:nvCxnSpPr>
      <xdr:spPr bwMode="auto">
        <a:xfrm>
          <a:off x="9144000" y="5791200"/>
          <a:ext cx="8096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19050</xdr:colOff>
      <xdr:row>23</xdr:row>
      <xdr:rowOff>161925</xdr:rowOff>
    </xdr:from>
    <xdr:to>
      <xdr:col>21</xdr:col>
      <xdr:colOff>38100</xdr:colOff>
      <xdr:row>23</xdr:row>
      <xdr:rowOff>161925</xdr:rowOff>
    </xdr:to>
    <xdr:cxnSp macro="">
      <xdr:nvCxnSpPr>
        <xdr:cNvPr id="1079958" name="직선 연결선 68">
          <a:extLst>
            <a:ext uri="{FF2B5EF4-FFF2-40B4-BE49-F238E27FC236}">
              <a16:creationId xmlns:a16="http://schemas.microsoft.com/office/drawing/2014/main" id="{00000000-0008-0000-0600-0000967A1000}"/>
            </a:ext>
          </a:extLst>
        </xdr:cNvPr>
        <xdr:cNvCxnSpPr>
          <a:cxnSpLocks noChangeShapeType="1"/>
        </xdr:cNvCxnSpPr>
      </xdr:nvCxnSpPr>
      <xdr:spPr bwMode="auto">
        <a:xfrm>
          <a:off x="9163050" y="6076950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381000</xdr:colOff>
      <xdr:row>24</xdr:row>
      <xdr:rowOff>123825</xdr:rowOff>
    </xdr:from>
    <xdr:to>
      <xdr:col>29</xdr:col>
      <xdr:colOff>390525</xdr:colOff>
      <xdr:row>24</xdr:row>
      <xdr:rowOff>123825</xdr:rowOff>
    </xdr:to>
    <xdr:cxnSp macro="">
      <xdr:nvCxnSpPr>
        <xdr:cNvPr id="1079959" name="직선 연결선 68">
          <a:extLst>
            <a:ext uri="{FF2B5EF4-FFF2-40B4-BE49-F238E27FC236}">
              <a16:creationId xmlns:a16="http://schemas.microsoft.com/office/drawing/2014/main" id="{00000000-0008-0000-0600-0000977A1000}"/>
            </a:ext>
          </a:extLst>
        </xdr:cNvPr>
        <xdr:cNvCxnSpPr>
          <a:cxnSpLocks noChangeShapeType="1"/>
        </xdr:cNvCxnSpPr>
      </xdr:nvCxnSpPr>
      <xdr:spPr bwMode="auto">
        <a:xfrm>
          <a:off x="12725400" y="6286500"/>
          <a:ext cx="8096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9525</xdr:colOff>
      <xdr:row>25</xdr:row>
      <xdr:rowOff>133350</xdr:rowOff>
    </xdr:from>
    <xdr:to>
      <xdr:col>23</xdr:col>
      <xdr:colOff>38100</xdr:colOff>
      <xdr:row>25</xdr:row>
      <xdr:rowOff>133350</xdr:rowOff>
    </xdr:to>
    <xdr:cxnSp macro="">
      <xdr:nvCxnSpPr>
        <xdr:cNvPr id="1079960" name="직선 연결선 68">
          <a:extLst>
            <a:ext uri="{FF2B5EF4-FFF2-40B4-BE49-F238E27FC236}">
              <a16:creationId xmlns:a16="http://schemas.microsoft.com/office/drawing/2014/main" id="{00000000-0008-0000-0600-0000987A1000}"/>
            </a:ext>
          </a:extLst>
        </xdr:cNvPr>
        <xdr:cNvCxnSpPr>
          <a:cxnSpLocks noChangeShapeType="1"/>
        </xdr:cNvCxnSpPr>
      </xdr:nvCxnSpPr>
      <xdr:spPr bwMode="auto">
        <a:xfrm>
          <a:off x="9953625" y="6543675"/>
          <a:ext cx="8286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390525</xdr:colOff>
      <xdr:row>26</xdr:row>
      <xdr:rowOff>133350</xdr:rowOff>
    </xdr:from>
    <xdr:to>
      <xdr:col>23</xdr:col>
      <xdr:colOff>9525</xdr:colOff>
      <xdr:row>26</xdr:row>
      <xdr:rowOff>133350</xdr:rowOff>
    </xdr:to>
    <xdr:cxnSp macro="">
      <xdr:nvCxnSpPr>
        <xdr:cNvPr id="1079961" name="직선 연결선 68">
          <a:extLst>
            <a:ext uri="{FF2B5EF4-FFF2-40B4-BE49-F238E27FC236}">
              <a16:creationId xmlns:a16="http://schemas.microsoft.com/office/drawing/2014/main" id="{00000000-0008-0000-0600-0000997A1000}"/>
            </a:ext>
          </a:extLst>
        </xdr:cNvPr>
        <xdr:cNvCxnSpPr>
          <a:cxnSpLocks noChangeShapeType="1"/>
        </xdr:cNvCxnSpPr>
      </xdr:nvCxnSpPr>
      <xdr:spPr bwMode="auto">
        <a:xfrm>
          <a:off x="9934575" y="6791325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381000</xdr:colOff>
      <xdr:row>27</xdr:row>
      <xdr:rowOff>123825</xdr:rowOff>
    </xdr:from>
    <xdr:to>
      <xdr:col>29</xdr:col>
      <xdr:colOff>0</xdr:colOff>
      <xdr:row>27</xdr:row>
      <xdr:rowOff>123825</xdr:rowOff>
    </xdr:to>
    <xdr:cxnSp macro="">
      <xdr:nvCxnSpPr>
        <xdr:cNvPr id="1079962" name="직선 연결선 68">
          <a:extLst>
            <a:ext uri="{FF2B5EF4-FFF2-40B4-BE49-F238E27FC236}">
              <a16:creationId xmlns:a16="http://schemas.microsoft.com/office/drawing/2014/main" id="{00000000-0008-0000-0600-00009A7A1000}"/>
            </a:ext>
          </a:extLst>
        </xdr:cNvPr>
        <xdr:cNvCxnSpPr>
          <a:cxnSpLocks noChangeShapeType="1"/>
        </xdr:cNvCxnSpPr>
      </xdr:nvCxnSpPr>
      <xdr:spPr bwMode="auto">
        <a:xfrm>
          <a:off x="12325350" y="7029450"/>
          <a:ext cx="819150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381000</xdr:colOff>
      <xdr:row>28</xdr:row>
      <xdr:rowOff>104775</xdr:rowOff>
    </xdr:from>
    <xdr:to>
      <xdr:col>30</xdr:col>
      <xdr:colOff>390525</xdr:colOff>
      <xdr:row>28</xdr:row>
      <xdr:rowOff>114300</xdr:rowOff>
    </xdr:to>
    <xdr:cxnSp macro="">
      <xdr:nvCxnSpPr>
        <xdr:cNvPr id="1079963" name="직선 연결선 68">
          <a:extLst>
            <a:ext uri="{FF2B5EF4-FFF2-40B4-BE49-F238E27FC236}">
              <a16:creationId xmlns:a16="http://schemas.microsoft.com/office/drawing/2014/main" id="{00000000-0008-0000-0600-00009B7A1000}"/>
            </a:ext>
          </a:extLst>
        </xdr:cNvPr>
        <xdr:cNvCxnSpPr>
          <a:cxnSpLocks noChangeShapeType="1"/>
        </xdr:cNvCxnSpPr>
      </xdr:nvCxnSpPr>
      <xdr:spPr bwMode="auto">
        <a:xfrm>
          <a:off x="12325350" y="7258050"/>
          <a:ext cx="1609725" cy="9525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390525</xdr:colOff>
      <xdr:row>54</xdr:row>
      <xdr:rowOff>133350</xdr:rowOff>
    </xdr:from>
    <xdr:to>
      <xdr:col>27</xdr:col>
      <xdr:colOff>228600</xdr:colOff>
      <xdr:row>54</xdr:row>
      <xdr:rowOff>133350</xdr:rowOff>
    </xdr:to>
    <xdr:cxnSp macro="">
      <xdr:nvCxnSpPr>
        <xdr:cNvPr id="1079964" name="직선 연결선 71">
          <a:extLst>
            <a:ext uri="{FF2B5EF4-FFF2-40B4-BE49-F238E27FC236}">
              <a16:creationId xmlns:a16="http://schemas.microsoft.com/office/drawing/2014/main" id="{00000000-0008-0000-0600-00009C7A1000}"/>
            </a:ext>
          </a:extLst>
        </xdr:cNvPr>
        <xdr:cNvCxnSpPr>
          <a:cxnSpLocks noChangeShapeType="1"/>
        </xdr:cNvCxnSpPr>
      </xdr:nvCxnSpPr>
      <xdr:spPr bwMode="auto">
        <a:xfrm>
          <a:off x="10334625" y="13725525"/>
          <a:ext cx="223837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381000</xdr:colOff>
      <xdr:row>56</xdr:row>
      <xdr:rowOff>123825</xdr:rowOff>
    </xdr:from>
    <xdr:to>
      <xdr:col>31</xdr:col>
      <xdr:colOff>9525</xdr:colOff>
      <xdr:row>56</xdr:row>
      <xdr:rowOff>123825</xdr:rowOff>
    </xdr:to>
    <xdr:cxnSp macro="">
      <xdr:nvCxnSpPr>
        <xdr:cNvPr id="1079965" name="직선 연결선 71">
          <a:extLst>
            <a:ext uri="{FF2B5EF4-FFF2-40B4-BE49-F238E27FC236}">
              <a16:creationId xmlns:a16="http://schemas.microsoft.com/office/drawing/2014/main" id="{00000000-0008-0000-0600-00009D7A1000}"/>
            </a:ext>
          </a:extLst>
        </xdr:cNvPr>
        <xdr:cNvCxnSpPr>
          <a:cxnSpLocks noChangeShapeType="1"/>
        </xdr:cNvCxnSpPr>
      </xdr:nvCxnSpPr>
      <xdr:spPr bwMode="auto">
        <a:xfrm flipV="1">
          <a:off x="12725400" y="14211300"/>
          <a:ext cx="1228725" cy="0"/>
        </a:xfrm>
        <a:prstGeom prst="line">
          <a:avLst/>
        </a:prstGeom>
        <a:noFill/>
        <a:ln w="730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714375</xdr:colOff>
      <xdr:row>24</xdr:row>
      <xdr:rowOff>95250</xdr:rowOff>
    </xdr:to>
    <xdr:pic>
      <xdr:nvPicPr>
        <xdr:cNvPr id="1073187" name="그림 2">
          <a:extLst>
            <a:ext uri="{FF2B5EF4-FFF2-40B4-BE49-F238E27FC236}">
              <a16:creationId xmlns:a16="http://schemas.microsoft.com/office/drawing/2014/main" id="{00000000-0008-0000-1500-00002360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86650" cy="421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171450</xdr:rowOff>
    </xdr:from>
    <xdr:to>
      <xdr:col>9</xdr:col>
      <xdr:colOff>476250</xdr:colOff>
      <xdr:row>49</xdr:row>
      <xdr:rowOff>9525</xdr:rowOff>
    </xdr:to>
    <xdr:pic>
      <xdr:nvPicPr>
        <xdr:cNvPr id="1073188" name="그림 3">
          <a:extLst>
            <a:ext uri="{FF2B5EF4-FFF2-40B4-BE49-F238E27FC236}">
              <a16:creationId xmlns:a16="http://schemas.microsoft.com/office/drawing/2014/main" id="{00000000-0008-0000-1500-00002460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"/>
          <a:ext cx="7248525" cy="412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495300</xdr:colOff>
      <xdr:row>2</xdr:row>
      <xdr:rowOff>38100</xdr:rowOff>
    </xdr:from>
    <xdr:to>
      <xdr:col>30</xdr:col>
      <xdr:colOff>57150</xdr:colOff>
      <xdr:row>5</xdr:row>
      <xdr:rowOff>133350</xdr:rowOff>
    </xdr:to>
    <xdr:pic>
      <xdr:nvPicPr>
        <xdr:cNvPr id="1069223" name="그림 6">
          <a:extLst>
            <a:ext uri="{FF2B5EF4-FFF2-40B4-BE49-F238E27FC236}">
              <a16:creationId xmlns:a16="http://schemas.microsoft.com/office/drawing/2014/main" id="{00000000-0008-0000-0200-0000A750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" t="5013" r="1254"/>
        <a:stretch>
          <a:fillRect/>
        </a:stretch>
      </xdr:blipFill>
      <xdr:spPr bwMode="auto">
        <a:xfrm>
          <a:off x="15268575" y="333375"/>
          <a:ext cx="47053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533400</xdr:colOff>
      <xdr:row>5</xdr:row>
      <xdr:rowOff>114300</xdr:rowOff>
    </xdr:from>
    <xdr:to>
      <xdr:col>26</xdr:col>
      <xdr:colOff>285750</xdr:colOff>
      <xdr:row>9</xdr:row>
      <xdr:rowOff>161925</xdr:rowOff>
    </xdr:to>
    <xdr:pic>
      <xdr:nvPicPr>
        <xdr:cNvPr id="1069224" name="그림 7">
          <a:extLst>
            <a:ext uri="{FF2B5EF4-FFF2-40B4-BE49-F238E27FC236}">
              <a16:creationId xmlns:a16="http://schemas.microsoft.com/office/drawing/2014/main" id="{00000000-0008-0000-0200-0000A850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6675" y="1247775"/>
          <a:ext cx="2324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35247</xdr:colOff>
      <xdr:row>10</xdr:row>
      <xdr:rowOff>93057</xdr:rowOff>
    </xdr:from>
    <xdr:to>
      <xdr:col>39</xdr:col>
      <xdr:colOff>299357</xdr:colOff>
      <xdr:row>11</xdr:row>
      <xdr:rowOff>190500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20173818" y="2365450"/>
          <a:ext cx="3965253" cy="3287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en-US" altLang="ko-KR" sz="1200"/>
            <a:t>11</a:t>
          </a:r>
          <a:r>
            <a:rPr lang="ko-KR" altLang="en-US" sz="1200"/>
            <a:t>차가 초과되는 경우는 </a:t>
          </a:r>
          <a:r>
            <a:rPr lang="en-US" altLang="ko-KR" sz="1200"/>
            <a:t>1</a:t>
          </a:r>
          <a:r>
            <a:rPr lang="ko-KR" altLang="en-US" sz="1200"/>
            <a:t>차부터 삭제하면서 늘려서 작성</a:t>
          </a:r>
        </a:p>
      </xdr:txBody>
    </xdr:sp>
    <xdr:clientData/>
  </xdr:twoCellAnchor>
  <xdr:twoCellAnchor>
    <xdr:from>
      <xdr:col>32</xdr:col>
      <xdr:colOff>17318</xdr:colOff>
      <xdr:row>2</xdr:row>
      <xdr:rowOff>0</xdr:rowOff>
    </xdr:from>
    <xdr:to>
      <xdr:col>38</xdr:col>
      <xdr:colOff>70365</xdr:colOff>
      <xdr:row>5</xdr:row>
      <xdr:rowOff>55404</xdr:rowOff>
    </xdr:to>
    <xdr:pic>
      <xdr:nvPicPr>
        <xdr:cNvPr id="11" name="Picture 7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9091" y="311727"/>
          <a:ext cx="3447410" cy="903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35436</xdr:colOff>
      <xdr:row>5</xdr:row>
      <xdr:rowOff>160738</xdr:rowOff>
    </xdr:from>
    <xdr:to>
      <xdr:col>38</xdr:col>
      <xdr:colOff>249660</xdr:colOff>
      <xdr:row>9</xdr:row>
      <xdr:rowOff>219417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20107209" y="1321056"/>
          <a:ext cx="3608587" cy="959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200"/>
            </a:lnSpc>
          </a:pPr>
          <a:r>
            <a:rPr lang="en-US" altLang="ko-KR" sz="1200" b="0" i="0"/>
            <a:t>26</a:t>
          </a:r>
          <a:r>
            <a:rPr lang="ko-KR" altLang="en-US" sz="1200" b="0" i="0"/>
            <a:t>년</a:t>
          </a:r>
          <a:r>
            <a:rPr lang="ko-KR" altLang="en-US" sz="1200" b="0" i="0" baseline="0"/>
            <a:t> 이월집행계획은 </a:t>
          </a:r>
          <a:r>
            <a:rPr lang="en-US" altLang="ko-KR" sz="1200" b="0" i="0" baseline="0"/>
            <a:t>1</a:t>
          </a:r>
          <a:r>
            <a:rPr lang="ko-KR" altLang="en-US" sz="1200" b="0" i="0" baseline="0"/>
            <a:t>월 중 수립 完 </a:t>
          </a:r>
          <a:r>
            <a:rPr lang="en-US" altLang="ko-KR" sz="1200" b="0" i="0" baseline="0"/>
            <a:t>(CEO </a:t>
          </a:r>
          <a:r>
            <a:rPr lang="ko-KR" altLang="en-US" sz="1200" b="0" i="0" baseline="0"/>
            <a:t>지시사항</a:t>
          </a:r>
          <a:r>
            <a:rPr lang="en-US" altLang="ko-KR" sz="1200" b="0" i="0" baseline="0"/>
            <a:t>)</a:t>
          </a:r>
        </a:p>
        <a:p>
          <a:pPr algn="l">
            <a:lnSpc>
              <a:spcPts val="2200"/>
            </a:lnSpc>
          </a:pPr>
          <a:r>
            <a:rPr lang="en-US" altLang="ko-KR" sz="1200" b="0" i="0"/>
            <a:t>26</a:t>
          </a:r>
          <a:r>
            <a:rPr lang="ko-KR" altLang="en-US" sz="1200" b="0" i="0"/>
            <a:t>년 </a:t>
          </a:r>
          <a:r>
            <a:rPr lang="en-US" altLang="ko-KR" sz="1200" b="0" i="0"/>
            <a:t>1</a:t>
          </a:r>
          <a:r>
            <a:rPr lang="ko-KR" altLang="en-US" sz="1200" b="0" i="0"/>
            <a:t>월 </a:t>
          </a:r>
          <a:r>
            <a:rPr lang="en-US" altLang="ko-KR" sz="1200" b="0" i="0"/>
            <a:t>20</a:t>
          </a:r>
          <a:r>
            <a:rPr lang="ko-KR" altLang="en-US" sz="1200" b="0" i="0"/>
            <a:t>일까지 사업관리팀 제출 부탁드립니다</a:t>
          </a:r>
          <a:r>
            <a:rPr lang="en-US" altLang="ko-KR" sz="1200" b="0" i="0"/>
            <a:t>.</a:t>
          </a:r>
        </a:p>
        <a:p>
          <a:pPr algn="l">
            <a:lnSpc>
              <a:spcPts val="2100"/>
            </a:lnSpc>
          </a:pPr>
          <a:r>
            <a:rPr lang="en-US" altLang="ko-KR" sz="1200" b="0" i="0"/>
            <a:t>2</a:t>
          </a:r>
          <a:r>
            <a:rPr lang="ko-KR" altLang="en-US" sz="1200" b="0" i="0"/>
            <a:t>월 </a:t>
          </a:r>
          <a:r>
            <a:rPr lang="en-US" altLang="ko-KR" sz="1200" b="0" i="0"/>
            <a:t>1</a:t>
          </a:r>
          <a:r>
            <a:rPr lang="ko-KR" altLang="en-US" sz="1200" b="0" i="0"/>
            <a:t>주차 제출 현황 보고 예정</a:t>
          </a:r>
        </a:p>
      </xdr:txBody>
    </xdr:sp>
    <xdr:clientData/>
  </xdr:twoCellAnchor>
  <xdr:twoCellAnchor>
    <xdr:from>
      <xdr:col>32</xdr:col>
      <xdr:colOff>17317</xdr:colOff>
      <xdr:row>43</xdr:row>
      <xdr:rowOff>98890</xdr:rowOff>
    </xdr:from>
    <xdr:to>
      <xdr:col>34</xdr:col>
      <xdr:colOff>816765</xdr:colOff>
      <xdr:row>46</xdr:row>
      <xdr:rowOff>41244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20089090" y="9675845"/>
          <a:ext cx="1457539" cy="6177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200"/>
            <a:t>수정집행계획은</a:t>
          </a:r>
          <a:endParaRPr lang="en-US" altLang="ko-KR" sz="1200"/>
        </a:p>
        <a:p>
          <a:pPr algn="l"/>
          <a:r>
            <a:rPr lang="ko-KR" altLang="en-US" sz="1200"/>
            <a:t>외주구매 절감 작성</a:t>
          </a:r>
        </a:p>
      </xdr:txBody>
    </xdr:sp>
    <xdr:clientData/>
  </xdr:twoCellAnchor>
  <xdr:twoCellAnchor>
    <xdr:from>
      <xdr:col>32</xdr:col>
      <xdr:colOff>41971</xdr:colOff>
      <xdr:row>13</xdr:row>
      <xdr:rowOff>8099</xdr:rowOff>
    </xdr:from>
    <xdr:to>
      <xdr:col>35</xdr:col>
      <xdr:colOff>803359</xdr:colOff>
      <xdr:row>17</xdr:row>
      <xdr:rowOff>194677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20180542" y="2797563"/>
          <a:ext cx="2448674" cy="11118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200"/>
            <a:t>수정집행계획은 </a:t>
          </a:r>
          <a:endParaRPr lang="en-US" altLang="ko-KR" sz="1200"/>
        </a:p>
        <a:p>
          <a:pPr algn="l"/>
          <a:r>
            <a:rPr lang="en-US" altLang="ko-KR" sz="1200"/>
            <a:t>4.</a:t>
          </a:r>
          <a:r>
            <a:rPr lang="en-US" altLang="ko-KR" sz="1200" baseline="0"/>
            <a:t> </a:t>
          </a:r>
          <a:r>
            <a:rPr lang="ko-KR" altLang="en-US" sz="1200" baseline="0"/>
            <a:t>변경차수 삽입 </a:t>
          </a:r>
          <a:r>
            <a:rPr lang="en-US" altLang="ko-KR" sz="1200" baseline="0"/>
            <a:t>(</a:t>
          </a:r>
          <a:r>
            <a:rPr lang="ko-KR" altLang="en-US" sz="1200" baseline="0"/>
            <a:t>기존 양식 동일</a:t>
          </a:r>
          <a:r>
            <a:rPr lang="en-US" altLang="ko-KR" sz="1200" baseline="0"/>
            <a:t>)</a:t>
          </a:r>
        </a:p>
        <a:p>
          <a:pPr algn="l"/>
          <a:r>
            <a:rPr lang="en-US" altLang="ko-KR" sz="1200" baseline="0"/>
            <a:t>5. </a:t>
          </a:r>
          <a:r>
            <a:rPr lang="ko-KR" altLang="en-US" sz="1200" baseline="0"/>
            <a:t>예산집행 계획 </a:t>
          </a:r>
          <a:endParaRPr lang="en-US" altLang="ko-KR" sz="1200" baseline="0"/>
        </a:p>
        <a:p>
          <a:pPr algn="l"/>
          <a:r>
            <a:rPr lang="en-US" altLang="ko-KR" sz="1200" baseline="0"/>
            <a:t>6. </a:t>
          </a:r>
          <a:r>
            <a:rPr lang="ko-KR" altLang="en-US" sz="1200" baseline="0"/>
            <a:t>특기사항 순으로 작성</a:t>
          </a:r>
          <a:endParaRPr lang="ko-KR" altLang="en-US" sz="1200"/>
        </a:p>
      </xdr:txBody>
    </xdr:sp>
    <xdr:clientData/>
  </xdr:twoCellAnchor>
  <xdr:twoCellAnchor>
    <xdr:from>
      <xdr:col>32</xdr:col>
      <xdr:colOff>0</xdr:colOff>
      <xdr:row>42</xdr:row>
      <xdr:rowOff>212913</xdr:rowOff>
    </xdr:from>
    <xdr:to>
      <xdr:col>34</xdr:col>
      <xdr:colOff>804396</xdr:colOff>
      <xdr:row>45</xdr:row>
      <xdr:rowOff>136712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20126325" y="9614088"/>
          <a:ext cx="1452096" cy="6095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200"/>
            <a:t>수정집행계획은</a:t>
          </a:r>
          <a:endParaRPr lang="en-US" altLang="ko-KR" sz="1200"/>
        </a:p>
        <a:p>
          <a:pPr algn="l"/>
          <a:r>
            <a:rPr lang="ko-KR" altLang="en-US" sz="1200"/>
            <a:t>외주구매 절감 작성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621366</xdr:colOff>
      <xdr:row>1</xdr:row>
      <xdr:rowOff>106456</xdr:rowOff>
    </xdr:from>
    <xdr:to>
      <xdr:col>27</xdr:col>
      <xdr:colOff>49865</xdr:colOff>
      <xdr:row>3</xdr:row>
      <xdr:rowOff>601756</xdr:rowOff>
    </xdr:to>
    <xdr:pic>
      <xdr:nvPicPr>
        <xdr:cNvPr id="1075217" name="그림 13">
          <a:extLst>
            <a:ext uri="{FF2B5EF4-FFF2-40B4-BE49-F238E27FC236}">
              <a16:creationId xmlns:a16="http://schemas.microsoft.com/office/drawing/2014/main" id="{00000000-0008-0000-0900-00001168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" t="5013" r="1254"/>
        <a:stretch>
          <a:fillRect/>
        </a:stretch>
      </xdr:blipFill>
      <xdr:spPr bwMode="auto">
        <a:xfrm>
          <a:off x="15054542" y="296956"/>
          <a:ext cx="4717676" cy="94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633211</xdr:colOff>
      <xdr:row>26</xdr:row>
      <xdr:rowOff>0</xdr:rowOff>
    </xdr:from>
    <xdr:to>
      <xdr:col>33</xdr:col>
      <xdr:colOff>151326</xdr:colOff>
      <xdr:row>41</xdr:row>
      <xdr:rowOff>219075</xdr:rowOff>
    </xdr:to>
    <xdr:pic>
      <xdr:nvPicPr>
        <xdr:cNvPr id="1086477" name="그림 2">
          <a:extLst>
            <a:ext uri="{FF2B5EF4-FFF2-40B4-BE49-F238E27FC236}">
              <a16:creationId xmlns:a16="http://schemas.microsoft.com/office/drawing/2014/main" id="{00000000-0008-0000-0B00-00000D94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7190" y="8599331"/>
          <a:ext cx="7701566" cy="4847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123332</xdr:colOff>
      <xdr:row>3</xdr:row>
      <xdr:rowOff>203424</xdr:rowOff>
    </xdr:from>
    <xdr:to>
      <xdr:col>25</xdr:col>
      <xdr:colOff>497223</xdr:colOff>
      <xdr:row>4</xdr:row>
      <xdr:rowOff>335299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 bwMode="auto">
        <a:xfrm>
          <a:off x="25720093" y="1048600"/>
          <a:ext cx="5324207" cy="35993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ko-KR" altLang="en-US" sz="1400" b="1"/>
            <a:t>당기계획에 대한</a:t>
          </a:r>
          <a:r>
            <a:rPr lang="ko-KR" altLang="en-US" sz="1400" b="1" baseline="0"/>
            <a:t> 계획 수립시 월별 이동계획 작성 제출 </a:t>
          </a:r>
          <a:r>
            <a:rPr lang="en-US" altLang="ko-KR" sz="1400" b="1" baseline="0"/>
            <a:t>(Sheet </a:t>
          </a:r>
          <a:r>
            <a:rPr lang="ko-KR" altLang="en-US" sz="1400" b="1" baseline="0"/>
            <a:t>추가 </a:t>
          </a:r>
          <a:r>
            <a:rPr lang="en-US" altLang="ko-KR" sz="1400" b="1" baseline="0"/>
            <a:t>/ </a:t>
          </a:r>
          <a:r>
            <a:rPr lang="ko-KR" altLang="en-US" sz="1400" b="1" baseline="0"/>
            <a:t>팀별 양식</a:t>
          </a:r>
          <a:r>
            <a:rPr lang="en-US" altLang="ko-KR" sz="1400" b="1" baseline="0"/>
            <a:t>)</a:t>
          </a:r>
          <a:endParaRPr lang="ko-KR" altLang="en-US" sz="1400" b="1"/>
        </a:p>
      </xdr:txBody>
    </xdr:sp>
    <xdr:clientData/>
  </xdr:twoCellAnchor>
  <xdr:twoCellAnchor>
    <xdr:from>
      <xdr:col>20</xdr:col>
      <xdr:colOff>133350</xdr:colOff>
      <xdr:row>1</xdr:row>
      <xdr:rowOff>76200</xdr:rowOff>
    </xdr:from>
    <xdr:to>
      <xdr:col>25</xdr:col>
      <xdr:colOff>612747</xdr:colOff>
      <xdr:row>3</xdr:row>
      <xdr:rowOff>142875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 bwMode="auto">
        <a:xfrm>
          <a:off x="25860375" y="304800"/>
          <a:ext cx="5422872" cy="6858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000"/>
            </a:lnSpc>
          </a:pPr>
          <a:r>
            <a:rPr lang="ko-KR" altLang="en-US" sz="1400" b="1"/>
            <a:t>절감 노력 가능한</a:t>
          </a:r>
          <a:r>
            <a:rPr lang="en-US" altLang="ko-KR" sz="1400" b="1"/>
            <a:t>,</a:t>
          </a:r>
          <a:r>
            <a:rPr lang="en-US" altLang="ko-KR" sz="1400" b="1" baseline="0"/>
            <a:t> </a:t>
          </a:r>
          <a:r>
            <a:rPr lang="ko-KR" altLang="en-US" sz="1400" b="1"/>
            <a:t>절감할 계정에 목표금액 작성과 내용 작성</a:t>
          </a:r>
          <a:endParaRPr lang="en-US" altLang="ko-KR" sz="1400" b="1"/>
        </a:p>
        <a:p>
          <a:pPr algn="l">
            <a:lnSpc>
              <a:spcPts val="2000"/>
            </a:lnSpc>
          </a:pPr>
          <a:r>
            <a:rPr lang="ko-KR" altLang="en-US" sz="1400" b="1"/>
            <a:t>↓ </a:t>
          </a:r>
          <a:r>
            <a:rPr lang="en-US" altLang="ko-KR" sz="1400" b="1"/>
            <a:t>(R</a:t>
          </a:r>
          <a:r>
            <a:rPr lang="ko-KR" altLang="en-US" sz="1400" b="1"/>
            <a:t>열</a:t>
          </a:r>
          <a:r>
            <a:rPr lang="en-US" altLang="ko-KR" sz="1400" b="1"/>
            <a:t>)</a:t>
          </a:r>
        </a:p>
      </xdr:txBody>
    </xdr:sp>
    <xdr:clientData/>
  </xdr:twoCellAnchor>
  <xdr:twoCellAnchor>
    <xdr:from>
      <xdr:col>28</xdr:col>
      <xdr:colOff>652663</xdr:colOff>
      <xdr:row>15</xdr:row>
      <xdr:rowOff>0</xdr:rowOff>
    </xdr:from>
    <xdr:to>
      <xdr:col>32</xdr:col>
      <xdr:colOff>536620</xdr:colOff>
      <xdr:row>18</xdr:row>
      <xdr:rowOff>142875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 bwMode="auto">
        <a:xfrm>
          <a:off x="31580338" y="8724899"/>
          <a:ext cx="3465357" cy="109537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000"/>
            </a:lnSpc>
          </a:pPr>
          <a:r>
            <a:rPr lang="ko-KR" altLang="en-US" sz="1000" b="1"/>
            <a:t>설날은</a:t>
          </a:r>
          <a:r>
            <a:rPr lang="en-US" altLang="ko-KR" sz="1000" b="1"/>
            <a:t> </a:t>
          </a:r>
          <a:r>
            <a:rPr lang="ko-KR" altLang="en-US" sz="1000" b="1"/>
            <a:t>포함되면 넣고</a:t>
          </a:r>
          <a:r>
            <a:rPr lang="en-US" altLang="ko-KR" sz="1000" b="1"/>
            <a:t>,  </a:t>
          </a:r>
          <a:r>
            <a:rPr lang="ko-KR" altLang="en-US" sz="1000" b="1"/>
            <a:t>추석은 투입 기간</a:t>
          </a:r>
          <a:r>
            <a:rPr lang="en-US" altLang="ko-KR" sz="1000" b="1"/>
            <a:t>/</a:t>
          </a:r>
          <a:r>
            <a:rPr lang="ko-KR" altLang="en-US" sz="1000" b="1"/>
            <a:t>추석월로 산정</a:t>
          </a:r>
        </a:p>
        <a:p>
          <a:pPr algn="l">
            <a:lnSpc>
              <a:spcPts val="2000"/>
            </a:lnSpc>
          </a:pPr>
          <a:r>
            <a:rPr lang="ko-KR" altLang="en-US" sz="1000" b="1"/>
            <a:t>예시</a:t>
          </a:r>
        </a:p>
        <a:p>
          <a:pPr algn="l">
            <a:lnSpc>
              <a:spcPts val="2000"/>
            </a:lnSpc>
          </a:pPr>
          <a:r>
            <a:rPr lang="ko-KR" altLang="en-US" sz="1000" b="1"/>
            <a:t> </a:t>
          </a:r>
          <a:r>
            <a:rPr lang="en-US" altLang="ko-KR" sz="1000" b="1"/>
            <a:t>- 1</a:t>
          </a:r>
          <a:r>
            <a:rPr lang="ko-KR" altLang="en-US" sz="1000" b="1"/>
            <a:t>월</a:t>
          </a:r>
          <a:r>
            <a:rPr lang="en-US" altLang="ko-KR" sz="1000" b="1"/>
            <a:t>~8</a:t>
          </a:r>
          <a:r>
            <a:rPr lang="ko-KR" altLang="en-US" sz="1000" b="1"/>
            <a:t>월 투입</a:t>
          </a:r>
          <a:r>
            <a:rPr lang="ko-KR" altLang="en-US" sz="1000" b="1" baseline="0"/>
            <a:t> </a:t>
          </a:r>
          <a:r>
            <a:rPr lang="en-US" altLang="ko-KR" sz="1000" b="1" baseline="0"/>
            <a:t>(2</a:t>
          </a:r>
          <a:r>
            <a:rPr lang="ko-KR" altLang="en-US" sz="1000" b="1" baseline="0"/>
            <a:t>월 설</a:t>
          </a:r>
          <a:r>
            <a:rPr lang="en-US" altLang="ko-KR" sz="1000" b="1" baseline="0"/>
            <a:t>, </a:t>
          </a:r>
          <a:r>
            <a:rPr lang="ko-KR" altLang="en-US" sz="1000" b="1"/>
            <a:t> </a:t>
          </a:r>
          <a:r>
            <a:rPr lang="en-US" altLang="ko-KR" sz="1000" b="1"/>
            <a:t>9</a:t>
          </a:r>
          <a:r>
            <a:rPr lang="ko-KR" altLang="en-US" sz="1000" b="1"/>
            <a:t>월 추석</a:t>
          </a:r>
          <a:r>
            <a:rPr lang="en-US" altLang="ko-KR" sz="1000" b="1"/>
            <a:t>) </a:t>
          </a:r>
          <a:r>
            <a:rPr lang="ko-KR" altLang="en-US" sz="1000" b="1"/>
            <a:t> </a:t>
          </a:r>
          <a:r>
            <a:rPr lang="en-US" altLang="ko-KR" sz="1000" b="1"/>
            <a:t>: </a:t>
          </a:r>
          <a:r>
            <a:rPr lang="ko-KR" altLang="en-US" sz="1000" b="1"/>
            <a:t>설날 상여 </a:t>
          </a:r>
          <a:r>
            <a:rPr lang="en-US" altLang="ko-KR" sz="1000" b="1"/>
            <a:t>+ 8/9</a:t>
          </a:r>
          <a:r>
            <a:rPr lang="ko-KR" altLang="en-US" sz="1000" b="1"/>
            <a:t>추석 상여</a:t>
          </a:r>
        </a:p>
        <a:p>
          <a:pPr algn="l">
            <a:lnSpc>
              <a:spcPts val="2000"/>
            </a:lnSpc>
          </a:pPr>
          <a:r>
            <a:rPr lang="en-US" altLang="ko-KR" sz="1000" b="1"/>
            <a:t> - 10</a:t>
          </a:r>
          <a:r>
            <a:rPr lang="ko-KR" altLang="en-US" sz="1000" b="1"/>
            <a:t>월</a:t>
          </a:r>
          <a:r>
            <a:rPr lang="en-US" altLang="ko-KR" sz="1000" b="1"/>
            <a:t>~1</a:t>
          </a:r>
          <a:r>
            <a:rPr lang="ko-KR" altLang="en-US" sz="1000" b="1"/>
            <a:t>월 투입 </a:t>
          </a:r>
          <a:r>
            <a:rPr lang="en-US" altLang="ko-KR" sz="1000" b="1"/>
            <a:t>(9</a:t>
          </a:r>
          <a:r>
            <a:rPr lang="ko-KR" altLang="en-US" sz="1000" b="1"/>
            <a:t>월 추석</a:t>
          </a:r>
          <a:r>
            <a:rPr lang="en-US" altLang="ko-KR" sz="1000" b="1"/>
            <a:t>, 2</a:t>
          </a:r>
          <a:r>
            <a:rPr lang="ko-KR" altLang="en-US" sz="1000" b="1"/>
            <a:t>월 설</a:t>
          </a:r>
          <a:r>
            <a:rPr lang="en-US" altLang="ko-KR" sz="1000" b="1"/>
            <a:t>)</a:t>
          </a:r>
          <a:r>
            <a:rPr lang="ko-KR" altLang="en-US" sz="1000" b="1"/>
            <a:t> </a:t>
          </a:r>
          <a:r>
            <a:rPr lang="en-US" altLang="ko-KR" sz="1000" b="1"/>
            <a:t>: </a:t>
          </a:r>
          <a:r>
            <a:rPr lang="ko-KR" altLang="en-US" sz="1000" b="1"/>
            <a:t>상여없음</a:t>
          </a:r>
          <a:endParaRPr lang="en-US" altLang="ko-KR" sz="10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136071</xdr:colOff>
      <xdr:row>2</xdr:row>
      <xdr:rowOff>258535</xdr:rowOff>
    </xdr:from>
    <xdr:to>
      <xdr:col>45</xdr:col>
      <xdr:colOff>1251858</xdr:colOff>
      <xdr:row>2</xdr:row>
      <xdr:rowOff>942323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 bwMode="auto">
        <a:xfrm>
          <a:off x="22914428" y="1646464"/>
          <a:ext cx="1905001" cy="68378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>
            <a:lnSpc>
              <a:spcPts val="2000"/>
            </a:lnSpc>
          </a:pPr>
          <a:r>
            <a:rPr lang="en-US" altLang="ko-KR" sz="1400" b="1"/>
            <a:t>AWS</a:t>
          </a:r>
          <a:r>
            <a:rPr lang="en-US" altLang="ko-KR" sz="1400" b="1" baseline="0"/>
            <a:t> </a:t>
          </a:r>
          <a:r>
            <a:rPr lang="ko-KR" altLang="en-US" sz="1400" b="1" baseline="0"/>
            <a:t>프로서브는 </a:t>
          </a:r>
          <a:r>
            <a:rPr lang="en-US" altLang="ko-KR" sz="1400" b="1" baseline="0"/>
            <a:t>??</a:t>
          </a:r>
          <a:endParaRPr lang="en-US" altLang="ko-K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2384;&#54868;/&#51068;&#50948;&#45824;&#44032;/&#50672;&#46028;&#45236;&#50669;&#51068;&#5094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2572;&#52292;&#50980;/&#48148;&#49828;&#54532;&#44288;&#47196;/Basf/COST/&#49892;&#54665;&#50696;&#49328;/&#51649;&#51217;&#44277;&#49324;&#48708;/2000&#44553;&#50668;TAB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lant_main/khw/DAEWOO/UPSC/&#49444;&#52824;&#44277;&#49324;/&#51077;&#52272;&#44204;&#51201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2572;&#52292;&#50980;/&#48148;&#49828;&#54532;&#44288;&#47196;/PILOT2/&#48372;&#50728;&#48372;&#45257;/berth/&#48512;&#51088;&#51116;2actu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AKE/&#49552;&#51109;&#44512;&#51032;%20D/LOTUS/WATER/&#54840;&#45224;&#54868;&#47141;%20&#49688;&#51656;&#48516;&#49437;-&#54788;&#45824;&#5147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48120;&#54868;/&#44060;&#51064;&#47928;&#49436;/&#44204;&#51201;&#51088;&#47308;/3312(LG&#54868;&#54617;%20CFPR%20PJT)/CODE509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8337;&#47564;JOB/GENERAL/BASE/D202ELE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3468;&#54984;/My%20Documents/SC_DATA/&#44277;&#49324;&#44288;&#47144;/&#44033;&#54788;&#51109;/2002/&#48128;&#50577;&#49548;&#44033;&#47196;/&#44053;&#50896;&#44428;&#44288;&#47196;/&#44277;&#51221;/&#50900;&#44036;&#51652;&#46020;&#48372;&#44256;/SAG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48120;&#54868;/&#44060;&#51064;&#47928;&#49436;/&#44204;&#51201;&#51088;&#47308;/3312(LG&#54868;&#54617;%20CFPR%20PJT)/cost%20breakdown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pa/BM/POWERB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4053;&#50896;&#44428;&#44288;&#47196;/&#44277;&#51221;/&#50900;&#44036;&#51652;&#46020;&#48372;&#44256;/SAG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48120;&#54868;/&#44060;&#51064;&#47928;&#49436;/&#44204;&#51201;&#51088;&#47308;/3312(LG&#54868;&#54617;%20CFPR%20PJT)/NGL4%20COST%20BREAKDOWN%20TMP%20REV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8376;&#49324;/&#44204;&#51201;/&#54616;&#49688;&#52376;&#47532;&#51109;/&#50756;&#46020;&#44400;/&#51204;&#44592;/Y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9332;&#49332;&#51060;/C/&#51096;&#48372;&#45716;&#44163;/down/DMPRO/DOWN/999/&#51068;&#50948;&#45824;&#44032;/ILW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99Work/&#44204;&#51201;/9905/abp/ELECabp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9332;&#49332;&#51060;/C/&#51096;&#48372;&#45716;&#44163;/down/DMPRO/DOWN/999/&#51068;&#50948;&#45824;&#44032;/YES-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3468;&#54984;/My%20Documents/SC_DATA/&#44277;&#49324;&#44288;&#47144;/&#44033;&#54788;&#51109;/2002/&#48128;&#50577;&#49548;&#44033;&#47196;/unzipped/&#44592;&#44228;&#44277;&#49324;&#45236;&#50669;/Pc0908_Basf_Vitamin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OSO&#50500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EXCEL/&#51473;&#44228;&#49548;&#4816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2572;&#46020;&#47548;/MY%20DOCUMENTS/&#44305;&#49688;&#49373;&#44033;/kskim/&#54540;&#47004;&#53944;&#44204;&#51201;/BASF/TDI/&#44277;&#45236;&#50669;/Insulation-Pipi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48120;&#54868;/&#44060;&#51064;&#47928;&#49436;/WINDOWS/TEMP/CODE509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3468;&#54984;/My%20Documents/SC_DATA/&#44277;&#49324;&#44288;&#47144;/&#44033;&#54788;&#51109;/2002/&#48128;&#50577;&#49548;&#44033;&#47196;/&#44053;&#50896;&#44428;&#44288;&#47196;/&#51221;&#49328;/&#51221;&#49328;&#50696;&#49345;&#45236;&#50669;(6&#50900;&#44592;&#51456;)UPREV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3468;&#54984;/My%20Documents/DATA2003/&#44208;&#49328;/2003&#45380;-&#44208;&#49328;&#48516;&#494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45236;&#50689;/&#44277;&#50976;/&#45224;&#54644;-WWT/PRI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IA/chin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1060;&#53468;&#54984;/My%20Documents/SC_DATA/&#44277;&#49324;&#44288;&#47144;/&#44033;&#54788;&#51109;/2002/&#48128;&#50577;&#49548;&#44033;&#47196;/EXCEL/1DATA/SUNGDA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XCEL/1DATA/SUNGDA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KSK/MYDOCU~1/BUD/BU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7700;&#53944;&#47196;&#54036;&#47112;&#49828;&#51204;&#44592;&#49892;&#54665;-13&#48660;&#47085;(010424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IRAN/OSO&#50500;&#493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OOM/ASAN/C1&#52509;&#4429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6.hanmir.com/Documents/xls/&#50689;&#44148;&#52629;(&#45432;&#51064;&#51221;&#49888;&#52629;&#44277;&#49324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PA/SUM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9332;&#49332;&#51060;/C/My%20Documents/&#44592;&#53440;/&#45824;&#52397;1&#44277;&#4439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44204;&#51201;/&#50724;&#51064;&#44540;/&#44204;&#51201;/&#44592;&#44228;&#44277;&#49324;/&#44552;&#54840;&#48120;&#50416;&#51060;/&#44204;&#51201;/Special%20ite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돌일위집계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돌일위집계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서"/>
      <sheetName val="SUMMARY"/>
      <sheetName val="배관집계표"/>
      <sheetName val="배관내역서"/>
      <sheetName val="내역서"/>
      <sheetName val="자재비"/>
      <sheetName val="실행총괄표"/>
      <sheetName val="실행내역서"/>
      <sheetName val="Manpower (Rev.0)"/>
      <sheetName val="Dia-in"/>
      <sheetName val="MPBD (철거)"/>
      <sheetName val="Dia-in Factor"/>
      <sheetName val="Dia-sum"/>
      <sheetName val="Sum"/>
      <sheetName val="Sheet2"/>
      <sheetName val="Sheet3"/>
      <sheetName val="sheet1"/>
      <sheetName val="Material"/>
      <sheetName val="수입"/>
      <sheetName val="갑지"/>
      <sheetName val="실행(1)"/>
      <sheetName val="Activity(new)"/>
      <sheetName val="Total(new)"/>
      <sheetName val="CAT_5"/>
      <sheetName val="산근"/>
      <sheetName val="Curves"/>
      <sheetName val="Tables"/>
      <sheetName val="SG"/>
      <sheetName val="입찰견적-1"/>
      <sheetName val="BM_LIST(2)"/>
      <sheetName val="실행철강하도"/>
      <sheetName val="M3산출"/>
      <sheetName val="BAND(200)"/>
      <sheetName val="EL 표면적"/>
      <sheetName val="금액내역서"/>
      <sheetName val="XZLC004_PART2"/>
      <sheetName val="XZLC003_PART1"/>
      <sheetName val="PIPE"/>
      <sheetName val="FLANGE"/>
      <sheetName val="VALVE"/>
      <sheetName val="BREAKDOWN(철거설치)"/>
      <sheetName val="CPM챠트"/>
      <sheetName val="B"/>
      <sheetName val="INSTR"/>
      <sheetName val="INPUT"/>
      <sheetName val="15100"/>
      <sheetName val="97년추정손익계산서"/>
      <sheetName val="변수 정의"/>
      <sheetName val="당초"/>
      <sheetName val="전력"/>
      <sheetName val="전기"/>
      <sheetName val="비목군분류일위"/>
      <sheetName val="Note"/>
      <sheetName val="Heads"/>
      <sheetName val="Dbase"/>
      <sheetName val="Page 2"/>
      <sheetName val="MTL(AG)"/>
      <sheetName val="Schedule"/>
      <sheetName val="DCS"/>
      <sheetName val="ANALYSER"/>
      <sheetName val="산출근거#2-3"/>
      <sheetName val="$bhp"/>
      <sheetName val="공사내역"/>
      <sheetName val="Final(1)summary"/>
      <sheetName val="REDUCER"/>
      <sheetName val="Linkage"/>
      <sheetName val="자바라1"/>
      <sheetName val="#REF"/>
      <sheetName val="해외 연수비용 계산-삭제"/>
      <sheetName val="해외 기술훈련비 (합계)"/>
      <sheetName val="DB"/>
      <sheetName val="목표세부명세"/>
      <sheetName val="운송비 및 보험료(991221)"/>
      <sheetName val="미계약2"/>
      <sheetName val="45,46"/>
      <sheetName val="실행예산SHEET도장재검토"/>
      <sheetName val="AcctLook"/>
      <sheetName val="Detail"/>
      <sheetName val="CalCu"/>
      <sheetName val="Administrative Prices"/>
      <sheetName val="WING3"/>
      <sheetName val="노임단가"/>
      <sheetName val="할증 "/>
      <sheetName val="IMPEADENCE MAP 취수장"/>
      <sheetName val="TEST1"/>
      <sheetName val="집계표(OPTION)"/>
      <sheetName val="M"/>
      <sheetName val="inter"/>
      <sheetName val="NO.3.PTA PLANT SD COST"/>
      <sheetName val="재료비"/>
      <sheetName val="nde_request"/>
      <sheetName val="EQUIP LIST"/>
      <sheetName val="tank list"/>
      <sheetName val="간접비 총괄표"/>
      <sheetName val="EACT10"/>
      <sheetName val="DATA"/>
      <sheetName val="Configuration"/>
      <sheetName val="JournalSummary"/>
      <sheetName val="WorkFile"/>
      <sheetName val="C-18"/>
      <sheetName val="COA-17"/>
      <sheetName val="PIPE내역(FCN)"/>
      <sheetName val="SM1-09"/>
      <sheetName val="SM2-09"/>
      <sheetName val="MT-09"/>
      <sheetName val="갑지(추정)"/>
      <sheetName val="야근"/>
      <sheetName val="P-5385"/>
      <sheetName val="Dike_H=3.0m"/>
      <sheetName val="인건-측정"/>
      <sheetName val="입찰안"/>
      <sheetName val="VLOOKUP"/>
      <sheetName val="cal-foamglass"/>
      <sheetName val="980820"/>
      <sheetName val="뜃맟뭁돽띿맟?-BLDG"/>
      <sheetName val="PROCURE"/>
      <sheetName val="간접비내역-1"/>
      <sheetName val="Eq. Mobilization"/>
      <sheetName val="EQUIPMENT -2"/>
      <sheetName val="CODE"/>
      <sheetName val="BQMPALOC"/>
      <sheetName val="건축내역"/>
      <sheetName val="M-EQPT-Z"/>
      <sheetName val="임율 Data"/>
      <sheetName val="예총"/>
      <sheetName val="BOQ"/>
      <sheetName val="Bill 24"/>
      <sheetName val="Day work"/>
      <sheetName val="Option"/>
      <sheetName val="Doha WBS Clean"/>
      <sheetName val="Cash2"/>
      <sheetName val="Z"/>
      <sheetName val="Proj Cost Sumry"/>
      <sheetName val="Raw Data"/>
      <sheetName val="C1ㅇ"/>
      <sheetName val="대비"/>
      <sheetName val="D-623D"/>
      <sheetName val="일위대가(계측기설치)"/>
      <sheetName val="품셈표"/>
      <sheetName val="EXCHANGER-COM"/>
      <sheetName val="EXCHANGER-BEAM2"/>
      <sheetName val="EXCHANGER-BEAM1"/>
      <sheetName val="EXCHANGER"/>
      <sheetName val="GAEYO"/>
      <sheetName val="COVER"/>
      <sheetName val="도"/>
      <sheetName val="백분율"/>
      <sheetName val="DHEQSUPT"/>
      <sheetName val="TIE-INS"/>
      <sheetName val="주관사업"/>
      <sheetName val="BQ List"/>
      <sheetName val="PipWT"/>
      <sheetName val="단가"/>
      <sheetName val="적용단가"/>
      <sheetName val="품셈TABLE"/>
      <sheetName val="역T형"/>
      <sheetName val="eq_data"/>
      <sheetName val="SPEC"/>
      <sheetName val="Factor"/>
      <sheetName val="설산1.나"/>
      <sheetName val="본사S"/>
      <sheetName val="rate"/>
      <sheetName val="Hot-Piping"/>
      <sheetName val="손익차9월2"/>
      <sheetName val="97 사업추정(WEKI)"/>
      <sheetName val="기기리스트"/>
      <sheetName val="LOAD 5 Wind "/>
      <sheetName val="BD-09"/>
      <sheetName val="견적총괄표"/>
      <sheetName val="NDE"/>
      <sheetName val="I Tab"/>
      <sheetName val="일위대가"/>
      <sheetName val="단가비교표"/>
      <sheetName val="수주현황2월"/>
      <sheetName val="배수내역"/>
      <sheetName val="RFP002"/>
      <sheetName val="산근터빈"/>
      <sheetName val="95D"/>
      <sheetName val="94D"/>
      <sheetName val="Manpower_(Rev_0)"/>
      <sheetName val="MPBD_(철거)"/>
      <sheetName val="Dia-in_Factor"/>
      <sheetName val="Page_2"/>
      <sheetName val="COVER-P"/>
      <sheetName val="SKETCH"/>
      <sheetName val="REINF."/>
      <sheetName val="LOADS"/>
      <sheetName val="CHECK1"/>
      <sheetName val="투찰내역"/>
      <sheetName val="98수문일위"/>
      <sheetName val="BM"/>
      <sheetName val="General Data"/>
      <sheetName val="피엘"/>
      <sheetName val="pipe table"/>
      <sheetName val=" 갑지"/>
      <sheetName val="운반"/>
      <sheetName val="Piping Design Data"/>
      <sheetName val="TYPE-B 평균H"/>
      <sheetName val="PIPING"/>
      <sheetName val="당진1,2호기전선관설치및접지4차공사내역서-을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h-013211-2"/>
      <sheetName val="예산내역"/>
      <sheetName val="총괄수지표"/>
      <sheetName val="출력"/>
      <sheetName val="백호우계수"/>
      <sheetName val="PROJECT"/>
      <sheetName val="CAL1"/>
      <sheetName val="광통신 견적내역서1"/>
      <sheetName val="GRSummary"/>
      <sheetName val="93D"/>
      <sheetName val="실행내역서(DCU)"/>
      <sheetName val="PI"/>
      <sheetName val="가열로SW"/>
      <sheetName val="소일위대가코드표"/>
      <sheetName val="작성방법"/>
      <sheetName val="단중표"/>
      <sheetName val="Sheet9"/>
      <sheetName val=""/>
      <sheetName val="Y-WORK"/>
      <sheetName val="갑지1"/>
      <sheetName val="포장공"/>
      <sheetName val="입찰견적-1.xls"/>
      <sheetName val="%EC%9E%85%EC%B0%B0%EA%B2%AC%EC%"/>
      <sheetName val="GasCritPdrop"/>
      <sheetName val="GasCritRhoV2"/>
      <sheetName val="LiqCritPdrop"/>
      <sheetName val="LiqCritVel"/>
      <sheetName val="Proposal"/>
      <sheetName val="기준"/>
      <sheetName val="설계예산서1"/>
      <sheetName val="도면자료제출일정"/>
      <sheetName val="石炭性状"/>
      <sheetName val="WE'T"/>
      <sheetName val="3인도계획"/>
      <sheetName val="DRUM강도계산(OD기준)"/>
      <sheetName val="H-PILE 박기"/>
      <sheetName val="제경비"/>
      <sheetName val=" GULF"/>
      <sheetName val="C3"/>
      <sheetName val="#3E1_GCR"/>
      <sheetName val="cp-e1"/>
      <sheetName val="FitOutConfCentre"/>
      <sheetName val="노임이"/>
      <sheetName val="공량산출서"/>
      <sheetName val="용선 C.L"/>
      <sheetName val="기본"/>
      <sheetName val="코드목록"/>
      <sheetName val="설비비1"/>
      <sheetName val="설비비TRT"/>
      <sheetName val="설비비4"/>
      <sheetName val="설비비5"/>
      <sheetName val="POL6차-PIPING"/>
      <sheetName val="Sheet5"/>
      <sheetName val="BEND LOSS"/>
      <sheetName val="코드목록(시스템담당용)"/>
      <sheetName val="5.소재"/>
      <sheetName val="내역서 "/>
      <sheetName val="2선재"/>
      <sheetName val="표지"/>
      <sheetName val="공사물량총량집계"/>
      <sheetName val="수량산출서"/>
      <sheetName val="설비비3"/>
      <sheetName val="내역"/>
      <sheetName val="배관BM(일반)"/>
      <sheetName val="T-TABLE"/>
      <sheetName val="PROGRAM_DATA"/>
      <sheetName val="수목데이타 "/>
      <sheetName val="CB"/>
      <sheetName val="PANEL가격"/>
      <sheetName val="정부노임단가"/>
      <sheetName val="단가집"/>
      <sheetName val="M-EMS GP-570(BIT)"/>
      <sheetName val="1.견적가 총괄표(설비)"/>
      <sheetName val="할증_"/>
      <sheetName val="EL_표면적"/>
      <sheetName val="IMPEADENCE_MAP_취수장"/>
      <sheetName val="NO_3_PTA_PLANT_SD_COST"/>
      <sheetName val="변수_정의"/>
      <sheetName val="해외_연수비용_계산-삭제"/>
      <sheetName val="해외_기술훈련비_(합계)"/>
      <sheetName val="Administrative_Prices"/>
      <sheetName val="BQ_List"/>
      <sheetName val="tank_list"/>
      <sheetName val="Dike_H=3_0m"/>
      <sheetName val="간접비_총괄표"/>
      <sheetName val="Eq__Mobilization"/>
      <sheetName val="EQUIPMENT_-2"/>
      <sheetName val="임율_Data"/>
      <sheetName val="97_사업추정(WEKI)"/>
      <sheetName val="EQUIP_LIST"/>
      <sheetName val="운송비_및_보험료(991221)"/>
      <sheetName val="설산1_나"/>
      <sheetName val="Bill_24"/>
      <sheetName val="Day_work"/>
      <sheetName val="Doha_WBS_Clean"/>
      <sheetName val="Proj_Cost_Sumry"/>
      <sheetName val="Raw_Data"/>
      <sheetName val="_갑지"/>
      <sheetName val="Piping_Design_Data"/>
      <sheetName val="TYPE-B_평균H"/>
      <sheetName val="LOAD_5_Wind_"/>
      <sheetName val="REINF_"/>
      <sheetName val="Flaer_Area"/>
      <sheetName val="General_Data"/>
      <sheetName val="광통신_견적내역서1"/>
      <sheetName val="Man Power"/>
      <sheetName val="Man Power &amp; Comp"/>
      <sheetName val="총괄집계 (현대-거평분)"/>
      <sheetName val="공급기지(토목)"/>
      <sheetName val="TDI ISBL"/>
      <sheetName val="공정양식"/>
      <sheetName val="MHR-ANLIS"/>
      <sheetName val="MUK-List"/>
      <sheetName val="Sheet1 (2)"/>
      <sheetName val="IT-BAT"/>
      <sheetName val="SENSOR LIST"/>
      <sheetName val="산#3-2-2"/>
      <sheetName val="indirect"/>
      <sheetName val="효율&amp;역율"/>
      <sheetName val="환율-LIBOR"/>
      <sheetName val="조도계산서 (도서)"/>
      <sheetName val="WORK"/>
      <sheetName val="품셈 "/>
      <sheetName val="PAINT"/>
      <sheetName val="방화도료"/>
      <sheetName val="EE-PROP"/>
      <sheetName val="설비비2"/>
      <sheetName val="설비비6"/>
      <sheetName val="Eier"/>
      <sheetName val="유첨3.적용기준"/>
      <sheetName val="토건"/>
      <sheetName val="물량"/>
      <sheetName val="적용"/>
      <sheetName val="Pengalaman Per"/>
      <sheetName val="ITEM"/>
      <sheetName val="PBS"/>
      <sheetName val="품종별-이름"/>
      <sheetName val="작성기준"/>
      <sheetName val="Sheet"/>
      <sheetName val="highlight"/>
      <sheetName val="ld-sd-dt"/>
      <sheetName val="ld-sd"/>
      <sheetName val="KAZAK"/>
      <sheetName val="Schedules"/>
      <sheetName val="SubmitCal"/>
      <sheetName val="Struct_Earth"/>
      <sheetName val="_GULF"/>
      <sheetName val="NPV"/>
      <sheetName val="Reference"/>
      <sheetName val="HC"/>
      <sheetName val="Sheet7"/>
      <sheetName val="Notes"/>
      <sheetName val="Testing"/>
      <sheetName val="CIF COST ITEM"/>
      <sheetName val="Assumptions"/>
      <sheetName val="@risk rents and incentives"/>
      <sheetName val="Car park lease"/>
      <sheetName val="MEP Matls"/>
      <sheetName val="Net rent analysis"/>
      <sheetName val="Plumbing FROM bILL"/>
      <sheetName val="Intro"/>
      <sheetName val="Cash Flow"/>
      <sheetName val="Hotel Summary"/>
      <sheetName val="PriceSummary"/>
      <sheetName val="mvac_Offer"/>
      <sheetName val="mvac_BOQ"/>
      <sheetName val="P"/>
      <sheetName val="Factors"/>
      <sheetName val="Cashflow"/>
      <sheetName val="S-C+Market"/>
      <sheetName val="Ramp data"/>
      <sheetName val="Lower Ground"/>
      <sheetName val="Income"/>
      <sheetName val="Letting"/>
      <sheetName val="UBR"/>
      <sheetName val="Inputs"/>
      <sheetName val="PPlay_Data"/>
      <sheetName val="Cap Cost"/>
      <sheetName val="Control"/>
      <sheetName val="Data_Sheet"/>
      <sheetName val="RLV Calc"/>
      <sheetName val="Costs (dev)"/>
      <sheetName val="Bluewater NPV - sell January"/>
      <sheetName val="Calcs"/>
      <sheetName val="Upper Ground"/>
      <sheetName val="Financial Summary"/>
      <sheetName val="D&amp;C Calcs"/>
      <sheetName val="CA Upside_Downside Old"/>
      <sheetName val="EASEL CA Example"/>
      <sheetName val="Motor Data"/>
      <sheetName val="TYPE-A"/>
      <sheetName val="골조시행"/>
      <sheetName val="프랜트면허"/>
      <sheetName val="토목주소"/>
      <sheetName val="도급"/>
      <sheetName val="배명(단가)"/>
      <sheetName val="工완성공사율"/>
      <sheetName val=" 기흥화성전단지캐노피기초공사_화엄토건_(1차).xlsx"/>
      <sheetName val="날개벽수량표"/>
      <sheetName val="pipe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"/>
      <sheetName val="FLANGE"/>
      <sheetName val="VAL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샘플표지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G. CONDITION"/>
      <sheetName val="견적 조건"/>
      <sheetName val="Table"/>
      <sheetName val="TEMP POWER(X)"/>
      <sheetName val="BQ"/>
      <sheetName val="Pivot"/>
      <sheetName val="SUMMARY"/>
      <sheetName val="PIPE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&amp;WIRE"/>
      <sheetName val="FITTING"/>
      <sheetName val="PBS"/>
      <sheetName val="BULK"/>
      <sheetName val="LTG(PROCESS)"/>
      <sheetName val="LTG(CONTROLBLDG)"/>
      <sheetName val="PANELBOARD"/>
      <sheetName val="CONDUIT"/>
      <sheetName val="SHRINKABLE"/>
      <sheetName val="TERMINATIONKIT"/>
      <sheetName val="TB&amp;SPEAKER"/>
      <sheetName val="GND사급"/>
      <sheetName val="GND도급"/>
      <sheetName val="COA-17"/>
      <sheetName val="C-18"/>
      <sheetName val="DATA for Bill"/>
    </sheetNames>
    <sheetDataSet>
      <sheetData sheetId="0" refreshError="1"/>
      <sheetData sheetId="1" refreshError="1"/>
      <sheetData sheetId="2" refreshError="1">
        <row r="2">
          <cell r="F2" t="str">
            <v xml:space="preserve">        BILL  OF  MATERIAL</v>
          </cell>
          <cell r="G2" t="str">
            <v>PROJ.  NO. :</v>
          </cell>
          <cell r="I2" t="str">
            <v>Z99085</v>
          </cell>
        </row>
        <row r="3">
          <cell r="D3" t="str">
            <v xml:space="preserve"> </v>
          </cell>
          <cell r="G3" t="str">
            <v>DATE         :</v>
          </cell>
          <cell r="I3" t="str">
            <v>AUG,11,99</v>
          </cell>
        </row>
        <row r="4">
          <cell r="B4" t="str">
            <v>FOR   POWER SYSTEM(PUSH BUTTON SWITCH)</v>
          </cell>
          <cell r="G4" t="str">
            <v xml:space="preserve">MADE BY   :    </v>
          </cell>
          <cell r="I4" t="str">
            <v>T,Y,PARK</v>
          </cell>
        </row>
        <row r="5">
          <cell r="G5" t="str">
            <v xml:space="preserve">CHK'D BY  :    </v>
          </cell>
          <cell r="I5" t="str">
            <v>.</v>
          </cell>
        </row>
        <row r="7">
          <cell r="A7" t="str">
            <v>NO.</v>
          </cell>
          <cell r="B7" t="str">
            <v>REQ'D</v>
          </cell>
          <cell r="D7" t="str">
            <v>SIZE</v>
          </cell>
          <cell r="F7" t="str">
            <v xml:space="preserve">                             DESCRIPTION</v>
          </cell>
          <cell r="G7" t="str">
            <v>UNIT COST</v>
          </cell>
          <cell r="I7" t="str">
            <v>EXTENSION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수지현황"/>
      <sheetName val="사기철골"/>
      <sheetName val="사기기계"/>
      <sheetName val="사기배관"/>
      <sheetName val="사기도장"/>
      <sheetName val="철골개요"/>
      <sheetName val="배관개요"/>
      <sheetName val="투입집계"/>
      <sheetName val="철골사기"/>
      <sheetName val="P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B COST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표지"/>
      <sheetName val="STORAGE"/>
      <sheetName val="YES"/>
      <sheetName val="일위대가내역"/>
      <sheetName val="대전-교대(A1-A2)"/>
      <sheetName val="공문"/>
      <sheetName val="목록"/>
      <sheetName val="설계"/>
      <sheetName val="1.범위"/>
      <sheetName val="2.편성"/>
      <sheetName val="내역구성"/>
      <sheetName val="3개요"/>
      <sheetName val="4원가"/>
      <sheetName val="5내역"/>
      <sheetName val="6.GAS"/>
      <sheetName val="7임급실"/>
      <sheetName val="미제출"/>
      <sheetName val="소방1"/>
      <sheetName val="소방2"/>
      <sheetName val="왜UP"/>
      <sheetName val="노임"/>
      <sheetName val="일위"/>
      <sheetName val="금액"/>
      <sheetName val="적현로"/>
      <sheetName val="만수배관단가"/>
      <sheetName val="FRP배관단가(만수)"/>
      <sheetName val="#REF"/>
      <sheetName val="기본단가표"/>
      <sheetName val="건축"/>
      <sheetName val="샤워실위생"/>
      <sheetName val="건축토목내역"/>
      <sheetName val="일위대가"/>
      <sheetName val="건축공사실행"/>
      <sheetName val="총괄"/>
      <sheetName val="산출내역서집계표"/>
      <sheetName val="원가계산서 (총괄)"/>
      <sheetName val="원가계산서 (건축)"/>
      <sheetName val="(총괄집계)"/>
      <sheetName val="MOTOR"/>
      <sheetName val="Sheet1"/>
      <sheetName val="집계표"/>
      <sheetName val="1"/>
      <sheetName val="부하계산서"/>
      <sheetName val="금액집계"/>
      <sheetName val="LOPCALC"/>
      <sheetName val="개요"/>
      <sheetName val="3련 BOX"/>
      <sheetName val="조도계산서 (도서)"/>
      <sheetName val="내역서"/>
      <sheetName val="건축내역"/>
      <sheetName val="설계예산서"/>
      <sheetName val="수량집계"/>
      <sheetName val="토목"/>
      <sheetName val="DATA"/>
      <sheetName val="가로등내역서"/>
      <sheetName val="Sheet1 (2)"/>
      <sheetName val="조명율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특별교실"/>
      <sheetName val="기숙사"/>
      <sheetName val="화장실"/>
      <sheetName val="총집계-1"/>
      <sheetName val="총집계-2"/>
      <sheetName val="원가-1"/>
      <sheetName val="원가-2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XXXXXX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무비"/>
      <sheetName val="기본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일위대가(가설)"/>
      <sheetName val="일반공사"/>
      <sheetName val="을"/>
      <sheetName val="FILE1"/>
      <sheetName val="JUCK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98NS-N"/>
      <sheetName val="입찰안"/>
      <sheetName val="단가산출"/>
      <sheetName val="직노"/>
      <sheetName val="실행내역"/>
      <sheetName val="200"/>
      <sheetName val="기초단가"/>
      <sheetName val="간선계산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내역(설계)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수량산출서"/>
      <sheetName val="2000.11월설계내역"/>
      <sheetName val="터파기및재료"/>
      <sheetName val="점수계산1-2"/>
      <sheetName val="BID"/>
      <sheetName val="부대공사비"/>
      <sheetName val="현장관리비집계표"/>
      <sheetName val="Macro1"/>
      <sheetName val="견적조건"/>
      <sheetName val="견적조건(을지)"/>
      <sheetName val="대구실행"/>
      <sheetName val="Baby일위대가"/>
      <sheetName val="N賃率-職"/>
      <sheetName val="표지 (2)"/>
      <sheetName val="을지"/>
      <sheetName val="0.집계"/>
      <sheetName val="DANGA"/>
      <sheetName val="매립"/>
      <sheetName val="아산추가1220"/>
      <sheetName val="98지급계획"/>
      <sheetName val="3-1.CB"/>
      <sheetName val="당초"/>
      <sheetName val="MAIN_TABLE"/>
      <sheetName val="1.설계조건"/>
      <sheetName val="내역"/>
      <sheetName val="재료"/>
      <sheetName val="가로등부표"/>
      <sheetName val="제경비율"/>
      <sheetName val="식생블럭단위수량"/>
      <sheetName val="말뚝지지력산정"/>
      <sheetName val="1.수인터널"/>
      <sheetName val="정부노임단가"/>
      <sheetName val="48전력선로일위"/>
      <sheetName val="대치판정"/>
      <sheetName val="2F 회의실견적(5_14 일대)"/>
      <sheetName val="구역화물"/>
      <sheetName val="단가일람"/>
      <sheetName val="부대공Ⅱ"/>
      <sheetName val="설계내역서"/>
      <sheetName val="연습"/>
      <sheetName val="인건비"/>
      <sheetName val="입찰보고"/>
      <sheetName val="XL4Poppy"/>
      <sheetName val="일위대가목차"/>
      <sheetName val="노무비단가"/>
      <sheetName val="본공사"/>
      <sheetName val="실행내역서"/>
      <sheetName val="준검 내역서"/>
      <sheetName val="INPUT"/>
      <sheetName val="적용공정"/>
      <sheetName val="L_RPTB02_01"/>
      <sheetName val="CTEMCOST"/>
      <sheetName val="원가계산서"/>
      <sheetName val="금리계산"/>
      <sheetName val="토공"/>
      <sheetName val="우배수"/>
      <sheetName val="맨홀"/>
      <sheetName val="금호"/>
      <sheetName val="1차설계변경내역"/>
      <sheetName val="대비"/>
      <sheetName val="부하(성남)"/>
      <sheetName val="Sheet17"/>
      <sheetName val="자재단가"/>
      <sheetName val="재집"/>
      <sheetName val="직재"/>
      <sheetName val="96보완계획7.12"/>
      <sheetName val="보차도경계석"/>
      <sheetName val="자료입력"/>
      <sheetName val="단가조사"/>
      <sheetName val="BQ"/>
      <sheetName val="설비내역서"/>
      <sheetName val="건축내역서"/>
      <sheetName val="전기내역서"/>
      <sheetName val="주사무실종합"/>
      <sheetName val="연부97-1"/>
      <sheetName val="갑지1"/>
      <sheetName val="전선 및 전선관"/>
      <sheetName val="제-노임"/>
      <sheetName val="제직재"/>
      <sheetName val="AIR SHOWER(3인용)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임시급식"/>
      <sheetName val="옥외가스"/>
      <sheetName val="임시급식 (2)"/>
      <sheetName val="- INFORMATION -"/>
      <sheetName val="목차"/>
      <sheetName val="계수시트"/>
      <sheetName val="ITB COST"/>
      <sheetName val="손익분석"/>
      <sheetName val="원가"/>
      <sheetName val="지진시"/>
      <sheetName val="Total"/>
      <sheetName val="단가"/>
      <sheetName val="총괄표"/>
      <sheetName val="unit 4"/>
      <sheetName val="Summary Sheets"/>
      <sheetName val="요율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I一般比"/>
      <sheetName val="49-119"/>
      <sheetName val="J直材4"/>
      <sheetName val="001"/>
      <sheetName val="신우"/>
      <sheetName val="부대내역"/>
      <sheetName val="수량"/>
      <sheetName val="포장공"/>
      <sheetName val="중기일위대가"/>
      <sheetName val="90.03실행 "/>
      <sheetName val="조명시설"/>
      <sheetName val="본부소개"/>
      <sheetName val="기초자료"/>
      <sheetName val="여과지동"/>
      <sheetName val="내역표지"/>
      <sheetName val="예산변경사항"/>
      <sheetName val="부대시설"/>
      <sheetName val="Apt내역"/>
      <sheetName val="대외공문"/>
      <sheetName val="DWPM"/>
      <sheetName val="실행철강하도"/>
      <sheetName val="내역서2안"/>
      <sheetName val="소야공정계획표"/>
      <sheetName val="단가 및 재료비"/>
      <sheetName val="수량산출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본선차로수량집계표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t형"/>
      <sheetName val="2000년1차"/>
      <sheetName val="타공종이기"/>
      <sheetName val="수입"/>
      <sheetName val="조건표"/>
      <sheetName val="JJ"/>
      <sheetName val="설 계"/>
      <sheetName val="ASP포장"/>
      <sheetName val="내역서(전기)"/>
      <sheetName val="3BL공동구 수량"/>
      <sheetName val="일위대가표"/>
      <sheetName val="단가산출서(기계)"/>
      <sheetName val="에너지동"/>
      <sheetName val="코드표"/>
      <sheetName val="총계"/>
      <sheetName val="BJJIN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BID-도로"/>
      <sheetName val="내력서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수주현황2월"/>
      <sheetName val="단면 (2)"/>
      <sheetName val="토공유동표"/>
      <sheetName val="교각계산"/>
      <sheetName val="데이타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3.공통공사대비"/>
      <sheetName val="6PILE  (돌출)"/>
      <sheetName val="토량산출서"/>
      <sheetName val="설계명세서"/>
      <sheetName val="예산명세서"/>
      <sheetName val="지급자재"/>
      <sheetName val="99총공사내역서"/>
      <sheetName val="전기2005"/>
      <sheetName val="통신2005"/>
      <sheetName val="현관"/>
      <sheetName val="노무비산출"/>
      <sheetName val="9GNG운반"/>
      <sheetName val="실행(1)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전체도급"/>
      <sheetName val="총괄내역서"/>
      <sheetName val="율촌법률사무소2내역"/>
      <sheetName val="역T형교대(말뚝기초)"/>
      <sheetName val="전차선로 물량표"/>
      <sheetName val="한강운반비"/>
      <sheetName val="자재"/>
      <sheetName val="공통(20-91)"/>
      <sheetName val="Macro(전선)"/>
      <sheetName val="U-TYPE(1)"/>
      <sheetName val="Macro2"/>
      <sheetName val="가설건물"/>
      <sheetName val="지주목시비량산출서"/>
      <sheetName val="BOQ"/>
      <sheetName val="L_RPTA05_목록"/>
      <sheetName val="연결임시"/>
      <sheetName val="계산식"/>
      <sheetName val="가도공"/>
      <sheetName val="SG"/>
      <sheetName val="DATE"/>
      <sheetName val="철거집계"/>
      <sheetName val="말뚝물량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가시설흙막이"/>
      <sheetName val="경상직원"/>
      <sheetName val="설직재-1"/>
      <sheetName val="노원열병합  건축공사기성내역서"/>
      <sheetName val="공종별내역서"/>
      <sheetName val="C3"/>
      <sheetName val="인건-측정"/>
      <sheetName val="내역총괄"/>
      <sheetName val="내역총괄2"/>
      <sheetName val="내역총괄3"/>
      <sheetName val="내역서 (2)"/>
      <sheetName val="12월31일"/>
      <sheetName val="건축공사"/>
      <sheetName val="3.내역서"/>
      <sheetName val="사전공사"/>
      <sheetName val="펌프장수량산출(토)"/>
      <sheetName val="공사내역서(을)실행"/>
      <sheetName val="1공구 건정토건 토공"/>
      <sheetName val="품셈"/>
      <sheetName val="교각별철근수량집계표"/>
      <sheetName val="TOT"/>
      <sheetName val="전선"/>
      <sheetName val="CABLE"/>
      <sheetName val="인사자료총집계"/>
      <sheetName val="물가시세"/>
      <sheetName val="금액내역서"/>
      <sheetName val="설비"/>
      <sheetName val="두앙"/>
      <sheetName val="토공정보"/>
      <sheetName val="2"/>
      <sheetName val="총수량집계표"/>
      <sheetName val="간접"/>
      <sheetName val="전기설계변경"/>
      <sheetName val="CA지입"/>
      <sheetName val="유첨#2"/>
      <sheetName val="내역서(토목)"/>
      <sheetName val="노임변동률"/>
      <sheetName val="단양 00 아파트-세부내역"/>
      <sheetName val="단가조사서"/>
      <sheetName val="일위대가표(유단가)"/>
      <sheetName val="부속동"/>
      <sheetName val="간접1"/>
      <sheetName val="2006기계경비산출표"/>
      <sheetName val="공구원가계산"/>
      <sheetName val="기계경비시간당손료목록"/>
      <sheetName val="입찰결과(DATA)"/>
      <sheetName val="CABLE SIZE-3"/>
      <sheetName val="EQUIP-H"/>
      <sheetName val="경비_원본"/>
      <sheetName val="9-1차이내역"/>
      <sheetName val="물량표"/>
      <sheetName val="가감수량"/>
      <sheetName val="맨홀수량산출"/>
      <sheetName val="통장출금액"/>
      <sheetName val="동력부하(도산)"/>
      <sheetName val="자재목록"/>
      <sheetName val="연결관산출조서"/>
      <sheetName val="물가자료"/>
      <sheetName val="품의서"/>
      <sheetName val="전신환매도율"/>
      <sheetName val="EACT10"/>
      <sheetName val="방음벽기초(H=4m)"/>
      <sheetName val="기계경비(시간당)"/>
      <sheetName val="램머"/>
      <sheetName val="견적대비"/>
      <sheetName val="guard(mac)"/>
      <sheetName val="소방사항"/>
    </sheetNames>
    <sheetDataSet>
      <sheetData sheetId="0" refreshError="1">
        <row r="21">
          <cell r="H21">
            <v>0</v>
          </cell>
          <cell r="J21">
            <v>0</v>
          </cell>
          <cell r="L21">
            <v>0</v>
          </cell>
        </row>
        <row r="22">
          <cell r="F22">
            <v>148</v>
          </cell>
          <cell r="G22">
            <v>0</v>
          </cell>
          <cell r="H22">
            <v>0</v>
          </cell>
          <cell r="J22">
            <v>212</v>
          </cell>
          <cell r="K22">
            <v>0</v>
          </cell>
          <cell r="L22">
            <v>0</v>
          </cell>
        </row>
        <row r="23">
          <cell r="F23">
            <v>167</v>
          </cell>
          <cell r="G23">
            <v>0</v>
          </cell>
          <cell r="H23">
            <v>0</v>
          </cell>
          <cell r="J23">
            <v>215</v>
          </cell>
          <cell r="K23">
            <v>0</v>
          </cell>
          <cell r="L23">
            <v>0</v>
          </cell>
        </row>
        <row r="24">
          <cell r="F24">
            <v>221</v>
          </cell>
          <cell r="G24">
            <v>16168</v>
          </cell>
          <cell r="H24">
            <v>0</v>
          </cell>
          <cell r="J24">
            <v>344</v>
          </cell>
          <cell r="K24">
            <v>16168</v>
          </cell>
          <cell r="L24">
            <v>0</v>
          </cell>
        </row>
        <row r="25">
          <cell r="F25">
            <v>342</v>
          </cell>
          <cell r="G25">
            <v>0</v>
          </cell>
          <cell r="H25">
            <v>0</v>
          </cell>
          <cell r="J25">
            <v>451</v>
          </cell>
          <cell r="K25">
            <v>0</v>
          </cell>
          <cell r="L25">
            <v>0</v>
          </cell>
        </row>
        <row r="26">
          <cell r="F26">
            <v>462</v>
          </cell>
          <cell r="G26">
            <v>0</v>
          </cell>
          <cell r="H26">
            <v>0</v>
          </cell>
          <cell r="J26">
            <v>691</v>
          </cell>
          <cell r="K26">
            <v>0</v>
          </cell>
          <cell r="L26">
            <v>0</v>
          </cell>
        </row>
        <row r="27">
          <cell r="F27">
            <v>703</v>
          </cell>
          <cell r="G27">
            <v>0</v>
          </cell>
          <cell r="H27">
            <v>0</v>
          </cell>
          <cell r="J27">
            <v>1223</v>
          </cell>
          <cell r="K27">
            <v>0</v>
          </cell>
          <cell r="L27">
            <v>0</v>
          </cell>
        </row>
        <row r="28">
          <cell r="F28">
            <v>1108</v>
          </cell>
          <cell r="G28">
            <v>0</v>
          </cell>
          <cell r="H28">
            <v>0</v>
          </cell>
          <cell r="J28">
            <v>1525</v>
          </cell>
          <cell r="K28">
            <v>0</v>
          </cell>
          <cell r="L28">
            <v>0</v>
          </cell>
        </row>
        <row r="29">
          <cell r="F29">
            <v>1558</v>
          </cell>
          <cell r="G29">
            <v>0</v>
          </cell>
          <cell r="H29">
            <v>0</v>
          </cell>
          <cell r="J29">
            <v>2657</v>
          </cell>
          <cell r="K29">
            <v>0</v>
          </cell>
          <cell r="L29">
            <v>0</v>
          </cell>
        </row>
        <row r="30">
          <cell r="F30">
            <v>2475</v>
          </cell>
          <cell r="G30">
            <v>0</v>
          </cell>
          <cell r="H30">
            <v>0</v>
          </cell>
          <cell r="J30">
            <v>2357</v>
          </cell>
          <cell r="K30">
            <v>0</v>
          </cell>
          <cell r="L30">
            <v>0</v>
          </cell>
        </row>
        <row r="31">
          <cell r="F31">
            <v>2411</v>
          </cell>
          <cell r="G31">
            <v>0</v>
          </cell>
          <cell r="H31">
            <v>0</v>
          </cell>
          <cell r="J31">
            <v>3757</v>
          </cell>
          <cell r="K31">
            <v>0</v>
          </cell>
          <cell r="L31">
            <v>0</v>
          </cell>
        </row>
        <row r="32">
          <cell r="F32">
            <v>3130</v>
          </cell>
          <cell r="G32">
            <v>0</v>
          </cell>
          <cell r="H32">
            <v>0</v>
          </cell>
          <cell r="J32">
            <v>3757</v>
          </cell>
          <cell r="K32">
            <v>0</v>
          </cell>
          <cell r="L32">
            <v>0</v>
          </cell>
        </row>
        <row r="33">
          <cell r="F33">
            <v>3840</v>
          </cell>
          <cell r="G33">
            <v>0</v>
          </cell>
          <cell r="H33">
            <v>0</v>
          </cell>
          <cell r="J33">
            <v>7459</v>
          </cell>
          <cell r="K33">
            <v>0</v>
          </cell>
          <cell r="L33">
            <v>0</v>
          </cell>
        </row>
        <row r="34">
          <cell r="F34">
            <v>6947</v>
          </cell>
          <cell r="G34">
            <v>0</v>
          </cell>
          <cell r="H34">
            <v>0</v>
          </cell>
          <cell r="J34">
            <v>9080</v>
          </cell>
          <cell r="K34">
            <v>0</v>
          </cell>
          <cell r="L34">
            <v>0</v>
          </cell>
        </row>
        <row r="35">
          <cell r="F35">
            <v>8626</v>
          </cell>
          <cell r="G35">
            <v>0</v>
          </cell>
          <cell r="H35">
            <v>0</v>
          </cell>
          <cell r="J35">
            <v>45</v>
          </cell>
          <cell r="K35">
            <v>0</v>
          </cell>
          <cell r="L35">
            <v>0</v>
          </cell>
        </row>
        <row r="36">
          <cell r="F36">
            <v>13937</v>
          </cell>
          <cell r="G36">
            <v>0</v>
          </cell>
          <cell r="H36">
            <v>0</v>
          </cell>
          <cell r="J36">
            <v>76</v>
          </cell>
          <cell r="K36">
            <v>0</v>
          </cell>
          <cell r="L36">
            <v>0</v>
          </cell>
        </row>
        <row r="37">
          <cell r="F37">
            <v>177</v>
          </cell>
          <cell r="G37">
            <v>0</v>
          </cell>
          <cell r="H37">
            <v>0</v>
          </cell>
          <cell r="J37">
            <v>108</v>
          </cell>
          <cell r="K37">
            <v>0</v>
          </cell>
          <cell r="L37">
            <v>0</v>
          </cell>
        </row>
        <row r="38">
          <cell r="F38">
            <v>593</v>
          </cell>
          <cell r="G38">
            <v>0</v>
          </cell>
          <cell r="H38">
            <v>0</v>
          </cell>
          <cell r="J38">
            <v>143</v>
          </cell>
          <cell r="K38">
            <v>0</v>
          </cell>
          <cell r="L38">
            <v>0</v>
          </cell>
        </row>
        <row r="39">
          <cell r="F39">
            <v>1209</v>
          </cell>
          <cell r="G39">
            <v>0</v>
          </cell>
          <cell r="H39">
            <v>0</v>
          </cell>
          <cell r="J39">
            <v>216</v>
          </cell>
          <cell r="K39">
            <v>0</v>
          </cell>
          <cell r="L39">
            <v>0</v>
          </cell>
        </row>
        <row r="40">
          <cell r="F40">
            <v>2852</v>
          </cell>
          <cell r="G40">
            <v>0</v>
          </cell>
          <cell r="H40">
            <v>0</v>
          </cell>
          <cell r="J40">
            <v>309</v>
          </cell>
          <cell r="K40">
            <v>0</v>
          </cell>
          <cell r="L40">
            <v>0</v>
          </cell>
        </row>
        <row r="41">
          <cell r="F41">
            <v>2479</v>
          </cell>
          <cell r="G41">
            <v>0</v>
          </cell>
          <cell r="H41">
            <v>0</v>
          </cell>
          <cell r="J41">
            <v>46</v>
          </cell>
          <cell r="K41">
            <v>0</v>
          </cell>
          <cell r="L41">
            <v>0</v>
          </cell>
        </row>
        <row r="42">
          <cell r="F42">
            <v>4577</v>
          </cell>
          <cell r="G42">
            <v>0</v>
          </cell>
          <cell r="H42">
            <v>0</v>
          </cell>
          <cell r="J42">
            <v>75</v>
          </cell>
          <cell r="K42">
            <v>0</v>
          </cell>
          <cell r="L42">
            <v>0</v>
          </cell>
        </row>
        <row r="43">
          <cell r="F43">
            <v>44</v>
          </cell>
          <cell r="G43">
            <v>0</v>
          </cell>
          <cell r="H43">
            <v>0</v>
          </cell>
          <cell r="J43">
            <v>110</v>
          </cell>
          <cell r="K43">
            <v>0</v>
          </cell>
          <cell r="L43">
            <v>0</v>
          </cell>
        </row>
        <row r="44">
          <cell r="F44">
            <v>69</v>
          </cell>
          <cell r="G44">
            <v>0</v>
          </cell>
          <cell r="H44">
            <v>0</v>
          </cell>
          <cell r="J44">
            <v>970</v>
          </cell>
          <cell r="K44">
            <v>0</v>
          </cell>
          <cell r="L44">
            <v>0</v>
          </cell>
        </row>
        <row r="45">
          <cell r="F45">
            <v>102</v>
          </cell>
          <cell r="G45">
            <v>0</v>
          </cell>
          <cell r="H45">
            <v>0</v>
          </cell>
          <cell r="J45">
            <v>1427</v>
          </cell>
          <cell r="K45">
            <v>0</v>
          </cell>
          <cell r="L45">
            <v>0</v>
          </cell>
        </row>
        <row r="46">
          <cell r="F46">
            <v>133</v>
          </cell>
          <cell r="G46">
            <v>0</v>
          </cell>
          <cell r="H46">
            <v>0</v>
          </cell>
          <cell r="J46">
            <v>1910</v>
          </cell>
          <cell r="K46">
            <v>0</v>
          </cell>
          <cell r="L46">
            <v>0</v>
          </cell>
        </row>
        <row r="47">
          <cell r="F47">
            <v>201</v>
          </cell>
          <cell r="G47">
            <v>0</v>
          </cell>
          <cell r="H47">
            <v>0</v>
          </cell>
          <cell r="J47">
            <v>3032</v>
          </cell>
          <cell r="K47">
            <v>0</v>
          </cell>
          <cell r="L47">
            <v>0</v>
          </cell>
        </row>
        <row r="48">
          <cell r="F48">
            <v>286</v>
          </cell>
          <cell r="G48">
            <v>0</v>
          </cell>
          <cell r="H48">
            <v>0</v>
          </cell>
          <cell r="J48">
            <v>3927</v>
          </cell>
          <cell r="K48">
            <v>0</v>
          </cell>
          <cell r="L48">
            <v>0</v>
          </cell>
        </row>
        <row r="49">
          <cell r="F49">
            <v>562</v>
          </cell>
          <cell r="G49">
            <v>0</v>
          </cell>
          <cell r="H49">
            <v>0</v>
          </cell>
          <cell r="J49">
            <v>246</v>
          </cell>
          <cell r="K49">
            <v>0</v>
          </cell>
          <cell r="L49">
            <v>0</v>
          </cell>
        </row>
        <row r="50">
          <cell r="F50">
            <v>857</v>
          </cell>
          <cell r="G50">
            <v>0</v>
          </cell>
          <cell r="H50">
            <v>0</v>
          </cell>
          <cell r="J50">
            <v>308</v>
          </cell>
          <cell r="K50">
            <v>0</v>
          </cell>
          <cell r="L50">
            <v>0</v>
          </cell>
        </row>
        <row r="51">
          <cell r="F51">
            <v>1365</v>
          </cell>
          <cell r="G51">
            <v>0</v>
          </cell>
          <cell r="H51">
            <v>0</v>
          </cell>
          <cell r="J51">
            <v>399</v>
          </cell>
          <cell r="K51">
            <v>0</v>
          </cell>
          <cell r="L51">
            <v>0</v>
          </cell>
        </row>
        <row r="52">
          <cell r="F52">
            <v>70</v>
          </cell>
          <cell r="G52">
            <v>0</v>
          </cell>
          <cell r="H52">
            <v>0</v>
          </cell>
          <cell r="J52">
            <v>703</v>
          </cell>
          <cell r="K52">
            <v>0</v>
          </cell>
          <cell r="L52">
            <v>0</v>
          </cell>
        </row>
        <row r="53">
          <cell r="F53">
            <v>46</v>
          </cell>
          <cell r="G53">
            <v>0</v>
          </cell>
          <cell r="H53">
            <v>0</v>
          </cell>
          <cell r="J53">
            <v>895</v>
          </cell>
          <cell r="K53">
            <v>0</v>
          </cell>
          <cell r="L53">
            <v>0</v>
          </cell>
        </row>
        <row r="54">
          <cell r="F54">
            <v>75</v>
          </cell>
          <cell r="G54">
            <v>0</v>
          </cell>
          <cell r="H54">
            <v>0</v>
          </cell>
          <cell r="J54">
            <v>1652</v>
          </cell>
          <cell r="K54">
            <v>0</v>
          </cell>
          <cell r="L54">
            <v>0</v>
          </cell>
        </row>
        <row r="55">
          <cell r="F55">
            <v>107</v>
          </cell>
          <cell r="G55">
            <v>0</v>
          </cell>
          <cell r="H55">
            <v>0</v>
          </cell>
          <cell r="J55">
            <v>2084</v>
          </cell>
          <cell r="K55">
            <v>0</v>
          </cell>
          <cell r="L55">
            <v>0</v>
          </cell>
        </row>
        <row r="56">
          <cell r="F56">
            <v>141</v>
          </cell>
          <cell r="G56">
            <v>0</v>
          </cell>
          <cell r="H56">
            <v>0</v>
          </cell>
          <cell r="J56">
            <v>3073</v>
          </cell>
          <cell r="K56">
            <v>0</v>
          </cell>
          <cell r="L56">
            <v>0</v>
          </cell>
        </row>
        <row r="57">
          <cell r="F57">
            <v>1613</v>
          </cell>
          <cell r="G57">
            <v>0</v>
          </cell>
          <cell r="H57">
            <v>0</v>
          </cell>
          <cell r="J57">
            <v>3693</v>
          </cell>
          <cell r="K57">
            <v>0</v>
          </cell>
          <cell r="L57">
            <v>0</v>
          </cell>
        </row>
        <row r="58">
          <cell r="F58">
            <v>917</v>
          </cell>
          <cell r="G58">
            <v>0</v>
          </cell>
          <cell r="H58">
            <v>0</v>
          </cell>
          <cell r="J58">
            <v>5385</v>
          </cell>
          <cell r="K58">
            <v>0</v>
          </cell>
          <cell r="L58">
            <v>0</v>
          </cell>
        </row>
        <row r="59">
          <cell r="F59">
            <v>1624</v>
          </cell>
          <cell r="G59">
            <v>0</v>
          </cell>
          <cell r="H59">
            <v>0</v>
          </cell>
          <cell r="J59">
            <v>7603</v>
          </cell>
          <cell r="K59">
            <v>0</v>
          </cell>
          <cell r="L59">
            <v>0</v>
          </cell>
        </row>
        <row r="60">
          <cell r="F60">
            <v>1801</v>
          </cell>
          <cell r="G60">
            <v>0</v>
          </cell>
          <cell r="H60">
            <v>0</v>
          </cell>
          <cell r="J60">
            <v>9712</v>
          </cell>
          <cell r="K60">
            <v>0</v>
          </cell>
          <cell r="L60">
            <v>0</v>
          </cell>
        </row>
        <row r="61">
          <cell r="F61">
            <v>2101</v>
          </cell>
          <cell r="G61">
            <v>0</v>
          </cell>
          <cell r="H61">
            <v>0</v>
          </cell>
          <cell r="J61">
            <v>11656</v>
          </cell>
          <cell r="K61">
            <v>0</v>
          </cell>
          <cell r="L61">
            <v>0</v>
          </cell>
        </row>
        <row r="62">
          <cell r="F62">
            <v>2431</v>
          </cell>
          <cell r="G62">
            <v>0</v>
          </cell>
          <cell r="H62">
            <v>0</v>
          </cell>
          <cell r="J62">
            <v>13548</v>
          </cell>
          <cell r="K62">
            <v>0</v>
          </cell>
          <cell r="L62">
            <v>0</v>
          </cell>
        </row>
        <row r="63">
          <cell r="F63">
            <v>2398</v>
          </cell>
          <cell r="G63">
            <v>0</v>
          </cell>
          <cell r="H63">
            <v>0</v>
          </cell>
          <cell r="J63">
            <v>19193</v>
          </cell>
          <cell r="K63">
            <v>0</v>
          </cell>
          <cell r="L63">
            <v>0</v>
          </cell>
        </row>
        <row r="64">
          <cell r="F64">
            <v>7023</v>
          </cell>
          <cell r="G64">
            <v>0</v>
          </cell>
          <cell r="H64">
            <v>0</v>
          </cell>
          <cell r="J64">
            <v>402</v>
          </cell>
          <cell r="K64">
            <v>0</v>
          </cell>
          <cell r="L64">
            <v>0</v>
          </cell>
        </row>
        <row r="65">
          <cell r="F65">
            <v>223</v>
          </cell>
          <cell r="G65">
            <v>0</v>
          </cell>
          <cell r="H65">
            <v>0</v>
          </cell>
          <cell r="J65">
            <v>532</v>
          </cell>
          <cell r="K65">
            <v>0</v>
          </cell>
          <cell r="L65">
            <v>0</v>
          </cell>
        </row>
        <row r="66">
          <cell r="F66">
            <v>308</v>
          </cell>
          <cell r="G66">
            <v>0</v>
          </cell>
          <cell r="H66">
            <v>0</v>
          </cell>
          <cell r="J66">
            <v>731</v>
          </cell>
          <cell r="K66">
            <v>0</v>
          </cell>
          <cell r="L66">
            <v>0</v>
          </cell>
        </row>
        <row r="67">
          <cell r="F67">
            <v>418</v>
          </cell>
          <cell r="G67">
            <v>0</v>
          </cell>
          <cell r="H67">
            <v>0</v>
          </cell>
          <cell r="J67">
            <v>951</v>
          </cell>
          <cell r="K67">
            <v>0</v>
          </cell>
          <cell r="L67">
            <v>0</v>
          </cell>
        </row>
        <row r="68">
          <cell r="F68">
            <v>735</v>
          </cell>
          <cell r="G68">
            <v>0</v>
          </cell>
          <cell r="H68">
            <v>0</v>
          </cell>
          <cell r="J68">
            <v>1444</v>
          </cell>
          <cell r="K68">
            <v>0</v>
          </cell>
          <cell r="L68">
            <v>0</v>
          </cell>
        </row>
        <row r="69">
          <cell r="F69">
            <v>970</v>
          </cell>
          <cell r="G69">
            <v>0</v>
          </cell>
          <cell r="H69">
            <v>0</v>
          </cell>
          <cell r="J69">
            <v>2055</v>
          </cell>
          <cell r="K69">
            <v>0</v>
          </cell>
          <cell r="L69">
            <v>0</v>
          </cell>
        </row>
        <row r="70">
          <cell r="F70">
            <v>1343</v>
          </cell>
          <cell r="G70">
            <v>0</v>
          </cell>
          <cell r="H70">
            <v>0</v>
          </cell>
          <cell r="J70">
            <v>3393</v>
          </cell>
          <cell r="K70">
            <v>0</v>
          </cell>
          <cell r="L70">
            <v>0</v>
          </cell>
        </row>
        <row r="71">
          <cell r="F71">
            <v>2287</v>
          </cell>
          <cell r="G71">
            <v>0</v>
          </cell>
          <cell r="H71">
            <v>0</v>
          </cell>
          <cell r="J71">
            <v>6531</v>
          </cell>
          <cell r="K71">
            <v>0</v>
          </cell>
          <cell r="L71">
            <v>0</v>
          </cell>
        </row>
        <row r="72">
          <cell r="F72">
            <v>3142</v>
          </cell>
          <cell r="G72">
            <v>11970</v>
          </cell>
          <cell r="H72">
            <v>0</v>
          </cell>
          <cell r="J72">
            <v>665</v>
          </cell>
          <cell r="K72">
            <v>11970</v>
          </cell>
          <cell r="L72">
            <v>0</v>
          </cell>
        </row>
        <row r="73">
          <cell r="F73">
            <v>3723</v>
          </cell>
          <cell r="G73">
            <v>0</v>
          </cell>
          <cell r="H73">
            <v>0</v>
          </cell>
          <cell r="J73">
            <v>945</v>
          </cell>
          <cell r="K73">
            <v>0</v>
          </cell>
          <cell r="L73">
            <v>0</v>
          </cell>
        </row>
        <row r="74">
          <cell r="F74">
            <v>4534</v>
          </cell>
          <cell r="G74">
            <v>0</v>
          </cell>
          <cell r="H74">
            <v>0</v>
          </cell>
          <cell r="J74">
            <v>1230</v>
          </cell>
          <cell r="K74">
            <v>0</v>
          </cell>
          <cell r="L74">
            <v>0</v>
          </cell>
        </row>
        <row r="75">
          <cell r="F75">
            <v>5445</v>
          </cell>
          <cell r="G75">
            <v>0</v>
          </cell>
          <cell r="H75">
            <v>0</v>
          </cell>
          <cell r="J75">
            <v>1972</v>
          </cell>
          <cell r="K75">
            <v>0</v>
          </cell>
          <cell r="L75">
            <v>0</v>
          </cell>
        </row>
        <row r="76">
          <cell r="F76">
            <v>7799</v>
          </cell>
          <cell r="G76">
            <v>0</v>
          </cell>
          <cell r="H76">
            <v>0</v>
          </cell>
          <cell r="J76">
            <v>2833</v>
          </cell>
          <cell r="K76">
            <v>0</v>
          </cell>
          <cell r="L76">
            <v>0</v>
          </cell>
        </row>
        <row r="77">
          <cell r="F77">
            <v>9712</v>
          </cell>
          <cell r="G77">
            <v>0</v>
          </cell>
          <cell r="H77">
            <v>0</v>
          </cell>
          <cell r="J77">
            <v>4007</v>
          </cell>
          <cell r="K77">
            <v>0</v>
          </cell>
          <cell r="L77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J78">
            <v>7228</v>
          </cell>
          <cell r="K78">
            <v>0</v>
          </cell>
          <cell r="L78">
            <v>0</v>
          </cell>
        </row>
        <row r="79">
          <cell r="F79">
            <v>11594</v>
          </cell>
          <cell r="G79">
            <v>0</v>
          </cell>
          <cell r="H79">
            <v>0</v>
          </cell>
          <cell r="J79">
            <v>814</v>
          </cell>
          <cell r="K79">
            <v>0</v>
          </cell>
          <cell r="L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J80">
            <v>1148</v>
          </cell>
          <cell r="K80">
            <v>0</v>
          </cell>
          <cell r="L80">
            <v>0</v>
          </cell>
        </row>
        <row r="81">
          <cell r="F81">
            <v>0</v>
          </cell>
          <cell r="G81">
            <v>0</v>
          </cell>
          <cell r="H81">
            <v>0</v>
          </cell>
          <cell r="J81">
            <v>1496</v>
          </cell>
          <cell r="K81">
            <v>0</v>
          </cell>
          <cell r="L81">
            <v>0</v>
          </cell>
        </row>
        <row r="82">
          <cell r="F82">
            <v>393</v>
          </cell>
          <cell r="G82">
            <v>0</v>
          </cell>
          <cell r="H82">
            <v>0</v>
          </cell>
          <cell r="J82">
            <v>2507</v>
          </cell>
          <cell r="K82">
            <v>0</v>
          </cell>
          <cell r="L82">
            <v>0</v>
          </cell>
        </row>
        <row r="83">
          <cell r="F83">
            <v>532</v>
          </cell>
          <cell r="G83">
            <v>0</v>
          </cell>
          <cell r="H83">
            <v>0</v>
          </cell>
          <cell r="J83">
            <v>3703</v>
          </cell>
          <cell r="K83">
            <v>0</v>
          </cell>
          <cell r="L83">
            <v>0</v>
          </cell>
        </row>
        <row r="84">
          <cell r="F84">
            <v>725</v>
          </cell>
          <cell r="G84">
            <v>0</v>
          </cell>
          <cell r="H84">
            <v>0</v>
          </cell>
          <cell r="J84">
            <v>5950</v>
          </cell>
          <cell r="K84">
            <v>0</v>
          </cell>
          <cell r="L84">
            <v>0</v>
          </cell>
        </row>
        <row r="85">
          <cell r="F85">
            <v>914</v>
          </cell>
          <cell r="G85">
            <v>0</v>
          </cell>
          <cell r="H85">
            <v>0</v>
          </cell>
          <cell r="J85">
            <v>10150</v>
          </cell>
          <cell r="K85">
            <v>0</v>
          </cell>
          <cell r="L85">
            <v>0</v>
          </cell>
        </row>
        <row r="86">
          <cell r="F86">
            <v>1619</v>
          </cell>
          <cell r="G86">
            <v>0</v>
          </cell>
          <cell r="H86">
            <v>0</v>
          </cell>
          <cell r="J86">
            <v>3011</v>
          </cell>
          <cell r="K86">
            <v>0</v>
          </cell>
          <cell r="L86">
            <v>0</v>
          </cell>
        </row>
        <row r="87">
          <cell r="F87">
            <v>2055</v>
          </cell>
          <cell r="G87">
            <v>0</v>
          </cell>
          <cell r="H87">
            <v>0</v>
          </cell>
          <cell r="J87">
            <v>4422</v>
          </cell>
          <cell r="K87">
            <v>0</v>
          </cell>
          <cell r="L87">
            <v>0</v>
          </cell>
        </row>
        <row r="88">
          <cell r="F88">
            <v>2958</v>
          </cell>
          <cell r="G88">
            <v>0</v>
          </cell>
          <cell r="H88">
            <v>0</v>
          </cell>
          <cell r="J88">
            <v>5540</v>
          </cell>
          <cell r="K88">
            <v>0</v>
          </cell>
          <cell r="L88">
            <v>0</v>
          </cell>
        </row>
        <row r="89">
          <cell r="F89">
            <v>5773</v>
          </cell>
          <cell r="G89">
            <v>0</v>
          </cell>
          <cell r="H89">
            <v>0</v>
          </cell>
          <cell r="J89">
            <v>9522</v>
          </cell>
          <cell r="K89">
            <v>0</v>
          </cell>
          <cell r="L89">
            <v>0</v>
          </cell>
        </row>
        <row r="90">
          <cell r="F90">
            <v>684</v>
          </cell>
          <cell r="G90">
            <v>0</v>
          </cell>
          <cell r="H90">
            <v>0</v>
          </cell>
          <cell r="J90">
            <v>7574</v>
          </cell>
          <cell r="K90">
            <v>0</v>
          </cell>
          <cell r="L90">
            <v>0</v>
          </cell>
        </row>
        <row r="91">
          <cell r="F91">
            <v>867</v>
          </cell>
          <cell r="G91">
            <v>0</v>
          </cell>
          <cell r="H91">
            <v>0</v>
          </cell>
          <cell r="J91">
            <v>9036</v>
          </cell>
          <cell r="K91">
            <v>0</v>
          </cell>
          <cell r="L91">
            <v>0</v>
          </cell>
        </row>
        <row r="92">
          <cell r="F92">
            <v>1208</v>
          </cell>
          <cell r="G92">
            <v>0</v>
          </cell>
          <cell r="H92">
            <v>0</v>
          </cell>
          <cell r="J92">
            <v>12988</v>
          </cell>
          <cell r="K92">
            <v>0</v>
          </cell>
          <cell r="L92">
            <v>0</v>
          </cell>
        </row>
        <row r="93">
          <cell r="F93">
            <v>1981</v>
          </cell>
          <cell r="G93">
            <v>0</v>
          </cell>
          <cell r="H93">
            <v>0</v>
          </cell>
          <cell r="J93">
            <v>5882</v>
          </cell>
          <cell r="K93">
            <v>0</v>
          </cell>
          <cell r="L93">
            <v>0</v>
          </cell>
        </row>
        <row r="94">
          <cell r="F94">
            <v>2839</v>
          </cell>
          <cell r="G94">
            <v>0</v>
          </cell>
          <cell r="H94">
            <v>0</v>
          </cell>
          <cell r="J94">
            <v>8181</v>
          </cell>
          <cell r="K94">
            <v>0</v>
          </cell>
          <cell r="L94">
            <v>0</v>
          </cell>
        </row>
        <row r="95">
          <cell r="F95">
            <v>4564</v>
          </cell>
          <cell r="G95">
            <v>0</v>
          </cell>
          <cell r="H95">
            <v>0</v>
          </cell>
          <cell r="J95">
            <v>7239</v>
          </cell>
          <cell r="K95">
            <v>0</v>
          </cell>
          <cell r="L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J96">
            <v>7991</v>
          </cell>
          <cell r="K96">
            <v>0</v>
          </cell>
          <cell r="L96">
            <v>0</v>
          </cell>
        </row>
        <row r="97">
          <cell r="F97">
            <v>7930</v>
          </cell>
          <cell r="G97">
            <v>0</v>
          </cell>
          <cell r="H97">
            <v>0</v>
          </cell>
          <cell r="J97">
            <v>9403</v>
          </cell>
          <cell r="K97">
            <v>0</v>
          </cell>
          <cell r="L97">
            <v>0</v>
          </cell>
        </row>
        <row r="98">
          <cell r="F98">
            <v>832</v>
          </cell>
          <cell r="G98">
            <v>0</v>
          </cell>
          <cell r="H98">
            <v>0</v>
          </cell>
          <cell r="J98">
            <v>7263</v>
          </cell>
          <cell r="K98">
            <v>0</v>
          </cell>
          <cell r="L98">
            <v>0</v>
          </cell>
        </row>
        <row r="99">
          <cell r="F99">
            <v>1174</v>
          </cell>
          <cell r="G99">
            <v>0</v>
          </cell>
          <cell r="H99">
            <v>0</v>
          </cell>
          <cell r="J99">
            <v>7280</v>
          </cell>
          <cell r="K99">
            <v>0</v>
          </cell>
          <cell r="L99">
            <v>0</v>
          </cell>
        </row>
        <row r="100">
          <cell r="F100">
            <v>1530</v>
          </cell>
          <cell r="G100">
            <v>0</v>
          </cell>
          <cell r="H100">
            <v>0</v>
          </cell>
          <cell r="J100">
            <v>9438</v>
          </cell>
          <cell r="K100">
            <v>0</v>
          </cell>
          <cell r="L100">
            <v>0</v>
          </cell>
        </row>
        <row r="101">
          <cell r="F101">
            <v>2507</v>
          </cell>
          <cell r="G101">
            <v>0</v>
          </cell>
          <cell r="H101">
            <v>0</v>
          </cell>
          <cell r="J101">
            <v>687</v>
          </cell>
          <cell r="K101">
            <v>0</v>
          </cell>
          <cell r="L101">
            <v>0</v>
          </cell>
        </row>
        <row r="102">
          <cell r="F102">
            <v>3710</v>
          </cell>
          <cell r="G102">
            <v>0</v>
          </cell>
          <cell r="H102">
            <v>0</v>
          </cell>
          <cell r="J102">
            <v>886</v>
          </cell>
          <cell r="K102">
            <v>0</v>
          </cell>
          <cell r="L102">
            <v>0</v>
          </cell>
        </row>
        <row r="103">
          <cell r="F103">
            <v>5950</v>
          </cell>
          <cell r="G103">
            <v>0</v>
          </cell>
          <cell r="H103">
            <v>0</v>
          </cell>
          <cell r="J103">
            <v>1165</v>
          </cell>
          <cell r="K103">
            <v>0</v>
          </cell>
          <cell r="L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J104">
            <v>1334</v>
          </cell>
          <cell r="K104">
            <v>0</v>
          </cell>
          <cell r="L104">
            <v>0</v>
          </cell>
        </row>
        <row r="105">
          <cell r="F105">
            <v>10376</v>
          </cell>
          <cell r="G105">
            <v>0</v>
          </cell>
          <cell r="H105">
            <v>0</v>
          </cell>
          <cell r="J105">
            <v>1699</v>
          </cell>
          <cell r="K105">
            <v>0</v>
          </cell>
          <cell r="L105">
            <v>0</v>
          </cell>
        </row>
        <row r="106">
          <cell r="F106">
            <v>1514</v>
          </cell>
          <cell r="G106">
            <v>0</v>
          </cell>
          <cell r="H106">
            <v>0</v>
          </cell>
          <cell r="J106">
            <v>1830</v>
          </cell>
          <cell r="K106">
            <v>0</v>
          </cell>
          <cell r="L106">
            <v>0</v>
          </cell>
        </row>
        <row r="107">
          <cell r="F107">
            <v>2200</v>
          </cell>
          <cell r="G107">
            <v>0</v>
          </cell>
          <cell r="H107">
            <v>0</v>
          </cell>
          <cell r="J107">
            <v>2357</v>
          </cell>
          <cell r="K107">
            <v>0</v>
          </cell>
          <cell r="L107">
            <v>0</v>
          </cell>
        </row>
        <row r="108">
          <cell r="F108">
            <v>3952</v>
          </cell>
          <cell r="G108">
            <v>0</v>
          </cell>
          <cell r="H108">
            <v>0</v>
          </cell>
          <cell r="J108">
            <v>4791</v>
          </cell>
          <cell r="K108">
            <v>0</v>
          </cell>
          <cell r="L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J109">
            <v>810</v>
          </cell>
          <cell r="K109">
            <v>0</v>
          </cell>
          <cell r="L109">
            <v>0</v>
          </cell>
        </row>
        <row r="110">
          <cell r="F110">
            <v>13579</v>
          </cell>
          <cell r="G110">
            <v>0</v>
          </cell>
          <cell r="H110">
            <v>0</v>
          </cell>
          <cell r="J110">
            <v>1289</v>
          </cell>
          <cell r="K110">
            <v>0</v>
          </cell>
          <cell r="L110">
            <v>0</v>
          </cell>
        </row>
        <row r="111">
          <cell r="F111">
            <v>6417</v>
          </cell>
          <cell r="G111">
            <v>0</v>
          </cell>
          <cell r="H111">
            <v>0</v>
          </cell>
          <cell r="J111">
            <v>1496</v>
          </cell>
          <cell r="K111">
            <v>0</v>
          </cell>
          <cell r="L111">
            <v>0</v>
          </cell>
        </row>
        <row r="112">
          <cell r="F112">
            <v>6468</v>
          </cell>
          <cell r="G112">
            <v>0</v>
          </cell>
          <cell r="H112">
            <v>0</v>
          </cell>
          <cell r="J112">
            <v>1731</v>
          </cell>
          <cell r="K112">
            <v>0</v>
          </cell>
          <cell r="L112">
            <v>0</v>
          </cell>
        </row>
        <row r="113">
          <cell r="F113">
            <v>8335</v>
          </cell>
          <cell r="G113">
            <v>0</v>
          </cell>
          <cell r="H113">
            <v>0</v>
          </cell>
          <cell r="J113">
            <v>1949</v>
          </cell>
          <cell r="K113">
            <v>0</v>
          </cell>
          <cell r="L113">
            <v>0</v>
          </cell>
        </row>
        <row r="114">
          <cell r="F114">
            <v>7252</v>
          </cell>
          <cell r="G114">
            <v>0</v>
          </cell>
          <cell r="H114">
            <v>0</v>
          </cell>
          <cell r="J114">
            <v>2088</v>
          </cell>
          <cell r="K114">
            <v>0</v>
          </cell>
          <cell r="L114">
            <v>0</v>
          </cell>
        </row>
        <row r="115">
          <cell r="F115">
            <v>7320</v>
          </cell>
          <cell r="G115">
            <v>0</v>
          </cell>
          <cell r="H115">
            <v>0</v>
          </cell>
          <cell r="J115">
            <v>2314</v>
          </cell>
          <cell r="K115">
            <v>0</v>
          </cell>
          <cell r="L115">
            <v>0</v>
          </cell>
        </row>
        <row r="116">
          <cell r="F116">
            <v>0</v>
          </cell>
          <cell r="G116">
            <v>0</v>
          </cell>
          <cell r="H116">
            <v>0</v>
          </cell>
          <cell r="J116">
            <v>2543</v>
          </cell>
          <cell r="K116">
            <v>0</v>
          </cell>
          <cell r="L116">
            <v>0</v>
          </cell>
        </row>
        <row r="117">
          <cell r="F117">
            <v>9424</v>
          </cell>
          <cell r="G117">
            <v>0</v>
          </cell>
          <cell r="H117">
            <v>0</v>
          </cell>
          <cell r="J117">
            <v>2183</v>
          </cell>
          <cell r="K117">
            <v>0</v>
          </cell>
          <cell r="L117">
            <v>0</v>
          </cell>
        </row>
        <row r="118">
          <cell r="F118">
            <v>512</v>
          </cell>
          <cell r="G118">
            <v>0</v>
          </cell>
          <cell r="H118">
            <v>0</v>
          </cell>
          <cell r="J118">
            <v>3131</v>
          </cell>
          <cell r="K118">
            <v>0</v>
          </cell>
          <cell r="L118">
            <v>0</v>
          </cell>
        </row>
        <row r="119">
          <cell r="F119">
            <v>306</v>
          </cell>
          <cell r="G119">
            <v>0</v>
          </cell>
          <cell r="H119">
            <v>0</v>
          </cell>
          <cell r="J119">
            <v>1279</v>
          </cell>
          <cell r="K119">
            <v>0</v>
          </cell>
          <cell r="L119">
            <v>0</v>
          </cell>
        </row>
        <row r="120">
          <cell r="F120">
            <v>807</v>
          </cell>
          <cell r="G120">
            <v>0</v>
          </cell>
          <cell r="H120">
            <v>0</v>
          </cell>
          <cell r="J120">
            <v>3100</v>
          </cell>
          <cell r="K120">
            <v>0</v>
          </cell>
          <cell r="L120">
            <v>0</v>
          </cell>
        </row>
        <row r="121">
          <cell r="F121">
            <v>533</v>
          </cell>
          <cell r="G121">
            <v>0</v>
          </cell>
          <cell r="H121">
            <v>0</v>
          </cell>
          <cell r="J121">
            <v>3864</v>
          </cell>
          <cell r="K121">
            <v>0</v>
          </cell>
          <cell r="L121">
            <v>0</v>
          </cell>
        </row>
        <row r="122">
          <cell r="F122">
            <v>329</v>
          </cell>
          <cell r="G122">
            <v>0</v>
          </cell>
          <cell r="H122">
            <v>0</v>
          </cell>
          <cell r="J122">
            <v>5128</v>
          </cell>
          <cell r="K122">
            <v>0</v>
          </cell>
          <cell r="L122">
            <v>0</v>
          </cell>
        </row>
        <row r="123">
          <cell r="F123">
            <v>392</v>
          </cell>
          <cell r="G123">
            <v>0</v>
          </cell>
          <cell r="H123">
            <v>0</v>
          </cell>
          <cell r="J123">
            <v>7023</v>
          </cell>
          <cell r="K123">
            <v>0</v>
          </cell>
          <cell r="L123">
            <v>0</v>
          </cell>
        </row>
        <row r="124">
          <cell r="F124">
            <v>464</v>
          </cell>
          <cell r="G124">
            <v>0</v>
          </cell>
          <cell r="H124">
            <v>0</v>
          </cell>
          <cell r="J124">
            <v>4283</v>
          </cell>
          <cell r="K124">
            <v>0</v>
          </cell>
          <cell r="L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J125">
            <v>395</v>
          </cell>
          <cell r="K125">
            <v>0</v>
          </cell>
          <cell r="L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J126">
            <v>474</v>
          </cell>
          <cell r="K126">
            <v>0</v>
          </cell>
          <cell r="L126">
            <v>0</v>
          </cell>
        </row>
        <row r="127">
          <cell r="F127">
            <v>0</v>
          </cell>
          <cell r="G127">
            <v>3588</v>
          </cell>
          <cell r="H127">
            <v>0</v>
          </cell>
          <cell r="J127">
            <v>598</v>
          </cell>
          <cell r="K127">
            <v>3588</v>
          </cell>
          <cell r="L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J128">
            <v>695</v>
          </cell>
          <cell r="K128">
            <v>0</v>
          </cell>
          <cell r="L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J129">
            <v>798</v>
          </cell>
          <cell r="K129">
            <v>0</v>
          </cell>
          <cell r="L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J130">
            <v>738</v>
          </cell>
          <cell r="K130">
            <v>0</v>
          </cell>
          <cell r="L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J131">
            <v>1008</v>
          </cell>
          <cell r="K131">
            <v>0</v>
          </cell>
          <cell r="L131">
            <v>0</v>
          </cell>
        </row>
        <row r="132">
          <cell r="F132">
            <v>0</v>
          </cell>
          <cell r="G132">
            <v>0</v>
          </cell>
          <cell r="H132">
            <v>0</v>
          </cell>
          <cell r="J132">
            <v>1075</v>
          </cell>
          <cell r="K132">
            <v>0</v>
          </cell>
          <cell r="L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J133">
            <v>1235</v>
          </cell>
          <cell r="K133">
            <v>0</v>
          </cell>
          <cell r="L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J134">
            <v>1275</v>
          </cell>
          <cell r="K134">
            <v>0</v>
          </cell>
          <cell r="L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J135">
            <v>1651</v>
          </cell>
          <cell r="K135">
            <v>0</v>
          </cell>
          <cell r="L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J136">
            <v>2241</v>
          </cell>
          <cell r="K136">
            <v>0</v>
          </cell>
          <cell r="L136">
            <v>0</v>
          </cell>
        </row>
        <row r="137">
          <cell r="F137">
            <v>378</v>
          </cell>
          <cell r="G137">
            <v>0</v>
          </cell>
          <cell r="H137">
            <v>0</v>
          </cell>
          <cell r="J137">
            <v>2359</v>
          </cell>
          <cell r="K137">
            <v>0</v>
          </cell>
          <cell r="L137">
            <v>0</v>
          </cell>
        </row>
        <row r="138">
          <cell r="F138">
            <v>461</v>
          </cell>
          <cell r="G138">
            <v>0</v>
          </cell>
          <cell r="H138">
            <v>0</v>
          </cell>
          <cell r="J138">
            <v>2826</v>
          </cell>
          <cell r="K138">
            <v>0</v>
          </cell>
          <cell r="L138">
            <v>0</v>
          </cell>
        </row>
        <row r="139">
          <cell r="F139">
            <v>562</v>
          </cell>
          <cell r="G139">
            <v>0</v>
          </cell>
          <cell r="H139">
            <v>0</v>
          </cell>
          <cell r="J139">
            <v>3241</v>
          </cell>
          <cell r="K139">
            <v>0</v>
          </cell>
          <cell r="L139">
            <v>0</v>
          </cell>
        </row>
        <row r="140">
          <cell r="F140">
            <v>656</v>
          </cell>
          <cell r="G140">
            <v>0</v>
          </cell>
          <cell r="H140">
            <v>0</v>
          </cell>
          <cell r="J140">
            <v>561</v>
          </cell>
          <cell r="K140">
            <v>0</v>
          </cell>
          <cell r="L140">
            <v>0</v>
          </cell>
        </row>
        <row r="141">
          <cell r="F141">
            <v>775</v>
          </cell>
          <cell r="G141">
            <v>0</v>
          </cell>
          <cell r="H141">
            <v>0</v>
          </cell>
          <cell r="J141">
            <v>737</v>
          </cell>
          <cell r="K141">
            <v>0</v>
          </cell>
          <cell r="L141">
            <v>0</v>
          </cell>
        </row>
        <row r="142">
          <cell r="F142">
            <v>828</v>
          </cell>
          <cell r="G142">
            <v>0</v>
          </cell>
          <cell r="H142">
            <v>0</v>
          </cell>
          <cell r="J142">
            <v>564</v>
          </cell>
          <cell r="K142">
            <v>0</v>
          </cell>
          <cell r="L142">
            <v>0</v>
          </cell>
        </row>
        <row r="143">
          <cell r="F143">
            <v>953</v>
          </cell>
          <cell r="G143">
            <v>0</v>
          </cell>
          <cell r="H143">
            <v>0</v>
          </cell>
          <cell r="J143">
            <v>631</v>
          </cell>
          <cell r="K143">
            <v>0</v>
          </cell>
          <cell r="L143">
            <v>0</v>
          </cell>
        </row>
        <row r="144">
          <cell r="F144">
            <v>1075</v>
          </cell>
          <cell r="G144">
            <v>0</v>
          </cell>
          <cell r="H144">
            <v>0</v>
          </cell>
          <cell r="J144">
            <v>1463</v>
          </cell>
          <cell r="K144">
            <v>0</v>
          </cell>
          <cell r="L144">
            <v>0</v>
          </cell>
        </row>
        <row r="145">
          <cell r="F145">
            <v>1233</v>
          </cell>
          <cell r="G145">
            <v>0</v>
          </cell>
          <cell r="H145">
            <v>0</v>
          </cell>
          <cell r="J145">
            <v>3192</v>
          </cell>
          <cell r="K145">
            <v>0</v>
          </cell>
          <cell r="L145">
            <v>0</v>
          </cell>
        </row>
        <row r="146">
          <cell r="F146">
            <v>1368</v>
          </cell>
          <cell r="G146">
            <v>0</v>
          </cell>
          <cell r="H146">
            <v>0</v>
          </cell>
          <cell r="J146">
            <v>711</v>
          </cell>
          <cell r="K146">
            <v>0</v>
          </cell>
          <cell r="L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J147">
            <v>684</v>
          </cell>
          <cell r="K147">
            <v>0</v>
          </cell>
          <cell r="L147">
            <v>0</v>
          </cell>
        </row>
        <row r="148">
          <cell r="F148">
            <v>1772</v>
          </cell>
          <cell r="G148">
            <v>0</v>
          </cell>
          <cell r="H148">
            <v>0</v>
          </cell>
          <cell r="J148">
            <v>737</v>
          </cell>
          <cell r="K148">
            <v>0</v>
          </cell>
          <cell r="L148">
            <v>0</v>
          </cell>
        </row>
        <row r="149">
          <cell r="F149">
            <v>1772</v>
          </cell>
          <cell r="G149">
            <v>0</v>
          </cell>
          <cell r="H149">
            <v>0</v>
          </cell>
          <cell r="J149">
            <v>864</v>
          </cell>
          <cell r="K149">
            <v>0</v>
          </cell>
          <cell r="L149">
            <v>0</v>
          </cell>
        </row>
        <row r="150">
          <cell r="F150">
            <v>2004</v>
          </cell>
          <cell r="G150">
            <v>0</v>
          </cell>
          <cell r="H150">
            <v>0</v>
          </cell>
          <cell r="J150">
            <v>954</v>
          </cell>
          <cell r="K150">
            <v>0</v>
          </cell>
          <cell r="L150">
            <v>0</v>
          </cell>
        </row>
        <row r="151">
          <cell r="F151">
            <v>2533</v>
          </cell>
          <cell r="G151">
            <v>0</v>
          </cell>
          <cell r="H151">
            <v>0</v>
          </cell>
          <cell r="J151">
            <v>1020</v>
          </cell>
          <cell r="K151">
            <v>0</v>
          </cell>
          <cell r="L151">
            <v>0</v>
          </cell>
        </row>
        <row r="152">
          <cell r="F152">
            <v>2889</v>
          </cell>
          <cell r="G152">
            <v>0</v>
          </cell>
          <cell r="H152">
            <v>0</v>
          </cell>
          <cell r="J152">
            <v>1164</v>
          </cell>
          <cell r="K152">
            <v>0</v>
          </cell>
          <cell r="L152">
            <v>0</v>
          </cell>
        </row>
        <row r="153">
          <cell r="F153">
            <v>3092</v>
          </cell>
          <cell r="G153">
            <v>0</v>
          </cell>
          <cell r="H153">
            <v>0</v>
          </cell>
          <cell r="J153">
            <v>1176</v>
          </cell>
          <cell r="K153">
            <v>0</v>
          </cell>
          <cell r="L153">
            <v>0</v>
          </cell>
        </row>
        <row r="154">
          <cell r="F154">
            <v>851</v>
          </cell>
          <cell r="G154">
            <v>0</v>
          </cell>
          <cell r="H154">
            <v>0</v>
          </cell>
          <cell r="J154">
            <v>1278</v>
          </cell>
          <cell r="K154">
            <v>0</v>
          </cell>
          <cell r="L154">
            <v>0</v>
          </cell>
        </row>
        <row r="155">
          <cell r="F155">
            <v>1017</v>
          </cell>
          <cell r="G155">
            <v>0</v>
          </cell>
          <cell r="H155">
            <v>0</v>
          </cell>
          <cell r="J155">
            <v>1368</v>
          </cell>
          <cell r="K155">
            <v>0</v>
          </cell>
          <cell r="L155">
            <v>0</v>
          </cell>
        </row>
        <row r="156">
          <cell r="F156">
            <v>543</v>
          </cell>
          <cell r="G156">
            <v>0</v>
          </cell>
          <cell r="H156">
            <v>0</v>
          </cell>
          <cell r="J156">
            <v>1515</v>
          </cell>
          <cell r="K156">
            <v>0</v>
          </cell>
          <cell r="L156">
            <v>0</v>
          </cell>
        </row>
        <row r="157">
          <cell r="F157">
            <v>2672</v>
          </cell>
          <cell r="G157">
            <v>0</v>
          </cell>
          <cell r="H157">
            <v>0</v>
          </cell>
          <cell r="J157">
            <v>1737</v>
          </cell>
          <cell r="K157">
            <v>0</v>
          </cell>
          <cell r="L157">
            <v>0</v>
          </cell>
        </row>
        <row r="158">
          <cell r="F158">
            <v>533</v>
          </cell>
          <cell r="G158">
            <v>0</v>
          </cell>
          <cell r="H158">
            <v>0</v>
          </cell>
          <cell r="J158">
            <v>2031</v>
          </cell>
          <cell r="K158">
            <v>0</v>
          </cell>
          <cell r="L158">
            <v>0</v>
          </cell>
        </row>
        <row r="159">
          <cell r="F159">
            <v>736</v>
          </cell>
          <cell r="G159">
            <v>0</v>
          </cell>
          <cell r="H159">
            <v>0</v>
          </cell>
          <cell r="J159">
            <v>2441</v>
          </cell>
          <cell r="K159">
            <v>0</v>
          </cell>
          <cell r="L159">
            <v>0</v>
          </cell>
        </row>
        <row r="160">
          <cell r="F160">
            <v>1463</v>
          </cell>
          <cell r="G160">
            <v>0</v>
          </cell>
          <cell r="H160">
            <v>0</v>
          </cell>
          <cell r="J160">
            <v>2795</v>
          </cell>
          <cell r="K160">
            <v>0</v>
          </cell>
          <cell r="L160">
            <v>0</v>
          </cell>
        </row>
        <row r="161">
          <cell r="F161">
            <v>2187</v>
          </cell>
          <cell r="G161">
            <v>0</v>
          </cell>
          <cell r="H161">
            <v>0</v>
          </cell>
          <cell r="J161">
            <v>53</v>
          </cell>
          <cell r="K161">
            <v>0</v>
          </cell>
          <cell r="L161">
            <v>0</v>
          </cell>
        </row>
        <row r="162">
          <cell r="F162">
            <v>3591</v>
          </cell>
          <cell r="G162">
            <v>0</v>
          </cell>
          <cell r="H162">
            <v>0</v>
          </cell>
          <cell r="J162">
            <v>599</v>
          </cell>
          <cell r="K162">
            <v>0</v>
          </cell>
          <cell r="L162">
            <v>0</v>
          </cell>
        </row>
        <row r="163">
          <cell r="F163">
            <v>698</v>
          </cell>
          <cell r="G163">
            <v>0</v>
          </cell>
          <cell r="H163">
            <v>0</v>
          </cell>
          <cell r="J163">
            <v>713</v>
          </cell>
          <cell r="K163">
            <v>0</v>
          </cell>
          <cell r="L163">
            <v>0</v>
          </cell>
        </row>
        <row r="164">
          <cell r="F164">
            <v>1291</v>
          </cell>
          <cell r="G164">
            <v>0</v>
          </cell>
          <cell r="H164">
            <v>0</v>
          </cell>
          <cell r="J164">
            <v>1283</v>
          </cell>
          <cell r="K164">
            <v>0</v>
          </cell>
          <cell r="L164">
            <v>0</v>
          </cell>
        </row>
        <row r="165">
          <cell r="F165">
            <v>2802</v>
          </cell>
          <cell r="G165">
            <v>0</v>
          </cell>
          <cell r="H165">
            <v>0</v>
          </cell>
          <cell r="J165">
            <v>1667</v>
          </cell>
          <cell r="K165">
            <v>0</v>
          </cell>
          <cell r="L165">
            <v>0</v>
          </cell>
        </row>
        <row r="166">
          <cell r="F166">
            <v>917</v>
          </cell>
          <cell r="G166">
            <v>0</v>
          </cell>
          <cell r="H166">
            <v>0</v>
          </cell>
          <cell r="J166">
            <v>1964</v>
          </cell>
          <cell r="K166">
            <v>0</v>
          </cell>
          <cell r="L166">
            <v>0</v>
          </cell>
        </row>
        <row r="167">
          <cell r="F167">
            <v>920</v>
          </cell>
          <cell r="G167">
            <v>0</v>
          </cell>
          <cell r="H167">
            <v>0</v>
          </cell>
          <cell r="J167">
            <v>2347</v>
          </cell>
          <cell r="K167">
            <v>0</v>
          </cell>
          <cell r="L167">
            <v>0</v>
          </cell>
        </row>
        <row r="168">
          <cell r="F168">
            <v>1280</v>
          </cell>
          <cell r="G168">
            <v>0</v>
          </cell>
          <cell r="H168">
            <v>0</v>
          </cell>
          <cell r="J168">
            <v>4212</v>
          </cell>
          <cell r="K168">
            <v>0</v>
          </cell>
          <cell r="L168">
            <v>0</v>
          </cell>
        </row>
        <row r="169">
          <cell r="F169">
            <v>1141</v>
          </cell>
          <cell r="G169">
            <v>0</v>
          </cell>
          <cell r="H169">
            <v>0</v>
          </cell>
          <cell r="J169">
            <v>320</v>
          </cell>
          <cell r="K169">
            <v>0</v>
          </cell>
          <cell r="L169">
            <v>0</v>
          </cell>
        </row>
        <row r="170">
          <cell r="F170">
            <v>1507</v>
          </cell>
          <cell r="G170">
            <v>0</v>
          </cell>
          <cell r="H170">
            <v>0</v>
          </cell>
          <cell r="J170">
            <v>560</v>
          </cell>
          <cell r="K170">
            <v>0</v>
          </cell>
          <cell r="L170">
            <v>0</v>
          </cell>
        </row>
        <row r="171">
          <cell r="F171">
            <v>2119</v>
          </cell>
          <cell r="G171">
            <v>0</v>
          </cell>
          <cell r="H171">
            <v>0</v>
          </cell>
          <cell r="J171">
            <v>350</v>
          </cell>
          <cell r="K171">
            <v>0</v>
          </cell>
          <cell r="L171">
            <v>0</v>
          </cell>
        </row>
        <row r="172">
          <cell r="F172">
            <v>2258</v>
          </cell>
          <cell r="G172">
            <v>0</v>
          </cell>
          <cell r="H172">
            <v>0</v>
          </cell>
          <cell r="J172">
            <v>557</v>
          </cell>
          <cell r="K172">
            <v>0</v>
          </cell>
          <cell r="L172">
            <v>0</v>
          </cell>
        </row>
        <row r="173">
          <cell r="F173">
            <v>2800</v>
          </cell>
          <cell r="G173">
            <v>0</v>
          </cell>
          <cell r="H173">
            <v>0</v>
          </cell>
          <cell r="J173">
            <v>870</v>
          </cell>
          <cell r="K173">
            <v>0</v>
          </cell>
          <cell r="L173">
            <v>0</v>
          </cell>
        </row>
        <row r="174">
          <cell r="F174">
            <v>695</v>
          </cell>
          <cell r="G174">
            <v>0</v>
          </cell>
          <cell r="H174">
            <v>0</v>
          </cell>
          <cell r="J174">
            <v>240</v>
          </cell>
          <cell r="K174">
            <v>0</v>
          </cell>
          <cell r="L174">
            <v>0</v>
          </cell>
        </row>
        <row r="175">
          <cell r="F175">
            <v>753</v>
          </cell>
          <cell r="G175">
            <v>0</v>
          </cell>
          <cell r="H175">
            <v>0</v>
          </cell>
          <cell r="J175">
            <v>2400</v>
          </cell>
          <cell r="K175">
            <v>0</v>
          </cell>
          <cell r="L175">
            <v>0</v>
          </cell>
        </row>
        <row r="176">
          <cell r="F176">
            <v>2858</v>
          </cell>
          <cell r="G176">
            <v>0</v>
          </cell>
          <cell r="H176">
            <v>0</v>
          </cell>
          <cell r="J176">
            <v>1526</v>
          </cell>
          <cell r="K176">
            <v>0</v>
          </cell>
          <cell r="L176">
            <v>0</v>
          </cell>
        </row>
        <row r="177">
          <cell r="F177">
            <v>596</v>
          </cell>
          <cell r="G177">
            <v>0</v>
          </cell>
          <cell r="H177">
            <v>0</v>
          </cell>
          <cell r="J177">
            <v>1526</v>
          </cell>
          <cell r="K177">
            <v>0</v>
          </cell>
          <cell r="L177">
            <v>0</v>
          </cell>
        </row>
        <row r="178">
          <cell r="F178">
            <v>712</v>
          </cell>
          <cell r="G178">
            <v>0</v>
          </cell>
          <cell r="H178">
            <v>0</v>
          </cell>
          <cell r="J178">
            <v>1003</v>
          </cell>
          <cell r="K178">
            <v>0</v>
          </cell>
          <cell r="L178">
            <v>0</v>
          </cell>
        </row>
        <row r="179">
          <cell r="F179">
            <v>1053</v>
          </cell>
          <cell r="G179">
            <v>11664</v>
          </cell>
          <cell r="H179">
            <v>0</v>
          </cell>
          <cell r="J179">
            <v>1296</v>
          </cell>
          <cell r="K179">
            <v>11664</v>
          </cell>
          <cell r="L179">
            <v>0</v>
          </cell>
        </row>
        <row r="180">
          <cell r="F180">
            <v>1517</v>
          </cell>
          <cell r="G180">
            <v>20826</v>
          </cell>
          <cell r="H180">
            <v>0</v>
          </cell>
          <cell r="J180">
            <v>1602</v>
          </cell>
          <cell r="K180">
            <v>20826</v>
          </cell>
          <cell r="L180">
            <v>0</v>
          </cell>
        </row>
        <row r="181">
          <cell r="F181">
            <v>1846</v>
          </cell>
          <cell r="G181">
            <v>0</v>
          </cell>
          <cell r="H181">
            <v>0</v>
          </cell>
          <cell r="J181">
            <v>1961</v>
          </cell>
          <cell r="K181">
            <v>0</v>
          </cell>
          <cell r="L181">
            <v>0</v>
          </cell>
        </row>
        <row r="182">
          <cell r="F182">
            <v>3714</v>
          </cell>
          <cell r="G182">
            <v>0</v>
          </cell>
          <cell r="H182">
            <v>0</v>
          </cell>
          <cell r="J182">
            <v>2276</v>
          </cell>
          <cell r="K182">
            <v>0</v>
          </cell>
          <cell r="L182">
            <v>0</v>
          </cell>
        </row>
        <row r="183">
          <cell r="F183">
            <v>1369</v>
          </cell>
          <cell r="G183">
            <v>0</v>
          </cell>
          <cell r="H183">
            <v>0</v>
          </cell>
          <cell r="J183">
            <v>3176</v>
          </cell>
          <cell r="K183">
            <v>0</v>
          </cell>
          <cell r="L183">
            <v>0</v>
          </cell>
        </row>
        <row r="184">
          <cell r="F184">
            <v>200</v>
          </cell>
          <cell r="G184">
            <v>0</v>
          </cell>
          <cell r="H184">
            <v>0</v>
          </cell>
          <cell r="J184">
            <v>4342</v>
          </cell>
          <cell r="K184">
            <v>0</v>
          </cell>
          <cell r="L184">
            <v>0</v>
          </cell>
        </row>
        <row r="185">
          <cell r="F185">
            <v>475</v>
          </cell>
          <cell r="G185">
            <v>0</v>
          </cell>
          <cell r="H185">
            <v>0</v>
          </cell>
          <cell r="J185">
            <v>4756</v>
          </cell>
          <cell r="K185">
            <v>0</v>
          </cell>
          <cell r="L185">
            <v>0</v>
          </cell>
        </row>
        <row r="186">
          <cell r="F186">
            <v>698</v>
          </cell>
          <cell r="G186">
            <v>0</v>
          </cell>
          <cell r="H186">
            <v>0</v>
          </cell>
          <cell r="J186">
            <v>7715</v>
          </cell>
          <cell r="K186">
            <v>0</v>
          </cell>
          <cell r="L186">
            <v>0</v>
          </cell>
        </row>
        <row r="187">
          <cell r="F187">
            <v>324</v>
          </cell>
          <cell r="G187">
            <v>0</v>
          </cell>
          <cell r="H187">
            <v>0</v>
          </cell>
          <cell r="J187">
            <v>1280</v>
          </cell>
          <cell r="K187">
            <v>0</v>
          </cell>
          <cell r="L187">
            <v>0</v>
          </cell>
        </row>
        <row r="188">
          <cell r="F188">
            <v>557</v>
          </cell>
          <cell r="G188">
            <v>1620</v>
          </cell>
          <cell r="H188">
            <v>0</v>
          </cell>
          <cell r="J188">
            <v>1620</v>
          </cell>
          <cell r="K188">
            <v>1620</v>
          </cell>
          <cell r="L188">
            <v>0</v>
          </cell>
        </row>
        <row r="189">
          <cell r="F189">
            <v>1013</v>
          </cell>
          <cell r="G189">
            <v>0</v>
          </cell>
          <cell r="H189">
            <v>0</v>
          </cell>
          <cell r="J189">
            <v>2280</v>
          </cell>
          <cell r="K189">
            <v>0</v>
          </cell>
          <cell r="L189">
            <v>0</v>
          </cell>
        </row>
        <row r="190">
          <cell r="F190">
            <v>1297</v>
          </cell>
          <cell r="G190">
            <v>0</v>
          </cell>
          <cell r="H190">
            <v>0</v>
          </cell>
          <cell r="J190">
            <v>3040</v>
          </cell>
          <cell r="K190">
            <v>0</v>
          </cell>
          <cell r="L190">
            <v>0</v>
          </cell>
        </row>
        <row r="191">
          <cell r="F191">
            <v>1693</v>
          </cell>
          <cell r="G191">
            <v>0</v>
          </cell>
          <cell r="H191">
            <v>0</v>
          </cell>
          <cell r="J191">
            <v>4750</v>
          </cell>
          <cell r="K191">
            <v>0</v>
          </cell>
          <cell r="L191">
            <v>0</v>
          </cell>
        </row>
        <row r="192">
          <cell r="F192">
            <v>2079</v>
          </cell>
          <cell r="G192">
            <v>0</v>
          </cell>
          <cell r="H192">
            <v>0</v>
          </cell>
          <cell r="J192">
            <v>6180</v>
          </cell>
          <cell r="K192">
            <v>0</v>
          </cell>
          <cell r="L192">
            <v>0</v>
          </cell>
        </row>
        <row r="193">
          <cell r="F193">
            <v>2409</v>
          </cell>
          <cell r="G193">
            <v>0</v>
          </cell>
          <cell r="H193">
            <v>0</v>
          </cell>
          <cell r="J193">
            <v>12350</v>
          </cell>
          <cell r="K193">
            <v>0</v>
          </cell>
          <cell r="L193">
            <v>0</v>
          </cell>
        </row>
        <row r="194">
          <cell r="F194">
            <v>3359</v>
          </cell>
          <cell r="G194">
            <v>0</v>
          </cell>
          <cell r="H194">
            <v>0</v>
          </cell>
          <cell r="J194">
            <v>18700</v>
          </cell>
          <cell r="K194">
            <v>0</v>
          </cell>
          <cell r="L194">
            <v>0</v>
          </cell>
        </row>
        <row r="195">
          <cell r="F195">
            <v>4274</v>
          </cell>
          <cell r="G195">
            <v>0</v>
          </cell>
          <cell r="H195">
            <v>0</v>
          </cell>
          <cell r="J195">
            <v>26650</v>
          </cell>
          <cell r="K195">
            <v>0</v>
          </cell>
          <cell r="L195">
            <v>0</v>
          </cell>
        </row>
        <row r="196">
          <cell r="F196">
            <v>4799</v>
          </cell>
          <cell r="G196">
            <v>0</v>
          </cell>
          <cell r="H196">
            <v>0</v>
          </cell>
          <cell r="J196">
            <v>620</v>
          </cell>
          <cell r="K196">
            <v>0</v>
          </cell>
          <cell r="L196">
            <v>0</v>
          </cell>
        </row>
        <row r="197">
          <cell r="F197">
            <v>7646</v>
          </cell>
          <cell r="G197">
            <v>0</v>
          </cell>
          <cell r="H197">
            <v>0</v>
          </cell>
          <cell r="J197">
            <v>810</v>
          </cell>
          <cell r="K197">
            <v>0</v>
          </cell>
          <cell r="L197">
            <v>0</v>
          </cell>
        </row>
        <row r="198">
          <cell r="F198">
            <v>1280</v>
          </cell>
          <cell r="G198">
            <v>0</v>
          </cell>
          <cell r="H198">
            <v>0</v>
          </cell>
          <cell r="J198">
            <v>1035</v>
          </cell>
          <cell r="K198">
            <v>0</v>
          </cell>
          <cell r="L198">
            <v>0</v>
          </cell>
        </row>
        <row r="199">
          <cell r="F199">
            <v>1610</v>
          </cell>
          <cell r="G199">
            <v>0</v>
          </cell>
          <cell r="H199">
            <v>0</v>
          </cell>
          <cell r="J199">
            <v>185</v>
          </cell>
          <cell r="K199">
            <v>0</v>
          </cell>
          <cell r="L199">
            <v>0</v>
          </cell>
        </row>
        <row r="200">
          <cell r="F200">
            <v>2280</v>
          </cell>
          <cell r="G200">
            <v>0</v>
          </cell>
          <cell r="H200">
            <v>0</v>
          </cell>
          <cell r="J200">
            <v>275</v>
          </cell>
          <cell r="K200">
            <v>0</v>
          </cell>
          <cell r="L200">
            <v>0</v>
          </cell>
        </row>
        <row r="201">
          <cell r="F201">
            <v>3040</v>
          </cell>
          <cell r="G201">
            <v>0</v>
          </cell>
          <cell r="H201">
            <v>0</v>
          </cell>
          <cell r="J201">
            <v>399</v>
          </cell>
          <cell r="K201">
            <v>0</v>
          </cell>
          <cell r="L201">
            <v>0</v>
          </cell>
        </row>
        <row r="202">
          <cell r="F202">
            <v>4750</v>
          </cell>
          <cell r="G202">
            <v>0</v>
          </cell>
          <cell r="H202">
            <v>0</v>
          </cell>
          <cell r="J202">
            <v>594</v>
          </cell>
          <cell r="K202">
            <v>0</v>
          </cell>
          <cell r="L202">
            <v>0</v>
          </cell>
        </row>
        <row r="203">
          <cell r="F203">
            <v>6180</v>
          </cell>
          <cell r="G203">
            <v>0</v>
          </cell>
          <cell r="H203">
            <v>0</v>
          </cell>
          <cell r="J203">
            <v>820</v>
          </cell>
          <cell r="K203">
            <v>0</v>
          </cell>
          <cell r="L203">
            <v>0</v>
          </cell>
        </row>
        <row r="204">
          <cell r="F204">
            <v>12350</v>
          </cell>
          <cell r="G204">
            <v>0</v>
          </cell>
          <cell r="H204">
            <v>0</v>
          </cell>
          <cell r="J204">
            <v>1111</v>
          </cell>
          <cell r="K204">
            <v>0</v>
          </cell>
          <cell r="L204">
            <v>0</v>
          </cell>
        </row>
        <row r="205">
          <cell r="F205">
            <v>17770</v>
          </cell>
          <cell r="G205">
            <v>0</v>
          </cell>
          <cell r="H205">
            <v>0</v>
          </cell>
          <cell r="J205">
            <v>1715</v>
          </cell>
          <cell r="K205">
            <v>0</v>
          </cell>
          <cell r="L205">
            <v>0</v>
          </cell>
        </row>
        <row r="206">
          <cell r="F206">
            <v>3900</v>
          </cell>
          <cell r="G206">
            <v>0</v>
          </cell>
          <cell r="H206">
            <v>0</v>
          </cell>
          <cell r="J206">
            <v>2430</v>
          </cell>
          <cell r="K206">
            <v>0</v>
          </cell>
          <cell r="L206">
            <v>0</v>
          </cell>
        </row>
        <row r="207">
          <cell r="F207">
            <v>154</v>
          </cell>
          <cell r="G207">
            <v>0</v>
          </cell>
          <cell r="H207">
            <v>0</v>
          </cell>
          <cell r="J207">
            <v>3575</v>
          </cell>
          <cell r="K207">
            <v>0</v>
          </cell>
          <cell r="L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J208">
            <v>271</v>
          </cell>
          <cell r="K208">
            <v>0</v>
          </cell>
          <cell r="L208">
            <v>0</v>
          </cell>
        </row>
        <row r="209">
          <cell r="F209">
            <v>279</v>
          </cell>
          <cell r="G209">
            <v>0</v>
          </cell>
          <cell r="H209">
            <v>0</v>
          </cell>
          <cell r="J209">
            <v>315</v>
          </cell>
          <cell r="K209">
            <v>0</v>
          </cell>
          <cell r="L209">
            <v>0</v>
          </cell>
        </row>
        <row r="210">
          <cell r="F210">
            <v>334</v>
          </cell>
          <cell r="G210">
            <v>0</v>
          </cell>
          <cell r="H210">
            <v>0</v>
          </cell>
          <cell r="J210">
            <v>622</v>
          </cell>
          <cell r="K210">
            <v>0</v>
          </cell>
          <cell r="L210">
            <v>0</v>
          </cell>
        </row>
        <row r="211">
          <cell r="F211">
            <v>647</v>
          </cell>
          <cell r="G211">
            <v>0</v>
          </cell>
          <cell r="H211">
            <v>0</v>
          </cell>
          <cell r="J211">
            <v>938</v>
          </cell>
          <cell r="K211">
            <v>0</v>
          </cell>
          <cell r="L211">
            <v>0</v>
          </cell>
        </row>
        <row r="212">
          <cell r="F212">
            <v>968</v>
          </cell>
          <cell r="G212">
            <v>0</v>
          </cell>
          <cell r="H212">
            <v>0</v>
          </cell>
          <cell r="J212">
            <v>1156</v>
          </cell>
          <cell r="K212">
            <v>0</v>
          </cell>
          <cell r="L212">
            <v>0</v>
          </cell>
        </row>
        <row r="213">
          <cell r="F213">
            <v>1265</v>
          </cell>
          <cell r="G213">
            <v>0</v>
          </cell>
          <cell r="H213">
            <v>0</v>
          </cell>
          <cell r="J213">
            <v>1795</v>
          </cell>
          <cell r="K213">
            <v>0</v>
          </cell>
          <cell r="L213">
            <v>0</v>
          </cell>
        </row>
        <row r="214">
          <cell r="F214">
            <v>1676</v>
          </cell>
          <cell r="G214">
            <v>0</v>
          </cell>
          <cell r="H214">
            <v>0</v>
          </cell>
          <cell r="J214">
            <v>2373</v>
          </cell>
          <cell r="K214">
            <v>0</v>
          </cell>
          <cell r="L214">
            <v>0</v>
          </cell>
        </row>
        <row r="215">
          <cell r="F215">
            <v>2187</v>
          </cell>
          <cell r="G215">
            <v>0</v>
          </cell>
          <cell r="H215">
            <v>0</v>
          </cell>
          <cell r="J215">
            <v>3886</v>
          </cell>
          <cell r="K215">
            <v>0</v>
          </cell>
          <cell r="L215">
            <v>0</v>
          </cell>
        </row>
        <row r="216">
          <cell r="F216">
            <v>3331</v>
          </cell>
          <cell r="G216">
            <v>0</v>
          </cell>
          <cell r="H216">
            <v>0</v>
          </cell>
          <cell r="J216">
            <v>4618</v>
          </cell>
          <cell r="K216">
            <v>0</v>
          </cell>
          <cell r="L216">
            <v>0</v>
          </cell>
        </row>
        <row r="217">
          <cell r="F217">
            <v>3942</v>
          </cell>
          <cell r="G217">
            <v>0</v>
          </cell>
          <cell r="H217">
            <v>0</v>
          </cell>
          <cell r="J217">
            <v>195</v>
          </cell>
          <cell r="K217">
            <v>0</v>
          </cell>
          <cell r="L217">
            <v>0</v>
          </cell>
        </row>
        <row r="218">
          <cell r="F218">
            <v>195</v>
          </cell>
          <cell r="G218">
            <v>0</v>
          </cell>
          <cell r="H218">
            <v>0</v>
          </cell>
          <cell r="J218">
            <v>285</v>
          </cell>
          <cell r="K218">
            <v>0</v>
          </cell>
          <cell r="L218">
            <v>0</v>
          </cell>
        </row>
        <row r="219">
          <cell r="F219">
            <v>285</v>
          </cell>
          <cell r="G219">
            <v>0</v>
          </cell>
          <cell r="H219">
            <v>0</v>
          </cell>
          <cell r="J219">
            <v>470</v>
          </cell>
          <cell r="K219">
            <v>0</v>
          </cell>
          <cell r="L219">
            <v>0</v>
          </cell>
        </row>
        <row r="220">
          <cell r="F220">
            <v>470</v>
          </cell>
          <cell r="G220">
            <v>0</v>
          </cell>
          <cell r="H220">
            <v>0</v>
          </cell>
          <cell r="J220">
            <v>700</v>
          </cell>
          <cell r="K220">
            <v>0</v>
          </cell>
          <cell r="L220">
            <v>0</v>
          </cell>
        </row>
        <row r="221">
          <cell r="F221">
            <v>700</v>
          </cell>
          <cell r="G221">
            <v>0</v>
          </cell>
          <cell r="H221">
            <v>0</v>
          </cell>
          <cell r="J221">
            <v>820</v>
          </cell>
          <cell r="K221">
            <v>0</v>
          </cell>
          <cell r="L221">
            <v>0</v>
          </cell>
        </row>
        <row r="222">
          <cell r="F222">
            <v>565</v>
          </cell>
          <cell r="G222">
            <v>0</v>
          </cell>
          <cell r="H222">
            <v>0</v>
          </cell>
          <cell r="J222">
            <v>1235</v>
          </cell>
          <cell r="K222">
            <v>0</v>
          </cell>
          <cell r="L222">
            <v>0</v>
          </cell>
        </row>
        <row r="223">
          <cell r="F223">
            <v>800</v>
          </cell>
          <cell r="G223">
            <v>0</v>
          </cell>
          <cell r="H223">
            <v>0</v>
          </cell>
          <cell r="J223">
            <v>1715</v>
          </cell>
          <cell r="K223">
            <v>0</v>
          </cell>
          <cell r="L223">
            <v>0</v>
          </cell>
        </row>
        <row r="224">
          <cell r="F224">
            <v>1027</v>
          </cell>
          <cell r="G224">
            <v>0</v>
          </cell>
          <cell r="H224">
            <v>0</v>
          </cell>
          <cell r="J224">
            <v>2430</v>
          </cell>
          <cell r="K224">
            <v>0</v>
          </cell>
          <cell r="L224">
            <v>0</v>
          </cell>
        </row>
        <row r="225">
          <cell r="F225">
            <v>1570</v>
          </cell>
          <cell r="G225">
            <v>0</v>
          </cell>
          <cell r="H225">
            <v>0</v>
          </cell>
          <cell r="J225">
            <v>3575</v>
          </cell>
          <cell r="K225">
            <v>0</v>
          </cell>
          <cell r="L225">
            <v>0</v>
          </cell>
        </row>
        <row r="226">
          <cell r="F226">
            <v>2010</v>
          </cell>
          <cell r="G226">
            <v>0</v>
          </cell>
          <cell r="H226">
            <v>0</v>
          </cell>
          <cell r="J226">
            <v>288</v>
          </cell>
          <cell r="K226">
            <v>0</v>
          </cell>
          <cell r="L226">
            <v>0</v>
          </cell>
        </row>
        <row r="227">
          <cell r="F227">
            <v>340</v>
          </cell>
          <cell r="G227">
            <v>0</v>
          </cell>
          <cell r="H227">
            <v>0</v>
          </cell>
          <cell r="J227">
            <v>357</v>
          </cell>
          <cell r="K227">
            <v>0</v>
          </cell>
          <cell r="L227">
            <v>0</v>
          </cell>
        </row>
        <row r="228">
          <cell r="F228">
            <v>530</v>
          </cell>
          <cell r="G228">
            <v>0</v>
          </cell>
          <cell r="H228">
            <v>0</v>
          </cell>
          <cell r="J228">
            <v>697</v>
          </cell>
          <cell r="K228">
            <v>0</v>
          </cell>
          <cell r="L228">
            <v>0</v>
          </cell>
        </row>
        <row r="229">
          <cell r="F229">
            <v>640</v>
          </cell>
          <cell r="G229">
            <v>0</v>
          </cell>
          <cell r="H229">
            <v>0</v>
          </cell>
          <cell r="J229">
            <v>975</v>
          </cell>
          <cell r="K229">
            <v>0</v>
          </cell>
          <cell r="L229">
            <v>0</v>
          </cell>
        </row>
        <row r="230">
          <cell r="F230">
            <v>850</v>
          </cell>
          <cell r="G230">
            <v>0</v>
          </cell>
          <cell r="H230">
            <v>0</v>
          </cell>
          <cell r="J230">
            <v>1400</v>
          </cell>
          <cell r="K230">
            <v>0</v>
          </cell>
          <cell r="L230">
            <v>0</v>
          </cell>
        </row>
        <row r="231">
          <cell r="F231">
            <v>1190</v>
          </cell>
          <cell r="G231">
            <v>0</v>
          </cell>
          <cell r="H231">
            <v>0</v>
          </cell>
          <cell r="J231">
            <v>1795</v>
          </cell>
          <cell r="K231">
            <v>0</v>
          </cell>
          <cell r="L231">
            <v>0</v>
          </cell>
        </row>
        <row r="232">
          <cell r="F232">
            <v>1790</v>
          </cell>
          <cell r="G232">
            <v>0</v>
          </cell>
          <cell r="H232">
            <v>0</v>
          </cell>
          <cell r="J232">
            <v>2335</v>
          </cell>
          <cell r="K232">
            <v>0</v>
          </cell>
          <cell r="L232">
            <v>0</v>
          </cell>
        </row>
        <row r="233">
          <cell r="F233">
            <v>2550</v>
          </cell>
          <cell r="G233">
            <v>0</v>
          </cell>
          <cell r="H233">
            <v>0</v>
          </cell>
          <cell r="J233">
            <v>3886</v>
          </cell>
          <cell r="K233">
            <v>0</v>
          </cell>
          <cell r="L233">
            <v>0</v>
          </cell>
        </row>
        <row r="234">
          <cell r="F234">
            <v>3780</v>
          </cell>
          <cell r="G234">
            <v>0</v>
          </cell>
          <cell r="H234">
            <v>0</v>
          </cell>
          <cell r="J234">
            <v>4618</v>
          </cell>
          <cell r="K234">
            <v>0</v>
          </cell>
          <cell r="L234">
            <v>0</v>
          </cell>
        </row>
        <row r="235">
          <cell r="F235">
            <v>5900</v>
          </cell>
          <cell r="G235">
            <v>0</v>
          </cell>
          <cell r="H235">
            <v>0</v>
          </cell>
          <cell r="J235">
            <v>220</v>
          </cell>
          <cell r="K235">
            <v>0</v>
          </cell>
          <cell r="L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J236">
            <v>260</v>
          </cell>
          <cell r="K236">
            <v>0</v>
          </cell>
          <cell r="L236">
            <v>0</v>
          </cell>
        </row>
        <row r="237">
          <cell r="F237">
            <v>0</v>
          </cell>
          <cell r="G237">
            <v>0</v>
          </cell>
          <cell r="H237">
            <v>0</v>
          </cell>
          <cell r="J237">
            <v>280</v>
          </cell>
          <cell r="K237">
            <v>0</v>
          </cell>
          <cell r="L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J238">
            <v>390</v>
          </cell>
          <cell r="K238">
            <v>0</v>
          </cell>
          <cell r="L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J239">
            <v>500</v>
          </cell>
          <cell r="K239">
            <v>0</v>
          </cell>
          <cell r="L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J240">
            <v>790</v>
          </cell>
          <cell r="K240">
            <v>0</v>
          </cell>
          <cell r="L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J241">
            <v>1250</v>
          </cell>
          <cell r="K241">
            <v>0</v>
          </cell>
          <cell r="L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J242">
            <v>1600</v>
          </cell>
          <cell r="K242">
            <v>0</v>
          </cell>
          <cell r="L242">
            <v>0</v>
          </cell>
        </row>
        <row r="243">
          <cell r="F243">
            <v>150</v>
          </cell>
          <cell r="G243">
            <v>0</v>
          </cell>
          <cell r="H243">
            <v>0</v>
          </cell>
          <cell r="J243">
            <v>2300</v>
          </cell>
          <cell r="K243">
            <v>0</v>
          </cell>
          <cell r="L243">
            <v>0</v>
          </cell>
        </row>
        <row r="244">
          <cell r="F244">
            <v>226</v>
          </cell>
          <cell r="G244">
            <v>0</v>
          </cell>
          <cell r="H244">
            <v>0</v>
          </cell>
          <cell r="J244">
            <v>3280</v>
          </cell>
          <cell r="K244">
            <v>0</v>
          </cell>
          <cell r="L244">
            <v>0</v>
          </cell>
        </row>
        <row r="245">
          <cell r="F245">
            <v>294</v>
          </cell>
          <cell r="G245">
            <v>0</v>
          </cell>
          <cell r="H245">
            <v>0</v>
          </cell>
          <cell r="J245">
            <v>6660</v>
          </cell>
          <cell r="K245">
            <v>0</v>
          </cell>
          <cell r="L245">
            <v>0</v>
          </cell>
        </row>
        <row r="246">
          <cell r="F246">
            <v>358</v>
          </cell>
          <cell r="G246">
            <v>0</v>
          </cell>
          <cell r="H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F247">
            <v>623</v>
          </cell>
          <cell r="G247">
            <v>0</v>
          </cell>
          <cell r="H247">
            <v>0</v>
          </cell>
          <cell r="J247">
            <v>214</v>
          </cell>
          <cell r="K247">
            <v>0</v>
          </cell>
          <cell r="L247">
            <v>0</v>
          </cell>
        </row>
        <row r="248">
          <cell r="F248">
            <v>240</v>
          </cell>
          <cell r="G248">
            <v>0</v>
          </cell>
          <cell r="H248">
            <v>0</v>
          </cell>
          <cell r="J248">
            <v>279</v>
          </cell>
          <cell r="K248">
            <v>0</v>
          </cell>
          <cell r="L248">
            <v>0</v>
          </cell>
        </row>
        <row r="249">
          <cell r="F249">
            <v>1284</v>
          </cell>
          <cell r="G249">
            <v>0</v>
          </cell>
          <cell r="H249">
            <v>0</v>
          </cell>
          <cell r="J249">
            <v>339</v>
          </cell>
          <cell r="K249">
            <v>0</v>
          </cell>
          <cell r="L249">
            <v>0</v>
          </cell>
        </row>
        <row r="250">
          <cell r="F250">
            <v>390</v>
          </cell>
          <cell r="G250">
            <v>0</v>
          </cell>
          <cell r="H250">
            <v>0</v>
          </cell>
          <cell r="J250">
            <v>350</v>
          </cell>
          <cell r="K250">
            <v>0</v>
          </cell>
          <cell r="L250">
            <v>0</v>
          </cell>
        </row>
        <row r="251">
          <cell r="F251">
            <v>2378</v>
          </cell>
          <cell r="G251">
            <v>0</v>
          </cell>
          <cell r="H251">
            <v>0</v>
          </cell>
          <cell r="J251">
            <v>912</v>
          </cell>
          <cell r="K251">
            <v>0</v>
          </cell>
          <cell r="L251">
            <v>0</v>
          </cell>
        </row>
        <row r="252">
          <cell r="F252">
            <v>1250</v>
          </cell>
          <cell r="G252">
            <v>0</v>
          </cell>
          <cell r="H252">
            <v>0</v>
          </cell>
          <cell r="J252">
            <v>1109</v>
          </cell>
          <cell r="K252">
            <v>0</v>
          </cell>
          <cell r="L252">
            <v>0</v>
          </cell>
        </row>
        <row r="253">
          <cell r="F253">
            <v>1235</v>
          </cell>
          <cell r="G253">
            <v>0</v>
          </cell>
          <cell r="H253">
            <v>0</v>
          </cell>
          <cell r="J253">
            <v>715</v>
          </cell>
          <cell r="K253">
            <v>0</v>
          </cell>
          <cell r="L253">
            <v>0</v>
          </cell>
        </row>
        <row r="254">
          <cell r="F254">
            <v>5568</v>
          </cell>
          <cell r="G254">
            <v>0</v>
          </cell>
          <cell r="H254">
            <v>0</v>
          </cell>
          <cell r="J254">
            <v>3948</v>
          </cell>
          <cell r="K254">
            <v>0</v>
          </cell>
          <cell r="L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J255">
            <v>1235</v>
          </cell>
          <cell r="K255">
            <v>0</v>
          </cell>
          <cell r="L255">
            <v>0</v>
          </cell>
        </row>
        <row r="256">
          <cell r="F256">
            <v>67600</v>
          </cell>
          <cell r="G256">
            <v>0</v>
          </cell>
          <cell r="H256">
            <v>0</v>
          </cell>
          <cell r="J256">
            <v>2150</v>
          </cell>
          <cell r="K256">
            <v>0</v>
          </cell>
          <cell r="L256">
            <v>0</v>
          </cell>
        </row>
        <row r="257">
          <cell r="F257">
            <v>1550</v>
          </cell>
          <cell r="G257">
            <v>0</v>
          </cell>
          <cell r="H257">
            <v>0</v>
          </cell>
          <cell r="J257">
            <v>3380</v>
          </cell>
          <cell r="K257">
            <v>0</v>
          </cell>
          <cell r="L257">
            <v>0</v>
          </cell>
        </row>
        <row r="258">
          <cell r="F258">
            <v>2070</v>
          </cell>
          <cell r="G258">
            <v>0</v>
          </cell>
          <cell r="H258">
            <v>0</v>
          </cell>
          <cell r="J258">
            <v>4550</v>
          </cell>
          <cell r="K258">
            <v>0</v>
          </cell>
          <cell r="L258">
            <v>0</v>
          </cell>
        </row>
        <row r="259">
          <cell r="F259">
            <v>2690</v>
          </cell>
          <cell r="G259">
            <v>0</v>
          </cell>
          <cell r="H259">
            <v>0</v>
          </cell>
          <cell r="J259">
            <v>5200</v>
          </cell>
          <cell r="K259">
            <v>0</v>
          </cell>
          <cell r="L259">
            <v>0</v>
          </cell>
        </row>
        <row r="260">
          <cell r="F260">
            <v>3830</v>
          </cell>
          <cell r="G260">
            <v>0</v>
          </cell>
          <cell r="H260">
            <v>0</v>
          </cell>
          <cell r="J260">
            <v>7600</v>
          </cell>
          <cell r="K260">
            <v>0</v>
          </cell>
          <cell r="L260">
            <v>0</v>
          </cell>
        </row>
        <row r="261">
          <cell r="F261">
            <v>6220</v>
          </cell>
          <cell r="G261">
            <v>0</v>
          </cell>
          <cell r="H261">
            <v>0</v>
          </cell>
          <cell r="J261">
            <v>10400</v>
          </cell>
          <cell r="K261">
            <v>0</v>
          </cell>
          <cell r="L261">
            <v>0</v>
          </cell>
        </row>
        <row r="262">
          <cell r="F262">
            <v>9330</v>
          </cell>
          <cell r="G262">
            <v>0</v>
          </cell>
          <cell r="H262">
            <v>0</v>
          </cell>
          <cell r="J262">
            <v>11110</v>
          </cell>
          <cell r="K262">
            <v>0</v>
          </cell>
          <cell r="L262">
            <v>0</v>
          </cell>
        </row>
        <row r="263">
          <cell r="F263">
            <v>17630</v>
          </cell>
          <cell r="G263">
            <v>0</v>
          </cell>
          <cell r="H263">
            <v>0</v>
          </cell>
          <cell r="J263">
            <v>1180</v>
          </cell>
          <cell r="K263">
            <v>0</v>
          </cell>
          <cell r="L263">
            <v>0</v>
          </cell>
        </row>
        <row r="264">
          <cell r="F264">
            <v>979</v>
          </cell>
          <cell r="G264">
            <v>0</v>
          </cell>
          <cell r="H264">
            <v>0</v>
          </cell>
          <cell r="J264">
            <v>936</v>
          </cell>
          <cell r="K264">
            <v>0</v>
          </cell>
          <cell r="L264">
            <v>0</v>
          </cell>
        </row>
        <row r="265">
          <cell r="F265">
            <v>1101</v>
          </cell>
          <cell r="G265">
            <v>0</v>
          </cell>
          <cell r="H265">
            <v>0</v>
          </cell>
          <cell r="J265">
            <v>1235</v>
          </cell>
          <cell r="K265">
            <v>0</v>
          </cell>
          <cell r="L265">
            <v>0</v>
          </cell>
        </row>
        <row r="266">
          <cell r="F266">
            <v>1468</v>
          </cell>
          <cell r="G266">
            <v>0</v>
          </cell>
          <cell r="H266">
            <v>0</v>
          </cell>
          <cell r="J266">
            <v>131800</v>
          </cell>
          <cell r="K266">
            <v>0</v>
          </cell>
          <cell r="L266">
            <v>0</v>
          </cell>
        </row>
        <row r="267">
          <cell r="F267">
            <v>1700</v>
          </cell>
          <cell r="G267">
            <v>0</v>
          </cell>
          <cell r="H267">
            <v>0</v>
          </cell>
          <cell r="J267">
            <v>134800</v>
          </cell>
          <cell r="K267">
            <v>0</v>
          </cell>
          <cell r="L267">
            <v>0</v>
          </cell>
        </row>
        <row r="268">
          <cell r="F268">
            <v>3780</v>
          </cell>
          <cell r="G268">
            <v>0</v>
          </cell>
          <cell r="H268">
            <v>0</v>
          </cell>
          <cell r="J268">
            <v>36533</v>
          </cell>
          <cell r="K268">
            <v>0</v>
          </cell>
          <cell r="L268">
            <v>0</v>
          </cell>
        </row>
        <row r="269">
          <cell r="F269">
            <v>5630</v>
          </cell>
          <cell r="G269">
            <v>0</v>
          </cell>
          <cell r="H269">
            <v>0</v>
          </cell>
          <cell r="J269">
            <v>38133</v>
          </cell>
          <cell r="K269">
            <v>0</v>
          </cell>
          <cell r="L269">
            <v>0</v>
          </cell>
        </row>
        <row r="270">
          <cell r="F270">
            <v>7560</v>
          </cell>
          <cell r="G270">
            <v>0</v>
          </cell>
          <cell r="H270">
            <v>0</v>
          </cell>
          <cell r="J270">
            <v>132300</v>
          </cell>
          <cell r="K270">
            <v>0</v>
          </cell>
          <cell r="L270">
            <v>0</v>
          </cell>
        </row>
        <row r="271">
          <cell r="F271">
            <v>1200</v>
          </cell>
          <cell r="G271">
            <v>0</v>
          </cell>
          <cell r="H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F272">
            <v>1120</v>
          </cell>
          <cell r="G272">
            <v>0</v>
          </cell>
          <cell r="H272">
            <v>0</v>
          </cell>
          <cell r="J272">
            <v>49400</v>
          </cell>
          <cell r="K272">
            <v>0</v>
          </cell>
          <cell r="L272">
            <v>0</v>
          </cell>
        </row>
        <row r="273">
          <cell r="F273">
            <v>1880</v>
          </cell>
          <cell r="G273">
            <v>0</v>
          </cell>
          <cell r="H273">
            <v>0</v>
          </cell>
          <cell r="J273">
            <v>71400</v>
          </cell>
          <cell r="K273">
            <v>0</v>
          </cell>
          <cell r="L273">
            <v>0</v>
          </cell>
        </row>
        <row r="274">
          <cell r="F274">
            <v>2450</v>
          </cell>
          <cell r="G274">
            <v>0</v>
          </cell>
          <cell r="H274">
            <v>0</v>
          </cell>
          <cell r="J274">
            <v>86733</v>
          </cell>
          <cell r="K274">
            <v>0</v>
          </cell>
          <cell r="L274">
            <v>0</v>
          </cell>
        </row>
        <row r="275">
          <cell r="F275">
            <v>2160</v>
          </cell>
          <cell r="G275">
            <v>0</v>
          </cell>
          <cell r="H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F276">
            <v>3600</v>
          </cell>
          <cell r="G276">
            <v>0</v>
          </cell>
          <cell r="H276">
            <v>0</v>
          </cell>
          <cell r="J276">
            <v>95200</v>
          </cell>
          <cell r="K276">
            <v>0</v>
          </cell>
          <cell r="L276">
            <v>0</v>
          </cell>
        </row>
        <row r="277">
          <cell r="F277">
            <v>7220</v>
          </cell>
          <cell r="G277">
            <v>9300</v>
          </cell>
          <cell r="H277">
            <v>0</v>
          </cell>
          <cell r="J277">
            <v>1550</v>
          </cell>
          <cell r="K277">
            <v>9300</v>
          </cell>
          <cell r="L277">
            <v>0</v>
          </cell>
        </row>
        <row r="278">
          <cell r="F278">
            <v>12900</v>
          </cell>
          <cell r="G278">
            <v>0</v>
          </cell>
          <cell r="H278">
            <v>0</v>
          </cell>
          <cell r="J278">
            <v>2070</v>
          </cell>
          <cell r="K278">
            <v>0</v>
          </cell>
          <cell r="L278">
            <v>0</v>
          </cell>
        </row>
        <row r="279">
          <cell r="F279">
            <v>28800</v>
          </cell>
          <cell r="G279">
            <v>0</v>
          </cell>
          <cell r="H279">
            <v>0</v>
          </cell>
          <cell r="J279">
            <v>2690</v>
          </cell>
          <cell r="K279">
            <v>0</v>
          </cell>
          <cell r="L279">
            <v>0</v>
          </cell>
        </row>
        <row r="280">
          <cell r="F280">
            <v>212</v>
          </cell>
          <cell r="G280">
            <v>0</v>
          </cell>
          <cell r="H280">
            <v>0</v>
          </cell>
          <cell r="J280">
            <v>3830</v>
          </cell>
          <cell r="K280">
            <v>0</v>
          </cell>
          <cell r="L280">
            <v>0</v>
          </cell>
        </row>
        <row r="281">
          <cell r="F281">
            <v>255</v>
          </cell>
          <cell r="G281">
            <v>0</v>
          </cell>
          <cell r="H281">
            <v>0</v>
          </cell>
          <cell r="J281">
            <v>6370</v>
          </cell>
          <cell r="K281">
            <v>0</v>
          </cell>
          <cell r="L281">
            <v>0</v>
          </cell>
        </row>
        <row r="282">
          <cell r="F282">
            <v>308</v>
          </cell>
          <cell r="G282">
            <v>0</v>
          </cell>
          <cell r="H282">
            <v>0</v>
          </cell>
          <cell r="J282">
            <v>10125</v>
          </cell>
          <cell r="K282">
            <v>0</v>
          </cell>
          <cell r="L282">
            <v>0</v>
          </cell>
        </row>
        <row r="283">
          <cell r="F283">
            <v>361</v>
          </cell>
          <cell r="G283">
            <v>0</v>
          </cell>
          <cell r="H283">
            <v>0</v>
          </cell>
          <cell r="J283">
            <v>19125</v>
          </cell>
          <cell r="K283">
            <v>0</v>
          </cell>
          <cell r="L283">
            <v>0</v>
          </cell>
        </row>
        <row r="284">
          <cell r="F284">
            <v>403</v>
          </cell>
          <cell r="G284">
            <v>0</v>
          </cell>
          <cell r="H284">
            <v>0</v>
          </cell>
          <cell r="J284">
            <v>960</v>
          </cell>
          <cell r="K284">
            <v>0</v>
          </cell>
          <cell r="L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J285">
            <v>1080</v>
          </cell>
          <cell r="K285">
            <v>0</v>
          </cell>
          <cell r="L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J286">
            <v>1440</v>
          </cell>
          <cell r="K286">
            <v>0</v>
          </cell>
          <cell r="L286">
            <v>0</v>
          </cell>
        </row>
        <row r="287">
          <cell r="F287">
            <v>832</v>
          </cell>
          <cell r="G287">
            <v>0</v>
          </cell>
          <cell r="H287">
            <v>0</v>
          </cell>
          <cell r="J287">
            <v>2478</v>
          </cell>
          <cell r="K287">
            <v>0</v>
          </cell>
          <cell r="L287">
            <v>0</v>
          </cell>
        </row>
        <row r="288">
          <cell r="F288">
            <v>450</v>
          </cell>
          <cell r="G288">
            <v>0</v>
          </cell>
          <cell r="H288">
            <v>0</v>
          </cell>
          <cell r="J288">
            <v>3960</v>
          </cell>
          <cell r="K288">
            <v>0</v>
          </cell>
          <cell r="L288">
            <v>0</v>
          </cell>
        </row>
        <row r="289">
          <cell r="F289">
            <v>440</v>
          </cell>
          <cell r="G289">
            <v>0</v>
          </cell>
          <cell r="H289">
            <v>0</v>
          </cell>
          <cell r="J289">
            <v>4800</v>
          </cell>
          <cell r="K289">
            <v>0</v>
          </cell>
          <cell r="L289">
            <v>0</v>
          </cell>
        </row>
        <row r="290">
          <cell r="F290">
            <v>495</v>
          </cell>
          <cell r="G290">
            <v>0</v>
          </cell>
          <cell r="H290">
            <v>0</v>
          </cell>
          <cell r="J290">
            <v>8400</v>
          </cell>
          <cell r="K290">
            <v>0</v>
          </cell>
          <cell r="L290">
            <v>0</v>
          </cell>
        </row>
        <row r="291">
          <cell r="F291">
            <v>190</v>
          </cell>
          <cell r="G291">
            <v>0</v>
          </cell>
          <cell r="H291">
            <v>0</v>
          </cell>
          <cell r="J291">
            <v>270</v>
          </cell>
          <cell r="K291">
            <v>0</v>
          </cell>
          <cell r="L291">
            <v>0</v>
          </cell>
        </row>
        <row r="292">
          <cell r="F292">
            <v>150</v>
          </cell>
          <cell r="G292">
            <v>1060</v>
          </cell>
          <cell r="H292">
            <v>0</v>
          </cell>
          <cell r="J292">
            <v>265</v>
          </cell>
          <cell r="K292">
            <v>1060</v>
          </cell>
          <cell r="L292">
            <v>0</v>
          </cell>
        </row>
        <row r="293">
          <cell r="F293">
            <v>230</v>
          </cell>
          <cell r="G293">
            <v>1800</v>
          </cell>
          <cell r="H293">
            <v>0</v>
          </cell>
          <cell r="J293">
            <v>300</v>
          </cell>
          <cell r="K293">
            <v>1800</v>
          </cell>
          <cell r="L293">
            <v>0</v>
          </cell>
        </row>
        <row r="294">
          <cell r="F294">
            <v>1200</v>
          </cell>
          <cell r="G294">
            <v>0</v>
          </cell>
          <cell r="H294">
            <v>0</v>
          </cell>
          <cell r="J294">
            <v>365</v>
          </cell>
          <cell r="K294">
            <v>0</v>
          </cell>
          <cell r="L294">
            <v>0</v>
          </cell>
        </row>
        <row r="295">
          <cell r="F295">
            <v>1530</v>
          </cell>
          <cell r="G295">
            <v>0</v>
          </cell>
          <cell r="H295">
            <v>0</v>
          </cell>
          <cell r="J295">
            <v>405</v>
          </cell>
          <cell r="K295">
            <v>0</v>
          </cell>
          <cell r="L295">
            <v>0</v>
          </cell>
        </row>
        <row r="296">
          <cell r="F296">
            <v>1650</v>
          </cell>
          <cell r="G296">
            <v>0</v>
          </cell>
          <cell r="H296">
            <v>0</v>
          </cell>
          <cell r="J296">
            <v>480</v>
          </cell>
          <cell r="K296">
            <v>0</v>
          </cell>
          <cell r="L296">
            <v>0</v>
          </cell>
        </row>
        <row r="297">
          <cell r="F297">
            <v>2330</v>
          </cell>
          <cell r="G297">
            <v>0</v>
          </cell>
          <cell r="H297">
            <v>0</v>
          </cell>
          <cell r="J297">
            <v>765</v>
          </cell>
          <cell r="K297">
            <v>0</v>
          </cell>
          <cell r="L297">
            <v>0</v>
          </cell>
        </row>
        <row r="298">
          <cell r="F298">
            <v>2590</v>
          </cell>
          <cell r="G298">
            <v>0</v>
          </cell>
          <cell r="H298">
            <v>0</v>
          </cell>
          <cell r="J298">
            <v>990</v>
          </cell>
          <cell r="K298">
            <v>0</v>
          </cell>
          <cell r="L298">
            <v>0</v>
          </cell>
        </row>
        <row r="299">
          <cell r="F299">
            <v>3820</v>
          </cell>
          <cell r="G299">
            <v>0</v>
          </cell>
          <cell r="H299">
            <v>0</v>
          </cell>
          <cell r="J299">
            <v>1235</v>
          </cell>
          <cell r="K299">
            <v>0</v>
          </cell>
          <cell r="L299">
            <v>0</v>
          </cell>
        </row>
        <row r="300">
          <cell r="F300">
            <v>3960</v>
          </cell>
          <cell r="G300">
            <v>0</v>
          </cell>
          <cell r="H300">
            <v>0</v>
          </cell>
          <cell r="J300">
            <v>460</v>
          </cell>
          <cell r="K300">
            <v>0</v>
          </cell>
          <cell r="L300">
            <v>0</v>
          </cell>
        </row>
        <row r="301">
          <cell r="F301">
            <v>5850</v>
          </cell>
          <cell r="G301">
            <v>0</v>
          </cell>
          <cell r="H301">
            <v>0</v>
          </cell>
          <cell r="J301">
            <v>493</v>
          </cell>
          <cell r="K301">
            <v>0</v>
          </cell>
          <cell r="L301">
            <v>0</v>
          </cell>
        </row>
        <row r="302">
          <cell r="F302">
            <v>7950</v>
          </cell>
          <cell r="G302">
            <v>0</v>
          </cell>
          <cell r="H302">
            <v>0</v>
          </cell>
          <cell r="J302">
            <v>507</v>
          </cell>
          <cell r="K302">
            <v>0</v>
          </cell>
          <cell r="L302">
            <v>0</v>
          </cell>
        </row>
        <row r="303">
          <cell r="F303">
            <v>9180</v>
          </cell>
          <cell r="G303">
            <v>0</v>
          </cell>
          <cell r="H303">
            <v>0</v>
          </cell>
          <cell r="J303">
            <v>705</v>
          </cell>
          <cell r="K303">
            <v>0</v>
          </cell>
          <cell r="L303">
            <v>0</v>
          </cell>
        </row>
        <row r="304">
          <cell r="F304">
            <v>12100</v>
          </cell>
          <cell r="G304">
            <v>0</v>
          </cell>
          <cell r="H304">
            <v>0</v>
          </cell>
          <cell r="J304">
            <v>872</v>
          </cell>
          <cell r="K304">
            <v>0</v>
          </cell>
          <cell r="L304">
            <v>0</v>
          </cell>
        </row>
        <row r="305">
          <cell r="F305">
            <v>3900</v>
          </cell>
          <cell r="G305">
            <v>0</v>
          </cell>
          <cell r="H305">
            <v>0</v>
          </cell>
          <cell r="J305">
            <v>1178</v>
          </cell>
          <cell r="K305">
            <v>0</v>
          </cell>
          <cell r="L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J306">
            <v>1350</v>
          </cell>
          <cell r="K306">
            <v>0</v>
          </cell>
          <cell r="L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J307">
            <v>2440</v>
          </cell>
          <cell r="K307">
            <v>0</v>
          </cell>
          <cell r="L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J308">
            <v>450</v>
          </cell>
          <cell r="K308">
            <v>0</v>
          </cell>
          <cell r="L308">
            <v>0</v>
          </cell>
        </row>
        <row r="309">
          <cell r="F309">
            <v>8500</v>
          </cell>
          <cell r="G309">
            <v>0</v>
          </cell>
          <cell r="H309">
            <v>0</v>
          </cell>
          <cell r="J309">
            <v>832</v>
          </cell>
          <cell r="K309">
            <v>0</v>
          </cell>
          <cell r="L309">
            <v>0</v>
          </cell>
        </row>
        <row r="310">
          <cell r="F310">
            <v>9000</v>
          </cell>
          <cell r="G310">
            <v>0</v>
          </cell>
          <cell r="H310">
            <v>0</v>
          </cell>
          <cell r="J310">
            <v>550</v>
          </cell>
          <cell r="K310">
            <v>0</v>
          </cell>
          <cell r="L310">
            <v>0</v>
          </cell>
        </row>
        <row r="311">
          <cell r="F311">
            <v>9600</v>
          </cell>
          <cell r="G311">
            <v>0</v>
          </cell>
          <cell r="H311">
            <v>0</v>
          </cell>
          <cell r="J311">
            <v>720</v>
          </cell>
          <cell r="K311">
            <v>0</v>
          </cell>
          <cell r="L311">
            <v>0</v>
          </cell>
        </row>
        <row r="312">
          <cell r="F312">
            <v>13800</v>
          </cell>
          <cell r="G312">
            <v>0</v>
          </cell>
          <cell r="H312">
            <v>0</v>
          </cell>
          <cell r="J312">
            <v>1350</v>
          </cell>
          <cell r="K312">
            <v>0</v>
          </cell>
          <cell r="L312">
            <v>0</v>
          </cell>
        </row>
        <row r="313">
          <cell r="F313">
            <v>17690</v>
          </cell>
          <cell r="G313">
            <v>0</v>
          </cell>
          <cell r="H313">
            <v>0</v>
          </cell>
          <cell r="J313">
            <v>150</v>
          </cell>
          <cell r="K313">
            <v>0</v>
          </cell>
          <cell r="L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J314">
            <v>190</v>
          </cell>
          <cell r="K314">
            <v>0</v>
          </cell>
          <cell r="L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J315">
            <v>190</v>
          </cell>
          <cell r="K315">
            <v>0</v>
          </cell>
          <cell r="L315">
            <v>0</v>
          </cell>
        </row>
        <row r="316">
          <cell r="F316">
            <v>5000</v>
          </cell>
          <cell r="G316">
            <v>0</v>
          </cell>
          <cell r="H316">
            <v>0</v>
          </cell>
          <cell r="J316">
            <v>160</v>
          </cell>
          <cell r="K316">
            <v>0</v>
          </cell>
          <cell r="L316">
            <v>0</v>
          </cell>
        </row>
        <row r="317">
          <cell r="F317">
            <v>7100</v>
          </cell>
          <cell r="G317">
            <v>0</v>
          </cell>
          <cell r="H317">
            <v>0</v>
          </cell>
          <cell r="J317">
            <v>540</v>
          </cell>
          <cell r="K317">
            <v>0</v>
          </cell>
          <cell r="L317">
            <v>0</v>
          </cell>
        </row>
        <row r="318">
          <cell r="F318">
            <v>10390</v>
          </cell>
          <cell r="G318">
            <v>0</v>
          </cell>
          <cell r="H318">
            <v>0</v>
          </cell>
          <cell r="J318">
            <v>630</v>
          </cell>
          <cell r="K318">
            <v>0</v>
          </cell>
          <cell r="L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J319">
            <v>180</v>
          </cell>
          <cell r="K319">
            <v>0</v>
          </cell>
          <cell r="L319">
            <v>0</v>
          </cell>
        </row>
        <row r="320">
          <cell r="F320">
            <v>23990</v>
          </cell>
          <cell r="G320">
            <v>0</v>
          </cell>
          <cell r="H320">
            <v>0</v>
          </cell>
          <cell r="J320">
            <v>238</v>
          </cell>
          <cell r="K320">
            <v>0</v>
          </cell>
          <cell r="L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J321">
            <v>220</v>
          </cell>
          <cell r="K321">
            <v>0</v>
          </cell>
          <cell r="L321">
            <v>0</v>
          </cell>
        </row>
        <row r="322">
          <cell r="F322">
            <v>4000</v>
          </cell>
          <cell r="G322">
            <v>0</v>
          </cell>
          <cell r="H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F323">
            <v>11200</v>
          </cell>
          <cell r="G323">
            <v>0</v>
          </cell>
          <cell r="H323">
            <v>0</v>
          </cell>
          <cell r="J323">
            <v>1400</v>
          </cell>
          <cell r="K323">
            <v>0</v>
          </cell>
          <cell r="L323">
            <v>0</v>
          </cell>
        </row>
        <row r="324">
          <cell r="F324">
            <v>15100</v>
          </cell>
          <cell r="G324">
            <v>0</v>
          </cell>
          <cell r="H324">
            <v>0</v>
          </cell>
          <cell r="J324">
            <v>1440</v>
          </cell>
          <cell r="K324">
            <v>0</v>
          </cell>
          <cell r="L324">
            <v>0</v>
          </cell>
        </row>
        <row r="325">
          <cell r="F325">
            <v>11200</v>
          </cell>
          <cell r="G325">
            <v>0</v>
          </cell>
          <cell r="H325">
            <v>0</v>
          </cell>
          <cell r="J325">
            <v>1650</v>
          </cell>
          <cell r="K325">
            <v>0</v>
          </cell>
          <cell r="L325">
            <v>0</v>
          </cell>
        </row>
        <row r="326">
          <cell r="F326">
            <v>14080</v>
          </cell>
          <cell r="G326">
            <v>2330</v>
          </cell>
          <cell r="H326">
            <v>0</v>
          </cell>
          <cell r="J326">
            <v>2330</v>
          </cell>
          <cell r="K326">
            <v>2330</v>
          </cell>
          <cell r="L326">
            <v>0</v>
          </cell>
        </row>
        <row r="327">
          <cell r="F327">
            <v>20800</v>
          </cell>
          <cell r="G327">
            <v>0</v>
          </cell>
          <cell r="H327">
            <v>0</v>
          </cell>
          <cell r="J327">
            <v>2590</v>
          </cell>
          <cell r="K327">
            <v>0</v>
          </cell>
          <cell r="L327">
            <v>0</v>
          </cell>
        </row>
        <row r="328">
          <cell r="F328">
            <v>31390</v>
          </cell>
          <cell r="G328">
            <v>0</v>
          </cell>
          <cell r="H328">
            <v>0</v>
          </cell>
          <cell r="J328">
            <v>3230</v>
          </cell>
          <cell r="K328">
            <v>0</v>
          </cell>
          <cell r="L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J329">
            <v>3820</v>
          </cell>
          <cell r="K329">
            <v>0</v>
          </cell>
          <cell r="L329">
            <v>0</v>
          </cell>
        </row>
        <row r="330">
          <cell r="F330">
            <v>26000</v>
          </cell>
          <cell r="G330">
            <v>0</v>
          </cell>
          <cell r="H330">
            <v>0</v>
          </cell>
          <cell r="J330">
            <v>4210</v>
          </cell>
          <cell r="K330">
            <v>0</v>
          </cell>
          <cell r="L330">
            <v>0</v>
          </cell>
        </row>
        <row r="331">
          <cell r="F331">
            <v>17600</v>
          </cell>
          <cell r="G331">
            <v>0</v>
          </cell>
          <cell r="H331">
            <v>0</v>
          </cell>
          <cell r="J331">
            <v>6900</v>
          </cell>
          <cell r="K331">
            <v>0</v>
          </cell>
          <cell r="L331">
            <v>0</v>
          </cell>
        </row>
        <row r="332">
          <cell r="F332">
            <v>37050</v>
          </cell>
          <cell r="G332">
            <v>0</v>
          </cell>
          <cell r="H332">
            <v>0</v>
          </cell>
          <cell r="J332">
            <v>6800</v>
          </cell>
          <cell r="K332">
            <v>0</v>
          </cell>
          <cell r="L332">
            <v>0</v>
          </cell>
        </row>
        <row r="333">
          <cell r="F333">
            <v>30800</v>
          </cell>
          <cell r="G333">
            <v>0</v>
          </cell>
          <cell r="H333">
            <v>0</v>
          </cell>
          <cell r="J333">
            <v>9180</v>
          </cell>
          <cell r="K333">
            <v>0</v>
          </cell>
          <cell r="L333">
            <v>0</v>
          </cell>
        </row>
        <row r="334">
          <cell r="F334">
            <v>42540</v>
          </cell>
          <cell r="G334">
            <v>0</v>
          </cell>
          <cell r="H334">
            <v>0</v>
          </cell>
          <cell r="J334">
            <v>12230</v>
          </cell>
          <cell r="K334">
            <v>0</v>
          </cell>
          <cell r="L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J335">
            <v>19800</v>
          </cell>
          <cell r="K335">
            <v>0</v>
          </cell>
          <cell r="L335">
            <v>0</v>
          </cell>
        </row>
        <row r="336">
          <cell r="F336">
            <v>36200</v>
          </cell>
          <cell r="G336">
            <v>0</v>
          </cell>
          <cell r="H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F337">
            <v>0</v>
          </cell>
          <cell r="G337">
            <v>0</v>
          </cell>
          <cell r="H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F338">
            <v>0</v>
          </cell>
          <cell r="G338">
            <v>0</v>
          </cell>
          <cell r="H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F339">
            <v>0</v>
          </cell>
          <cell r="G339">
            <v>0</v>
          </cell>
          <cell r="H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F340">
            <v>32820</v>
          </cell>
          <cell r="G340">
            <v>0</v>
          </cell>
          <cell r="H340">
            <v>0</v>
          </cell>
          <cell r="J340">
            <v>31600</v>
          </cell>
          <cell r="K340">
            <v>0</v>
          </cell>
          <cell r="L340">
            <v>0</v>
          </cell>
        </row>
        <row r="341">
          <cell r="F341">
            <v>1600</v>
          </cell>
          <cell r="G341">
            <v>0</v>
          </cell>
          <cell r="H341">
            <v>0</v>
          </cell>
          <cell r="J341">
            <v>31600</v>
          </cell>
          <cell r="K341">
            <v>0</v>
          </cell>
          <cell r="L341">
            <v>0</v>
          </cell>
        </row>
        <row r="342">
          <cell r="F342">
            <v>11010</v>
          </cell>
          <cell r="G342">
            <v>0</v>
          </cell>
          <cell r="H342">
            <v>0</v>
          </cell>
          <cell r="J342">
            <v>2450</v>
          </cell>
          <cell r="K342">
            <v>0</v>
          </cell>
          <cell r="L342">
            <v>0</v>
          </cell>
        </row>
        <row r="343">
          <cell r="F343">
            <v>18500</v>
          </cell>
          <cell r="G343">
            <v>0</v>
          </cell>
          <cell r="H343">
            <v>0</v>
          </cell>
          <cell r="J343">
            <v>890</v>
          </cell>
          <cell r="K343">
            <v>0</v>
          </cell>
          <cell r="L343">
            <v>0</v>
          </cell>
        </row>
        <row r="344">
          <cell r="F344">
            <v>12370</v>
          </cell>
          <cell r="G344">
            <v>0</v>
          </cell>
          <cell r="H344">
            <v>0</v>
          </cell>
          <cell r="J344">
            <v>940</v>
          </cell>
          <cell r="K344">
            <v>0</v>
          </cell>
          <cell r="L344">
            <v>0</v>
          </cell>
        </row>
        <row r="345">
          <cell r="F345">
            <v>0</v>
          </cell>
          <cell r="G345">
            <v>0</v>
          </cell>
          <cell r="H345">
            <v>0</v>
          </cell>
          <cell r="J345">
            <v>530</v>
          </cell>
          <cell r="K345">
            <v>0</v>
          </cell>
          <cell r="L345">
            <v>0</v>
          </cell>
        </row>
        <row r="346">
          <cell r="F346">
            <v>0</v>
          </cell>
          <cell r="G346">
            <v>0</v>
          </cell>
          <cell r="H346">
            <v>0</v>
          </cell>
          <cell r="J346">
            <v>960</v>
          </cell>
          <cell r="K346">
            <v>0</v>
          </cell>
          <cell r="L346">
            <v>0</v>
          </cell>
        </row>
        <row r="347">
          <cell r="F347">
            <v>0</v>
          </cell>
          <cell r="G347">
            <v>0</v>
          </cell>
          <cell r="H347">
            <v>0</v>
          </cell>
          <cell r="J347">
            <v>13750</v>
          </cell>
          <cell r="K347">
            <v>0</v>
          </cell>
          <cell r="L347">
            <v>0</v>
          </cell>
        </row>
        <row r="348">
          <cell r="F348">
            <v>0</v>
          </cell>
          <cell r="G348">
            <v>0</v>
          </cell>
          <cell r="H348">
            <v>0</v>
          </cell>
          <cell r="J348">
            <v>14450</v>
          </cell>
          <cell r="K348">
            <v>0</v>
          </cell>
          <cell r="L348">
            <v>0</v>
          </cell>
        </row>
        <row r="349">
          <cell r="F349">
            <v>0</v>
          </cell>
          <cell r="G349">
            <v>0</v>
          </cell>
          <cell r="H349">
            <v>0</v>
          </cell>
          <cell r="J349">
            <v>16070</v>
          </cell>
          <cell r="K349">
            <v>0</v>
          </cell>
          <cell r="L349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  <cell r="J350">
            <v>17690</v>
          </cell>
          <cell r="K350">
            <v>0</v>
          </cell>
          <cell r="L350">
            <v>0</v>
          </cell>
        </row>
        <row r="351">
          <cell r="F351">
            <v>0</v>
          </cell>
          <cell r="G351">
            <v>0</v>
          </cell>
          <cell r="H351">
            <v>0</v>
          </cell>
          <cell r="J351">
            <v>7400</v>
          </cell>
          <cell r="K351">
            <v>0</v>
          </cell>
          <cell r="L351">
            <v>0</v>
          </cell>
        </row>
        <row r="352">
          <cell r="F352">
            <v>1000</v>
          </cell>
          <cell r="G352">
            <v>0</v>
          </cell>
          <cell r="H352">
            <v>0</v>
          </cell>
          <cell r="J352">
            <v>10500</v>
          </cell>
          <cell r="K352">
            <v>0</v>
          </cell>
          <cell r="L352">
            <v>0</v>
          </cell>
        </row>
        <row r="353">
          <cell r="F353">
            <v>100</v>
          </cell>
          <cell r="G353">
            <v>0</v>
          </cell>
          <cell r="H353">
            <v>0</v>
          </cell>
          <cell r="J353">
            <v>15000</v>
          </cell>
          <cell r="K353">
            <v>0</v>
          </cell>
          <cell r="L353">
            <v>0</v>
          </cell>
        </row>
        <row r="354">
          <cell r="F354">
            <v>1950</v>
          </cell>
          <cell r="G354">
            <v>0</v>
          </cell>
          <cell r="H354">
            <v>0</v>
          </cell>
          <cell r="J354">
            <v>19700</v>
          </cell>
          <cell r="K354">
            <v>0</v>
          </cell>
          <cell r="L354">
            <v>0</v>
          </cell>
        </row>
        <row r="355">
          <cell r="F355">
            <v>150</v>
          </cell>
          <cell r="G355">
            <v>0</v>
          </cell>
          <cell r="H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F356">
            <v>300</v>
          </cell>
          <cell r="G356">
            <v>0</v>
          </cell>
          <cell r="H356">
            <v>0</v>
          </cell>
          <cell r="J356">
            <v>4500</v>
          </cell>
          <cell r="K356">
            <v>0</v>
          </cell>
          <cell r="L356">
            <v>0</v>
          </cell>
        </row>
        <row r="357">
          <cell r="F357">
            <v>600</v>
          </cell>
          <cell r="G357">
            <v>0</v>
          </cell>
          <cell r="H357">
            <v>0</v>
          </cell>
          <cell r="J357">
            <v>52000</v>
          </cell>
          <cell r="K357">
            <v>0</v>
          </cell>
          <cell r="L357">
            <v>0</v>
          </cell>
        </row>
        <row r="358">
          <cell r="F358">
            <v>7200</v>
          </cell>
          <cell r="G358">
            <v>0</v>
          </cell>
          <cell r="H358">
            <v>0</v>
          </cell>
          <cell r="J358">
            <v>35000</v>
          </cell>
          <cell r="K358">
            <v>0</v>
          </cell>
          <cell r="L358">
            <v>0</v>
          </cell>
        </row>
        <row r="359">
          <cell r="F359">
            <v>2100</v>
          </cell>
          <cell r="G359">
            <v>0</v>
          </cell>
          <cell r="H359">
            <v>0</v>
          </cell>
          <cell r="J359">
            <v>18980</v>
          </cell>
          <cell r="K359">
            <v>0</v>
          </cell>
          <cell r="L359">
            <v>0</v>
          </cell>
        </row>
        <row r="360">
          <cell r="F360">
            <v>2700</v>
          </cell>
          <cell r="G360">
            <v>0</v>
          </cell>
          <cell r="H360">
            <v>0</v>
          </cell>
          <cell r="J360">
            <v>21050</v>
          </cell>
          <cell r="K360">
            <v>0</v>
          </cell>
          <cell r="L360">
            <v>0</v>
          </cell>
        </row>
        <row r="361">
          <cell r="F361">
            <v>3300</v>
          </cell>
          <cell r="G361">
            <v>0</v>
          </cell>
          <cell r="H361">
            <v>0</v>
          </cell>
          <cell r="J361">
            <v>31050</v>
          </cell>
          <cell r="K361">
            <v>0</v>
          </cell>
          <cell r="L361">
            <v>0</v>
          </cell>
        </row>
        <row r="362">
          <cell r="F362">
            <v>3780</v>
          </cell>
          <cell r="G362">
            <v>0</v>
          </cell>
          <cell r="H362">
            <v>0</v>
          </cell>
          <cell r="J362">
            <v>70800</v>
          </cell>
          <cell r="K362">
            <v>0</v>
          </cell>
          <cell r="L362">
            <v>0</v>
          </cell>
        </row>
        <row r="363">
          <cell r="F363">
            <v>13500</v>
          </cell>
          <cell r="G363">
            <v>0</v>
          </cell>
          <cell r="H363">
            <v>0</v>
          </cell>
          <cell r="J363">
            <v>30510</v>
          </cell>
          <cell r="K363">
            <v>0</v>
          </cell>
          <cell r="L363">
            <v>0</v>
          </cell>
        </row>
        <row r="364">
          <cell r="F364">
            <v>100</v>
          </cell>
          <cell r="G364">
            <v>0</v>
          </cell>
          <cell r="H364">
            <v>0</v>
          </cell>
          <cell r="J364">
            <v>27630</v>
          </cell>
          <cell r="K364">
            <v>0</v>
          </cell>
          <cell r="L364">
            <v>0</v>
          </cell>
        </row>
        <row r="365">
          <cell r="F365">
            <v>280</v>
          </cell>
          <cell r="G365">
            <v>0</v>
          </cell>
          <cell r="H365">
            <v>0</v>
          </cell>
          <cell r="J365">
            <v>26730</v>
          </cell>
          <cell r="K365">
            <v>0</v>
          </cell>
          <cell r="L365">
            <v>0</v>
          </cell>
        </row>
        <row r="366">
          <cell r="F366">
            <v>140</v>
          </cell>
          <cell r="G366">
            <v>0</v>
          </cell>
          <cell r="H366">
            <v>0</v>
          </cell>
          <cell r="J366">
            <v>42540</v>
          </cell>
          <cell r="K366">
            <v>0</v>
          </cell>
          <cell r="L366">
            <v>0</v>
          </cell>
        </row>
        <row r="367">
          <cell r="F367">
            <v>2800</v>
          </cell>
          <cell r="G367">
            <v>0</v>
          </cell>
          <cell r="H367">
            <v>0</v>
          </cell>
          <cell r="J367">
            <v>42540</v>
          </cell>
          <cell r="K367">
            <v>0</v>
          </cell>
          <cell r="L367">
            <v>0</v>
          </cell>
        </row>
        <row r="368">
          <cell r="F368">
            <v>140</v>
          </cell>
          <cell r="G368">
            <v>0</v>
          </cell>
          <cell r="H368">
            <v>0</v>
          </cell>
          <cell r="J368">
            <v>18400</v>
          </cell>
          <cell r="K368">
            <v>0</v>
          </cell>
          <cell r="L368">
            <v>0</v>
          </cell>
        </row>
        <row r="369">
          <cell r="F369">
            <v>7900</v>
          </cell>
          <cell r="G369">
            <v>0</v>
          </cell>
          <cell r="H369">
            <v>0</v>
          </cell>
          <cell r="J369">
            <v>35100</v>
          </cell>
          <cell r="K369">
            <v>0</v>
          </cell>
          <cell r="L369">
            <v>0</v>
          </cell>
        </row>
        <row r="370">
          <cell r="F370">
            <v>8100</v>
          </cell>
          <cell r="G370">
            <v>0</v>
          </cell>
          <cell r="H370">
            <v>0</v>
          </cell>
          <cell r="J370">
            <v>38980</v>
          </cell>
          <cell r="K370">
            <v>0</v>
          </cell>
          <cell r="L370">
            <v>0</v>
          </cell>
        </row>
        <row r="371">
          <cell r="F371">
            <v>8000</v>
          </cell>
          <cell r="G371">
            <v>0</v>
          </cell>
          <cell r="H371">
            <v>0</v>
          </cell>
          <cell r="J371">
            <v>38980</v>
          </cell>
          <cell r="K371">
            <v>0</v>
          </cell>
          <cell r="L371">
            <v>0</v>
          </cell>
        </row>
        <row r="372">
          <cell r="F372">
            <v>0</v>
          </cell>
          <cell r="G372">
            <v>0</v>
          </cell>
          <cell r="H372">
            <v>0</v>
          </cell>
          <cell r="J372">
            <v>36920</v>
          </cell>
          <cell r="K372">
            <v>0</v>
          </cell>
          <cell r="L372">
            <v>0</v>
          </cell>
        </row>
        <row r="373">
          <cell r="F373">
            <v>66500</v>
          </cell>
          <cell r="G373">
            <v>0</v>
          </cell>
          <cell r="H373">
            <v>0</v>
          </cell>
          <cell r="J373">
            <v>32850</v>
          </cell>
          <cell r="K373">
            <v>0</v>
          </cell>
          <cell r="L373">
            <v>0</v>
          </cell>
        </row>
        <row r="374">
          <cell r="F374">
            <v>0</v>
          </cell>
          <cell r="G374">
            <v>0</v>
          </cell>
          <cell r="H374">
            <v>0</v>
          </cell>
          <cell r="J374">
            <v>34780</v>
          </cell>
          <cell r="K374">
            <v>0</v>
          </cell>
          <cell r="L374">
            <v>0</v>
          </cell>
        </row>
        <row r="375">
          <cell r="F375">
            <v>2650</v>
          </cell>
          <cell r="G375">
            <v>0</v>
          </cell>
          <cell r="H375">
            <v>0</v>
          </cell>
          <cell r="J375">
            <v>43950</v>
          </cell>
          <cell r="K375">
            <v>0</v>
          </cell>
          <cell r="L375">
            <v>0</v>
          </cell>
        </row>
        <row r="376">
          <cell r="F376">
            <v>4500</v>
          </cell>
          <cell r="G376">
            <v>0</v>
          </cell>
          <cell r="H376">
            <v>0</v>
          </cell>
          <cell r="J376">
            <v>41250</v>
          </cell>
          <cell r="K376">
            <v>0</v>
          </cell>
          <cell r="L376">
            <v>0</v>
          </cell>
        </row>
        <row r="377">
          <cell r="F377">
            <v>6500</v>
          </cell>
          <cell r="G377">
            <v>0</v>
          </cell>
          <cell r="H377">
            <v>0</v>
          </cell>
          <cell r="J377">
            <v>1500</v>
          </cell>
          <cell r="K377">
            <v>0</v>
          </cell>
          <cell r="L377">
            <v>0</v>
          </cell>
        </row>
        <row r="378">
          <cell r="F378">
            <v>550</v>
          </cell>
          <cell r="G378">
            <v>0</v>
          </cell>
          <cell r="H378">
            <v>0</v>
          </cell>
          <cell r="J378">
            <v>450</v>
          </cell>
          <cell r="K378">
            <v>0</v>
          </cell>
          <cell r="L378">
            <v>0</v>
          </cell>
        </row>
        <row r="379">
          <cell r="F379">
            <v>700</v>
          </cell>
          <cell r="G379">
            <v>0</v>
          </cell>
          <cell r="H379">
            <v>0</v>
          </cell>
          <cell r="J379">
            <v>350</v>
          </cell>
          <cell r="K379">
            <v>0</v>
          </cell>
          <cell r="L379">
            <v>0</v>
          </cell>
        </row>
        <row r="380">
          <cell r="F380">
            <v>200000</v>
          </cell>
          <cell r="G380">
            <v>0</v>
          </cell>
          <cell r="H380">
            <v>0</v>
          </cell>
          <cell r="J380">
            <v>300</v>
          </cell>
          <cell r="K380">
            <v>0</v>
          </cell>
          <cell r="L380">
            <v>0</v>
          </cell>
        </row>
        <row r="381">
          <cell r="F381">
            <v>25000</v>
          </cell>
          <cell r="G381">
            <v>0</v>
          </cell>
          <cell r="H381">
            <v>0</v>
          </cell>
          <cell r="J381">
            <v>860</v>
          </cell>
          <cell r="K381">
            <v>0</v>
          </cell>
          <cell r="L381">
            <v>0</v>
          </cell>
        </row>
        <row r="382">
          <cell r="F382">
            <v>72000</v>
          </cell>
          <cell r="G382">
            <v>0</v>
          </cell>
          <cell r="H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F383">
            <v>90000</v>
          </cell>
          <cell r="G383">
            <v>0</v>
          </cell>
          <cell r="H383">
            <v>0</v>
          </cell>
          <cell r="J383">
            <v>2100</v>
          </cell>
          <cell r="K383">
            <v>0</v>
          </cell>
          <cell r="L383">
            <v>0</v>
          </cell>
        </row>
        <row r="384">
          <cell r="F384">
            <v>61000</v>
          </cell>
          <cell r="G384">
            <v>0</v>
          </cell>
          <cell r="H384">
            <v>0</v>
          </cell>
          <cell r="J384">
            <v>2700</v>
          </cell>
          <cell r="K384">
            <v>0</v>
          </cell>
          <cell r="L384">
            <v>0</v>
          </cell>
        </row>
        <row r="385">
          <cell r="F385">
            <v>68000</v>
          </cell>
          <cell r="G385">
            <v>0</v>
          </cell>
          <cell r="H385">
            <v>0</v>
          </cell>
          <cell r="J385">
            <v>3900</v>
          </cell>
          <cell r="K385">
            <v>0</v>
          </cell>
          <cell r="L385">
            <v>0</v>
          </cell>
        </row>
        <row r="386">
          <cell r="F386">
            <v>90000</v>
          </cell>
          <cell r="G386">
            <v>0</v>
          </cell>
          <cell r="H386">
            <v>0</v>
          </cell>
          <cell r="J386">
            <v>4500</v>
          </cell>
          <cell r="K386">
            <v>0</v>
          </cell>
          <cell r="L386">
            <v>0</v>
          </cell>
        </row>
        <row r="387">
          <cell r="F387">
            <v>2571</v>
          </cell>
          <cell r="G387">
            <v>0</v>
          </cell>
          <cell r="H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F388">
            <v>3857</v>
          </cell>
          <cell r="G388">
            <v>0</v>
          </cell>
          <cell r="H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F389">
            <v>5142</v>
          </cell>
          <cell r="G389">
            <v>0</v>
          </cell>
          <cell r="H389">
            <v>0</v>
          </cell>
          <cell r="J389">
            <v>3000</v>
          </cell>
          <cell r="K389">
            <v>0</v>
          </cell>
          <cell r="L389">
            <v>0</v>
          </cell>
        </row>
        <row r="390">
          <cell r="F390">
            <v>3960</v>
          </cell>
          <cell r="G390">
            <v>1872</v>
          </cell>
          <cell r="H390">
            <v>0</v>
          </cell>
          <cell r="J390">
            <v>312</v>
          </cell>
          <cell r="K390">
            <v>1872</v>
          </cell>
          <cell r="L390">
            <v>0</v>
          </cell>
        </row>
        <row r="391">
          <cell r="F391">
            <v>4590</v>
          </cell>
          <cell r="G391">
            <v>0</v>
          </cell>
          <cell r="H391">
            <v>0</v>
          </cell>
          <cell r="J391">
            <v>8000</v>
          </cell>
          <cell r="K391">
            <v>0</v>
          </cell>
          <cell r="L391">
            <v>0</v>
          </cell>
        </row>
        <row r="392">
          <cell r="F392">
            <v>5400</v>
          </cell>
          <cell r="G392">
            <v>0</v>
          </cell>
          <cell r="H392">
            <v>0</v>
          </cell>
          <cell r="J392">
            <v>7900</v>
          </cell>
          <cell r="K392">
            <v>0</v>
          </cell>
          <cell r="L392">
            <v>0</v>
          </cell>
        </row>
        <row r="393">
          <cell r="F393">
            <v>2828</v>
          </cell>
          <cell r="G393">
            <v>0</v>
          </cell>
          <cell r="H393">
            <v>0</v>
          </cell>
          <cell r="J393">
            <v>8100</v>
          </cell>
          <cell r="K393">
            <v>0</v>
          </cell>
          <cell r="L393">
            <v>0</v>
          </cell>
        </row>
        <row r="394">
          <cell r="F394">
            <v>1600</v>
          </cell>
          <cell r="G394">
            <v>0</v>
          </cell>
          <cell r="H394">
            <v>0</v>
          </cell>
          <cell r="J394">
            <v>7900</v>
          </cell>
          <cell r="K394">
            <v>0</v>
          </cell>
          <cell r="L394">
            <v>0</v>
          </cell>
        </row>
        <row r="395">
          <cell r="F395">
            <v>2240</v>
          </cell>
          <cell r="G395">
            <v>0</v>
          </cell>
          <cell r="H395">
            <v>0</v>
          </cell>
          <cell r="J395">
            <v>8000</v>
          </cell>
          <cell r="K395">
            <v>0</v>
          </cell>
          <cell r="L395">
            <v>0</v>
          </cell>
        </row>
        <row r="396">
          <cell r="F396">
            <v>0</v>
          </cell>
          <cell r="G396">
            <v>0</v>
          </cell>
          <cell r="H396">
            <v>0</v>
          </cell>
          <cell r="J396">
            <v>6500</v>
          </cell>
          <cell r="K396">
            <v>0</v>
          </cell>
          <cell r="L396">
            <v>0</v>
          </cell>
        </row>
        <row r="397">
          <cell r="F397">
            <v>410</v>
          </cell>
          <cell r="G397">
            <v>0</v>
          </cell>
          <cell r="H397">
            <v>0</v>
          </cell>
          <cell r="J397">
            <v>8600</v>
          </cell>
          <cell r="K397">
            <v>0</v>
          </cell>
          <cell r="L397">
            <v>0</v>
          </cell>
        </row>
        <row r="398">
          <cell r="F398">
            <v>530</v>
          </cell>
          <cell r="G398">
            <v>0</v>
          </cell>
          <cell r="H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F399">
            <v>1335</v>
          </cell>
          <cell r="G399">
            <v>0</v>
          </cell>
          <cell r="H399">
            <v>0</v>
          </cell>
          <cell r="J399">
            <v>0</v>
          </cell>
          <cell r="K399">
            <v>0</v>
          </cell>
          <cell r="L399">
            <v>0</v>
          </cell>
        </row>
        <row r="400">
          <cell r="F400">
            <v>1080</v>
          </cell>
          <cell r="G400">
            <v>0</v>
          </cell>
          <cell r="H400">
            <v>0</v>
          </cell>
          <cell r="J400">
            <v>0</v>
          </cell>
          <cell r="K400">
            <v>0</v>
          </cell>
          <cell r="L400">
            <v>0</v>
          </cell>
        </row>
        <row r="401">
          <cell r="F401">
            <v>1364</v>
          </cell>
          <cell r="G401">
            <v>0</v>
          </cell>
          <cell r="H401">
            <v>0</v>
          </cell>
          <cell r="J401">
            <v>0</v>
          </cell>
          <cell r="K401">
            <v>0</v>
          </cell>
          <cell r="L401">
            <v>0</v>
          </cell>
        </row>
        <row r="402">
          <cell r="F402">
            <v>774</v>
          </cell>
          <cell r="G402">
            <v>0</v>
          </cell>
          <cell r="H402">
            <v>0</v>
          </cell>
          <cell r="J402">
            <v>1920</v>
          </cell>
          <cell r="K402">
            <v>0</v>
          </cell>
          <cell r="L402">
            <v>0</v>
          </cell>
        </row>
        <row r="403">
          <cell r="F403">
            <v>60000</v>
          </cell>
          <cell r="G403">
            <v>0</v>
          </cell>
          <cell r="H403">
            <v>0</v>
          </cell>
          <cell r="J403">
            <v>184</v>
          </cell>
          <cell r="K403">
            <v>0</v>
          </cell>
          <cell r="L403">
            <v>0</v>
          </cell>
        </row>
        <row r="404">
          <cell r="F404">
            <v>1166</v>
          </cell>
          <cell r="G404">
            <v>4200</v>
          </cell>
          <cell r="H404">
            <v>0</v>
          </cell>
          <cell r="J404">
            <v>2800</v>
          </cell>
          <cell r="K404">
            <v>4200</v>
          </cell>
          <cell r="L404">
            <v>0</v>
          </cell>
        </row>
        <row r="405">
          <cell r="F405">
            <v>2920</v>
          </cell>
          <cell r="G405">
            <v>0</v>
          </cell>
          <cell r="H405">
            <v>0</v>
          </cell>
          <cell r="J405">
            <v>0</v>
          </cell>
          <cell r="K405">
            <v>0</v>
          </cell>
          <cell r="L405">
            <v>0</v>
          </cell>
        </row>
        <row r="406">
          <cell r="F406">
            <v>2500</v>
          </cell>
          <cell r="G406">
            <v>0</v>
          </cell>
          <cell r="H406">
            <v>0</v>
          </cell>
          <cell r="J406">
            <v>2750</v>
          </cell>
          <cell r="K406">
            <v>0</v>
          </cell>
          <cell r="L406">
            <v>0</v>
          </cell>
        </row>
        <row r="407">
          <cell r="F407">
            <v>0</v>
          </cell>
          <cell r="G407">
            <v>0</v>
          </cell>
          <cell r="H407">
            <v>0</v>
          </cell>
          <cell r="J407">
            <v>4500</v>
          </cell>
          <cell r="K407">
            <v>0</v>
          </cell>
          <cell r="L407">
            <v>0</v>
          </cell>
        </row>
        <row r="408">
          <cell r="F408">
            <v>820</v>
          </cell>
          <cell r="G408">
            <v>0</v>
          </cell>
          <cell r="H408">
            <v>0</v>
          </cell>
          <cell r="J408">
            <v>6500</v>
          </cell>
          <cell r="K408">
            <v>0</v>
          </cell>
          <cell r="L408">
            <v>0</v>
          </cell>
        </row>
        <row r="409">
          <cell r="F409">
            <v>820</v>
          </cell>
          <cell r="G409">
            <v>0</v>
          </cell>
          <cell r="H409">
            <v>13981</v>
          </cell>
          <cell r="J409">
            <v>3350</v>
          </cell>
          <cell r="K409">
            <v>0</v>
          </cell>
          <cell r="L409">
            <v>0</v>
          </cell>
        </row>
        <row r="410">
          <cell r="F410">
            <v>0</v>
          </cell>
          <cell r="G410">
            <v>15300</v>
          </cell>
          <cell r="H410">
            <v>31645</v>
          </cell>
          <cell r="J410">
            <v>15300</v>
          </cell>
          <cell r="K410">
            <v>15300</v>
          </cell>
          <cell r="L410">
            <v>0</v>
          </cell>
        </row>
        <row r="411">
          <cell r="F411">
            <v>0</v>
          </cell>
          <cell r="G411">
            <v>0</v>
          </cell>
          <cell r="H411">
            <v>48422</v>
          </cell>
          <cell r="J411">
            <v>25500</v>
          </cell>
          <cell r="K411">
            <v>0</v>
          </cell>
          <cell r="L411">
            <v>0</v>
          </cell>
        </row>
        <row r="412">
          <cell r="F412">
            <v>58000</v>
          </cell>
          <cell r="G412">
            <v>0</v>
          </cell>
          <cell r="H412">
            <v>0</v>
          </cell>
          <cell r="J412">
            <v>600</v>
          </cell>
          <cell r="K412">
            <v>0</v>
          </cell>
          <cell r="L412">
            <v>0</v>
          </cell>
        </row>
        <row r="413">
          <cell r="F413">
            <v>45000</v>
          </cell>
          <cell r="G413">
            <v>0</v>
          </cell>
          <cell r="H413">
            <v>0</v>
          </cell>
          <cell r="J413">
            <v>900</v>
          </cell>
          <cell r="K413">
            <v>0</v>
          </cell>
          <cell r="L413">
            <v>0</v>
          </cell>
        </row>
        <row r="414">
          <cell r="F414">
            <v>52000</v>
          </cell>
          <cell r="G414">
            <v>0</v>
          </cell>
          <cell r="H414">
            <v>0</v>
          </cell>
          <cell r="J414">
            <v>2000</v>
          </cell>
          <cell r="K414">
            <v>0</v>
          </cell>
          <cell r="L414">
            <v>0</v>
          </cell>
        </row>
        <row r="415">
          <cell r="F415">
            <v>35000</v>
          </cell>
          <cell r="G415">
            <v>0</v>
          </cell>
          <cell r="H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F416">
            <v>53000</v>
          </cell>
          <cell r="G416">
            <v>0</v>
          </cell>
          <cell r="H416">
            <v>200000</v>
          </cell>
          <cell r="J416">
            <v>5800000</v>
          </cell>
          <cell r="K416">
            <v>0</v>
          </cell>
          <cell r="L416">
            <v>0</v>
          </cell>
        </row>
        <row r="417">
          <cell r="F417">
            <v>93000</v>
          </cell>
          <cell r="G417">
            <v>0</v>
          </cell>
          <cell r="H417">
            <v>140652</v>
          </cell>
          <cell r="J417">
            <v>228247</v>
          </cell>
          <cell r="K417">
            <v>0</v>
          </cell>
          <cell r="L417">
            <v>0</v>
          </cell>
        </row>
        <row r="418">
          <cell r="F418">
            <v>5000</v>
          </cell>
          <cell r="G418">
            <v>0</v>
          </cell>
          <cell r="H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F419">
            <v>26000</v>
          </cell>
          <cell r="G419">
            <v>0</v>
          </cell>
          <cell r="H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F420">
            <v>12000</v>
          </cell>
          <cell r="G420">
            <v>0</v>
          </cell>
          <cell r="H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F421">
            <v>78000</v>
          </cell>
          <cell r="G421">
            <v>0</v>
          </cell>
          <cell r="H421">
            <v>0</v>
          </cell>
          <cell r="J421">
            <v>65000</v>
          </cell>
          <cell r="K421">
            <v>0</v>
          </cell>
          <cell r="L421">
            <v>0</v>
          </cell>
        </row>
        <row r="422">
          <cell r="F422">
            <v>0</v>
          </cell>
          <cell r="G422">
            <v>0</v>
          </cell>
          <cell r="H422">
            <v>0</v>
          </cell>
          <cell r="J422">
            <v>72000</v>
          </cell>
          <cell r="K422">
            <v>0</v>
          </cell>
          <cell r="L422">
            <v>0</v>
          </cell>
        </row>
        <row r="423">
          <cell r="F423">
            <v>785224</v>
          </cell>
          <cell r="G423">
            <v>0</v>
          </cell>
          <cell r="H423">
            <v>0</v>
          </cell>
          <cell r="I423">
            <v>0</v>
          </cell>
          <cell r="J423">
            <v>72000</v>
          </cell>
          <cell r="K423">
            <v>0</v>
          </cell>
          <cell r="L423">
            <v>0</v>
          </cell>
          <cell r="M423">
            <v>0</v>
          </cell>
        </row>
        <row r="424">
          <cell r="F424">
            <v>372734</v>
          </cell>
          <cell r="G424">
            <v>0</v>
          </cell>
          <cell r="H424">
            <v>0</v>
          </cell>
          <cell r="I424">
            <v>0</v>
          </cell>
          <cell r="J424">
            <v>90000</v>
          </cell>
          <cell r="K424">
            <v>0</v>
          </cell>
          <cell r="L424">
            <v>0</v>
          </cell>
          <cell r="M424">
            <v>0</v>
          </cell>
        </row>
        <row r="425">
          <cell r="F425">
            <v>244417</v>
          </cell>
          <cell r="G425">
            <v>0</v>
          </cell>
          <cell r="H425">
            <v>0</v>
          </cell>
          <cell r="I425">
            <v>0</v>
          </cell>
          <cell r="J425">
            <v>120000</v>
          </cell>
          <cell r="K425">
            <v>0</v>
          </cell>
          <cell r="L425">
            <v>0</v>
          </cell>
          <cell r="M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155000</v>
          </cell>
          <cell r="K426">
            <v>0</v>
          </cell>
          <cell r="L426">
            <v>0</v>
          </cell>
          <cell r="M426">
            <v>0</v>
          </cell>
        </row>
        <row r="427">
          <cell r="F427">
            <v>4700</v>
          </cell>
          <cell r="G427">
            <v>0</v>
          </cell>
          <cell r="H427">
            <v>0</v>
          </cell>
          <cell r="I427">
            <v>0</v>
          </cell>
          <cell r="J427">
            <v>130000</v>
          </cell>
          <cell r="K427">
            <v>0</v>
          </cell>
          <cell r="L427">
            <v>0</v>
          </cell>
          <cell r="M427">
            <v>0</v>
          </cell>
        </row>
        <row r="428">
          <cell r="F428">
            <v>2350</v>
          </cell>
          <cell r="G428">
            <v>0</v>
          </cell>
          <cell r="H428">
            <v>0</v>
          </cell>
          <cell r="I428">
            <v>0</v>
          </cell>
          <cell r="J428">
            <v>1357</v>
          </cell>
          <cell r="K428">
            <v>0</v>
          </cell>
          <cell r="L428">
            <v>0</v>
          </cell>
          <cell r="M428">
            <v>0</v>
          </cell>
        </row>
        <row r="429">
          <cell r="F429">
            <v>17000</v>
          </cell>
          <cell r="G429">
            <v>0</v>
          </cell>
          <cell r="H429">
            <v>0</v>
          </cell>
          <cell r="I429">
            <v>0</v>
          </cell>
          <cell r="J429">
            <v>2329</v>
          </cell>
          <cell r="K429">
            <v>0</v>
          </cell>
          <cell r="L429">
            <v>0</v>
          </cell>
          <cell r="M429">
            <v>0</v>
          </cell>
        </row>
        <row r="430">
          <cell r="F430">
            <v>19000</v>
          </cell>
          <cell r="G430">
            <v>0</v>
          </cell>
          <cell r="H430">
            <v>0</v>
          </cell>
          <cell r="I430">
            <v>0</v>
          </cell>
          <cell r="J430">
            <v>3240</v>
          </cell>
          <cell r="K430">
            <v>0</v>
          </cell>
          <cell r="L430">
            <v>0</v>
          </cell>
          <cell r="M430">
            <v>0</v>
          </cell>
        </row>
        <row r="431">
          <cell r="F431">
            <v>42000</v>
          </cell>
          <cell r="G431">
            <v>0</v>
          </cell>
          <cell r="H431">
            <v>0</v>
          </cell>
          <cell r="I431">
            <v>0</v>
          </cell>
          <cell r="J431">
            <v>2250</v>
          </cell>
          <cell r="K431">
            <v>0</v>
          </cell>
          <cell r="L431">
            <v>0</v>
          </cell>
          <cell r="M431">
            <v>0</v>
          </cell>
        </row>
        <row r="432">
          <cell r="F432">
            <v>40000</v>
          </cell>
          <cell r="G432">
            <v>0</v>
          </cell>
          <cell r="H432">
            <v>0</v>
          </cell>
          <cell r="I432">
            <v>0</v>
          </cell>
          <cell r="J432">
            <v>3330</v>
          </cell>
          <cell r="K432">
            <v>0</v>
          </cell>
          <cell r="L432">
            <v>0</v>
          </cell>
          <cell r="M432">
            <v>0</v>
          </cell>
        </row>
        <row r="433">
          <cell r="F433">
            <v>60000</v>
          </cell>
          <cell r="G433">
            <v>0</v>
          </cell>
          <cell r="H433">
            <v>0</v>
          </cell>
          <cell r="I433">
            <v>0</v>
          </cell>
          <cell r="J433">
            <v>3203</v>
          </cell>
          <cell r="K433">
            <v>0</v>
          </cell>
          <cell r="L433">
            <v>0</v>
          </cell>
          <cell r="M433">
            <v>0</v>
          </cell>
        </row>
        <row r="434">
          <cell r="F434">
            <v>20000</v>
          </cell>
          <cell r="G434">
            <v>0</v>
          </cell>
          <cell r="H434">
            <v>0</v>
          </cell>
          <cell r="I434">
            <v>0</v>
          </cell>
          <cell r="J434">
            <v>1080</v>
          </cell>
          <cell r="K434">
            <v>0</v>
          </cell>
          <cell r="L434">
            <v>0</v>
          </cell>
          <cell r="M434">
            <v>0</v>
          </cell>
        </row>
        <row r="435">
          <cell r="F435">
            <v>50000</v>
          </cell>
          <cell r="G435">
            <v>0</v>
          </cell>
          <cell r="H435">
            <v>0</v>
          </cell>
          <cell r="I435">
            <v>0</v>
          </cell>
          <cell r="J435">
            <v>1364</v>
          </cell>
          <cell r="K435">
            <v>0</v>
          </cell>
          <cell r="L435">
            <v>0</v>
          </cell>
          <cell r="M435">
            <v>0</v>
          </cell>
        </row>
        <row r="436">
          <cell r="F436">
            <v>63000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F437">
            <v>887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F438">
            <v>23000</v>
          </cell>
          <cell r="G438">
            <v>0</v>
          </cell>
          <cell r="H438">
            <v>0</v>
          </cell>
          <cell r="I438">
            <v>0</v>
          </cell>
          <cell r="J438">
            <v>2417</v>
          </cell>
          <cell r="K438">
            <v>0</v>
          </cell>
          <cell r="L438">
            <v>0</v>
          </cell>
          <cell r="M438">
            <v>0</v>
          </cell>
        </row>
        <row r="439">
          <cell r="F439">
            <v>27000</v>
          </cell>
          <cell r="G439">
            <v>0</v>
          </cell>
          <cell r="H439">
            <v>0</v>
          </cell>
          <cell r="I439">
            <v>0</v>
          </cell>
          <cell r="J439">
            <v>2920</v>
          </cell>
          <cell r="K439">
            <v>0</v>
          </cell>
          <cell r="L439">
            <v>0</v>
          </cell>
          <cell r="M439">
            <v>0</v>
          </cell>
        </row>
        <row r="440">
          <cell r="F440">
            <v>50000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</row>
        <row r="441">
          <cell r="F441">
            <v>44000</v>
          </cell>
          <cell r="G441">
            <v>0</v>
          </cell>
          <cell r="H441">
            <v>0</v>
          </cell>
          <cell r="I441">
            <v>0</v>
          </cell>
          <cell r="J441">
            <v>1364</v>
          </cell>
          <cell r="K441">
            <v>0</v>
          </cell>
          <cell r="L441">
            <v>0</v>
          </cell>
          <cell r="M441">
            <v>0</v>
          </cell>
        </row>
        <row r="442">
          <cell r="F442">
            <v>57400</v>
          </cell>
          <cell r="G442">
            <v>0</v>
          </cell>
          <cell r="H442">
            <v>0</v>
          </cell>
          <cell r="I442">
            <v>0</v>
          </cell>
          <cell r="J442">
            <v>8280</v>
          </cell>
          <cell r="K442">
            <v>0</v>
          </cell>
          <cell r="L442">
            <v>0</v>
          </cell>
          <cell r="M442">
            <v>0</v>
          </cell>
        </row>
        <row r="443">
          <cell r="F443">
            <v>192000</v>
          </cell>
          <cell r="G443">
            <v>0</v>
          </cell>
          <cell r="H443">
            <v>0</v>
          </cell>
          <cell r="I443">
            <v>0</v>
          </cell>
          <cell r="J443">
            <v>65000</v>
          </cell>
          <cell r="K443">
            <v>0</v>
          </cell>
          <cell r="L443">
            <v>0</v>
          </cell>
          <cell r="M443">
            <v>0</v>
          </cell>
        </row>
        <row r="444">
          <cell r="F444">
            <v>98100</v>
          </cell>
          <cell r="G444">
            <v>0</v>
          </cell>
          <cell r="H444">
            <v>0</v>
          </cell>
          <cell r="I444">
            <v>0</v>
          </cell>
          <cell r="J444">
            <v>887</v>
          </cell>
          <cell r="K444">
            <v>0</v>
          </cell>
          <cell r="L444">
            <v>0</v>
          </cell>
          <cell r="M444">
            <v>0</v>
          </cell>
        </row>
        <row r="445">
          <cell r="F445">
            <v>142000</v>
          </cell>
          <cell r="G445">
            <v>0</v>
          </cell>
          <cell r="H445">
            <v>0</v>
          </cell>
          <cell r="I445">
            <v>0</v>
          </cell>
          <cell r="J445">
            <v>2700</v>
          </cell>
          <cell r="K445">
            <v>0</v>
          </cell>
          <cell r="L445">
            <v>0</v>
          </cell>
          <cell r="M445">
            <v>0</v>
          </cell>
        </row>
        <row r="446">
          <cell r="F446">
            <v>192000</v>
          </cell>
          <cell r="G446">
            <v>0</v>
          </cell>
          <cell r="H446">
            <v>0</v>
          </cell>
          <cell r="I446">
            <v>0</v>
          </cell>
          <cell r="J446">
            <v>2700</v>
          </cell>
          <cell r="K446">
            <v>0</v>
          </cell>
          <cell r="L446">
            <v>0</v>
          </cell>
          <cell r="M446">
            <v>0</v>
          </cell>
        </row>
        <row r="447">
          <cell r="F447">
            <v>23000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F448">
            <v>31600</v>
          </cell>
          <cell r="G448">
            <v>0</v>
          </cell>
          <cell r="H448">
            <v>0</v>
          </cell>
          <cell r="I448">
            <v>0</v>
          </cell>
          <cell r="J448">
            <v>21300</v>
          </cell>
          <cell r="K448">
            <v>0</v>
          </cell>
          <cell r="L448">
            <v>0</v>
          </cell>
          <cell r="M448">
            <v>0</v>
          </cell>
        </row>
        <row r="449"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68000</v>
          </cell>
          <cell r="K449">
            <v>0</v>
          </cell>
          <cell r="L449">
            <v>0</v>
          </cell>
          <cell r="M449">
            <v>0</v>
          </cell>
        </row>
        <row r="450">
          <cell r="F450">
            <v>850000</v>
          </cell>
          <cell r="G450">
            <v>0</v>
          </cell>
          <cell r="H450">
            <v>0</v>
          </cell>
          <cell r="I450">
            <v>0</v>
          </cell>
          <cell r="J450">
            <v>38000</v>
          </cell>
          <cell r="K450">
            <v>0</v>
          </cell>
          <cell r="L450">
            <v>0</v>
          </cell>
          <cell r="M450">
            <v>0</v>
          </cell>
        </row>
        <row r="451">
          <cell r="F451">
            <v>9450000</v>
          </cell>
          <cell r="G451">
            <v>0</v>
          </cell>
          <cell r="H451">
            <v>0</v>
          </cell>
          <cell r="I451">
            <v>0</v>
          </cell>
          <cell r="J451">
            <v>48000</v>
          </cell>
          <cell r="K451">
            <v>0</v>
          </cell>
          <cell r="L451">
            <v>0</v>
          </cell>
          <cell r="M451">
            <v>0</v>
          </cell>
        </row>
        <row r="452">
          <cell r="F452">
            <v>20000</v>
          </cell>
          <cell r="G452">
            <v>0</v>
          </cell>
          <cell r="H452">
            <v>0</v>
          </cell>
          <cell r="I452">
            <v>0</v>
          </cell>
          <cell r="J452">
            <v>49000</v>
          </cell>
          <cell r="K452">
            <v>0</v>
          </cell>
          <cell r="L452">
            <v>0</v>
          </cell>
          <cell r="M452">
            <v>0</v>
          </cell>
        </row>
        <row r="453">
          <cell r="F453">
            <v>24800</v>
          </cell>
          <cell r="G453">
            <v>0</v>
          </cell>
          <cell r="H453">
            <v>0</v>
          </cell>
          <cell r="I453">
            <v>0</v>
          </cell>
          <cell r="J453">
            <v>89000</v>
          </cell>
          <cell r="K453">
            <v>0</v>
          </cell>
          <cell r="L453">
            <v>0</v>
          </cell>
          <cell r="M453">
            <v>0</v>
          </cell>
        </row>
        <row r="454">
          <cell r="F454">
            <v>130000</v>
          </cell>
          <cell r="G454">
            <v>0</v>
          </cell>
          <cell r="H454">
            <v>0</v>
          </cell>
          <cell r="I454">
            <v>0</v>
          </cell>
          <cell r="J454">
            <v>35000</v>
          </cell>
          <cell r="K454">
            <v>0</v>
          </cell>
          <cell r="L454">
            <v>0</v>
          </cell>
          <cell r="M454">
            <v>0</v>
          </cell>
        </row>
        <row r="455">
          <cell r="F455">
            <v>150000</v>
          </cell>
          <cell r="G455">
            <v>0</v>
          </cell>
          <cell r="H455">
            <v>0</v>
          </cell>
          <cell r="I455">
            <v>0</v>
          </cell>
          <cell r="J455">
            <v>58000</v>
          </cell>
          <cell r="K455">
            <v>0</v>
          </cell>
          <cell r="L455">
            <v>0</v>
          </cell>
          <cell r="M455">
            <v>0</v>
          </cell>
        </row>
        <row r="456">
          <cell r="F456">
            <v>160000</v>
          </cell>
          <cell r="G456">
            <v>0</v>
          </cell>
          <cell r="H456">
            <v>0</v>
          </cell>
          <cell r="I456">
            <v>0</v>
          </cell>
          <cell r="J456">
            <v>37000</v>
          </cell>
          <cell r="K456">
            <v>0</v>
          </cell>
          <cell r="L456">
            <v>0</v>
          </cell>
          <cell r="M456">
            <v>0</v>
          </cell>
        </row>
        <row r="457">
          <cell r="F457">
            <v>140000</v>
          </cell>
          <cell r="G457">
            <v>0</v>
          </cell>
          <cell r="H457">
            <v>0</v>
          </cell>
          <cell r="I457">
            <v>0</v>
          </cell>
          <cell r="J457">
            <v>27500</v>
          </cell>
          <cell r="K457">
            <v>0</v>
          </cell>
          <cell r="L457">
            <v>0</v>
          </cell>
          <cell r="M457">
            <v>0</v>
          </cell>
        </row>
        <row r="458">
          <cell r="F458">
            <v>100000</v>
          </cell>
          <cell r="G458">
            <v>0</v>
          </cell>
          <cell r="H458">
            <v>0</v>
          </cell>
          <cell r="I458">
            <v>0</v>
          </cell>
          <cell r="J458">
            <v>58000</v>
          </cell>
          <cell r="K458">
            <v>0</v>
          </cell>
          <cell r="L458">
            <v>0</v>
          </cell>
          <cell r="M458">
            <v>0</v>
          </cell>
        </row>
        <row r="459">
          <cell r="F459">
            <v>264</v>
          </cell>
          <cell r="G459">
            <v>0</v>
          </cell>
          <cell r="H459">
            <v>0</v>
          </cell>
          <cell r="I459">
            <v>0</v>
          </cell>
          <cell r="J459">
            <v>5000</v>
          </cell>
          <cell r="K459">
            <v>0</v>
          </cell>
          <cell r="L459">
            <v>0</v>
          </cell>
          <cell r="M459">
            <v>0</v>
          </cell>
        </row>
        <row r="460">
          <cell r="F460">
            <v>60000</v>
          </cell>
          <cell r="G460">
            <v>0</v>
          </cell>
          <cell r="H460">
            <v>0</v>
          </cell>
          <cell r="I460">
            <v>0</v>
          </cell>
          <cell r="J460">
            <v>39000</v>
          </cell>
          <cell r="K460">
            <v>0</v>
          </cell>
          <cell r="L460">
            <v>0</v>
          </cell>
          <cell r="M460">
            <v>0</v>
          </cell>
        </row>
        <row r="461">
          <cell r="F461">
            <v>6000</v>
          </cell>
          <cell r="G461">
            <v>0</v>
          </cell>
          <cell r="H461">
            <v>0</v>
          </cell>
          <cell r="I461">
            <v>0</v>
          </cell>
          <cell r="J461">
            <v>18000</v>
          </cell>
          <cell r="K461">
            <v>0</v>
          </cell>
          <cell r="L461">
            <v>0</v>
          </cell>
          <cell r="M461">
            <v>0</v>
          </cell>
        </row>
        <row r="462">
          <cell r="F462">
            <v>6000</v>
          </cell>
          <cell r="G462">
            <v>0</v>
          </cell>
          <cell r="H462">
            <v>0</v>
          </cell>
          <cell r="I462">
            <v>0</v>
          </cell>
          <cell r="J462">
            <v>46000</v>
          </cell>
          <cell r="K462">
            <v>0</v>
          </cell>
          <cell r="L462">
            <v>0</v>
          </cell>
          <cell r="M462">
            <v>0</v>
          </cell>
        </row>
        <row r="463">
          <cell r="F463">
            <v>65000</v>
          </cell>
          <cell r="G463">
            <v>0</v>
          </cell>
          <cell r="H463">
            <v>0</v>
          </cell>
          <cell r="I463">
            <v>0</v>
          </cell>
          <cell r="J463">
            <v>10000</v>
          </cell>
          <cell r="K463">
            <v>0</v>
          </cell>
          <cell r="L463">
            <v>0</v>
          </cell>
          <cell r="M463">
            <v>0</v>
          </cell>
        </row>
        <row r="464">
          <cell r="F464">
            <v>16000</v>
          </cell>
          <cell r="G464">
            <v>0</v>
          </cell>
          <cell r="H464">
            <v>0</v>
          </cell>
          <cell r="I464">
            <v>0</v>
          </cell>
          <cell r="J464">
            <v>10000</v>
          </cell>
          <cell r="K464">
            <v>0</v>
          </cell>
          <cell r="L464">
            <v>0</v>
          </cell>
          <cell r="M464">
            <v>0</v>
          </cell>
        </row>
        <row r="465">
          <cell r="F465">
            <v>4500</v>
          </cell>
          <cell r="G465">
            <v>0</v>
          </cell>
          <cell r="H465">
            <v>0</v>
          </cell>
          <cell r="I465">
            <v>0</v>
          </cell>
          <cell r="J465">
            <v>10000</v>
          </cell>
          <cell r="K465">
            <v>0</v>
          </cell>
          <cell r="L465">
            <v>0</v>
          </cell>
          <cell r="M465">
            <v>0</v>
          </cell>
        </row>
        <row r="466">
          <cell r="F466">
            <v>6000</v>
          </cell>
          <cell r="G466">
            <v>0</v>
          </cell>
          <cell r="H466">
            <v>0</v>
          </cell>
          <cell r="I466">
            <v>0</v>
          </cell>
          <cell r="J466">
            <v>90000</v>
          </cell>
          <cell r="K466">
            <v>0</v>
          </cell>
          <cell r="L466">
            <v>0</v>
          </cell>
          <cell r="M466">
            <v>0</v>
          </cell>
        </row>
        <row r="467">
          <cell r="F467">
            <v>3300</v>
          </cell>
          <cell r="G467">
            <v>0</v>
          </cell>
          <cell r="H467">
            <v>0</v>
          </cell>
          <cell r="I467">
            <v>0</v>
          </cell>
          <cell r="J467">
            <v>155000</v>
          </cell>
          <cell r="K467">
            <v>0</v>
          </cell>
          <cell r="L467">
            <v>0</v>
          </cell>
          <cell r="M467">
            <v>0</v>
          </cell>
        </row>
        <row r="468">
          <cell r="F468">
            <v>2200</v>
          </cell>
          <cell r="G468">
            <v>0</v>
          </cell>
          <cell r="H468">
            <v>0</v>
          </cell>
          <cell r="I468">
            <v>0</v>
          </cell>
          <cell r="J468">
            <v>150000</v>
          </cell>
          <cell r="K468">
            <v>0</v>
          </cell>
          <cell r="L468">
            <v>0</v>
          </cell>
          <cell r="M468">
            <v>0</v>
          </cell>
        </row>
        <row r="469">
          <cell r="F469">
            <v>2700</v>
          </cell>
          <cell r="G469">
            <v>0</v>
          </cell>
          <cell r="H469">
            <v>71331</v>
          </cell>
          <cell r="I469">
            <v>0</v>
          </cell>
          <cell r="J469">
            <v>348661</v>
          </cell>
          <cell r="K469">
            <v>0</v>
          </cell>
          <cell r="L469">
            <v>5006</v>
          </cell>
          <cell r="M469">
            <v>0</v>
          </cell>
        </row>
        <row r="470">
          <cell r="F470">
            <v>1000</v>
          </cell>
          <cell r="G470">
            <v>0</v>
          </cell>
          <cell r="H470">
            <v>86063</v>
          </cell>
          <cell r="I470">
            <v>0</v>
          </cell>
          <cell r="J470">
            <v>396272</v>
          </cell>
          <cell r="K470">
            <v>0</v>
          </cell>
          <cell r="L470">
            <v>4594</v>
          </cell>
          <cell r="M470">
            <v>0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12000</v>
          </cell>
          <cell r="K471">
            <v>0</v>
          </cell>
          <cell r="L471">
            <v>0</v>
          </cell>
          <cell r="M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27000</v>
          </cell>
          <cell r="K472">
            <v>0</v>
          </cell>
          <cell r="L472">
            <v>0</v>
          </cell>
          <cell r="M472">
            <v>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19000</v>
          </cell>
          <cell r="K473">
            <v>0</v>
          </cell>
          <cell r="L473">
            <v>0</v>
          </cell>
          <cell r="M473">
            <v>0</v>
          </cell>
        </row>
        <row r="474">
          <cell r="F474">
            <v>35000</v>
          </cell>
          <cell r="G474">
            <v>0</v>
          </cell>
          <cell r="H474">
            <v>0</v>
          </cell>
          <cell r="I474">
            <v>0</v>
          </cell>
          <cell r="J474">
            <v>18000</v>
          </cell>
          <cell r="K474">
            <v>0</v>
          </cell>
          <cell r="L474">
            <v>0</v>
          </cell>
          <cell r="M474">
            <v>0</v>
          </cell>
        </row>
        <row r="475">
          <cell r="F475">
            <v>30000</v>
          </cell>
          <cell r="G475">
            <v>0</v>
          </cell>
          <cell r="H475">
            <v>54513</v>
          </cell>
          <cell r="I475">
            <v>0</v>
          </cell>
          <cell r="J475">
            <v>273135</v>
          </cell>
          <cell r="K475">
            <v>0</v>
          </cell>
          <cell r="L475">
            <v>4594</v>
          </cell>
          <cell r="M475">
            <v>0</v>
          </cell>
        </row>
        <row r="476">
          <cell r="F476">
            <v>45000</v>
          </cell>
          <cell r="G476">
            <v>0</v>
          </cell>
          <cell r="H476">
            <v>75780</v>
          </cell>
          <cell r="I476">
            <v>0</v>
          </cell>
          <cell r="J476">
            <v>564302</v>
          </cell>
          <cell r="K476">
            <v>0</v>
          </cell>
          <cell r="L476">
            <v>0</v>
          </cell>
          <cell r="M476">
            <v>0</v>
          </cell>
        </row>
        <row r="477">
          <cell r="F477">
            <v>5000</v>
          </cell>
          <cell r="G477">
            <v>0</v>
          </cell>
          <cell r="H477">
            <v>0</v>
          </cell>
          <cell r="I477">
            <v>0</v>
          </cell>
          <cell r="J477">
            <v>58000</v>
          </cell>
          <cell r="K477">
            <v>0</v>
          </cell>
          <cell r="L477">
            <v>0</v>
          </cell>
          <cell r="M477">
            <v>0</v>
          </cell>
        </row>
        <row r="478">
          <cell r="F478">
            <v>5000</v>
          </cell>
          <cell r="G478">
            <v>0</v>
          </cell>
          <cell r="H478">
            <v>0</v>
          </cell>
          <cell r="I478">
            <v>0</v>
          </cell>
          <cell r="J478">
            <v>18900</v>
          </cell>
          <cell r="K478">
            <v>0</v>
          </cell>
          <cell r="L478">
            <v>0</v>
          </cell>
          <cell r="M478">
            <v>0</v>
          </cell>
        </row>
        <row r="479">
          <cell r="F479">
            <v>20000</v>
          </cell>
          <cell r="G479">
            <v>0</v>
          </cell>
          <cell r="H479">
            <v>0</v>
          </cell>
          <cell r="I479">
            <v>0</v>
          </cell>
          <cell r="J479">
            <v>30000</v>
          </cell>
          <cell r="K479">
            <v>0</v>
          </cell>
          <cell r="L479">
            <v>0</v>
          </cell>
          <cell r="M479">
            <v>0</v>
          </cell>
        </row>
        <row r="480">
          <cell r="F480">
            <v>200000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</row>
        <row r="481">
          <cell r="F481">
            <v>350000</v>
          </cell>
          <cell r="G481">
            <v>0</v>
          </cell>
          <cell r="H481">
            <v>0</v>
          </cell>
          <cell r="I481">
            <v>0</v>
          </cell>
          <cell r="J481">
            <v>3900</v>
          </cell>
          <cell r="K481">
            <v>0</v>
          </cell>
          <cell r="L481">
            <v>0</v>
          </cell>
          <cell r="M481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3600</v>
          </cell>
          <cell r="K482">
            <v>0</v>
          </cell>
          <cell r="L482">
            <v>0</v>
          </cell>
          <cell r="M482">
            <v>0</v>
          </cell>
        </row>
        <row r="483">
          <cell r="F483">
            <v>80000</v>
          </cell>
          <cell r="G483">
            <v>0</v>
          </cell>
          <cell r="H483">
            <v>0</v>
          </cell>
          <cell r="I483">
            <v>0</v>
          </cell>
          <cell r="J483">
            <v>20000</v>
          </cell>
          <cell r="K483">
            <v>0</v>
          </cell>
          <cell r="L483">
            <v>0</v>
          </cell>
          <cell r="M483">
            <v>0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7500</v>
          </cell>
          <cell r="K484">
            <v>0</v>
          </cell>
          <cell r="L484">
            <v>0</v>
          </cell>
          <cell r="M484">
            <v>0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37000</v>
          </cell>
          <cell r="K485">
            <v>0</v>
          </cell>
          <cell r="L485">
            <v>0</v>
          </cell>
          <cell r="M485">
            <v>0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52000</v>
          </cell>
          <cell r="K486">
            <v>0</v>
          </cell>
          <cell r="L486">
            <v>0</v>
          </cell>
          <cell r="M486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23000</v>
          </cell>
          <cell r="K487">
            <v>0</v>
          </cell>
          <cell r="L487">
            <v>0</v>
          </cell>
          <cell r="M487">
            <v>0</v>
          </cell>
        </row>
        <row r="488"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27000</v>
          </cell>
          <cell r="K488">
            <v>0</v>
          </cell>
          <cell r="L488">
            <v>0</v>
          </cell>
          <cell r="M488">
            <v>0</v>
          </cell>
        </row>
        <row r="489">
          <cell r="F489">
            <v>4543000</v>
          </cell>
          <cell r="G489">
            <v>0</v>
          </cell>
          <cell r="H489">
            <v>0</v>
          </cell>
          <cell r="I489">
            <v>0</v>
          </cell>
          <cell r="J489">
            <v>34000</v>
          </cell>
          <cell r="K489">
            <v>0</v>
          </cell>
          <cell r="L489">
            <v>0</v>
          </cell>
          <cell r="M489">
            <v>0</v>
          </cell>
        </row>
        <row r="490">
          <cell r="F490">
            <v>7490000</v>
          </cell>
          <cell r="G490">
            <v>0</v>
          </cell>
          <cell r="H490">
            <v>0</v>
          </cell>
          <cell r="I490">
            <v>0</v>
          </cell>
          <cell r="J490">
            <v>37000</v>
          </cell>
          <cell r="K490">
            <v>0</v>
          </cell>
          <cell r="L490">
            <v>0</v>
          </cell>
          <cell r="M490">
            <v>0</v>
          </cell>
        </row>
        <row r="491"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55000</v>
          </cell>
          <cell r="K491">
            <v>0</v>
          </cell>
          <cell r="L491">
            <v>0</v>
          </cell>
          <cell r="M491">
            <v>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86000</v>
          </cell>
          <cell r="K492">
            <v>0</v>
          </cell>
          <cell r="L492">
            <v>0</v>
          </cell>
          <cell r="M492">
            <v>0</v>
          </cell>
        </row>
        <row r="493"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51000</v>
          </cell>
          <cell r="K493">
            <v>0</v>
          </cell>
          <cell r="L493">
            <v>0</v>
          </cell>
          <cell r="M493">
            <v>0</v>
          </cell>
        </row>
        <row r="494"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77000</v>
          </cell>
          <cell r="K494">
            <v>0</v>
          </cell>
          <cell r="L494">
            <v>0</v>
          </cell>
          <cell r="M494">
            <v>0</v>
          </cell>
        </row>
        <row r="495">
          <cell r="F495">
            <v>5558</v>
          </cell>
          <cell r="G495">
            <v>0</v>
          </cell>
          <cell r="H495">
            <v>0</v>
          </cell>
          <cell r="I495">
            <v>0</v>
          </cell>
          <cell r="J495">
            <v>184000</v>
          </cell>
          <cell r="K495">
            <v>0</v>
          </cell>
          <cell r="L495">
            <v>0</v>
          </cell>
          <cell r="M495">
            <v>0</v>
          </cell>
        </row>
        <row r="496"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330000</v>
          </cell>
          <cell r="K496">
            <v>0</v>
          </cell>
          <cell r="L496">
            <v>0</v>
          </cell>
          <cell r="M496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136500</v>
          </cell>
          <cell r="K497">
            <v>0</v>
          </cell>
          <cell r="L497">
            <v>0</v>
          </cell>
          <cell r="M497">
            <v>0</v>
          </cell>
        </row>
        <row r="498"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6550000</v>
          </cell>
          <cell r="K498">
            <v>0</v>
          </cell>
          <cell r="L498">
            <v>0</v>
          </cell>
          <cell r="M498">
            <v>0</v>
          </cell>
        </row>
        <row r="499"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5090000</v>
          </cell>
          <cell r="K499">
            <v>0</v>
          </cell>
          <cell r="L499">
            <v>0</v>
          </cell>
          <cell r="M499">
            <v>0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23000</v>
          </cell>
          <cell r="K500">
            <v>0</v>
          </cell>
          <cell r="L500">
            <v>0</v>
          </cell>
          <cell r="M500">
            <v>0</v>
          </cell>
        </row>
        <row r="501">
          <cell r="F501">
            <v>5211</v>
          </cell>
          <cell r="G501">
            <v>0</v>
          </cell>
          <cell r="H501">
            <v>0</v>
          </cell>
          <cell r="I501">
            <v>0</v>
          </cell>
          <cell r="J501">
            <v>27000</v>
          </cell>
          <cell r="K501">
            <v>0</v>
          </cell>
          <cell r="L501">
            <v>0</v>
          </cell>
          <cell r="M501">
            <v>0</v>
          </cell>
        </row>
        <row r="502"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750000</v>
          </cell>
          <cell r="K502">
            <v>0</v>
          </cell>
          <cell r="L502">
            <v>0</v>
          </cell>
          <cell r="M502">
            <v>0</v>
          </cell>
        </row>
        <row r="503">
          <cell r="F503">
            <v>0</v>
          </cell>
          <cell r="G503">
            <v>0</v>
          </cell>
          <cell r="H503">
            <v>116834</v>
          </cell>
          <cell r="I503">
            <v>0</v>
          </cell>
          <cell r="J503">
            <v>141000</v>
          </cell>
          <cell r="K503">
            <v>0</v>
          </cell>
          <cell r="L503">
            <v>0</v>
          </cell>
          <cell r="M503">
            <v>0</v>
          </cell>
        </row>
        <row r="504"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83500</v>
          </cell>
          <cell r="K504">
            <v>0</v>
          </cell>
          <cell r="L504">
            <v>0</v>
          </cell>
          <cell r="M504">
            <v>0</v>
          </cell>
        </row>
        <row r="505"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45000</v>
          </cell>
          <cell r="K505">
            <v>0</v>
          </cell>
          <cell r="L505">
            <v>0</v>
          </cell>
          <cell r="M505">
            <v>0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35000</v>
          </cell>
          <cell r="K506">
            <v>0</v>
          </cell>
          <cell r="L506">
            <v>0</v>
          </cell>
          <cell r="M506">
            <v>0</v>
          </cell>
        </row>
        <row r="507"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35000</v>
          </cell>
          <cell r="K507">
            <v>0</v>
          </cell>
          <cell r="L507">
            <v>0</v>
          </cell>
          <cell r="M507">
            <v>0</v>
          </cell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350000</v>
          </cell>
          <cell r="K508">
            <v>0</v>
          </cell>
          <cell r="L508">
            <v>0</v>
          </cell>
          <cell r="M508">
            <v>0</v>
          </cell>
        </row>
        <row r="509">
          <cell r="F509">
            <v>3599</v>
          </cell>
          <cell r="G509">
            <v>0</v>
          </cell>
          <cell r="H509">
            <v>0</v>
          </cell>
          <cell r="I509">
            <v>0</v>
          </cell>
          <cell r="J509">
            <v>450000</v>
          </cell>
          <cell r="K509">
            <v>0</v>
          </cell>
          <cell r="L509">
            <v>0</v>
          </cell>
          <cell r="M509">
            <v>0</v>
          </cell>
        </row>
        <row r="510">
          <cell r="F510">
            <v>684</v>
          </cell>
          <cell r="G510">
            <v>0</v>
          </cell>
          <cell r="H510">
            <v>0</v>
          </cell>
          <cell r="I510">
            <v>0</v>
          </cell>
          <cell r="J510">
            <v>650000</v>
          </cell>
          <cell r="K510">
            <v>0</v>
          </cell>
          <cell r="L510">
            <v>0</v>
          </cell>
          <cell r="M510">
            <v>0</v>
          </cell>
        </row>
        <row r="511">
          <cell r="F511">
            <v>2004</v>
          </cell>
          <cell r="G511">
            <v>0</v>
          </cell>
          <cell r="H511">
            <v>0</v>
          </cell>
          <cell r="I511">
            <v>0</v>
          </cell>
          <cell r="J511">
            <v>610000</v>
          </cell>
          <cell r="K511">
            <v>0</v>
          </cell>
          <cell r="L511">
            <v>0</v>
          </cell>
          <cell r="M511">
            <v>0</v>
          </cell>
        </row>
        <row r="512"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5000</v>
          </cell>
          <cell r="K512">
            <v>0</v>
          </cell>
          <cell r="L512">
            <v>0</v>
          </cell>
          <cell r="M512">
            <v>0</v>
          </cell>
        </row>
        <row r="513"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5000</v>
          </cell>
          <cell r="K513">
            <v>0</v>
          </cell>
          <cell r="L513">
            <v>0</v>
          </cell>
          <cell r="M513">
            <v>0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20000</v>
          </cell>
          <cell r="K514">
            <v>0</v>
          </cell>
          <cell r="L514">
            <v>0</v>
          </cell>
          <cell r="M514">
            <v>0</v>
          </cell>
        </row>
        <row r="515">
          <cell r="F515">
            <v>0</v>
          </cell>
          <cell r="G515">
            <v>0</v>
          </cell>
          <cell r="H515">
            <v>67026</v>
          </cell>
          <cell r="I515">
            <v>0</v>
          </cell>
          <cell r="J515">
            <v>67940</v>
          </cell>
          <cell r="K515">
            <v>0</v>
          </cell>
          <cell r="L515">
            <v>0</v>
          </cell>
          <cell r="M515">
            <v>0</v>
          </cell>
        </row>
        <row r="516">
          <cell r="F516">
            <v>0</v>
          </cell>
          <cell r="G516">
            <v>0</v>
          </cell>
          <cell r="H516">
            <v>31251</v>
          </cell>
          <cell r="I516">
            <v>0</v>
          </cell>
          <cell r="J516">
            <v>29000</v>
          </cell>
          <cell r="K516">
            <v>0</v>
          </cell>
          <cell r="L516">
            <v>0</v>
          </cell>
          <cell r="M516">
            <v>0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80000</v>
          </cell>
          <cell r="K517">
            <v>0</v>
          </cell>
          <cell r="L517">
            <v>0</v>
          </cell>
          <cell r="M517">
            <v>0</v>
          </cell>
        </row>
        <row r="518"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25000</v>
          </cell>
          <cell r="K518">
            <v>0</v>
          </cell>
          <cell r="L518">
            <v>0</v>
          </cell>
          <cell r="M518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25000</v>
          </cell>
          <cell r="K519">
            <v>0</v>
          </cell>
          <cell r="L519">
            <v>0</v>
          </cell>
          <cell r="M519">
            <v>0</v>
          </cell>
        </row>
        <row r="520"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30000</v>
          </cell>
          <cell r="K520">
            <v>0</v>
          </cell>
          <cell r="L520">
            <v>0</v>
          </cell>
          <cell r="M520">
            <v>0</v>
          </cell>
        </row>
        <row r="521">
          <cell r="F521">
            <v>846000</v>
          </cell>
          <cell r="G521">
            <v>0</v>
          </cell>
          <cell r="H521">
            <v>0</v>
          </cell>
          <cell r="I521">
            <v>0</v>
          </cell>
          <cell r="J521">
            <v>4420000</v>
          </cell>
          <cell r="K521">
            <v>0</v>
          </cell>
          <cell r="L521">
            <v>0</v>
          </cell>
          <cell r="M521">
            <v>0</v>
          </cell>
        </row>
        <row r="522">
          <cell r="F522">
            <v>250000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</row>
        <row r="523">
          <cell r="F523">
            <v>67000</v>
          </cell>
          <cell r="G523">
            <v>0</v>
          </cell>
          <cell r="H523">
            <v>54329</v>
          </cell>
          <cell r="I523">
            <v>0</v>
          </cell>
          <cell r="J523">
            <v>153160</v>
          </cell>
          <cell r="K523">
            <v>0</v>
          </cell>
          <cell r="L523">
            <v>0</v>
          </cell>
          <cell r="M523">
            <v>0</v>
          </cell>
        </row>
        <row r="524"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29500</v>
          </cell>
          <cell r="K524">
            <v>0</v>
          </cell>
          <cell r="L524">
            <v>0</v>
          </cell>
          <cell r="M524">
            <v>0</v>
          </cell>
        </row>
        <row r="525"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5200</v>
          </cell>
          <cell r="K525">
            <v>0</v>
          </cell>
          <cell r="L525">
            <v>0</v>
          </cell>
          <cell r="M525">
            <v>0</v>
          </cell>
        </row>
        <row r="526"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9800</v>
          </cell>
          <cell r="K526">
            <v>0</v>
          </cell>
          <cell r="L526">
            <v>0</v>
          </cell>
          <cell r="M526">
            <v>0</v>
          </cell>
        </row>
        <row r="527">
          <cell r="F527">
            <v>177000</v>
          </cell>
          <cell r="G527">
            <v>0</v>
          </cell>
          <cell r="H527">
            <v>0</v>
          </cell>
          <cell r="I527">
            <v>0</v>
          </cell>
          <cell r="J527">
            <v>5200</v>
          </cell>
          <cell r="K527">
            <v>0</v>
          </cell>
          <cell r="L527">
            <v>0</v>
          </cell>
          <cell r="M527">
            <v>0</v>
          </cell>
        </row>
        <row r="528">
          <cell r="F528">
            <v>170000</v>
          </cell>
          <cell r="G528">
            <v>0</v>
          </cell>
          <cell r="H528">
            <v>0</v>
          </cell>
          <cell r="I528">
            <v>0</v>
          </cell>
          <cell r="J528">
            <v>17000</v>
          </cell>
          <cell r="K528">
            <v>0</v>
          </cell>
          <cell r="L528">
            <v>0</v>
          </cell>
          <cell r="M528">
            <v>0</v>
          </cell>
        </row>
        <row r="529"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26000</v>
          </cell>
          <cell r="K529">
            <v>0</v>
          </cell>
          <cell r="L529">
            <v>0</v>
          </cell>
          <cell r="M529">
            <v>0</v>
          </cell>
        </row>
        <row r="530">
          <cell r="F530">
            <v>53210</v>
          </cell>
          <cell r="G530">
            <v>0</v>
          </cell>
          <cell r="H530">
            <v>0</v>
          </cell>
          <cell r="I530">
            <v>0</v>
          </cell>
          <cell r="J530">
            <v>4400</v>
          </cell>
          <cell r="K530">
            <v>0</v>
          </cell>
          <cell r="L530">
            <v>0</v>
          </cell>
          <cell r="M530">
            <v>0</v>
          </cell>
        </row>
        <row r="531"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6000</v>
          </cell>
          <cell r="K531">
            <v>0</v>
          </cell>
          <cell r="L531">
            <v>0</v>
          </cell>
          <cell r="M531">
            <v>0</v>
          </cell>
        </row>
        <row r="532">
          <cell r="F532">
            <v>16500</v>
          </cell>
          <cell r="G532">
            <v>0</v>
          </cell>
          <cell r="H532">
            <v>0</v>
          </cell>
          <cell r="I532">
            <v>0</v>
          </cell>
          <cell r="J532">
            <v>52000</v>
          </cell>
          <cell r="K532">
            <v>0</v>
          </cell>
          <cell r="L532">
            <v>0</v>
          </cell>
          <cell r="M532">
            <v>0</v>
          </cell>
        </row>
        <row r="533">
          <cell r="F533">
            <v>17000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216000</v>
          </cell>
          <cell r="K534">
            <v>0</v>
          </cell>
          <cell r="L534">
            <v>0</v>
          </cell>
          <cell r="M534">
            <v>0</v>
          </cell>
        </row>
        <row r="535">
          <cell r="F535">
            <v>16500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F536">
            <v>17500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F539">
            <v>17400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4842</v>
          </cell>
          <cell r="K540">
            <v>0</v>
          </cell>
          <cell r="L540">
            <v>0</v>
          </cell>
          <cell r="M540">
            <v>0</v>
          </cell>
        </row>
        <row r="541"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1980</v>
          </cell>
          <cell r="K541">
            <v>0</v>
          </cell>
          <cell r="L541">
            <v>0</v>
          </cell>
          <cell r="M541">
            <v>0</v>
          </cell>
        </row>
        <row r="542">
          <cell r="F542">
            <v>17400</v>
          </cell>
          <cell r="G542">
            <v>0</v>
          </cell>
          <cell r="H542">
            <v>0</v>
          </cell>
          <cell r="I542">
            <v>0</v>
          </cell>
          <cell r="J542">
            <v>880</v>
          </cell>
          <cell r="K542">
            <v>0</v>
          </cell>
          <cell r="L542">
            <v>0</v>
          </cell>
          <cell r="M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2927</v>
          </cell>
          <cell r="K543">
            <v>0</v>
          </cell>
          <cell r="L543">
            <v>0</v>
          </cell>
          <cell r="M543">
            <v>0</v>
          </cell>
        </row>
        <row r="544"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1800</v>
          </cell>
          <cell r="K544">
            <v>0</v>
          </cell>
          <cell r="L544">
            <v>0</v>
          </cell>
          <cell r="M544">
            <v>0</v>
          </cell>
        </row>
        <row r="545"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1590</v>
          </cell>
          <cell r="K545">
            <v>0</v>
          </cell>
          <cell r="L545">
            <v>0</v>
          </cell>
          <cell r="M545">
            <v>0</v>
          </cell>
        </row>
        <row r="546"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1320</v>
          </cell>
          <cell r="K546">
            <v>0</v>
          </cell>
          <cell r="L546">
            <v>0</v>
          </cell>
          <cell r="M546">
            <v>0</v>
          </cell>
        </row>
        <row r="547"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24800</v>
          </cell>
          <cell r="K547">
            <v>0</v>
          </cell>
          <cell r="L547">
            <v>0</v>
          </cell>
          <cell r="M547">
            <v>0</v>
          </cell>
        </row>
        <row r="548"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1990</v>
          </cell>
          <cell r="K548">
            <v>0</v>
          </cell>
          <cell r="L548">
            <v>0</v>
          </cell>
          <cell r="M548">
            <v>0</v>
          </cell>
        </row>
        <row r="549"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3450</v>
          </cell>
          <cell r="K549">
            <v>0</v>
          </cell>
          <cell r="L549">
            <v>0</v>
          </cell>
          <cell r="M549">
            <v>0</v>
          </cell>
        </row>
        <row r="550"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550</v>
          </cell>
          <cell r="K550">
            <v>0</v>
          </cell>
          <cell r="L550">
            <v>0</v>
          </cell>
          <cell r="M550">
            <v>0</v>
          </cell>
        </row>
        <row r="551"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4000</v>
          </cell>
          <cell r="K551">
            <v>0</v>
          </cell>
          <cell r="L551">
            <v>0</v>
          </cell>
          <cell r="M551">
            <v>0</v>
          </cell>
        </row>
        <row r="552"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1450</v>
          </cell>
          <cell r="K552">
            <v>0</v>
          </cell>
          <cell r="L552">
            <v>0</v>
          </cell>
          <cell r="M552">
            <v>0</v>
          </cell>
        </row>
        <row r="553">
          <cell r="F553">
            <v>95600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</row>
        <row r="554">
          <cell r="F554">
            <v>56540</v>
          </cell>
          <cell r="G554">
            <v>0</v>
          </cell>
          <cell r="H554">
            <v>0</v>
          </cell>
          <cell r="I554">
            <v>0</v>
          </cell>
          <cell r="J554">
            <v>2927803</v>
          </cell>
          <cell r="K554">
            <v>0</v>
          </cell>
          <cell r="L554">
            <v>0</v>
          </cell>
          <cell r="M554">
            <v>0</v>
          </cell>
        </row>
        <row r="555">
          <cell r="F555">
            <v>94780</v>
          </cell>
          <cell r="G555">
            <v>0</v>
          </cell>
          <cell r="H555">
            <v>0</v>
          </cell>
          <cell r="I555">
            <v>0</v>
          </cell>
          <cell r="J555">
            <v>362998</v>
          </cell>
          <cell r="K555">
            <v>0</v>
          </cell>
          <cell r="L555">
            <v>0</v>
          </cell>
          <cell r="M555">
            <v>0</v>
          </cell>
        </row>
        <row r="556">
          <cell r="F556">
            <v>179410</v>
          </cell>
          <cell r="G556">
            <v>0</v>
          </cell>
          <cell r="H556">
            <v>0</v>
          </cell>
          <cell r="I556">
            <v>0</v>
          </cell>
          <cell r="J556">
            <v>1287802</v>
          </cell>
          <cell r="K556">
            <v>0</v>
          </cell>
          <cell r="L556">
            <v>0</v>
          </cell>
          <cell r="M556">
            <v>0</v>
          </cell>
        </row>
        <row r="557"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1576508</v>
          </cell>
          <cell r="K557">
            <v>0</v>
          </cell>
          <cell r="L557">
            <v>0</v>
          </cell>
          <cell r="M557">
            <v>0</v>
          </cell>
        </row>
        <row r="558">
          <cell r="F558">
            <v>5500000</v>
          </cell>
          <cell r="G558">
            <v>0</v>
          </cell>
          <cell r="H558">
            <v>0</v>
          </cell>
          <cell r="I558">
            <v>0</v>
          </cell>
          <cell r="J558">
            <v>777022</v>
          </cell>
          <cell r="K558">
            <v>0</v>
          </cell>
          <cell r="L558">
            <v>0</v>
          </cell>
          <cell r="M558">
            <v>0</v>
          </cell>
        </row>
        <row r="559"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799283</v>
          </cell>
          <cell r="K559">
            <v>0</v>
          </cell>
          <cell r="L559">
            <v>0</v>
          </cell>
          <cell r="M559">
            <v>0</v>
          </cell>
        </row>
        <row r="560"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1140637</v>
          </cell>
          <cell r="K560">
            <v>0</v>
          </cell>
          <cell r="L560">
            <v>0</v>
          </cell>
          <cell r="M560">
            <v>0</v>
          </cell>
        </row>
        <row r="561"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765146</v>
          </cell>
          <cell r="K561">
            <v>0</v>
          </cell>
          <cell r="L561">
            <v>0</v>
          </cell>
          <cell r="M561">
            <v>0</v>
          </cell>
        </row>
        <row r="562">
          <cell r="F562">
            <v>3600</v>
          </cell>
          <cell r="G562">
            <v>0</v>
          </cell>
          <cell r="H562">
            <v>7824000</v>
          </cell>
          <cell r="I562">
            <v>0</v>
          </cell>
          <cell r="J562">
            <v>17500000</v>
          </cell>
          <cell r="K562">
            <v>0</v>
          </cell>
          <cell r="L562">
            <v>0</v>
          </cell>
          <cell r="M562">
            <v>0</v>
          </cell>
        </row>
        <row r="563">
          <cell r="F563">
            <v>4865</v>
          </cell>
          <cell r="G563">
            <v>0</v>
          </cell>
          <cell r="H563">
            <v>0</v>
          </cell>
          <cell r="I563">
            <v>0</v>
          </cell>
          <cell r="J563">
            <v>30211860</v>
          </cell>
          <cell r="K563">
            <v>0</v>
          </cell>
          <cell r="L563">
            <v>0</v>
          </cell>
          <cell r="M563">
            <v>0</v>
          </cell>
        </row>
        <row r="564">
          <cell r="F564">
            <v>4030</v>
          </cell>
          <cell r="G564">
            <v>0</v>
          </cell>
          <cell r="H564">
            <v>0</v>
          </cell>
          <cell r="I564">
            <v>0</v>
          </cell>
          <cell r="J564">
            <v>7447319</v>
          </cell>
          <cell r="K564">
            <v>0</v>
          </cell>
          <cell r="L564">
            <v>0</v>
          </cell>
          <cell r="M564">
            <v>0</v>
          </cell>
        </row>
        <row r="565">
          <cell r="F565">
            <v>1740</v>
          </cell>
          <cell r="G565">
            <v>0</v>
          </cell>
          <cell r="H565">
            <v>0</v>
          </cell>
          <cell r="I565">
            <v>0</v>
          </cell>
          <cell r="J565">
            <v>4605828</v>
          </cell>
          <cell r="K565">
            <v>0</v>
          </cell>
          <cell r="L565">
            <v>0</v>
          </cell>
          <cell r="M565">
            <v>0</v>
          </cell>
        </row>
        <row r="566">
          <cell r="F566">
            <v>897</v>
          </cell>
          <cell r="G566">
            <v>0</v>
          </cell>
          <cell r="H566">
            <v>0</v>
          </cell>
          <cell r="I566">
            <v>0</v>
          </cell>
          <cell r="J566">
            <v>6711824</v>
          </cell>
          <cell r="K566">
            <v>0</v>
          </cell>
          <cell r="L566">
            <v>0</v>
          </cell>
          <cell r="M566">
            <v>0</v>
          </cell>
        </row>
        <row r="567">
          <cell r="F567">
            <v>540</v>
          </cell>
          <cell r="G567">
            <v>0</v>
          </cell>
          <cell r="H567">
            <v>0</v>
          </cell>
          <cell r="I567">
            <v>0</v>
          </cell>
          <cell r="J567">
            <v>17697479</v>
          </cell>
          <cell r="K567">
            <v>0</v>
          </cell>
          <cell r="L567">
            <v>0</v>
          </cell>
          <cell r="M567">
            <v>0</v>
          </cell>
        </row>
        <row r="568"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17697479</v>
          </cell>
          <cell r="K568">
            <v>0</v>
          </cell>
          <cell r="L568">
            <v>0</v>
          </cell>
          <cell r="M568">
            <v>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40986712</v>
          </cell>
          <cell r="K569">
            <v>0</v>
          </cell>
          <cell r="L569">
            <v>0</v>
          </cell>
          <cell r="M569">
            <v>0</v>
          </cell>
        </row>
        <row r="570"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40986712</v>
          </cell>
          <cell r="K570">
            <v>0</v>
          </cell>
          <cell r="L570">
            <v>0</v>
          </cell>
          <cell r="M570">
            <v>0</v>
          </cell>
        </row>
        <row r="571"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8902376</v>
          </cell>
          <cell r="K571">
            <v>0</v>
          </cell>
          <cell r="L571">
            <v>0</v>
          </cell>
          <cell r="M571">
            <v>0</v>
          </cell>
        </row>
        <row r="572">
          <cell r="F572">
            <v>15500</v>
          </cell>
          <cell r="G572">
            <v>0</v>
          </cell>
          <cell r="H572">
            <v>0</v>
          </cell>
          <cell r="I572">
            <v>0</v>
          </cell>
          <cell r="J572">
            <v>8902376</v>
          </cell>
          <cell r="K572">
            <v>0</v>
          </cell>
          <cell r="L572">
            <v>0</v>
          </cell>
          <cell r="M572">
            <v>0</v>
          </cell>
        </row>
        <row r="573">
          <cell r="F573">
            <v>17370</v>
          </cell>
          <cell r="G573">
            <v>0</v>
          </cell>
          <cell r="H573">
            <v>0</v>
          </cell>
          <cell r="I573">
            <v>0</v>
          </cell>
          <cell r="J573">
            <v>10209076</v>
          </cell>
          <cell r="K573">
            <v>0</v>
          </cell>
          <cell r="L573">
            <v>0</v>
          </cell>
          <cell r="M573">
            <v>0</v>
          </cell>
        </row>
        <row r="574">
          <cell r="F574">
            <v>7620</v>
          </cell>
          <cell r="G574">
            <v>0</v>
          </cell>
          <cell r="H574">
            <v>0</v>
          </cell>
          <cell r="I574">
            <v>0</v>
          </cell>
          <cell r="J574">
            <v>10209076</v>
          </cell>
          <cell r="K574">
            <v>0</v>
          </cell>
          <cell r="L574">
            <v>0</v>
          </cell>
          <cell r="M574">
            <v>0</v>
          </cell>
        </row>
        <row r="575"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10209076</v>
          </cell>
          <cell r="K575">
            <v>0</v>
          </cell>
          <cell r="L575">
            <v>0</v>
          </cell>
          <cell r="M575">
            <v>0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10209076</v>
          </cell>
          <cell r="K576">
            <v>0</v>
          </cell>
          <cell r="L576">
            <v>0</v>
          </cell>
          <cell r="M576">
            <v>0</v>
          </cell>
        </row>
        <row r="577">
          <cell r="F577">
            <v>4524</v>
          </cell>
          <cell r="G577">
            <v>0</v>
          </cell>
          <cell r="H577">
            <v>0</v>
          </cell>
          <cell r="I577">
            <v>0</v>
          </cell>
          <cell r="J577">
            <v>13551549</v>
          </cell>
          <cell r="K577">
            <v>0</v>
          </cell>
          <cell r="L577">
            <v>0</v>
          </cell>
          <cell r="M577">
            <v>0</v>
          </cell>
        </row>
        <row r="578">
          <cell r="F578">
            <v>600</v>
          </cell>
          <cell r="G578">
            <v>0</v>
          </cell>
          <cell r="H578">
            <v>0</v>
          </cell>
          <cell r="I578">
            <v>0</v>
          </cell>
          <cell r="J578">
            <v>13551549</v>
          </cell>
          <cell r="K578">
            <v>0</v>
          </cell>
          <cell r="L578">
            <v>0</v>
          </cell>
          <cell r="M578">
            <v>0</v>
          </cell>
        </row>
        <row r="579">
          <cell r="F579">
            <v>3500</v>
          </cell>
          <cell r="G579">
            <v>0</v>
          </cell>
          <cell r="H579">
            <v>0</v>
          </cell>
          <cell r="I579">
            <v>0</v>
          </cell>
          <cell r="J579">
            <v>8213284</v>
          </cell>
          <cell r="K579">
            <v>0</v>
          </cell>
          <cell r="L579">
            <v>0</v>
          </cell>
          <cell r="M579">
            <v>0</v>
          </cell>
        </row>
        <row r="580">
          <cell r="F580">
            <v>5850</v>
          </cell>
          <cell r="G580">
            <v>0</v>
          </cell>
          <cell r="H580">
            <v>0</v>
          </cell>
          <cell r="I580">
            <v>0</v>
          </cell>
          <cell r="J580">
            <v>9631536</v>
          </cell>
          <cell r="K580">
            <v>0</v>
          </cell>
          <cell r="L580">
            <v>0</v>
          </cell>
          <cell r="M580">
            <v>0</v>
          </cell>
        </row>
        <row r="581">
          <cell r="F581">
            <v>19500</v>
          </cell>
          <cell r="G581">
            <v>0</v>
          </cell>
          <cell r="H581">
            <v>0</v>
          </cell>
          <cell r="I581">
            <v>0</v>
          </cell>
          <cell r="J581">
            <v>9321748</v>
          </cell>
          <cell r="K581">
            <v>0</v>
          </cell>
          <cell r="L581">
            <v>0</v>
          </cell>
          <cell r="M581">
            <v>0</v>
          </cell>
        </row>
        <row r="582">
          <cell r="F582">
            <v>13700</v>
          </cell>
          <cell r="G582">
            <v>0</v>
          </cell>
          <cell r="H582">
            <v>0</v>
          </cell>
          <cell r="I582">
            <v>0</v>
          </cell>
          <cell r="J582">
            <v>12694319</v>
          </cell>
          <cell r="K582">
            <v>0</v>
          </cell>
          <cell r="L582">
            <v>0</v>
          </cell>
          <cell r="M582">
            <v>0</v>
          </cell>
        </row>
        <row r="583">
          <cell r="F583">
            <v>423</v>
          </cell>
          <cell r="G583">
            <v>0</v>
          </cell>
          <cell r="H583">
            <v>0</v>
          </cell>
          <cell r="I583">
            <v>0</v>
          </cell>
          <cell r="J583">
            <v>1455972</v>
          </cell>
          <cell r="K583">
            <v>0</v>
          </cell>
          <cell r="L583">
            <v>0</v>
          </cell>
          <cell r="M583">
            <v>0</v>
          </cell>
        </row>
        <row r="584">
          <cell r="F584">
            <v>574</v>
          </cell>
          <cell r="G584">
            <v>0</v>
          </cell>
          <cell r="H584">
            <v>0</v>
          </cell>
          <cell r="I584">
            <v>0</v>
          </cell>
          <cell r="J584">
            <v>1337203</v>
          </cell>
          <cell r="K584">
            <v>0</v>
          </cell>
          <cell r="L584">
            <v>0</v>
          </cell>
          <cell r="M584">
            <v>0</v>
          </cell>
        </row>
        <row r="585">
          <cell r="F585">
            <v>440</v>
          </cell>
          <cell r="G585">
            <v>0</v>
          </cell>
          <cell r="H585">
            <v>0</v>
          </cell>
          <cell r="I585">
            <v>0</v>
          </cell>
          <cell r="J585">
            <v>44869578</v>
          </cell>
          <cell r="K585">
            <v>0</v>
          </cell>
          <cell r="L585">
            <v>0</v>
          </cell>
          <cell r="M585">
            <v>0</v>
          </cell>
        </row>
        <row r="586">
          <cell r="F586">
            <v>2000</v>
          </cell>
          <cell r="G586">
            <v>0</v>
          </cell>
          <cell r="H586">
            <v>0</v>
          </cell>
          <cell r="I586">
            <v>0</v>
          </cell>
          <cell r="J586">
            <v>3287841</v>
          </cell>
          <cell r="K586">
            <v>0</v>
          </cell>
          <cell r="L586">
            <v>0</v>
          </cell>
          <cell r="M586">
            <v>0</v>
          </cell>
        </row>
        <row r="587">
          <cell r="F587">
            <v>2000</v>
          </cell>
          <cell r="G587">
            <v>0</v>
          </cell>
          <cell r="H587">
            <v>0</v>
          </cell>
          <cell r="I587">
            <v>0</v>
          </cell>
          <cell r="J587">
            <v>322016</v>
          </cell>
          <cell r="K587">
            <v>0</v>
          </cell>
          <cell r="L587">
            <v>0</v>
          </cell>
          <cell r="M587">
            <v>0</v>
          </cell>
        </row>
        <row r="588"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3000000</v>
          </cell>
          <cell r="K588">
            <v>0</v>
          </cell>
          <cell r="L588">
            <v>0</v>
          </cell>
          <cell r="M588">
            <v>0</v>
          </cell>
        </row>
        <row r="589"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270000</v>
          </cell>
          <cell r="K589">
            <v>0</v>
          </cell>
          <cell r="L589">
            <v>0</v>
          </cell>
          <cell r="M589">
            <v>0</v>
          </cell>
        </row>
        <row r="590">
          <cell r="F590">
            <v>2730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</row>
        <row r="591">
          <cell r="F591">
            <v>7550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</row>
        <row r="592">
          <cell r="F592">
            <v>0</v>
          </cell>
          <cell r="G592">
            <v>0</v>
          </cell>
          <cell r="H592">
            <v>1246533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</row>
        <row r="593">
          <cell r="F593">
            <v>2920</v>
          </cell>
          <cell r="G593">
            <v>0</v>
          </cell>
          <cell r="H593">
            <v>1050706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</row>
        <row r="594">
          <cell r="F594">
            <v>3050</v>
          </cell>
          <cell r="G594">
            <v>0</v>
          </cell>
          <cell r="H594">
            <v>839499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</row>
        <row r="595">
          <cell r="F595">
            <v>3050</v>
          </cell>
          <cell r="G595">
            <v>0</v>
          </cell>
          <cell r="H595">
            <v>1124226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</row>
        <row r="596">
          <cell r="F596">
            <v>3250</v>
          </cell>
          <cell r="G596">
            <v>0</v>
          </cell>
          <cell r="H596">
            <v>261024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</row>
        <row r="597">
          <cell r="F597">
            <v>5000</v>
          </cell>
          <cell r="G597">
            <v>0</v>
          </cell>
          <cell r="H597">
            <v>448452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</row>
        <row r="598">
          <cell r="F598">
            <v>23100</v>
          </cell>
          <cell r="G598">
            <v>0</v>
          </cell>
          <cell r="H598">
            <v>377581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</row>
        <row r="599">
          <cell r="F599">
            <v>0</v>
          </cell>
          <cell r="G599">
            <v>0</v>
          </cell>
          <cell r="H599">
            <v>377581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</row>
        <row r="600">
          <cell r="F600">
            <v>1200</v>
          </cell>
          <cell r="G600">
            <v>0</v>
          </cell>
          <cell r="H600">
            <v>242410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</row>
        <row r="601">
          <cell r="F601">
            <v>5300</v>
          </cell>
          <cell r="G601">
            <v>0</v>
          </cell>
          <cell r="H601">
            <v>218265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</row>
        <row r="602">
          <cell r="F602">
            <v>18700</v>
          </cell>
          <cell r="G602">
            <v>0</v>
          </cell>
          <cell r="H602">
            <v>204171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</row>
        <row r="603">
          <cell r="F603">
            <v>33600</v>
          </cell>
          <cell r="G603">
            <v>0</v>
          </cell>
          <cell r="H603">
            <v>781087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</row>
        <row r="604">
          <cell r="F604">
            <v>20100</v>
          </cell>
          <cell r="G604">
            <v>0</v>
          </cell>
          <cell r="H604">
            <v>143805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</row>
        <row r="605">
          <cell r="F605">
            <v>0</v>
          </cell>
          <cell r="G605">
            <v>0</v>
          </cell>
          <cell r="H605">
            <v>21065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</row>
        <row r="606">
          <cell r="F606">
            <v>0</v>
          </cell>
          <cell r="G606">
            <v>0</v>
          </cell>
          <cell r="H606">
            <v>158046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</row>
        <row r="607">
          <cell r="F607">
            <v>67300</v>
          </cell>
          <cell r="G607">
            <v>0</v>
          </cell>
          <cell r="H607">
            <v>0</v>
          </cell>
          <cell r="I607">
            <v>0</v>
          </cell>
          <cell r="J607">
            <v>12877904</v>
          </cell>
          <cell r="K607">
            <v>0</v>
          </cell>
          <cell r="L607">
            <v>0</v>
          </cell>
          <cell r="M607">
            <v>0</v>
          </cell>
        </row>
        <row r="608">
          <cell r="F608">
            <v>68900</v>
          </cell>
          <cell r="G608">
            <v>0</v>
          </cell>
          <cell r="H608">
            <v>7356840</v>
          </cell>
          <cell r="I608">
            <v>0</v>
          </cell>
          <cell r="J608">
            <v>11445461</v>
          </cell>
          <cell r="K608">
            <v>0</v>
          </cell>
          <cell r="L608">
            <v>0</v>
          </cell>
          <cell r="M608">
            <v>0</v>
          </cell>
        </row>
        <row r="609">
          <cell r="F609">
            <v>231600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</row>
        <row r="610">
          <cell r="F610">
            <v>231600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</row>
        <row r="611">
          <cell r="F611">
            <v>294700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</row>
        <row r="612"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</row>
        <row r="613"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</row>
        <row r="614">
          <cell r="F614">
            <v>12600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</row>
        <row r="615">
          <cell r="F615">
            <v>2860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</row>
        <row r="616">
          <cell r="F616">
            <v>1670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</row>
        <row r="617"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</row>
        <row r="618"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</row>
        <row r="619">
          <cell r="F619">
            <v>22600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</row>
        <row r="620">
          <cell r="F620">
            <v>1800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</row>
        <row r="621">
          <cell r="F621">
            <v>2730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</row>
        <row r="622">
          <cell r="F622">
            <v>1320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</row>
        <row r="623">
          <cell r="F623">
            <v>1760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</row>
        <row r="624">
          <cell r="F624">
            <v>12600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</row>
        <row r="625">
          <cell r="F625">
            <v>4500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</row>
        <row r="626">
          <cell r="F626">
            <v>3234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</row>
        <row r="627">
          <cell r="F627">
            <v>450</v>
          </cell>
          <cell r="G627">
            <v>0</v>
          </cell>
          <cell r="H627">
            <v>804497</v>
          </cell>
          <cell r="I627">
            <v>0</v>
          </cell>
          <cell r="J627">
            <v>810556</v>
          </cell>
          <cell r="K627">
            <v>0</v>
          </cell>
          <cell r="L627">
            <v>11946</v>
          </cell>
          <cell r="M627">
            <v>0</v>
          </cell>
        </row>
        <row r="628">
          <cell r="F628">
            <v>0</v>
          </cell>
          <cell r="G628">
            <v>0</v>
          </cell>
          <cell r="H628">
            <v>439899</v>
          </cell>
          <cell r="I628">
            <v>0</v>
          </cell>
          <cell r="J628">
            <v>157978</v>
          </cell>
          <cell r="K628">
            <v>0</v>
          </cell>
          <cell r="L628">
            <v>10094</v>
          </cell>
          <cell r="M628">
            <v>0</v>
          </cell>
        </row>
        <row r="629">
          <cell r="F629">
            <v>9500</v>
          </cell>
          <cell r="G629">
            <v>0</v>
          </cell>
          <cell r="H629">
            <v>210826</v>
          </cell>
          <cell r="I629">
            <v>0</v>
          </cell>
          <cell r="J629">
            <v>378866</v>
          </cell>
          <cell r="K629">
            <v>0</v>
          </cell>
          <cell r="L629">
            <v>3000</v>
          </cell>
          <cell r="M629">
            <v>0</v>
          </cell>
        </row>
        <row r="630">
          <cell r="F630">
            <v>16700</v>
          </cell>
          <cell r="G630">
            <v>0</v>
          </cell>
          <cell r="H630">
            <v>35926</v>
          </cell>
          <cell r="I630">
            <v>0</v>
          </cell>
          <cell r="J630">
            <v>17015</v>
          </cell>
          <cell r="K630">
            <v>0</v>
          </cell>
          <cell r="L630">
            <v>1232</v>
          </cell>
          <cell r="M630">
            <v>0</v>
          </cell>
        </row>
        <row r="631">
          <cell r="F631">
            <v>5000</v>
          </cell>
          <cell r="G631">
            <v>0</v>
          </cell>
          <cell r="H631">
            <v>133316</v>
          </cell>
          <cell r="I631">
            <v>0</v>
          </cell>
          <cell r="J631">
            <v>49662</v>
          </cell>
          <cell r="K631">
            <v>0</v>
          </cell>
          <cell r="L631">
            <v>4484</v>
          </cell>
          <cell r="M631">
            <v>0</v>
          </cell>
        </row>
        <row r="632">
          <cell r="F632">
            <v>370000</v>
          </cell>
          <cell r="G632">
            <v>0</v>
          </cell>
          <cell r="H632">
            <v>32145</v>
          </cell>
          <cell r="I632">
            <v>0</v>
          </cell>
          <cell r="J632">
            <v>14313</v>
          </cell>
          <cell r="K632">
            <v>0</v>
          </cell>
          <cell r="L632">
            <v>1102</v>
          </cell>
          <cell r="M632">
            <v>0</v>
          </cell>
        </row>
        <row r="633">
          <cell r="F633">
            <v>0</v>
          </cell>
          <cell r="G633">
            <v>0</v>
          </cell>
          <cell r="H633">
            <v>108704</v>
          </cell>
          <cell r="I633">
            <v>0</v>
          </cell>
          <cell r="J633">
            <v>41290</v>
          </cell>
          <cell r="K633">
            <v>0</v>
          </cell>
          <cell r="L633">
            <v>3656</v>
          </cell>
          <cell r="M633">
            <v>0</v>
          </cell>
        </row>
        <row r="634">
          <cell r="F634">
            <v>0</v>
          </cell>
          <cell r="G634">
            <v>0</v>
          </cell>
          <cell r="H634">
            <v>106248</v>
          </cell>
          <cell r="I634">
            <v>0</v>
          </cell>
          <cell r="J634">
            <v>38432</v>
          </cell>
          <cell r="K634">
            <v>0</v>
          </cell>
          <cell r="L634">
            <v>623</v>
          </cell>
          <cell r="M634">
            <v>0</v>
          </cell>
        </row>
        <row r="635">
          <cell r="F635">
            <v>70000</v>
          </cell>
          <cell r="G635">
            <v>0</v>
          </cell>
          <cell r="H635">
            <v>43284</v>
          </cell>
          <cell r="I635">
            <v>0</v>
          </cell>
          <cell r="J635">
            <v>12644</v>
          </cell>
          <cell r="K635">
            <v>0</v>
          </cell>
          <cell r="L635">
            <v>1223</v>
          </cell>
          <cell r="M635">
            <v>0</v>
          </cell>
        </row>
        <row r="636">
          <cell r="F636">
            <v>0</v>
          </cell>
          <cell r="G636">
            <v>0</v>
          </cell>
          <cell r="H636">
            <v>59066</v>
          </cell>
          <cell r="I636">
            <v>0</v>
          </cell>
          <cell r="J636">
            <v>20667</v>
          </cell>
          <cell r="K636">
            <v>0</v>
          </cell>
          <cell r="L636">
            <v>2031</v>
          </cell>
          <cell r="M636">
            <v>0</v>
          </cell>
        </row>
        <row r="637">
          <cell r="F637">
            <v>0</v>
          </cell>
          <cell r="G637">
            <v>0</v>
          </cell>
          <cell r="H637">
            <v>74763</v>
          </cell>
          <cell r="I637">
            <v>0</v>
          </cell>
          <cell r="J637">
            <v>21568</v>
          </cell>
          <cell r="K637">
            <v>0</v>
          </cell>
          <cell r="L637">
            <v>2562</v>
          </cell>
          <cell r="M637">
            <v>0</v>
          </cell>
        </row>
        <row r="638">
          <cell r="F638">
            <v>71300</v>
          </cell>
          <cell r="G638">
            <v>0</v>
          </cell>
          <cell r="H638">
            <v>80666</v>
          </cell>
          <cell r="I638">
            <v>0</v>
          </cell>
          <cell r="J638">
            <v>24285</v>
          </cell>
          <cell r="K638">
            <v>0</v>
          </cell>
          <cell r="L638">
            <v>2279</v>
          </cell>
          <cell r="M638">
            <v>0</v>
          </cell>
        </row>
        <row r="639">
          <cell r="F639">
            <v>0</v>
          </cell>
          <cell r="G639">
            <v>0</v>
          </cell>
          <cell r="H639">
            <v>95723</v>
          </cell>
          <cell r="I639">
            <v>0</v>
          </cell>
          <cell r="J639">
            <v>34043</v>
          </cell>
          <cell r="K639">
            <v>0</v>
          </cell>
          <cell r="L639">
            <v>3292</v>
          </cell>
          <cell r="M639">
            <v>0</v>
          </cell>
        </row>
        <row r="640">
          <cell r="F640">
            <v>0</v>
          </cell>
          <cell r="G640">
            <v>0</v>
          </cell>
          <cell r="H640">
            <v>22404</v>
          </cell>
          <cell r="I640">
            <v>0</v>
          </cell>
          <cell r="J640">
            <v>12766</v>
          </cell>
          <cell r="K640">
            <v>0</v>
          </cell>
          <cell r="L640">
            <v>770</v>
          </cell>
          <cell r="M640">
            <v>0</v>
          </cell>
        </row>
        <row r="641">
          <cell r="F641">
            <v>150000</v>
          </cell>
          <cell r="G641">
            <v>0</v>
          </cell>
          <cell r="H641">
            <v>21642</v>
          </cell>
          <cell r="I641">
            <v>0</v>
          </cell>
          <cell r="J641">
            <v>8819</v>
          </cell>
          <cell r="K641">
            <v>0</v>
          </cell>
          <cell r="L641">
            <v>741</v>
          </cell>
          <cell r="M641">
            <v>0</v>
          </cell>
        </row>
        <row r="642">
          <cell r="F642">
            <v>66600</v>
          </cell>
          <cell r="G642">
            <v>0</v>
          </cell>
          <cell r="H642">
            <v>28514</v>
          </cell>
          <cell r="I642">
            <v>0</v>
          </cell>
          <cell r="J642">
            <v>19618</v>
          </cell>
          <cell r="K642">
            <v>0</v>
          </cell>
          <cell r="L642">
            <v>980</v>
          </cell>
          <cell r="M642">
            <v>0</v>
          </cell>
        </row>
        <row r="643">
          <cell r="F643">
            <v>20250</v>
          </cell>
          <cell r="G643">
            <v>0</v>
          </cell>
          <cell r="H643">
            <v>67213</v>
          </cell>
          <cell r="I643">
            <v>0</v>
          </cell>
          <cell r="J643">
            <v>28243</v>
          </cell>
          <cell r="K643">
            <v>0</v>
          </cell>
          <cell r="L643">
            <v>2311</v>
          </cell>
          <cell r="M643">
            <v>0</v>
          </cell>
        </row>
        <row r="644">
          <cell r="F644">
            <v>0</v>
          </cell>
          <cell r="G644">
            <v>0</v>
          </cell>
          <cell r="H644">
            <v>57056</v>
          </cell>
          <cell r="I644">
            <v>0</v>
          </cell>
          <cell r="J644">
            <v>18142</v>
          </cell>
          <cell r="K644">
            <v>0</v>
          </cell>
          <cell r="L644">
            <v>1612</v>
          </cell>
          <cell r="M644">
            <v>0</v>
          </cell>
        </row>
        <row r="645">
          <cell r="F645">
            <v>41000000</v>
          </cell>
          <cell r="G645">
            <v>0</v>
          </cell>
          <cell r="H645">
            <v>64926</v>
          </cell>
          <cell r="I645">
            <v>0</v>
          </cell>
          <cell r="J645">
            <v>15883</v>
          </cell>
          <cell r="K645">
            <v>0</v>
          </cell>
          <cell r="L645">
            <v>2200</v>
          </cell>
          <cell r="M645">
            <v>0</v>
          </cell>
        </row>
        <row r="646">
          <cell r="F646">
            <v>0</v>
          </cell>
          <cell r="G646">
            <v>0</v>
          </cell>
          <cell r="H646">
            <v>77938</v>
          </cell>
          <cell r="I646">
            <v>0</v>
          </cell>
          <cell r="J646">
            <v>34645</v>
          </cell>
          <cell r="K646">
            <v>0</v>
          </cell>
          <cell r="L646">
            <v>2621</v>
          </cell>
          <cell r="M646">
            <v>0</v>
          </cell>
        </row>
        <row r="647">
          <cell r="F647">
            <v>0</v>
          </cell>
          <cell r="G647">
            <v>0</v>
          </cell>
          <cell r="H647">
            <v>45122</v>
          </cell>
          <cell r="I647">
            <v>0</v>
          </cell>
          <cell r="J647">
            <v>20319</v>
          </cell>
          <cell r="K647">
            <v>0</v>
          </cell>
          <cell r="L647">
            <v>1517</v>
          </cell>
          <cell r="M647">
            <v>0</v>
          </cell>
        </row>
        <row r="648">
          <cell r="F648">
            <v>135000</v>
          </cell>
          <cell r="G648">
            <v>0</v>
          </cell>
          <cell r="H648">
            <v>124823</v>
          </cell>
          <cell r="I648">
            <v>0</v>
          </cell>
          <cell r="J648">
            <v>45199</v>
          </cell>
          <cell r="K648">
            <v>0</v>
          </cell>
          <cell r="L648">
            <v>3268</v>
          </cell>
          <cell r="M648">
            <v>0</v>
          </cell>
        </row>
        <row r="649">
          <cell r="F649">
            <v>0</v>
          </cell>
          <cell r="G649">
            <v>0</v>
          </cell>
          <cell r="H649">
            <v>67683</v>
          </cell>
          <cell r="I649">
            <v>0</v>
          </cell>
          <cell r="J649">
            <v>29449</v>
          </cell>
          <cell r="K649">
            <v>0</v>
          </cell>
          <cell r="L649">
            <v>2276</v>
          </cell>
          <cell r="M649">
            <v>0</v>
          </cell>
        </row>
        <row r="650">
          <cell r="F650">
            <v>22600</v>
          </cell>
          <cell r="G650">
            <v>0</v>
          </cell>
          <cell r="H650">
            <v>1224</v>
          </cell>
          <cell r="I650">
            <v>0</v>
          </cell>
          <cell r="J650">
            <v>508</v>
          </cell>
          <cell r="K650">
            <v>0</v>
          </cell>
          <cell r="L650">
            <v>202</v>
          </cell>
          <cell r="M650">
            <v>0</v>
          </cell>
        </row>
        <row r="651">
          <cell r="F651">
            <v>50000</v>
          </cell>
          <cell r="G651">
            <v>0</v>
          </cell>
          <cell r="H651">
            <v>2148</v>
          </cell>
          <cell r="I651">
            <v>0</v>
          </cell>
          <cell r="J651">
            <v>784</v>
          </cell>
          <cell r="K651">
            <v>0</v>
          </cell>
          <cell r="L651">
            <v>529</v>
          </cell>
          <cell r="M651">
            <v>0</v>
          </cell>
        </row>
        <row r="652">
          <cell r="F652">
            <v>1630</v>
          </cell>
          <cell r="G652">
            <v>0</v>
          </cell>
          <cell r="H652">
            <v>2240</v>
          </cell>
          <cell r="I652">
            <v>0</v>
          </cell>
          <cell r="J652">
            <v>624</v>
          </cell>
          <cell r="K652">
            <v>0</v>
          </cell>
          <cell r="L652">
            <v>731</v>
          </cell>
          <cell r="M652">
            <v>0</v>
          </cell>
        </row>
        <row r="653">
          <cell r="F653">
            <v>0</v>
          </cell>
          <cell r="G653">
            <v>0</v>
          </cell>
          <cell r="H653">
            <v>4104</v>
          </cell>
          <cell r="I653">
            <v>0</v>
          </cell>
          <cell r="J653">
            <v>2692</v>
          </cell>
          <cell r="K653">
            <v>0</v>
          </cell>
          <cell r="L653">
            <v>929</v>
          </cell>
          <cell r="M653">
            <v>0</v>
          </cell>
        </row>
        <row r="654">
          <cell r="F654">
            <v>0</v>
          </cell>
          <cell r="G654">
            <v>0</v>
          </cell>
          <cell r="H654">
            <v>2062395</v>
          </cell>
          <cell r="I654">
            <v>0</v>
          </cell>
          <cell r="J654">
            <v>5942613</v>
          </cell>
          <cell r="K654">
            <v>0</v>
          </cell>
          <cell r="L654">
            <v>1620473</v>
          </cell>
          <cell r="M654">
            <v>0</v>
          </cell>
        </row>
        <row r="655">
          <cell r="F655">
            <v>0</v>
          </cell>
          <cell r="G655">
            <v>0</v>
          </cell>
          <cell r="H655">
            <v>93302</v>
          </cell>
          <cell r="I655">
            <v>0</v>
          </cell>
          <cell r="J655">
            <v>38361</v>
          </cell>
          <cell r="K655">
            <v>0</v>
          </cell>
          <cell r="L655">
            <v>836</v>
          </cell>
          <cell r="M655">
            <v>0</v>
          </cell>
        </row>
        <row r="656">
          <cell r="F656">
            <v>0</v>
          </cell>
          <cell r="G656">
            <v>0</v>
          </cell>
          <cell r="H656">
            <v>104431</v>
          </cell>
          <cell r="I656">
            <v>0</v>
          </cell>
          <cell r="J656">
            <v>32731</v>
          </cell>
          <cell r="K656">
            <v>0</v>
          </cell>
          <cell r="L656">
            <v>880</v>
          </cell>
          <cell r="M656">
            <v>0</v>
          </cell>
        </row>
        <row r="657">
          <cell r="F657">
            <v>132515</v>
          </cell>
          <cell r="G657">
            <v>0</v>
          </cell>
          <cell r="H657">
            <v>177172</v>
          </cell>
          <cell r="I657">
            <v>0</v>
          </cell>
          <cell r="J657">
            <v>64882</v>
          </cell>
          <cell r="K657">
            <v>0</v>
          </cell>
          <cell r="L657">
            <v>17176</v>
          </cell>
          <cell r="M657">
            <v>0</v>
          </cell>
        </row>
        <row r="658">
          <cell r="F658">
            <v>10000</v>
          </cell>
          <cell r="G658">
            <v>0</v>
          </cell>
          <cell r="H658">
            <v>64793</v>
          </cell>
          <cell r="I658">
            <v>0</v>
          </cell>
          <cell r="J658">
            <v>49394</v>
          </cell>
          <cell r="K658">
            <v>0</v>
          </cell>
          <cell r="L658">
            <v>1729</v>
          </cell>
          <cell r="M658">
            <v>0</v>
          </cell>
        </row>
        <row r="659">
          <cell r="F659">
            <v>200000</v>
          </cell>
          <cell r="G659">
            <v>0</v>
          </cell>
          <cell r="H659">
            <v>0</v>
          </cell>
          <cell r="I659">
            <v>0</v>
          </cell>
          <cell r="J659">
            <v>298000</v>
          </cell>
          <cell r="K659">
            <v>0</v>
          </cell>
          <cell r="L659">
            <v>0</v>
          </cell>
          <cell r="M659">
            <v>0</v>
          </cell>
        </row>
        <row r="660">
          <cell r="F660">
            <v>0</v>
          </cell>
          <cell r="G660">
            <v>0</v>
          </cell>
          <cell r="H660">
            <v>22048</v>
          </cell>
          <cell r="I660">
            <v>0</v>
          </cell>
          <cell r="J660">
            <v>5935</v>
          </cell>
          <cell r="K660">
            <v>0</v>
          </cell>
          <cell r="L660">
            <v>106</v>
          </cell>
          <cell r="M660">
            <v>0</v>
          </cell>
        </row>
        <row r="661">
          <cell r="F661">
            <v>0</v>
          </cell>
          <cell r="G661">
            <v>0</v>
          </cell>
          <cell r="H661">
            <v>6731</v>
          </cell>
          <cell r="I661">
            <v>0</v>
          </cell>
          <cell r="J661">
            <v>1724</v>
          </cell>
          <cell r="K661">
            <v>0</v>
          </cell>
          <cell r="L661">
            <v>0</v>
          </cell>
          <cell r="M661">
            <v>0</v>
          </cell>
        </row>
        <row r="662">
          <cell r="F662">
            <v>0</v>
          </cell>
          <cell r="G662">
            <v>0</v>
          </cell>
          <cell r="H662">
            <v>6731</v>
          </cell>
          <cell r="I662">
            <v>0</v>
          </cell>
          <cell r="J662">
            <v>2024</v>
          </cell>
          <cell r="K662">
            <v>0</v>
          </cell>
          <cell r="L662">
            <v>0</v>
          </cell>
          <cell r="M662">
            <v>0</v>
          </cell>
        </row>
        <row r="663">
          <cell r="F663">
            <v>0</v>
          </cell>
          <cell r="G663">
            <v>0</v>
          </cell>
          <cell r="H663">
            <v>21036</v>
          </cell>
          <cell r="I663">
            <v>0</v>
          </cell>
          <cell r="J663">
            <v>61000</v>
          </cell>
          <cell r="K663">
            <v>0</v>
          </cell>
          <cell r="L663">
            <v>0</v>
          </cell>
          <cell r="M663">
            <v>0</v>
          </cell>
        </row>
        <row r="664"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65000</v>
          </cell>
          <cell r="K664">
            <v>0</v>
          </cell>
          <cell r="L664">
            <v>0</v>
          </cell>
          <cell r="M664">
            <v>0</v>
          </cell>
        </row>
        <row r="665">
          <cell r="F665">
            <v>0</v>
          </cell>
          <cell r="G665">
            <v>0</v>
          </cell>
          <cell r="H665">
            <v>30306</v>
          </cell>
          <cell r="I665">
            <v>0</v>
          </cell>
          <cell r="J665">
            <v>5055</v>
          </cell>
          <cell r="K665">
            <v>0</v>
          </cell>
          <cell r="L665">
            <v>0</v>
          </cell>
          <cell r="M665">
            <v>0</v>
          </cell>
        </row>
        <row r="666">
          <cell r="F666">
            <v>138000</v>
          </cell>
          <cell r="G666">
            <v>0</v>
          </cell>
          <cell r="H666">
            <v>13850</v>
          </cell>
          <cell r="I666">
            <v>0</v>
          </cell>
          <cell r="J666">
            <v>8426</v>
          </cell>
          <cell r="K666">
            <v>0</v>
          </cell>
          <cell r="L666">
            <v>0</v>
          </cell>
          <cell r="M666">
            <v>0</v>
          </cell>
        </row>
        <row r="667">
          <cell r="F667">
            <v>500000</v>
          </cell>
          <cell r="G667">
            <v>0</v>
          </cell>
          <cell r="H667">
            <v>1288919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</row>
        <row r="668">
          <cell r="F668">
            <v>0</v>
          </cell>
          <cell r="G668">
            <v>0</v>
          </cell>
          <cell r="H668">
            <v>696600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</row>
        <row r="669">
          <cell r="F669">
            <v>50819</v>
          </cell>
          <cell r="G669">
            <v>0</v>
          </cell>
          <cell r="H669">
            <v>1839056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</row>
        <row r="670">
          <cell r="F670">
            <v>37643</v>
          </cell>
          <cell r="G670">
            <v>0</v>
          </cell>
          <cell r="H670">
            <v>593338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</row>
        <row r="671">
          <cell r="F671">
            <v>74500</v>
          </cell>
          <cell r="G671">
            <v>0</v>
          </cell>
          <cell r="H671">
            <v>241127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</row>
        <row r="672">
          <cell r="F672">
            <v>240000</v>
          </cell>
          <cell r="G672">
            <v>0</v>
          </cell>
          <cell r="H672">
            <v>290588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</row>
        <row r="673">
          <cell r="F673">
            <v>9000</v>
          </cell>
          <cell r="G673">
            <v>0</v>
          </cell>
          <cell r="H673">
            <v>1634</v>
          </cell>
          <cell r="I673">
            <v>0</v>
          </cell>
          <cell r="J673">
            <v>0</v>
          </cell>
          <cell r="K673">
            <v>0</v>
          </cell>
          <cell r="L673">
            <v>223</v>
          </cell>
          <cell r="M673">
            <v>0</v>
          </cell>
        </row>
        <row r="674">
          <cell r="F674">
            <v>48199</v>
          </cell>
          <cell r="G674">
            <v>0</v>
          </cell>
          <cell r="H674">
            <v>1857</v>
          </cell>
          <cell r="I674">
            <v>0</v>
          </cell>
          <cell r="J674">
            <v>0</v>
          </cell>
          <cell r="K674">
            <v>0</v>
          </cell>
          <cell r="L674">
            <v>238</v>
          </cell>
          <cell r="M674">
            <v>0</v>
          </cell>
        </row>
        <row r="675">
          <cell r="F675">
            <v>5940</v>
          </cell>
          <cell r="G675">
            <v>0</v>
          </cell>
          <cell r="H675">
            <v>2369</v>
          </cell>
          <cell r="I675">
            <v>0</v>
          </cell>
          <cell r="J675">
            <v>0</v>
          </cell>
          <cell r="K675">
            <v>0</v>
          </cell>
          <cell r="L675">
            <v>3174</v>
          </cell>
          <cell r="M675">
            <v>0</v>
          </cell>
        </row>
        <row r="676">
          <cell r="F676">
            <v>11168</v>
          </cell>
          <cell r="G676">
            <v>0</v>
          </cell>
          <cell r="H676">
            <v>3560</v>
          </cell>
          <cell r="I676">
            <v>0</v>
          </cell>
          <cell r="J676">
            <v>0</v>
          </cell>
          <cell r="K676">
            <v>0</v>
          </cell>
          <cell r="L676">
            <v>252</v>
          </cell>
          <cell r="M676">
            <v>0</v>
          </cell>
        </row>
        <row r="677">
          <cell r="F677">
            <v>188</v>
          </cell>
          <cell r="G677">
            <v>0</v>
          </cell>
          <cell r="H677">
            <v>0</v>
          </cell>
          <cell r="I677">
            <v>0</v>
          </cell>
          <cell r="J677">
            <v>36</v>
          </cell>
          <cell r="K677">
            <v>0</v>
          </cell>
          <cell r="L677">
            <v>0</v>
          </cell>
          <cell r="M677">
            <v>0</v>
          </cell>
        </row>
        <row r="678">
          <cell r="F678">
            <v>5500</v>
          </cell>
          <cell r="G678">
            <v>0</v>
          </cell>
          <cell r="H678">
            <v>157320</v>
          </cell>
          <cell r="I678">
            <v>0</v>
          </cell>
          <cell r="J678">
            <v>27105</v>
          </cell>
          <cell r="K678">
            <v>0</v>
          </cell>
          <cell r="L678">
            <v>61838</v>
          </cell>
          <cell r="M678">
            <v>0</v>
          </cell>
        </row>
        <row r="679">
          <cell r="F679">
            <v>1160</v>
          </cell>
          <cell r="G679">
            <v>0</v>
          </cell>
          <cell r="H679">
            <v>24243</v>
          </cell>
          <cell r="I679">
            <v>0</v>
          </cell>
          <cell r="J679">
            <v>0</v>
          </cell>
          <cell r="K679">
            <v>0</v>
          </cell>
          <cell r="L679">
            <v>35</v>
          </cell>
          <cell r="M679">
            <v>0</v>
          </cell>
        </row>
        <row r="680">
          <cell r="F680">
            <v>0</v>
          </cell>
          <cell r="G680">
            <v>0</v>
          </cell>
          <cell r="H680">
            <v>24243</v>
          </cell>
          <cell r="I680">
            <v>0</v>
          </cell>
          <cell r="J680">
            <v>0</v>
          </cell>
          <cell r="K680">
            <v>0</v>
          </cell>
          <cell r="L680">
            <v>35</v>
          </cell>
          <cell r="M680">
            <v>0</v>
          </cell>
        </row>
        <row r="681">
          <cell r="F681">
            <v>11083989</v>
          </cell>
          <cell r="G681">
            <v>0</v>
          </cell>
          <cell r="H681">
            <v>24243</v>
          </cell>
          <cell r="I681">
            <v>0</v>
          </cell>
          <cell r="J681">
            <v>0</v>
          </cell>
          <cell r="K681">
            <v>0</v>
          </cell>
          <cell r="L681">
            <v>35</v>
          </cell>
          <cell r="M681">
            <v>0</v>
          </cell>
        </row>
        <row r="682">
          <cell r="F682">
            <v>7721547</v>
          </cell>
          <cell r="G682">
            <v>0</v>
          </cell>
          <cell r="H682">
            <v>1889</v>
          </cell>
          <cell r="I682">
            <v>0</v>
          </cell>
          <cell r="J682">
            <v>0</v>
          </cell>
          <cell r="K682">
            <v>0</v>
          </cell>
          <cell r="L682">
            <v>491</v>
          </cell>
          <cell r="M682">
            <v>0</v>
          </cell>
        </row>
        <row r="683">
          <cell r="F683">
            <v>8399762</v>
          </cell>
          <cell r="G683">
            <v>0</v>
          </cell>
          <cell r="H683">
            <v>12783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</row>
        <row r="684">
          <cell r="F684">
            <v>20476381</v>
          </cell>
          <cell r="G684">
            <v>0</v>
          </cell>
          <cell r="H684">
            <v>10226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</row>
        <row r="685">
          <cell r="F685">
            <v>20243872</v>
          </cell>
          <cell r="G685">
            <v>0</v>
          </cell>
          <cell r="H685">
            <v>300800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</row>
        <row r="686">
          <cell r="F686">
            <v>20243872</v>
          </cell>
          <cell r="G686">
            <v>0</v>
          </cell>
          <cell r="H686">
            <v>2425788</v>
          </cell>
          <cell r="I686">
            <v>0</v>
          </cell>
          <cell r="J686">
            <v>0</v>
          </cell>
          <cell r="K686">
            <v>0</v>
          </cell>
          <cell r="L686">
            <v>80236</v>
          </cell>
          <cell r="M686">
            <v>0</v>
          </cell>
        </row>
        <row r="687">
          <cell r="F687">
            <v>32917420</v>
          </cell>
          <cell r="G687">
            <v>0</v>
          </cell>
          <cell r="H687">
            <v>0</v>
          </cell>
          <cell r="I687">
            <v>0</v>
          </cell>
          <cell r="J687">
            <v>370</v>
          </cell>
          <cell r="K687">
            <v>0</v>
          </cell>
          <cell r="L687">
            <v>0</v>
          </cell>
          <cell r="M687">
            <v>0</v>
          </cell>
        </row>
        <row r="688">
          <cell r="F688">
            <v>32917420</v>
          </cell>
          <cell r="G688">
            <v>0</v>
          </cell>
          <cell r="H688">
            <v>0</v>
          </cell>
          <cell r="I688">
            <v>0</v>
          </cell>
          <cell r="J688">
            <v>490</v>
          </cell>
          <cell r="K688">
            <v>0</v>
          </cell>
          <cell r="L688">
            <v>0</v>
          </cell>
          <cell r="M688">
            <v>0</v>
          </cell>
        </row>
        <row r="689">
          <cell r="F689">
            <v>18126219</v>
          </cell>
          <cell r="G689">
            <v>0</v>
          </cell>
          <cell r="H689">
            <v>0</v>
          </cell>
          <cell r="I689">
            <v>0</v>
          </cell>
          <cell r="J689">
            <v>1280</v>
          </cell>
          <cell r="K689">
            <v>0</v>
          </cell>
          <cell r="L689">
            <v>0</v>
          </cell>
          <cell r="M689">
            <v>0</v>
          </cell>
        </row>
        <row r="690">
          <cell r="F690">
            <v>13884995</v>
          </cell>
          <cell r="G690">
            <v>0</v>
          </cell>
          <cell r="H690">
            <v>0</v>
          </cell>
          <cell r="I690">
            <v>0</v>
          </cell>
          <cell r="J690">
            <v>390</v>
          </cell>
          <cell r="K690">
            <v>0</v>
          </cell>
          <cell r="L690">
            <v>0</v>
          </cell>
          <cell r="M690">
            <v>0</v>
          </cell>
        </row>
        <row r="691">
          <cell r="F691">
            <v>16093572</v>
          </cell>
          <cell r="G691">
            <v>0</v>
          </cell>
          <cell r="H691">
            <v>0</v>
          </cell>
          <cell r="I691">
            <v>0</v>
          </cell>
          <cell r="J691">
            <v>390</v>
          </cell>
          <cell r="K691">
            <v>0</v>
          </cell>
          <cell r="L691">
            <v>0</v>
          </cell>
          <cell r="M691">
            <v>0</v>
          </cell>
        </row>
        <row r="692">
          <cell r="F692">
            <v>15470363</v>
          </cell>
          <cell r="G692">
            <v>0</v>
          </cell>
          <cell r="H692">
            <v>0</v>
          </cell>
          <cell r="I692">
            <v>0</v>
          </cell>
          <cell r="J692">
            <v>390</v>
          </cell>
          <cell r="K692">
            <v>0</v>
          </cell>
          <cell r="L692">
            <v>0</v>
          </cell>
          <cell r="M692">
            <v>0</v>
          </cell>
        </row>
        <row r="693">
          <cell r="F693">
            <v>20599152</v>
          </cell>
          <cell r="G693">
            <v>0</v>
          </cell>
          <cell r="H693">
            <v>0</v>
          </cell>
          <cell r="I693">
            <v>0</v>
          </cell>
          <cell r="J693">
            <v>375</v>
          </cell>
          <cell r="K693">
            <v>0</v>
          </cell>
          <cell r="L693">
            <v>0</v>
          </cell>
          <cell r="M693">
            <v>0</v>
          </cell>
        </row>
        <row r="694">
          <cell r="F694">
            <v>20599152</v>
          </cell>
          <cell r="G694">
            <v>0</v>
          </cell>
          <cell r="H694">
            <v>0</v>
          </cell>
          <cell r="I694">
            <v>0</v>
          </cell>
          <cell r="J694">
            <v>450</v>
          </cell>
          <cell r="K694">
            <v>0</v>
          </cell>
          <cell r="L694">
            <v>0</v>
          </cell>
          <cell r="M694">
            <v>0</v>
          </cell>
        </row>
        <row r="695">
          <cell r="F695">
            <v>20060174</v>
          </cell>
          <cell r="G695">
            <v>0</v>
          </cell>
          <cell r="H695">
            <v>0</v>
          </cell>
          <cell r="I695">
            <v>0</v>
          </cell>
          <cell r="J695">
            <v>400</v>
          </cell>
          <cell r="K695">
            <v>0</v>
          </cell>
          <cell r="L695">
            <v>0</v>
          </cell>
          <cell r="M695">
            <v>0</v>
          </cell>
        </row>
        <row r="696">
          <cell r="F696">
            <v>14896121</v>
          </cell>
          <cell r="G696">
            <v>0</v>
          </cell>
          <cell r="H696">
            <v>0</v>
          </cell>
          <cell r="I696">
            <v>0</v>
          </cell>
          <cell r="J696">
            <v>400</v>
          </cell>
          <cell r="K696">
            <v>0</v>
          </cell>
          <cell r="L696">
            <v>0</v>
          </cell>
          <cell r="M696">
            <v>0</v>
          </cell>
        </row>
        <row r="697">
          <cell r="F697">
            <v>8685441</v>
          </cell>
          <cell r="G697">
            <v>0</v>
          </cell>
          <cell r="H697">
            <v>0</v>
          </cell>
          <cell r="I697">
            <v>0</v>
          </cell>
          <cell r="J697">
            <v>410</v>
          </cell>
          <cell r="K697">
            <v>0</v>
          </cell>
          <cell r="L697">
            <v>0</v>
          </cell>
          <cell r="M697">
            <v>0</v>
          </cell>
        </row>
        <row r="698">
          <cell r="F698">
            <v>9356609</v>
          </cell>
          <cell r="G698">
            <v>0</v>
          </cell>
          <cell r="H698">
            <v>0</v>
          </cell>
          <cell r="I698">
            <v>0</v>
          </cell>
          <cell r="J698">
            <v>821</v>
          </cell>
          <cell r="K698">
            <v>0</v>
          </cell>
          <cell r="L698">
            <v>0</v>
          </cell>
          <cell r="M698">
            <v>0</v>
          </cell>
        </row>
        <row r="699">
          <cell r="F699">
            <v>8052773</v>
          </cell>
          <cell r="G699">
            <v>0</v>
          </cell>
          <cell r="H699">
            <v>0</v>
          </cell>
          <cell r="I699">
            <v>0</v>
          </cell>
          <cell r="J699">
            <v>230000</v>
          </cell>
          <cell r="K699">
            <v>0</v>
          </cell>
          <cell r="L699">
            <v>0</v>
          </cell>
          <cell r="M699">
            <v>0</v>
          </cell>
        </row>
        <row r="700">
          <cell r="F700">
            <v>12350715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</row>
        <row r="701">
          <cell r="F701">
            <v>11146554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</row>
        <row r="702">
          <cell r="F702">
            <v>12350715</v>
          </cell>
          <cell r="G702">
            <v>0</v>
          </cell>
          <cell r="H702">
            <v>8395</v>
          </cell>
          <cell r="I702">
            <v>0</v>
          </cell>
          <cell r="J702">
            <v>24241</v>
          </cell>
          <cell r="K702">
            <v>0</v>
          </cell>
          <cell r="L702">
            <v>251</v>
          </cell>
          <cell r="M702">
            <v>0</v>
          </cell>
        </row>
        <row r="703">
          <cell r="F703">
            <v>20333038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</row>
        <row r="704">
          <cell r="F704">
            <v>19388251</v>
          </cell>
          <cell r="G704">
            <v>0</v>
          </cell>
          <cell r="H704">
            <v>0</v>
          </cell>
          <cell r="I704">
            <v>0</v>
          </cell>
          <cell r="J704">
            <v>17263000</v>
          </cell>
          <cell r="K704">
            <v>0</v>
          </cell>
          <cell r="L704">
            <v>0</v>
          </cell>
          <cell r="M704">
            <v>0</v>
          </cell>
        </row>
        <row r="705">
          <cell r="F705">
            <v>14793580</v>
          </cell>
          <cell r="G705">
            <v>0</v>
          </cell>
          <cell r="H705">
            <v>0</v>
          </cell>
          <cell r="I705">
            <v>0</v>
          </cell>
          <cell r="J705">
            <v>445</v>
          </cell>
          <cell r="K705">
            <v>0</v>
          </cell>
          <cell r="L705">
            <v>0</v>
          </cell>
          <cell r="M705">
            <v>0</v>
          </cell>
        </row>
        <row r="706">
          <cell r="F706">
            <v>870056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</row>
        <row r="707">
          <cell r="F707">
            <v>1024671</v>
          </cell>
          <cell r="G707">
            <v>0</v>
          </cell>
          <cell r="H707">
            <v>52855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</row>
        <row r="708">
          <cell r="F708">
            <v>1141210</v>
          </cell>
          <cell r="G708">
            <v>0</v>
          </cell>
          <cell r="H708">
            <v>39194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</row>
        <row r="709">
          <cell r="F709">
            <v>4117900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</row>
        <row r="710"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4190</v>
          </cell>
          <cell r="K710">
            <v>0</v>
          </cell>
          <cell r="L710">
            <v>0</v>
          </cell>
          <cell r="M710">
            <v>0</v>
          </cell>
        </row>
        <row r="711"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4500</v>
          </cell>
          <cell r="K711">
            <v>0</v>
          </cell>
          <cell r="L711">
            <v>0</v>
          </cell>
          <cell r="M711">
            <v>0</v>
          </cell>
        </row>
        <row r="712">
          <cell r="F712">
            <v>282186000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</row>
        <row r="713">
          <cell r="F713">
            <v>198000000</v>
          </cell>
          <cell r="G713">
            <v>0</v>
          </cell>
          <cell r="H713">
            <v>0</v>
          </cell>
          <cell r="I713">
            <v>0</v>
          </cell>
          <cell r="J713">
            <v>7500</v>
          </cell>
          <cell r="K713">
            <v>0</v>
          </cell>
          <cell r="L713">
            <v>0</v>
          </cell>
          <cell r="M713">
            <v>0</v>
          </cell>
        </row>
        <row r="714">
          <cell r="F714">
            <v>69398000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</row>
        <row r="715">
          <cell r="F715">
            <v>31299000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</row>
        <row r="716">
          <cell r="F716">
            <v>18663000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</row>
        <row r="717">
          <cell r="F717">
            <v>18663000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</row>
        <row r="718">
          <cell r="F718">
            <v>1800000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</row>
        <row r="719">
          <cell r="F719">
            <v>4000000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</row>
        <row r="720">
          <cell r="F720">
            <v>1000000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</row>
        <row r="721">
          <cell r="F721">
            <v>5000000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</row>
        <row r="722">
          <cell r="F722">
            <v>22500000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</row>
        <row r="732">
          <cell r="F732">
            <v>202500</v>
          </cell>
          <cell r="G732">
            <v>232289</v>
          </cell>
          <cell r="H732">
            <v>51165</v>
          </cell>
          <cell r="I732">
            <v>232289</v>
          </cell>
          <cell r="J732">
            <v>202500</v>
          </cell>
          <cell r="K732">
            <v>0</v>
          </cell>
          <cell r="L732">
            <v>0</v>
          </cell>
          <cell r="M732">
            <v>0</v>
          </cell>
        </row>
        <row r="733">
          <cell r="F733">
            <v>390000</v>
          </cell>
          <cell r="G733">
            <v>36472</v>
          </cell>
          <cell r="H733">
            <v>66313</v>
          </cell>
          <cell r="I733">
            <v>36472</v>
          </cell>
          <cell r="J733">
            <v>390000</v>
          </cell>
          <cell r="K733">
            <v>0</v>
          </cell>
          <cell r="L733">
            <v>0</v>
          </cell>
          <cell r="M733">
            <v>0</v>
          </cell>
        </row>
        <row r="734">
          <cell r="F734">
            <v>15000</v>
          </cell>
          <cell r="G734">
            <v>0</v>
          </cell>
          <cell r="H734">
            <v>74140</v>
          </cell>
          <cell r="I734">
            <v>0</v>
          </cell>
          <cell r="J734">
            <v>15000</v>
          </cell>
          <cell r="K734">
            <v>0</v>
          </cell>
          <cell r="L734">
            <v>0</v>
          </cell>
          <cell r="M734">
            <v>0</v>
          </cell>
        </row>
        <row r="735">
          <cell r="F735">
            <v>10802000</v>
          </cell>
          <cell r="G735">
            <v>0</v>
          </cell>
          <cell r="H735">
            <v>113924</v>
          </cell>
          <cell r="I735">
            <v>0</v>
          </cell>
          <cell r="J735">
            <v>10802000</v>
          </cell>
          <cell r="K735">
            <v>0</v>
          </cell>
          <cell r="L735">
            <v>0</v>
          </cell>
          <cell r="M735">
            <v>0</v>
          </cell>
        </row>
        <row r="736">
          <cell r="F736">
            <v>52500</v>
          </cell>
          <cell r="G736">
            <v>0</v>
          </cell>
          <cell r="H736">
            <v>56509</v>
          </cell>
          <cell r="I736">
            <v>0</v>
          </cell>
          <cell r="J736">
            <v>52500</v>
          </cell>
          <cell r="K736">
            <v>0</v>
          </cell>
          <cell r="L736">
            <v>0</v>
          </cell>
          <cell r="M736">
            <v>0</v>
          </cell>
        </row>
        <row r="737">
          <cell r="F737">
            <v>750000</v>
          </cell>
          <cell r="G737">
            <v>0</v>
          </cell>
          <cell r="H737">
            <v>180602</v>
          </cell>
          <cell r="I737">
            <v>0</v>
          </cell>
          <cell r="J737">
            <v>750000</v>
          </cell>
          <cell r="K737">
            <v>0</v>
          </cell>
          <cell r="L737">
            <v>0</v>
          </cell>
          <cell r="M737">
            <v>0</v>
          </cell>
        </row>
        <row r="738">
          <cell r="F738">
            <v>0</v>
          </cell>
          <cell r="G738">
            <v>0</v>
          </cell>
          <cell r="H738">
            <v>56122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</row>
        <row r="739">
          <cell r="F739">
            <v>10625000</v>
          </cell>
          <cell r="G739">
            <v>0</v>
          </cell>
          <cell r="H739">
            <v>37483</v>
          </cell>
          <cell r="I739">
            <v>0</v>
          </cell>
          <cell r="J739">
            <v>10625000</v>
          </cell>
          <cell r="K739">
            <v>0</v>
          </cell>
          <cell r="L739">
            <v>0</v>
          </cell>
          <cell r="M739">
            <v>0</v>
          </cell>
        </row>
        <row r="740">
          <cell r="F740">
            <v>5000000</v>
          </cell>
          <cell r="G740">
            <v>0</v>
          </cell>
          <cell r="H740">
            <v>88931</v>
          </cell>
          <cell r="I740">
            <v>0</v>
          </cell>
          <cell r="J740">
            <v>5000000</v>
          </cell>
          <cell r="K740">
            <v>0</v>
          </cell>
          <cell r="L740">
            <v>0</v>
          </cell>
          <cell r="M740">
            <v>0</v>
          </cell>
        </row>
        <row r="741">
          <cell r="F741">
            <v>3750000</v>
          </cell>
          <cell r="G741">
            <v>0</v>
          </cell>
          <cell r="H741">
            <v>57615</v>
          </cell>
          <cell r="I741">
            <v>0</v>
          </cell>
          <cell r="J741">
            <v>3750000</v>
          </cell>
          <cell r="K741">
            <v>0</v>
          </cell>
          <cell r="L741">
            <v>0</v>
          </cell>
          <cell r="M741">
            <v>0</v>
          </cell>
        </row>
        <row r="742">
          <cell r="F742">
            <v>3375000</v>
          </cell>
          <cell r="G742">
            <v>0</v>
          </cell>
          <cell r="H742">
            <v>90922</v>
          </cell>
          <cell r="I742">
            <v>0</v>
          </cell>
          <cell r="J742">
            <v>3375000</v>
          </cell>
          <cell r="K742">
            <v>0</v>
          </cell>
          <cell r="L742">
            <v>0</v>
          </cell>
          <cell r="M742">
            <v>0</v>
          </cell>
        </row>
        <row r="743">
          <cell r="F743">
            <v>3125000</v>
          </cell>
          <cell r="G743">
            <v>0</v>
          </cell>
          <cell r="H743">
            <v>94774</v>
          </cell>
          <cell r="I743">
            <v>0</v>
          </cell>
          <cell r="J743">
            <v>3125000</v>
          </cell>
          <cell r="K743">
            <v>0</v>
          </cell>
          <cell r="L743">
            <v>0</v>
          </cell>
          <cell r="M743">
            <v>0</v>
          </cell>
        </row>
        <row r="744">
          <cell r="F744">
            <v>12000000</v>
          </cell>
          <cell r="G744">
            <v>0</v>
          </cell>
          <cell r="H744">
            <v>52232</v>
          </cell>
          <cell r="I744">
            <v>0</v>
          </cell>
          <cell r="J744">
            <v>12000000</v>
          </cell>
          <cell r="K744">
            <v>0</v>
          </cell>
          <cell r="L744">
            <v>0</v>
          </cell>
          <cell r="M744">
            <v>0</v>
          </cell>
        </row>
        <row r="745">
          <cell r="F745">
            <v>15000000</v>
          </cell>
          <cell r="G745">
            <v>0</v>
          </cell>
          <cell r="H745">
            <v>73094</v>
          </cell>
          <cell r="I745">
            <v>0</v>
          </cell>
          <cell r="J745">
            <v>15000000</v>
          </cell>
          <cell r="K745">
            <v>0</v>
          </cell>
          <cell r="L745">
            <v>0</v>
          </cell>
          <cell r="M745">
            <v>0</v>
          </cell>
        </row>
        <row r="746">
          <cell r="F746">
            <v>4192000</v>
          </cell>
          <cell r="G746">
            <v>0</v>
          </cell>
          <cell r="H746">
            <v>51272</v>
          </cell>
          <cell r="I746">
            <v>0</v>
          </cell>
          <cell r="J746">
            <v>4192000</v>
          </cell>
          <cell r="K746">
            <v>0</v>
          </cell>
          <cell r="L746">
            <v>0</v>
          </cell>
          <cell r="M746">
            <v>0</v>
          </cell>
        </row>
        <row r="747">
          <cell r="F747">
            <v>14175000</v>
          </cell>
          <cell r="G747">
            <v>0</v>
          </cell>
          <cell r="H747">
            <v>68645</v>
          </cell>
          <cell r="I747">
            <v>0</v>
          </cell>
          <cell r="J747">
            <v>14175000</v>
          </cell>
          <cell r="K747">
            <v>0</v>
          </cell>
          <cell r="L747">
            <v>0</v>
          </cell>
          <cell r="M747">
            <v>0</v>
          </cell>
        </row>
        <row r="748">
          <cell r="F748">
            <v>39540000</v>
          </cell>
          <cell r="G748">
            <v>0</v>
          </cell>
          <cell r="H748">
            <v>0</v>
          </cell>
          <cell r="I748">
            <v>0</v>
          </cell>
          <cell r="J748">
            <v>39540000</v>
          </cell>
          <cell r="K748">
            <v>0</v>
          </cell>
          <cell r="L748">
            <v>0</v>
          </cell>
          <cell r="M748">
            <v>0</v>
          </cell>
        </row>
        <row r="749">
          <cell r="F749">
            <v>1500000</v>
          </cell>
          <cell r="G749">
            <v>0</v>
          </cell>
          <cell r="H749">
            <v>0</v>
          </cell>
          <cell r="I749">
            <v>0</v>
          </cell>
          <cell r="J749">
            <v>1500000</v>
          </cell>
          <cell r="K749">
            <v>0</v>
          </cell>
          <cell r="L749">
            <v>0</v>
          </cell>
          <cell r="M749">
            <v>0</v>
          </cell>
        </row>
        <row r="750">
          <cell r="F750">
            <v>980000</v>
          </cell>
          <cell r="G750">
            <v>0</v>
          </cell>
          <cell r="H750">
            <v>0</v>
          </cell>
          <cell r="I750">
            <v>0</v>
          </cell>
          <cell r="J750">
            <v>980000</v>
          </cell>
          <cell r="K750">
            <v>0</v>
          </cell>
          <cell r="L750">
            <v>0</v>
          </cell>
          <cell r="M750">
            <v>0</v>
          </cell>
        </row>
        <row r="751">
          <cell r="F751">
            <v>375000</v>
          </cell>
          <cell r="G751">
            <v>0</v>
          </cell>
          <cell r="H751">
            <v>0</v>
          </cell>
          <cell r="I751">
            <v>0</v>
          </cell>
          <cell r="J751">
            <v>375000</v>
          </cell>
          <cell r="K751">
            <v>0</v>
          </cell>
          <cell r="L751">
            <v>0</v>
          </cell>
          <cell r="M751">
            <v>0</v>
          </cell>
        </row>
        <row r="752">
          <cell r="F752">
            <v>250000</v>
          </cell>
          <cell r="G752">
            <v>0</v>
          </cell>
          <cell r="H752">
            <v>0</v>
          </cell>
          <cell r="I752">
            <v>0</v>
          </cell>
          <cell r="J752">
            <v>250000</v>
          </cell>
          <cell r="K752">
            <v>0</v>
          </cell>
          <cell r="L752">
            <v>0</v>
          </cell>
          <cell r="M752">
            <v>0</v>
          </cell>
        </row>
        <row r="753">
          <cell r="F753">
            <v>31700000</v>
          </cell>
          <cell r="G753">
            <v>0</v>
          </cell>
          <cell r="H753">
            <v>49296</v>
          </cell>
          <cell r="I753">
            <v>0</v>
          </cell>
          <cell r="J753">
            <v>31700000</v>
          </cell>
          <cell r="K753">
            <v>31700000</v>
          </cell>
          <cell r="L753">
            <v>0</v>
          </cell>
          <cell r="M753">
            <v>0</v>
          </cell>
        </row>
        <row r="754"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</row>
        <row r="755"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(국내가)"/>
      <sheetName val="견적조건(PROPOSAL)"/>
      <sheetName val="Table"/>
      <sheetName val="DOMESTIC"/>
      <sheetName val="PIVOT"/>
      <sheetName val="SUMMARY"/>
      <sheetName val="Proposal"/>
      <sheetName val="PIVOT (2)"/>
      <sheetName val="SUMMARY (2)"/>
      <sheetName val="TYPE-A"/>
      <sheetName val="내역서"/>
      <sheetName val="BID"/>
      <sheetName val="단면치수"/>
      <sheetName val="plan&amp;section of foundation"/>
      <sheetName val="design load"/>
      <sheetName val="working load at the btm ft."/>
      <sheetName val="stability check"/>
      <sheetName val="design criteria"/>
      <sheetName val="유통망계획"/>
      <sheetName val="FC-101"/>
      <sheetName val="WORK"/>
      <sheetName val="부대공"/>
      <sheetName val="포장공"/>
      <sheetName val="토공"/>
      <sheetName val="BQ"/>
      <sheetName val="공사비집계"/>
      <sheetName val="데이타"/>
      <sheetName val="DATA"/>
      <sheetName val="대비"/>
      <sheetName val="FD"/>
      <sheetName val="건축내역"/>
      <sheetName val="입찰안"/>
      <sheetName val="갑지(추정)"/>
      <sheetName val="#REF"/>
      <sheetName val="1단계"/>
      <sheetName val="인건비"/>
      <sheetName val="2.단면가정"/>
      <sheetName val="수량산출"/>
      <sheetName val="내역서(총)"/>
      <sheetName val="기초공"/>
      <sheetName val="기둥(원형)"/>
      <sheetName val="예산M12A"/>
      <sheetName val="통합"/>
      <sheetName val="설계조건"/>
      <sheetName val="기계내역"/>
      <sheetName val="Sheet5"/>
      <sheetName val="CAL."/>
      <sheetName val="BUDAI"/>
      <sheetName val="BQ(실행)"/>
      <sheetName val="BSD (2)"/>
      <sheetName val="EACT10"/>
      <sheetName val="토목내역"/>
      <sheetName val="ilch"/>
      <sheetName val="소업1교"/>
      <sheetName val="type-F"/>
      <sheetName val="일위대가"/>
      <sheetName val="실행철강하도"/>
      <sheetName val="문학터널-9255(관보고-실)"/>
      <sheetName val="일위대가목차"/>
      <sheetName val="차액보증"/>
      <sheetName val="정부노임단가"/>
      <sheetName val="장비"/>
      <sheetName val="노무"/>
      <sheetName val="전기일위대가"/>
      <sheetName val="BSD _2_"/>
      <sheetName val="TEL"/>
      <sheetName val="경비2내역"/>
      <sheetName val="북방3터널"/>
      <sheetName val="심의위원명단"/>
      <sheetName val="기본DATA"/>
      <sheetName val="ELECabp2"/>
      <sheetName val="시점일반수량"/>
      <sheetName val="토공계산서(부체도로)"/>
      <sheetName val="부대내역"/>
      <sheetName val="CTEMCOST"/>
      <sheetName val="1.설계조건"/>
      <sheetName val="Insts"/>
      <sheetName val="내역"/>
      <sheetName val="20관리비율"/>
      <sheetName val="전기"/>
      <sheetName val="CODE"/>
      <sheetName val="PRICE-COMP"/>
      <sheetName val="4)유동표"/>
      <sheetName val="Y-WORK"/>
      <sheetName val="옹벽"/>
      <sheetName val="진주방향"/>
      <sheetName val="NEWDRAW"/>
      <sheetName val="골조시행"/>
      <sheetName val="개요"/>
      <sheetName val="감액총괄표"/>
      <sheetName val="DIAPHRAGM"/>
      <sheetName val="공사내역"/>
      <sheetName val="견적"/>
      <sheetName val="터파기및재료"/>
      <sheetName val="말뚝지지력산정"/>
      <sheetName val="제수"/>
      <sheetName val="자료"/>
      <sheetName val="일위"/>
      <sheetName val="2F 회의실견적(5_14 일대)"/>
      <sheetName val="공사개요"/>
      <sheetName val="Chart of Accounts"/>
      <sheetName val="철근집계표"/>
      <sheetName val="PUMP"/>
      <sheetName val="Sheet1"/>
      <sheetName val="POWER"/>
      <sheetName val="Noise insl"/>
      <sheetName val="을"/>
      <sheetName val="cost9702"/>
      <sheetName val="경산"/>
      <sheetName val="협조전"/>
      <sheetName val="간지"/>
      <sheetName val="총공사내역서"/>
      <sheetName val="내역서 "/>
      <sheetName val="단면가정"/>
      <sheetName val="11.자재단가"/>
      <sheetName val="crude.SLAB RE-bar"/>
      <sheetName val="CRUDE RE-bar"/>
      <sheetName val="조명시설"/>
      <sheetName val="예산변경사항"/>
      <sheetName val="5.모델링"/>
      <sheetName val="EXCHANGER-BEAM1"/>
      <sheetName val="EXCHANGER-COM"/>
      <sheetName val="EXCHANGER-BEAM2"/>
      <sheetName val="EXCHANGER"/>
      <sheetName val="노원열병합  건축공사기성내역서"/>
      <sheetName val="FACTOR"/>
      <sheetName val="기초자료"/>
      <sheetName val="견적집계표"/>
      <sheetName val="eq_data"/>
      <sheetName val="건축원가계산서"/>
      <sheetName val="가BM"/>
      <sheetName val="단가"/>
      <sheetName val="시설물일위"/>
      <sheetName val="말뚝물량"/>
      <sheetName val="Major"/>
      <sheetName val="가도공"/>
      <sheetName val="CAT_5"/>
      <sheetName val="흙체가름"/>
      <sheetName val="cable-data"/>
      <sheetName val="토목"/>
      <sheetName val="세부내역"/>
      <sheetName val="EKOG10건축"/>
      <sheetName val="ITB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Data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정금액결과표 (차수별)"/>
      <sheetName val="조사개요(지수)"/>
      <sheetName val="시중노임산출표"/>
      <sheetName val="일위대가표지"/>
      <sheetName val="일위대가"/>
      <sheetName val="조정금액결과표"/>
      <sheetName val="물가변동결과"/>
      <sheetName val="표지"/>
      <sheetName val="제출문"/>
      <sheetName val="목차(지수)"/>
      <sheetName val="총차"/>
      <sheetName val="물가변동"/>
      <sheetName val="비목군분류"/>
      <sheetName val="비목군집계표"/>
      <sheetName val="결과표"/>
      <sheetName val="지수조정율"/>
      <sheetName val="경비산출서"/>
      <sheetName val="조정금액"/>
      <sheetName val="OSO아산"/>
      <sheetName val="Macro(차단기)"/>
      <sheetName val="laroux"/>
      <sheetName val="집계표"/>
      <sheetName val="물가변동원가 "/>
      <sheetName val="물가변동적용대가"/>
      <sheetName val="순공사비목군"/>
      <sheetName val="비목군집계"/>
      <sheetName val="기타경비지수"/>
      <sheetName val="조정금액결과표 (차수별) (2)"/>
      <sheetName val="전화"/>
      <sheetName val="TV"/>
      <sheetName val="방송"/>
      <sheetName val="시청각"/>
      <sheetName val="Sheet2"/>
      <sheetName val="Total"/>
      <sheetName val="Sheet1"/>
      <sheetName val="BQ(실행)"/>
      <sheetName val="BID"/>
      <sheetName val="STORAGE"/>
      <sheetName val="Cost bd-&quot;A&quot;"/>
      <sheetName val="JUCK"/>
      <sheetName val="TB-내역서"/>
      <sheetName val="청주(철골발주의뢰서)"/>
      <sheetName val="경상비"/>
      <sheetName val="기준"/>
      <sheetName val="단가비교표 (계측제어)"/>
      <sheetName val="공업용수관로"/>
      <sheetName val="piping"/>
      <sheetName val="BACK DATA"/>
      <sheetName val="DATA"/>
      <sheetName val="1-1"/>
      <sheetName val="품의서"/>
      <sheetName val="물가시세"/>
      <sheetName val="노임단가"/>
      <sheetName val="공통(20-91)"/>
      <sheetName val="ITEM"/>
      <sheetName val="결선list"/>
      <sheetName val="설계서(7)"/>
      <sheetName val="환율-LIBOR"/>
      <sheetName val="TEL"/>
      <sheetName val="공통비"/>
      <sheetName val="Sheet5"/>
      <sheetName val="전기"/>
      <sheetName val="Languages"/>
      <sheetName val="MACRO(AT)"/>
      <sheetName val="CONCRETE"/>
      <sheetName val="가설건물"/>
      <sheetName val="MFAB"/>
      <sheetName val="MFRT"/>
      <sheetName val="MPKG"/>
      <sheetName val="MPRD"/>
      <sheetName val="COPY"/>
      <sheetName val="내역서"/>
      <sheetName val="할증 "/>
      <sheetName val="날개벽수량표"/>
      <sheetName val="재료"/>
      <sheetName val="재료비 (2)"/>
      <sheetName val="차액보증"/>
      <sheetName val="토사(PE)"/>
      <sheetName val="실행철강하도"/>
      <sheetName val="WORK"/>
      <sheetName val="판매보고서"/>
      <sheetName val="노무비"/>
      <sheetName val="다이꾸"/>
      <sheetName val="MBR9"/>
      <sheetName val="공사내역"/>
      <sheetName val="단가조사서"/>
      <sheetName val="MOTOR"/>
      <sheetName val="CB"/>
      <sheetName val="품조정율(97-99)"/>
      <sheetName val="6호기"/>
      <sheetName val="토공A"/>
      <sheetName val="단가"/>
      <sheetName val="LOOKUP"/>
      <sheetName val="paint mat"/>
      <sheetName val="동결보온"/>
      <sheetName val="기계경비일람"/>
      <sheetName val="정부노임단가"/>
      <sheetName val="부하계산서"/>
      <sheetName val="현금"/>
      <sheetName val="001"/>
      <sheetName val="M+1"/>
      <sheetName val="JUCKEYK"/>
      <sheetName val="일위대가목차"/>
      <sheetName val="자재단가"/>
      <sheetName val="wall"/>
      <sheetName val="Macro1"/>
      <sheetName val="SELTDATA"/>
      <sheetName val="SILICATE"/>
      <sheetName val="토목내역"/>
      <sheetName val="발신정보"/>
      <sheetName val="SRC-B3U2"/>
      <sheetName val="Sheet4"/>
      <sheetName val="을"/>
      <sheetName val="물량표"/>
      <sheetName val="전차선로 물량표"/>
      <sheetName val="L_RPTA05_목록"/>
      <sheetName val="Sheet3"/>
      <sheetName val="일반공사"/>
      <sheetName val="4.2유효폭의 계산"/>
      <sheetName val="대비"/>
      <sheetName val="금액내역서"/>
      <sheetName val="내역서비교"/>
      <sheetName val="설계조건"/>
      <sheetName val="노무비단가"/>
      <sheetName val="잡비"/>
      <sheetName val="견적시담(송포2공구)"/>
      <sheetName val="부표총괄"/>
      <sheetName val="품셈1-26"/>
      <sheetName val="XL4Poppy"/>
      <sheetName val="6PILE  (돌출)"/>
      <sheetName val="3련 BOX"/>
      <sheetName val="코드"/>
      <sheetName val="개요"/>
      <sheetName val="LOPCALC"/>
      <sheetName val="본사업"/>
      <sheetName val="ilch"/>
      <sheetName val="단"/>
      <sheetName val="단가조사"/>
      <sheetName val="COVER"/>
      <sheetName val="장비당단가 (1)"/>
      <sheetName val="입찰안"/>
      <sheetName val="factor"/>
      <sheetName val="NOMUBI"/>
      <sheetName val="터널조도"/>
      <sheetName val="적정심사"/>
      <sheetName val="공사비내역서"/>
      <sheetName val="건축내역서"/>
      <sheetName val="설산1.나"/>
      <sheetName val="본사S"/>
      <sheetName val="현장지지물물량"/>
      <sheetName val="Y-WORK"/>
      <sheetName val="산근"/>
      <sheetName val="#REF"/>
      <sheetName val="원본"/>
      <sheetName val="부하LOAD"/>
      <sheetName val="Data&amp;Result"/>
      <sheetName val="A"/>
      <sheetName val="입력정보"/>
      <sheetName val="Data &amp; Result"/>
      <sheetName val="비율-종합"/>
      <sheetName val="PROCESS"/>
      <sheetName val="1.설계조건"/>
      <sheetName val="부하(성남)"/>
      <sheetName val="변경실행(2차) "/>
      <sheetName val="tggwan(mac)"/>
      <sheetName val="BSD (2)"/>
      <sheetName val="K"/>
      <sheetName val="Code-&gt;No"/>
      <sheetName val="갑지(추정)"/>
      <sheetName val="간접비"/>
      <sheetName val="사업부구분코드"/>
      <sheetName val="원가"/>
      <sheetName val="플랜트 설치"/>
      <sheetName val="데이타"/>
      <sheetName val="Sheet17"/>
      <sheetName val="DATE"/>
      <sheetName val="조도계산서 (도서)"/>
      <sheetName val="인부신상자료"/>
      <sheetName val="선정요령"/>
      <sheetName val="가시설단위수량"/>
      <sheetName val="SORCE1"/>
      <sheetName val="단위수량"/>
      <sheetName val="공사비 내역 (가)"/>
      <sheetName val="5.소재"/>
      <sheetName val="LINE_LIST"/>
      <sheetName val="별첨2. MEX-PIA"/>
      <sheetName val="별첨1. PTA,PX"/>
      <sheetName val="MEXICO-C"/>
      <sheetName val="9GNG운반"/>
      <sheetName val="Macro2"/>
      <sheetName val="LG제품"/>
      <sheetName val="전기설계변경"/>
      <sheetName val="간접"/>
      <sheetName val="1.우편집중내역서"/>
      <sheetName val="조도계산"/>
      <sheetName val="세부내역"/>
      <sheetName val="현장식당(1)"/>
      <sheetName val="CTEMCOST"/>
      <sheetName val="견적내역서"/>
      <sheetName val="장비내역서"/>
      <sheetName val="전기내역서(총계)"/>
      <sheetName val="고객불만율"/>
      <sheetName val="효율&amp;역율"/>
      <sheetName val="내역"/>
      <sheetName val="대로근거"/>
      <sheetName val="DATA1"/>
      <sheetName val="조명율"/>
      <sheetName val="감가상각"/>
      <sheetName val="수량산출"/>
      <sheetName val="입찰"/>
      <sheetName val="맨홀수량"/>
      <sheetName val="현경"/>
      <sheetName val="TRE TABLE"/>
      <sheetName val="환산"/>
      <sheetName val="CODE"/>
      <sheetName val="CAPVC"/>
      <sheetName val="기계설비"/>
      <sheetName val="SUMMARY(S)"/>
      <sheetName val="품셈TABLE"/>
      <sheetName val="내역1"/>
      <sheetName val="기타유틸리티설비"/>
      <sheetName val="전기일위대가"/>
      <sheetName val="BJJIN"/>
      <sheetName val="bm(CIcable)"/>
      <sheetName val="안정계산"/>
      <sheetName val="단면검토"/>
      <sheetName val="부대대비"/>
      <sheetName val="냉연집계"/>
      <sheetName val="자압"/>
      <sheetName val="두앙"/>
      <sheetName val="토목검측서"/>
      <sheetName val="기계공사비집계(원안)"/>
      <sheetName val="TIE-IN"/>
      <sheetName val="BQ"/>
      <sheetName val="PBS"/>
      <sheetName val="CALCULATION"/>
      <sheetName val="G.R300경비"/>
      <sheetName val="P-산#1-1(WOWA1)"/>
      <sheetName val="FOOTING단면력"/>
      <sheetName val="PROJECT BRIEF(EX.NEW)"/>
      <sheetName val="실행대비"/>
      <sheetName val="전신환매도율"/>
      <sheetName val="DATA 입력부"/>
      <sheetName val="Q827"/>
      <sheetName val="SE-611"/>
      <sheetName val="CT "/>
      <sheetName val="실행(ALT1)"/>
      <sheetName val="잡철물"/>
      <sheetName val="토목주소"/>
      <sheetName val="프랜트면허"/>
      <sheetName val="purpose&amp;input"/>
      <sheetName val="Valve Cl"/>
      <sheetName val="CODE-STR"/>
      <sheetName val="Tables"/>
      <sheetName val="FLUID_INFO"/>
      <sheetName val="MHanger_SB"/>
      <sheetName val="steam table"/>
      <sheetName val="6.0"/>
      <sheetName val="water prop."/>
      <sheetName val="Material_Group"/>
      <sheetName val="PTrating all"/>
      <sheetName val="재료비"/>
      <sheetName val="단가비교표"/>
      <sheetName val="ITB COST"/>
      <sheetName val="sheets"/>
      <sheetName val="Graph (LGEN)"/>
      <sheetName val="out_prog"/>
      <sheetName val="선적schedule (2)"/>
      <sheetName val="4차실행"/>
      <sheetName val="6차실행"/>
      <sheetName val="경비_원본"/>
      <sheetName val="터파기및재료"/>
      <sheetName val="전력구구조물산근"/>
      <sheetName val="인원01"/>
      <sheetName val="ABUT수량-A1"/>
      <sheetName val="건축집계표이수"/>
      <sheetName val="건축집계합계"/>
      <sheetName val="인계"/>
      <sheetName val="품셈"/>
      <sheetName val="Proposal"/>
      <sheetName val="card1"/>
      <sheetName val="2F 회의실견적(5_14 일대)"/>
      <sheetName val="소비자가"/>
      <sheetName val="Space"/>
      <sheetName val="Final"/>
      <sheetName val="TABLE"/>
      <sheetName val="FAB별"/>
      <sheetName val="Testing"/>
      <sheetName val="도급양식"/>
      <sheetName val="PUMP"/>
      <sheetName val="적용환율"/>
      <sheetName val="문학간접"/>
      <sheetName val="1,2공구원가계산서"/>
      <sheetName val="1공구산출내역서"/>
      <sheetName val=""/>
      <sheetName val="우수"/>
      <sheetName val="HVAC"/>
      <sheetName val="22-2M단"/>
      <sheetName val="22-1소단"/>
      <sheetName val="조명율데이타"/>
      <sheetName val="L형옹벽측구"/>
      <sheetName val="APT내역"/>
      <sheetName val="U-TYPE(1)"/>
      <sheetName val="가시설흙막이"/>
      <sheetName val="1공구(을)"/>
      <sheetName val="자료입력"/>
      <sheetName val="L"/>
      <sheetName val="G"/>
      <sheetName val="J"/>
      <sheetName val="C-F"/>
      <sheetName val="B"/>
      <sheetName val="Z"/>
      <sheetName val="N"/>
      <sheetName val="I"/>
      <sheetName val="H"/>
      <sheetName val="M"/>
      <sheetName val="2"/>
      <sheetName val="1"/>
      <sheetName val="품셈기준"/>
      <sheetName val="DWG-CAB-I"/>
      <sheetName val="5. 차단기 용량계산"/>
      <sheetName val="조명시설"/>
      <sheetName val="코드표"/>
      <sheetName val="수량산출서"/>
      <sheetName val="조정금액결과표_(차수별)"/>
      <sheetName val="물가변동원가_"/>
      <sheetName val="조정금액결과표_(차수별)_(2)"/>
      <sheetName val="6PILE__(돌출)"/>
      <sheetName val="전차선로_물량표"/>
      <sheetName val="단가비교표_(계측제어)"/>
      <sheetName val="Cost_bd-&quot;A&quot;"/>
      <sheetName val="BACK_DATA"/>
      <sheetName val="WC96709"/>
      <sheetName val="사통"/>
      <sheetName val="노임"/>
      <sheetName val="식재인부"/>
      <sheetName val="변경-C"/>
      <sheetName val="금긋기 및 절단"/>
      <sheetName val="단면가정"/>
      <sheetName val="노무비(첨부4-4)"/>
      <sheetName val="3BL공동구 수량"/>
      <sheetName val="BLOCK(1)"/>
      <sheetName val="Customer Databas"/>
      <sheetName val="갑지"/>
      <sheetName val="대구실행"/>
      <sheetName val="임율 Data"/>
      <sheetName val="슬래브(PF)(하류)"/>
      <sheetName val="Templ"/>
      <sheetName val="D-3503"/>
      <sheetName val="적용단위길이"/>
      <sheetName val="2000전체분"/>
      <sheetName val="2000년1차"/>
      <sheetName val="집행(2-1)"/>
      <sheetName val="건축내역"/>
      <sheetName val="PIPE"/>
      <sheetName val="입력SHEET"/>
      <sheetName val="System Definition_Site_091202-1"/>
      <sheetName val="간접비내역-1"/>
      <sheetName val="Settings"/>
      <sheetName val="#2_일위대가목록"/>
      <sheetName val="과천MAIN"/>
      <sheetName val="sw1"/>
      <sheetName val="원가총차"/>
      <sheetName val="장기3차 "/>
      <sheetName val="원가3차"/>
      <sheetName val="설계변경조서총차"/>
      <sheetName val="설계변경조서2차"/>
      <sheetName val="차수계산"/>
      <sheetName val="신규비목"/>
      <sheetName val="VXXX"/>
      <sheetName val="XXXX"/>
      <sheetName val="공가"/>
      <sheetName val="공원"/>
      <sheetName val="집"/>
      <sheetName val="기"/>
      <sheetName val="전"/>
      <sheetName val="건"/>
      <sheetName val="토"/>
      <sheetName val="조"/>
      <sheetName val="부"/>
      <sheetName val="시갑"/>
      <sheetName val="시"/>
      <sheetName val="훈"/>
      <sheetName val="예"/>
      <sheetName val="잡설비내역"/>
      <sheetName val="Sheet6"/>
      <sheetName val="영업소실적"/>
      <sheetName val="OSO아산.XLS"/>
      <sheetName val="OSO%EC%95%84%EC%82%B0.XLS"/>
      <sheetName val="주관사업"/>
      <sheetName val="테이블"/>
      <sheetName val="수량집계"/>
      <sheetName val="총괄집계표"/>
      <sheetName val="대치판정"/>
      <sheetName val="설계예산서"/>
      <sheetName val="수리결과"/>
      <sheetName val="투찰"/>
      <sheetName val="C-18"/>
      <sheetName val="COA-17"/>
      <sheetName val="시중노임"/>
      <sheetName val="적용기준"/>
      <sheetName val="구조물토적"/>
      <sheetName val="백호우계수"/>
      <sheetName val="산출내역서"/>
      <sheetName val="국내조달(통합-1)"/>
      <sheetName val="총괄표"/>
      <sheetName val="N賃率-職"/>
      <sheetName val="매출월"/>
      <sheetName val="당초매출"/>
      <sheetName val="생산매출 (3)"/>
      <sheetName val="EQUIP-H"/>
      <sheetName val="세부"/>
      <sheetName val="COMPRESSOR"/>
      <sheetName val="예가표"/>
      <sheetName val="TIE-INS"/>
      <sheetName val="A CONDITIONS"/>
      <sheetName val="교량하부공"/>
      <sheetName val="[OSO아산.XLS][OSO아산.XLS]B__OSO__3"/>
      <sheetName val="[OSO아산.XLS][OSO아산.XLS]B__OSO__2"/>
      <sheetName val="표지 (2)"/>
      <sheetName val="인건-측정"/>
      <sheetName val="4월가격"/>
      <sheetName val="[OSO아산.XLS][OSO아산.XLS]B__OSO__4"/>
      <sheetName val="시설물일위"/>
      <sheetName val="AHU집계"/>
      <sheetName val="총괄"/>
      <sheetName val="견적"/>
      <sheetName val="관로"/>
      <sheetName val="분뇨"/>
      <sheetName val="골재산출"/>
      <sheetName val="TYPE-A"/>
      <sheetName val="전체"/>
      <sheetName val="교각1"/>
      <sheetName val="[OSO아산.XLS][OSO아산.XLS]B__OSO아_2"/>
      <sheetName val="[OSO아산.XLS][OSO아산.XLS]B__OSO__5"/>
      <sheetName val="[OSO아산.XLS][OSO아산.XLS]B__OSO__7"/>
      <sheetName val="[OSO아산.XLS][OSO아산.XLS]B__OSO__6"/>
      <sheetName val="봉양~조차장간고하개명(신설)"/>
      <sheetName val="도담구내 개소별 명세"/>
      <sheetName val="cost"/>
      <sheetName val="특별교실"/>
      <sheetName val="일위대가표"/>
      <sheetName val="공틀공사"/>
      <sheetName val="케이블DATA"/>
      <sheetName val="건축기성"/>
      <sheetName val="변수데이타"/>
      <sheetName val="LEGEND"/>
      <sheetName val="데리네이타현황"/>
      <sheetName val="역T형옹벽(3.0)"/>
      <sheetName val="Da"/>
      <sheetName val="기초대가"/>
      <sheetName val="L-type"/>
      <sheetName val="기본일위"/>
      <sheetName val="시설물기초"/>
      <sheetName val="설계내역서"/>
      <sheetName val="1.1 본체"/>
      <sheetName val="777"/>
      <sheetName val="plan&amp;section of foundation"/>
      <sheetName val="working load at the btm ft."/>
      <sheetName val="stability check"/>
      <sheetName val="design criteria"/>
      <sheetName val="design load"/>
      <sheetName val="가상data"/>
      <sheetName val="WIND-EQ"/>
      <sheetName val="배수공 주요자재 집계표"/>
      <sheetName val="◀-▶"/>
      <sheetName val="계산근거"/>
      <sheetName val="기본사항"/>
      <sheetName val="사진"/>
      <sheetName val="BGT"/>
      <sheetName val="업체별기성내역"/>
      <sheetName val="한강운반비"/>
      <sheetName val="자재"/>
      <sheetName val="해외법인"/>
      <sheetName val="수수료율표"/>
      <sheetName val="중기일위대가"/>
      <sheetName val="FEXS"/>
      <sheetName val="Indirect Cost"/>
      <sheetName val="토공(우물통,기타) "/>
      <sheetName val="재무가정"/>
      <sheetName val="을지"/>
      <sheetName val="Step"/>
      <sheetName val="제조경비"/>
      <sheetName val="기성내역서"/>
      <sheetName val="토공정보"/>
      <sheetName val="Steam-Sys"/>
      <sheetName val="요약&amp;결과"/>
      <sheetName val="ROE"/>
      <sheetName val="운영비총괄(Y)"/>
      <sheetName val="Definitions"/>
      <sheetName val="감리을"/>
      <sheetName val="Sheet1 (2)"/>
      <sheetName val="경제성분석"/>
      <sheetName val="재집"/>
      <sheetName val="직재"/>
      <sheetName val="단가목록"/>
      <sheetName val="토적계산"/>
      <sheetName val="대포2교접속"/>
    </sheetNames>
    <definedNames>
      <definedName name="복사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중계소방"/>
      <sheetName val="laroux"/>
      <sheetName val="1.관로"/>
      <sheetName val="2.케이블"/>
      <sheetName val="3.맨홀"/>
      <sheetName val="4.활주로등"/>
      <sheetName val="5.활주로종,말단등"/>
      <sheetName val="6.진입등신설"/>
      <sheetName val="7.섬광등신설"/>
      <sheetName val="8.말단식별등신설"/>
      <sheetName val="9.유도로등 및 유도안내등신설"/>
      <sheetName val="10.거리등"/>
      <sheetName val="11.PAPI이설"/>
      <sheetName val="12.풍향등 신설"/>
      <sheetName val="13.신호등"/>
      <sheetName val="14.PAD TR신설"/>
      <sheetName val="15.배수펌프장 및 수문전력"/>
      <sheetName val="16.기존 항공등화 철거공사"/>
      <sheetName val="17.MA-1A"/>
      <sheetName val="일위대가(최종)"/>
      <sheetName val="산출근거(최종)"/>
      <sheetName val="안내등"/>
      <sheetName val="일위대가"/>
      <sheetName val="5.활주로 종,말단등"/>
      <sheetName val="6.진입등 신설"/>
      <sheetName val="9.유도등 및 안내등"/>
      <sheetName val="10. 거리등 및 표시등 신설"/>
      <sheetName val="14.PAD TR 신설"/>
      <sheetName val="총괄"/>
      <sheetName val="구간별"/>
      <sheetName val="교량공"/>
      <sheetName val="단가 및 재료비"/>
      <sheetName val="중기사용료"/>
      <sheetName val="중기사용료산출근거"/>
      <sheetName val="단가산출1"/>
      <sheetName val="단가산출2"/>
      <sheetName val="일위대가data"/>
      <sheetName val="이름표"/>
      <sheetName val="일위대가 (2)"/>
      <sheetName val="Y-WORK"/>
      <sheetName val="내역표지"/>
      <sheetName val="도급표지 "/>
      <sheetName val="부대표지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예정(3)"/>
      <sheetName val="동원(3)"/>
      <sheetName val="과천MAIN"/>
      <sheetName val="Module1"/>
      <sheetName val="Sheet1"/>
      <sheetName val="MOTOR"/>
      <sheetName val="노임"/>
      <sheetName val="부속동"/>
      <sheetName val="BID"/>
      <sheetName val="노무비"/>
      <sheetName val="ABUT수량-A1"/>
      <sheetName val="COPING"/>
      <sheetName val="DATE"/>
      <sheetName val="내역서"/>
      <sheetName val="단가비교표"/>
      <sheetName val="JUCK"/>
      <sheetName val="실행철강하도"/>
      <sheetName val="지급자재"/>
      <sheetName val="터널조도"/>
      <sheetName val="투찰"/>
      <sheetName val="수안보-MBR1"/>
      <sheetName val="자압"/>
      <sheetName val="수량산출"/>
      <sheetName val="Graph (LGEN)"/>
      <sheetName val="out_prog"/>
      <sheetName val="선적schedule (2)"/>
      <sheetName val="설직재-1"/>
      <sheetName val="제-노임"/>
      <sheetName val="제직재"/>
      <sheetName val="산근"/>
      <sheetName val="노임이"/>
      <sheetName val="일위대가(계측기설치)"/>
      <sheetName val="터파기및재료"/>
      <sheetName val="BQ(실행)"/>
      <sheetName val="단가표"/>
      <sheetName val="자압1"/>
      <sheetName val="6PILE  (돌출)"/>
      <sheetName val="일보"/>
      <sheetName val="내역"/>
      <sheetName val="을"/>
      <sheetName val="정부노임단가"/>
      <sheetName val="단면치수"/>
      <sheetName val="SCH"/>
      <sheetName val="가격조사서"/>
      <sheetName val="현금"/>
      <sheetName val="와동25-3(변경)"/>
      <sheetName val="공사비집계"/>
      <sheetName val="단가"/>
      <sheetName val="__MAIN"/>
      <sheetName val="1.취수장"/>
      <sheetName val="전산소모"/>
      <sheetName val="설비"/>
      <sheetName val="NOMUBI"/>
      <sheetName val="sw1"/>
      <sheetName val="1SPAN"/>
      <sheetName val="70%"/>
      <sheetName val="L_RPTA05_목록"/>
      <sheetName val="금액"/>
      <sheetName val="2000.11월설계내역"/>
      <sheetName val="공량산출서"/>
      <sheetName val="세목고시조서 (2)"/>
      <sheetName val="재산취득"/>
      <sheetName val="2000년1차"/>
      <sheetName val="데이타"/>
      <sheetName val="9811"/>
      <sheetName val="9509"/>
      <sheetName val="토공(우물통,기타) "/>
      <sheetName val="VXXXXX"/>
      <sheetName val="CALCULATION"/>
      <sheetName val="간접비"/>
      <sheetName val="Macro1"/>
      <sheetName val="Macro2"/>
      <sheetName val="J01"/>
      <sheetName val="구조물철거타공정이월"/>
      <sheetName val="5.모델링"/>
      <sheetName val="우각부보강"/>
      <sheetName val="眞비상(진주)"/>
      <sheetName val="저"/>
      <sheetName val="연결관암거"/>
      <sheetName val="수량산출서"/>
      <sheetName val="노임단가"/>
      <sheetName val="자재단가"/>
      <sheetName val="용역동"/>
      <sheetName val="자재단가비교표"/>
      <sheetName val="단가일람"/>
      <sheetName val="조경일람"/>
      <sheetName val="조명시설"/>
      <sheetName val="#REF"/>
      <sheetName val=" 견적서"/>
      <sheetName val="내역(영일)"/>
      <sheetName val="종배수관"/>
      <sheetName val="시설물일위"/>
      <sheetName val="1.설계조건"/>
      <sheetName val="ilch"/>
      <sheetName val="001"/>
      <sheetName val="2공구산출내역"/>
      <sheetName val="금액내역서"/>
      <sheetName val="교각1"/>
      <sheetName val="3련 BOX"/>
      <sheetName val="설계조건"/>
      <sheetName val="집계표"/>
      <sheetName val="일위(시설)"/>
      <sheetName val="대구실행"/>
      <sheetName val="Cost bd-&quot;A&quot;"/>
      <sheetName val="장비집계"/>
      <sheetName val="안정계산"/>
      <sheetName val="단면검토"/>
      <sheetName val="차액보증"/>
      <sheetName val="일위대가표 (2)"/>
      <sheetName val="Total"/>
      <sheetName val="토목"/>
      <sheetName val="회로내역(승인)"/>
      <sheetName val="변경서식"/>
      <sheetName val="백호우계수"/>
      <sheetName val="장비내역서"/>
      <sheetName val="소상 &quot;1&quot;"/>
      <sheetName val="조도계산서 (도서)"/>
      <sheetName val="ROOF(ALKALI)"/>
      <sheetName val="PIPE"/>
      <sheetName val="FLANGE"/>
      <sheetName val="VALVE"/>
      <sheetName val="CONCRETE"/>
      <sheetName val="잡철물"/>
      <sheetName val="물량산출근거"/>
      <sheetName val="CAPVC"/>
      <sheetName val="가설건물"/>
      <sheetName val="실행비교"/>
      <sheetName val="AS포장복구 "/>
      <sheetName val="TYPE-A"/>
      <sheetName val="공통부대비"/>
      <sheetName val="매입세"/>
      <sheetName val="공사개요 (2)"/>
      <sheetName val="배수공 주요자재 집계표"/>
      <sheetName val="외천교"/>
      <sheetName val="현장관리비 산출내역"/>
      <sheetName val="Excel"/>
      <sheetName val="표지"/>
      <sheetName val="총괄내역서"/>
      <sheetName val="DATA"/>
      <sheetName val="전체내역 (2)"/>
      <sheetName val="안정검토"/>
      <sheetName val="쌍송교"/>
      <sheetName val="별총"/>
      <sheetName val="MaxMin_Change"/>
      <sheetName val="INPUT"/>
      <sheetName val="설계"/>
      <sheetName val="견적대비표"/>
      <sheetName val="Sheet1 (2)"/>
      <sheetName val="I一般比"/>
      <sheetName val="기계경비일람"/>
      <sheetName val="간접"/>
      <sheetName val="인건-측정"/>
      <sheetName val="부하계산서"/>
      <sheetName val="코드표"/>
      <sheetName val="ISO_input"/>
      <sheetName val="수량총괄"/>
      <sheetName val=""/>
      <sheetName val="WORK"/>
      <sheetName val="예산M12A"/>
      <sheetName val="아파트"/>
      <sheetName val="주차장"/>
      <sheetName val="골조내역"/>
      <sheetName val="공사개요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간접비계산"/>
      <sheetName val="경산"/>
      <sheetName val="입력정보"/>
      <sheetName val="정산내역"/>
      <sheetName val="전체"/>
      <sheetName val="부대입찰"/>
      <sheetName val="원가계산서"/>
      <sheetName val="일위"/>
      <sheetName val="일반공사"/>
      <sheetName val="예가표"/>
      <sheetName val="흥양2교토공집계표"/>
      <sheetName val="Project Brief"/>
      <sheetName val="1을"/>
      <sheetName val="목록표"/>
      <sheetName val="단가_및_재료비"/>
      <sheetName val="일위대가_(2)"/>
      <sheetName val="1_관로"/>
      <sheetName val="2_케이블"/>
      <sheetName val="3_맨홀"/>
      <sheetName val="4_활주로등"/>
      <sheetName val="5_활주로종,말단등"/>
      <sheetName val="6_진입등신설"/>
      <sheetName val="7_섬광등신설"/>
      <sheetName val="8_말단식별등신설"/>
      <sheetName val="9_유도로등_및_유도안내등신설"/>
      <sheetName val="10_거리등"/>
      <sheetName val="11_PAPI이설"/>
      <sheetName val="12_풍향등_신설"/>
      <sheetName val="13_신호등"/>
      <sheetName val="14_PAD_TR신설"/>
      <sheetName val="15_배수펌프장_및_수문전력"/>
      <sheetName val="16_기존_항공등화_철거공사"/>
      <sheetName val="17_MA-1A"/>
      <sheetName val="5_활주로_종,말단등"/>
      <sheetName val="6_진입등_신설"/>
      <sheetName val="9_유도등_및_안내등"/>
      <sheetName val="10__거리등_및_표시등_신설"/>
      <sheetName val="14_PAD_TR_신설"/>
      <sheetName val="도급표지_"/>
      <sheetName val="토__목"/>
      <sheetName val="조__경"/>
      <sheetName val="전_기"/>
      <sheetName val="건__축"/>
      <sheetName val="6PILE__(돌출)"/>
      <sheetName val="2.단면가정"/>
      <sheetName val="구천"/>
      <sheetName val="실행내역"/>
      <sheetName val="도급"/>
      <sheetName val="할증 "/>
      <sheetName val="단가조사"/>
      <sheetName val="물가정보"/>
      <sheetName val="정부노임"/>
      <sheetName val="SG"/>
      <sheetName val="토공수량"/>
      <sheetName val="충주"/>
      <sheetName val="97 사업추정(WEKI)"/>
      <sheetName val="배수문"/>
      <sheetName val="98NS-N"/>
      <sheetName val="감액총괄표"/>
      <sheetName val="상 부"/>
      <sheetName val="ITEM"/>
      <sheetName val="봉양~조차장간고하개명(신설)"/>
      <sheetName val="공사비총괄표"/>
      <sheetName val="COST"/>
      <sheetName val="배수내역 (2)"/>
      <sheetName val="공사내역"/>
      <sheetName val="연돌일위집계"/>
      <sheetName val="실행(1)"/>
      <sheetName val="11+040(통로)"/>
      <sheetName val="기기리스트"/>
      <sheetName val="가도공"/>
      <sheetName val="토공집계표"/>
      <sheetName val="PROJECT BRIEF(EX.NEW)"/>
      <sheetName val="입찰안"/>
      <sheetName val="단위중기"/>
      <sheetName val="관급"/>
      <sheetName val="깨기"/>
      <sheetName val="기초공"/>
      <sheetName val="기둥(원형)"/>
      <sheetName val="수목표준대가"/>
      <sheetName val="공통(20-91)"/>
      <sheetName val="전차선로 물량표"/>
      <sheetName val="한강운반비"/>
      <sheetName val="자재"/>
      <sheetName val="N賃率-職"/>
      <sheetName val="자재목록"/>
      <sheetName val="중기목록"/>
      <sheetName val="갑지"/>
      <sheetName val="원가계산서(남측)"/>
      <sheetName val="내역원본"/>
      <sheetName val="원형1호맨홀토공수량"/>
      <sheetName val="member design"/>
      <sheetName val="플랜트 설치"/>
      <sheetName val="계수시트"/>
      <sheetName val="Macro(차단기)"/>
      <sheetName val="단위중량"/>
      <sheetName val="일위대가(가설)"/>
      <sheetName val="COVER"/>
      <sheetName val="프랜트면허"/>
      <sheetName val="A-4"/>
      <sheetName val="가시설(TYPE-A)"/>
      <sheetName val="1호맨홀가감수량"/>
      <sheetName val="1-1평균터파기고(1)"/>
      <sheetName val="1호맨홀수량산출"/>
      <sheetName val="2F 회의실견적(5_14 일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I ISBL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집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처(2002)"/>
      <sheetName val="예상매출(현장)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</sheetNames>
    <definedNames>
      <definedName name="견적"/>
      <definedName name="나누지않음"/>
      <definedName name="숨기기"/>
      <definedName name="숨기지않음"/>
      <definedName name="실행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데이타 "/>
      <sheetName val="노무비단가"/>
      <sheetName val="식재노임목록"/>
      <sheetName val="#단가조사표1"/>
      <sheetName val="1.식재공사"/>
      <sheetName val="2.시설물공사"/>
      <sheetName val="#수목일위대가"/>
      <sheetName val="수고일위"/>
      <sheetName val="근원일위"/>
      <sheetName val="흉고일위"/>
      <sheetName val="관목일위"/>
      <sheetName val="초화일위"/>
      <sheetName val="지주목일위"/>
      <sheetName val="시설일위"/>
      <sheetName val="대일위대가코드표"/>
      <sheetName val="기초일위대가"/>
      <sheetName val="기초일위대가코드표"/>
      <sheetName val="표지"/>
      <sheetName val="공사원가계산서"/>
      <sheetName val="총괄내역서"/>
      <sheetName val="3.포장공사"/>
      <sheetName val="수목일위대가"/>
      <sheetName val="대일위대가"/>
      <sheetName val="소일위대가"/>
      <sheetName val="산출근거"/>
      <sheetName val="수목"/>
      <sheetName val="노무비(수목)"/>
      <sheetName val="단가조사표(수목)"/>
      <sheetName val="단가조사표(시설물)"/>
      <sheetName val="97노임단가"/>
      <sheetName val="식재품셈"/>
      <sheetName val="소일위대가코드표"/>
      <sheetName val="china"/>
      <sheetName val="중기조종사 단위단가"/>
      <sheetName val="1.취수장"/>
      <sheetName val="FRP PIPING 일위대가"/>
      <sheetName val="9509"/>
      <sheetName val="단가표"/>
      <sheetName val="1"/>
      <sheetName val="2"/>
      <sheetName val="3"/>
      <sheetName val="4"/>
      <sheetName val="5"/>
      <sheetName val="6"/>
      <sheetName val="2000년1차"/>
      <sheetName val="현장관리비"/>
      <sheetName val="실행내역"/>
      <sheetName val="부대tu"/>
      <sheetName val="경비"/>
      <sheetName val="일위대가"/>
      <sheetName val="중기가격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데이타"/>
      <sheetName val="Customer Databas"/>
      <sheetName val="원가계산서(남측)"/>
      <sheetName val="총물량"/>
      <sheetName val="기본정보 입력"/>
      <sheetName val="단가DATA"/>
      <sheetName val="wall"/>
      <sheetName val="소비자가"/>
      <sheetName val="토공(우물통,기타) "/>
      <sheetName val="11.닥트설치공사(bm)"/>
      <sheetName val="¼ö¸ñµ¥ÀÌÅ¸ "/>
      <sheetName val="³ë¹«ºñ´Ü°¡"/>
      <sheetName val="½ÄÀç³ëÀÓ¸ñ·Ï"/>
      <sheetName val="#´Ü°¡Á¶»çÇ¥1"/>
      <sheetName val="1.½ÄÀç°ø»ç"/>
      <sheetName val="2.½Ã¼³¹°°ø»ç"/>
      <sheetName val="#¼ö¸ñÀÏÀ§´ë°¡"/>
      <sheetName val="¼ö°íÀÏÀ§"/>
      <sheetName val="±Ù¿øÀÏÀ§"/>
      <sheetName val="Èä°íÀÏÀ§"/>
      <sheetName val="°ü¸ñÀÏÀ§"/>
      <sheetName val="ÃÊÈ­ÀÏÀ§"/>
      <sheetName val="ÁöÁÖ¸ñÀÏÀ§"/>
      <sheetName val="½Ã¼³ÀÏÀ§"/>
      <sheetName val="´ëÀÏÀ§´ë°¡ÄÚµåÇ¥"/>
      <sheetName val="±âÃÊÀÏÀ§´ë°¡"/>
      <sheetName val="±âÃÊÀÏÀ§´ë°¡ÄÚµåÇ¥"/>
      <sheetName val="Ç¥Áö"/>
      <sheetName val="°ø»ç¿ø°¡°è»ê¼­"/>
      <sheetName val="ÃÑ°ý³»¿ª¼­"/>
      <sheetName val="3.Æ÷Àå°ø»ç"/>
      <sheetName val="¼ö¸ñÀÏÀ§´ë°¡"/>
      <sheetName val="´ëÀÏÀ§´ë°¡"/>
      <sheetName val="¼ÒÀÏÀ§´ë°¡"/>
      <sheetName val="»êÃâ±Ù°Å"/>
      <sheetName val="¼ö¸ñ"/>
      <sheetName val="³ë¹«ºñ(¼ö¸ñ)"/>
      <sheetName val="´Ü°¡Á¶»çÇ¥(¼ö¸ñ)"/>
      <sheetName val="´Ü°¡Á¶»çÇ¥(½Ã¼³¹°)"/>
      <sheetName val="97³ëÀÓ´Ü°¡"/>
      <sheetName val="½ÄÀçÇ°¼À"/>
      <sheetName val="¼ÒÀÏÀ§´ë°¡ÄÚµåÇ¥"/>
      <sheetName val="Áß±âÁ¶Á¾»ç ´ÜÀ§´Ü°¡"/>
      <sheetName val="°æºñ"/>
      <sheetName val="2000³â1Â÷"/>
      <sheetName val="ÀÏÀ§´ë°¡"/>
      <sheetName val="Áß±â°¡°Ý"/>
      <sheetName val="³»¿ªÇ¥Áö"/>
      <sheetName val="¿ø°¡°è»ê¼­(ÃÑ°ý)"/>
      <sheetName val="»êÃâ³»¿ªÁý°è"/>
      <sheetName val="°ÇÃàÁý°è"/>
      <sheetName val="°ÇÃà³»¿ª"/>
      <sheetName val="Åä¸ñÁý°è"/>
      <sheetName val="Åä¸ñ³»¿ª"/>
      <sheetName val="¼³ºñÁý°è"/>
      <sheetName val="¼³ºñ³»¿ª"/>
      <sheetName val="µ¥ÀÌÅ¸"/>
      <sheetName val="¿ø°¡°è»ê¼­(³²Ãø)"/>
      <sheetName val="ÃÑ¹°·®"/>
      <sheetName val="±âº»Á¤º¸ ÀÔ·Â"/>
      <sheetName val="´Ü°¡DATA"/>
      <sheetName val="¼ÒºñÀÚ°¡"/>
      <sheetName val="Åä°ø(¿ì¹°Åë,±âÅ¸) "/>
      <sheetName val="11.´ÚÆ®¼³Ä¡°ø»ç(bm)"/>
      <sheetName val="기결의"/>
      <sheetName val="공사잡비"/>
      <sheetName val="터파기및재료"/>
      <sheetName val="매매"/>
      <sheetName val="전신"/>
      <sheetName val="본실행경비"/>
      <sheetName val="별표 "/>
      <sheetName val="집계표"/>
      <sheetName val="DATA"/>
      <sheetName val="노임이"/>
      <sheetName val="G.R300경비"/>
      <sheetName val="BM"/>
      <sheetName val="기준표"/>
      <sheetName val="당초"/>
      <sheetName val="자문요청"/>
      <sheetName val="Total"/>
      <sheetName val="냉천부속동"/>
      <sheetName val="기준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1">
          <cell r="A1" t="str">
            <v>공           종</v>
          </cell>
          <cell r="B1" t="str">
            <v>재료비</v>
          </cell>
          <cell r="C1" t="str">
            <v>노무비</v>
          </cell>
          <cell r="D1" t="str">
            <v>경비</v>
          </cell>
        </row>
        <row r="2">
          <cell r="A2" t="str">
            <v>화강석경계석설치</v>
          </cell>
          <cell r="B2">
            <v>0</v>
          </cell>
          <cell r="C2">
            <v>15250</v>
          </cell>
        </row>
        <row r="3">
          <cell r="A3" t="str">
            <v>앵커볼트설치</v>
          </cell>
          <cell r="B3">
            <v>0</v>
          </cell>
          <cell r="C3">
            <v>5382</v>
          </cell>
        </row>
        <row r="4">
          <cell r="A4" t="str">
            <v>연못경계석설치공사</v>
          </cell>
          <cell r="B4">
            <v>482</v>
          </cell>
          <cell r="C4">
            <v>16488</v>
          </cell>
        </row>
        <row r="5">
          <cell r="A5" t="str">
            <v>몰탈바르기 (T=20)</v>
          </cell>
          <cell r="C5">
            <v>5120</v>
          </cell>
        </row>
        <row r="6">
          <cell r="A6" t="str">
            <v>흑자갈박기(φ25내외)</v>
          </cell>
          <cell r="B6">
            <v>0</v>
          </cell>
          <cell r="C6">
            <v>13488</v>
          </cell>
        </row>
        <row r="7">
          <cell r="A7" t="str">
            <v>화강석각석설치</v>
          </cell>
          <cell r="B7">
            <v>8997</v>
          </cell>
          <cell r="C7">
            <v>156842</v>
          </cell>
        </row>
        <row r="8">
          <cell r="A8" t="str">
            <v>시트방수</v>
          </cell>
          <cell r="B8">
            <v>5831</v>
          </cell>
          <cell r="C8">
            <v>6504</v>
          </cell>
          <cell r="D8">
            <v>195</v>
          </cell>
        </row>
        <row r="9">
          <cell r="A9" t="str">
            <v>액체방수</v>
          </cell>
          <cell r="B9">
            <v>1299</v>
          </cell>
          <cell r="C9">
            <v>16192</v>
          </cell>
        </row>
        <row r="10">
          <cell r="A10" t="str">
            <v>화강석마름돌 설치</v>
          </cell>
          <cell r="B10">
            <v>14845</v>
          </cell>
          <cell r="C10">
            <v>831421</v>
          </cell>
        </row>
        <row r="11">
          <cell r="A11" t="str">
            <v>와이어메쉬</v>
          </cell>
          <cell r="B11">
            <v>1748</v>
          </cell>
          <cell r="C11">
            <v>851</v>
          </cell>
        </row>
        <row r="12">
          <cell r="A12" t="str">
            <v>잔다듬(2회)</v>
          </cell>
          <cell r="B12">
            <v>0</v>
          </cell>
          <cell r="C12">
            <v>388503</v>
          </cell>
        </row>
        <row r="13">
          <cell r="A13" t="str">
            <v>합판거푸집(1회)</v>
          </cell>
          <cell r="B13">
            <v>11857</v>
          </cell>
          <cell r="C13">
            <v>29920</v>
          </cell>
        </row>
        <row r="14">
          <cell r="A14" t="str">
            <v>합판거푸집(4회)</v>
          </cell>
          <cell r="B14">
            <v>4754</v>
          </cell>
          <cell r="C14">
            <v>11968</v>
          </cell>
        </row>
        <row r="15">
          <cell r="A15" t="str">
            <v>마루틀깔기</v>
          </cell>
          <cell r="B15">
            <v>16</v>
          </cell>
          <cell r="C15">
            <v>5290</v>
          </cell>
        </row>
        <row r="16">
          <cell r="A16" t="str">
            <v>레미콘타설(소형구조물)</v>
          </cell>
          <cell r="B16">
            <v>0</v>
          </cell>
          <cell r="C16">
            <v>30178</v>
          </cell>
        </row>
        <row r="17">
          <cell r="A17" t="str">
            <v>레미콘타설(무근구조물)</v>
          </cell>
          <cell r="B17">
            <v>0</v>
          </cell>
          <cell r="C17">
            <v>19123</v>
          </cell>
        </row>
        <row r="18">
          <cell r="A18" t="str">
            <v>레미콘타설(철근구조물)</v>
          </cell>
          <cell r="B18">
            <v>0</v>
          </cell>
          <cell r="C18">
            <v>21114</v>
          </cell>
        </row>
        <row r="19">
          <cell r="A19" t="str">
            <v>화강석 고운 다듬</v>
          </cell>
          <cell r="B19">
            <v>0</v>
          </cell>
          <cell r="C19">
            <v>179862</v>
          </cell>
        </row>
        <row r="20">
          <cell r="A20" t="str">
            <v>화강석판석붙이기(바닥)</v>
          </cell>
          <cell r="B20">
            <v>44924</v>
          </cell>
          <cell r="C20">
            <v>45561</v>
          </cell>
        </row>
        <row r="21">
          <cell r="A21" t="str">
            <v>모르터(1:3)</v>
          </cell>
          <cell r="B21">
            <v>44987</v>
          </cell>
          <cell r="C21">
            <v>34947</v>
          </cell>
        </row>
        <row r="22">
          <cell r="A22" t="str">
            <v>목재가공</v>
          </cell>
          <cell r="B22">
            <v>0</v>
          </cell>
          <cell r="C22">
            <v>1360</v>
          </cell>
        </row>
        <row r="23">
          <cell r="A23" t="str">
            <v>화강석물갈기</v>
          </cell>
          <cell r="B23">
            <v>0</v>
          </cell>
          <cell r="C23">
            <v>705061</v>
          </cell>
        </row>
        <row r="24">
          <cell r="A24" t="str">
            <v>잡석깔기 및 다지기</v>
          </cell>
          <cell r="B24">
            <v>19650</v>
          </cell>
          <cell r="C24">
            <v>43333</v>
          </cell>
        </row>
        <row r="25">
          <cell r="A25" t="str">
            <v>목재면다듬기</v>
          </cell>
          <cell r="B25">
            <v>52</v>
          </cell>
          <cell r="C25">
            <v>595</v>
          </cell>
          <cell r="D25">
            <v>11</v>
          </cell>
        </row>
        <row r="26">
          <cell r="A26" t="str">
            <v>버림콘크리트타설(인력비빔)</v>
          </cell>
          <cell r="B26">
            <v>32169</v>
          </cell>
          <cell r="C26">
            <v>82593</v>
          </cell>
        </row>
        <row r="27">
          <cell r="A27" t="str">
            <v>잡철물제작설치(간단)</v>
          </cell>
          <cell r="B27">
            <v>36071</v>
          </cell>
          <cell r="C27">
            <v>2111629</v>
          </cell>
          <cell r="D27">
            <v>72518</v>
          </cell>
        </row>
        <row r="28">
          <cell r="A28" t="str">
            <v>화강석 거친다듬</v>
          </cell>
          <cell r="B28">
            <v>0</v>
          </cell>
          <cell r="C28">
            <v>56117</v>
          </cell>
        </row>
        <row r="29">
          <cell r="A29" t="str">
            <v>오일스테인칠 2회</v>
          </cell>
          <cell r="B29">
            <v>338</v>
          </cell>
          <cell r="C29">
            <v>2680</v>
          </cell>
        </row>
        <row r="30">
          <cell r="A30" t="str">
            <v>목구조체 설치</v>
          </cell>
          <cell r="B30">
            <v>315</v>
          </cell>
          <cell r="C30">
            <v>30059</v>
          </cell>
        </row>
        <row r="31">
          <cell r="A31" t="str">
            <v>터파기</v>
          </cell>
          <cell r="B31">
            <v>0</v>
          </cell>
          <cell r="C31">
            <v>10484</v>
          </cell>
        </row>
        <row r="32">
          <cell r="A32" t="str">
            <v>자갈깔기</v>
          </cell>
          <cell r="B32">
            <v>17600</v>
          </cell>
          <cell r="C32">
            <v>4543</v>
          </cell>
        </row>
        <row r="33">
          <cell r="A33" t="str">
            <v>잔토처리</v>
          </cell>
          <cell r="B33">
            <v>0</v>
          </cell>
          <cell r="C33">
            <v>6989</v>
          </cell>
        </row>
        <row r="34">
          <cell r="A34" t="str">
            <v>인력절취</v>
          </cell>
          <cell r="B34">
            <v>0</v>
          </cell>
          <cell r="C34">
            <v>5591</v>
          </cell>
        </row>
        <row r="35">
          <cell r="A35" t="str">
            <v>되메우기</v>
          </cell>
          <cell r="B35">
            <v>0</v>
          </cell>
          <cell r="C35">
            <v>3494</v>
          </cell>
        </row>
        <row r="36">
          <cell r="A36" t="str">
            <v>판형다발관설치공</v>
          </cell>
          <cell r="B36">
            <v>9080</v>
          </cell>
          <cell r="C36">
            <v>660</v>
          </cell>
        </row>
        <row r="37">
          <cell r="A37" t="str">
            <v>접속다발관설치공</v>
          </cell>
          <cell r="B37">
            <v>18705</v>
          </cell>
          <cell r="C37">
            <v>605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데이타 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데이타 "/>
      <sheetName val="내역서"/>
      <sheetName val="SUNGDAE"/>
      <sheetName val="집계표"/>
      <sheetName val="포장공사"/>
      <sheetName val="소일위대가코드표"/>
      <sheetName val="내역"/>
      <sheetName val="지급자재"/>
      <sheetName val="#REF"/>
      <sheetName val="정부노임단가"/>
      <sheetName val="20관리비율"/>
      <sheetName val="하수급견적대비"/>
      <sheetName val="토목"/>
      <sheetName val="노무비(전지2기)"/>
      <sheetName val="9811"/>
      <sheetName val="횡배수관"/>
      <sheetName val="일위대가목록(기계)"/>
      <sheetName val="납부서"/>
      <sheetName val="CAT_5"/>
      <sheetName val="기계내역서"/>
      <sheetName val="실행(1)"/>
      <sheetName val="말고개터널조명전압강하"/>
      <sheetName val="Concourse Public Areas"/>
      <sheetName val="원가계산서(남측)"/>
      <sheetName val="이름표지정"/>
      <sheetName val="조경"/>
      <sheetName val="Customer Databas"/>
      <sheetName val="총괄내역서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경비"/>
      <sheetName val="현장관리비"/>
      <sheetName val="기초일위"/>
      <sheetName val="시설일위"/>
      <sheetName val="조명일위"/>
      <sheetName val="간접"/>
      <sheetName val="공문"/>
      <sheetName val="전기"/>
      <sheetName val="BOJUNGGM"/>
      <sheetName val="Sheet1"/>
      <sheetName val="자료"/>
      <sheetName val="실행대비"/>
      <sheetName val="대비"/>
      <sheetName val="실행내역서"/>
      <sheetName val="시운전연료"/>
      <sheetName val="총괄"/>
      <sheetName val="내역서01"/>
      <sheetName val="노임단가"/>
      <sheetName val="단가조사서"/>
      <sheetName val="¼ö¸ñµ¥ÀÌÅ¸ "/>
      <sheetName val="Á¤ºÎ³ëÀÓ´Ü°¡"/>
      <sheetName val="¼ÒÀÏÀ§´ë°¡ÄÚµåÇ¥"/>
      <sheetName val="Æ÷Àå°ø»ç"/>
      <sheetName val="¿ø°¡°è»ê¼­(³²Ãø)"/>
      <sheetName val="ÇÏ¼ö±Þ°ßÀû´ëºñ"/>
      <sheetName val="³»¿ªÇ¥Áö"/>
      <sheetName val="¿ø°¡°è»ê¼­(ÃÑ°ý)"/>
      <sheetName val="»êÃâ³»¿ªÁý°è"/>
      <sheetName val="°ÇÃàÁý°è"/>
      <sheetName val="°ÇÃà³»¿ª"/>
      <sheetName val="Åä¸ñÁý°è"/>
      <sheetName val="Åä¸ñ³»¿ª"/>
      <sheetName val="¼³ºñÁý°è"/>
      <sheetName val="¼³ºñ³»¿ª"/>
      <sheetName val="ÀÌ¸§Ç¥ÁöÁ¤"/>
      <sheetName val="³³ºÎ¼­"/>
      <sheetName val="È¾¹è¼ö°ü"/>
      <sheetName val="³»¿ª"/>
      <sheetName val="ÃÑ°ý³»¿ª¼­"/>
      <sheetName val="Á¶°æ"/>
      <sheetName val="°æºñ"/>
      <sheetName val="Áö±ÞÀÚÀç"/>
      <sheetName val="ÀÚ·á"/>
      <sheetName val="½ÇÇà´ëºñ"/>
      <sheetName val="´ëºñ"/>
      <sheetName val="°ø¹®"/>
      <sheetName val="³»¿ª¼­"/>
      <sheetName val="Àü±â"/>
      <sheetName val="½ÇÇà³»¿ª¼­"/>
      <sheetName val="±â°è³»¿ª¼­"/>
      <sheetName val="½ÇÇà(1)"/>
      <sheetName val="¸»°í°³ÅÍ³ÎÁ¶¸íÀü¾Ð°­ÇÏ"/>
      <sheetName val="±âÃÊÀÏÀ§"/>
      <sheetName val="½Ã¼³ÀÏÀ§"/>
      <sheetName val="Á¶¸íÀÏÀ§"/>
      <sheetName val="Åä¸ñ"/>
      <sheetName val="³»¿ª¼­01"/>
      <sheetName val="³ëÀÓ´Ü°¡"/>
      <sheetName val="´Ü°¡Á¶»ç¼­"/>
      <sheetName val="부표총괄"/>
      <sheetName val="노무비"/>
      <sheetName val="일위대가표"/>
      <sheetName val="직접비"/>
      <sheetName val="공량산출서"/>
      <sheetName val="시실누(모) "/>
      <sheetName val="archi(본사)"/>
      <sheetName val="직노"/>
      <sheetName val="정렬"/>
      <sheetName val="ABUT수량-A1"/>
      <sheetName val="wall"/>
      <sheetName val="Front"/>
      <sheetName val="DATE"/>
      <sheetName val="관급"/>
      <sheetName val="소방"/>
      <sheetName val="기지내"/>
      <sheetName val="환경관리"/>
      <sheetName val="주소록"/>
      <sheetName val="공사설명서외"/>
      <sheetName val="Total"/>
      <sheetName val="단가"/>
      <sheetName val="단가표"/>
      <sheetName val="을지"/>
      <sheetName val="갑지"/>
      <sheetName val="전기금액내역서"/>
      <sheetName val="전선 및 전선관"/>
      <sheetName val="계수시트"/>
      <sheetName val="APT"/>
      <sheetName val="ELECTRIC"/>
      <sheetName val="POL6차-PIPING"/>
      <sheetName val="기계경비(시간당)"/>
      <sheetName val="램머"/>
      <sheetName val="표지"/>
      <sheetName val="총괄표"/>
      <sheetName val="현장별계약현황('98.10.31)"/>
      <sheetName val="자동제어"/>
      <sheetName val="DATA"/>
      <sheetName val="단가조정"/>
      <sheetName val="보도공제면적"/>
      <sheetName val="9509"/>
      <sheetName val="실행철강하도"/>
      <sheetName val="중기조종사 단위단가"/>
      <sheetName val="골조시행"/>
      <sheetName val="기기리스트"/>
      <sheetName val="000000"/>
      <sheetName val="토공집계"/>
      <sheetName val="금광1터널"/>
      <sheetName val="소상 &quot;1&quot;"/>
      <sheetName val="적용"/>
      <sheetName val="Sheet2"/>
      <sheetName val="기초목"/>
      <sheetName val="SIL98"/>
      <sheetName val="토목주소"/>
      <sheetName val="회관내역"/>
      <sheetName val="회관내역 (2)"/>
      <sheetName val="공동내역"/>
      <sheetName val="공동내역 (2)"/>
      <sheetName val="쉼터내역"/>
      <sheetName val="쉼터내역 (2)"/>
      <sheetName val="교각별수량"/>
      <sheetName val="연돌일위집계"/>
      <sheetName val="예산총괄"/>
      <sheetName val="스포회원매출"/>
      <sheetName val="제경비율"/>
      <sheetName val="설비내역서"/>
      <sheetName val="전기내역서"/>
      <sheetName val="건축내역서"/>
      <sheetName val="품셈TABLE"/>
      <sheetName val="데이타"/>
      <sheetName val="토사(PE)"/>
      <sheetName val="#2_일위대가목록"/>
      <sheetName val="토목(용인)"/>
      <sheetName val="기본1"/>
      <sheetName val="수정일위대가"/>
      <sheetName val="유림골조"/>
      <sheetName val="2.대외공문"/>
      <sheetName val="1.우편집중내역서"/>
      <sheetName val="경상직원"/>
      <sheetName val="PBS"/>
      <sheetName val="수완하도"/>
      <sheetName val="김포내역"/>
      <sheetName val="코드표"/>
      <sheetName val="bid"/>
      <sheetName val="_REF"/>
      <sheetName val="보고"/>
      <sheetName val="작성기준"/>
      <sheetName val="암거단위-1련"/>
      <sheetName val="프랜트면허"/>
      <sheetName val="N賃率-職"/>
      <sheetName val="유기공정"/>
      <sheetName val="COST"/>
      <sheetName val="터파기및재료"/>
      <sheetName val="설비(제출)"/>
      <sheetName val="공사잡비"/>
      <sheetName val="공통가설"/>
      <sheetName val="내역서(도급35%)"/>
      <sheetName val="1.취수장"/>
      <sheetName val="원가계산서 "/>
      <sheetName val="I一般比"/>
      <sheetName val="2공구산출내역"/>
      <sheetName val="설산1.나"/>
      <sheetName val="본사S"/>
      <sheetName val="b_gs"/>
      <sheetName val="연결임시"/>
      <sheetName val="견적"/>
      <sheetName val="98수문일위"/>
      <sheetName val="효성CB 1P기초"/>
      <sheetName val="노무단가"/>
      <sheetName val="식재인부"/>
      <sheetName val="내역(영일)"/>
      <sheetName val="제경비"/>
      <sheetName val="충주"/>
      <sheetName val="단위세대물량"/>
      <sheetName val="6호기"/>
      <sheetName val="원가계산서"/>
      <sheetName val="수량산출서"/>
      <sheetName val="몰탈재료산출"/>
      <sheetName val="견적 (2)"/>
      <sheetName val="도급,하도급 예정금액"/>
      <sheetName val="기계내역"/>
      <sheetName val="견"/>
      <sheetName val="단가산출2"/>
      <sheetName val="단가산출1"/>
      <sheetName val="중기사용료산출근거"/>
      <sheetName val="단가 및 재료비"/>
      <sheetName val="성곽내역서"/>
      <sheetName val="시설물기초"/>
      <sheetName val="일위대가"/>
      <sheetName val="소비자가"/>
      <sheetName val="민속촌메뉴"/>
      <sheetName val="신우"/>
      <sheetName val="단가표 (2)"/>
      <sheetName val="당초"/>
      <sheetName val="공사설계서"/>
      <sheetName val="공정코드"/>
      <sheetName val="G.노무비,현장경상"/>
      <sheetName val="관리보고"/>
      <sheetName val="2.펌프장(사급자재)"/>
      <sheetName val="수목데이타_"/>
      <sheetName val="수목데이타_1"/>
      <sheetName val="A갑지"/>
      <sheetName val="인건비"/>
      <sheetName val="예총"/>
      <sheetName val="DANGA"/>
      <sheetName val="몰탈콘크리트"/>
      <sheetName val="철근집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공사비_NDE"/>
      <sheetName val="S003031"/>
      <sheetName val="CB"/>
      <sheetName val="2000년1차"/>
      <sheetName val="교육종류"/>
      <sheetName val="장비가동"/>
      <sheetName val="제잡비"/>
      <sheetName val="96 FW 기획, 진행 현황"/>
      <sheetName val="도급원가"/>
      <sheetName val="주공 갑지"/>
      <sheetName val="오산갈곳"/>
      <sheetName val="SIMULATION"/>
      <sheetName val="98지급계획"/>
      <sheetName val="광산내역"/>
      <sheetName val="소야공정계획표"/>
      <sheetName val="인사자료총집계"/>
      <sheetName val="규격"/>
      <sheetName val="품목납기"/>
      <sheetName val="대로근거"/>
      <sheetName val="인상효1"/>
      <sheetName val="Sheet4"/>
      <sheetName val="식재가격"/>
      <sheetName val="식재총괄"/>
      <sheetName val="일위목록"/>
      <sheetName val="제경집계"/>
      <sheetName val="020114"/>
      <sheetName val="1"/>
      <sheetName val="2"/>
      <sheetName val="3"/>
      <sheetName val="4"/>
      <sheetName val="5"/>
      <sheetName val="6"/>
      <sheetName val="조명시설"/>
      <sheetName val="단중표"/>
      <sheetName val="형틀"/>
      <sheetName val="부대토목"/>
      <sheetName val="물량내역"/>
      <sheetName val="노임이"/>
      <sheetName val="음성cable"/>
      <sheetName val="식재일위"/>
      <sheetName val="노무비단가"/>
      <sheetName val="돈암사업"/>
      <sheetName val="빌딩 안내"/>
      <sheetName val="수목표준대가"/>
      <sheetName val="국내조달(통합-1)"/>
      <sheetName val="인건비 "/>
      <sheetName val="실행단가철(ems코드적용)"/>
      <sheetName val="약품공급2"/>
      <sheetName val="견적대비표"/>
      <sheetName val="우수받이"/>
      <sheetName val="Sheet3"/>
      <sheetName val="포장재료집계표"/>
      <sheetName val="포장면적산출"/>
      <sheetName val="포장수량집계"/>
      <sheetName val="경상비내역"/>
      <sheetName val="토공"/>
      <sheetName val="Macro1"/>
      <sheetName val="재료"/>
      <sheetName val="건축원가"/>
      <sheetName val="6.방수공사"/>
      <sheetName val="수목데이타"/>
      <sheetName val="교량하부공"/>
      <sheetName val="본실행경비"/>
      <sheetName val="Sheet5"/>
      <sheetName val="경산"/>
      <sheetName val="중기가격"/>
      <sheetName val="내역적용"/>
      <sheetName val="플랜트 설치"/>
      <sheetName val="균열"/>
      <sheetName val="설계명세서"/>
      <sheetName val="원가data"/>
      <sheetName val="금액결정"/>
      <sheetName val="별표 "/>
      <sheetName val="직재"/>
      <sheetName val="재집"/>
      <sheetName val="건축"/>
      <sheetName val="CTEMCOST"/>
      <sheetName val="NOMUBI"/>
      <sheetName val="SORCE1"/>
      <sheetName val="초기화면"/>
      <sheetName val="이름정의"/>
      <sheetName val="초기화면1"/>
      <sheetName val="임시전기공사설계서"/>
      <sheetName val="밸브설치"/>
      <sheetName val="설비"/>
      <sheetName val="CODE"/>
      <sheetName val="날개벽수량표"/>
      <sheetName val="중기사용료"/>
      <sheetName val="가열로SW"/>
      <sheetName val="옹벽"/>
      <sheetName val="오억미만"/>
      <sheetName val="내역전기"/>
      <sheetName val="6PILE  (돌출)"/>
      <sheetName val="1.설계기준"/>
      <sheetName val="모래기초"/>
      <sheetName val="96노임기준"/>
      <sheetName val="산출금액내역"/>
      <sheetName val="건축2"/>
      <sheetName val="시설물일위"/>
      <sheetName val="3지구단위"/>
      <sheetName val="TOTAL3"/>
      <sheetName val="기본"/>
      <sheetName val="9-1차이내역"/>
      <sheetName val="운영3과"/>
      <sheetName val="운영1과"/>
      <sheetName val="식재품셈"/>
      <sheetName val=""/>
      <sheetName val="구조물공"/>
      <sheetName val="부대공"/>
      <sheetName val="배수공"/>
      <sheetName val="슬래브1"/>
      <sheetName val="부대tu"/>
      <sheetName val="2차공사"/>
      <sheetName val="데리네이타현황"/>
      <sheetName val="자문요청"/>
      <sheetName val="P_ID650"/>
      <sheetName val="spinning1"/>
      <sheetName val="산#3-2"/>
      <sheetName val="산#3-1"/>
      <sheetName val="산#3-2-2"/>
      <sheetName val="BEND LOSS"/>
      <sheetName val="산출내역서집계표"/>
      <sheetName val="report"/>
      <sheetName val="PI"/>
      <sheetName val="WEIGHT LIST"/>
      <sheetName val="물량"/>
      <sheetName val="산#2-1 (2)"/>
      <sheetName val="토목내역 (2)"/>
      <sheetName val="COA-17"/>
      <sheetName val="실행내역"/>
      <sheetName val="암거단위"/>
      <sheetName val="횡 연장"/>
      <sheetName val="날개벽"/>
      <sheetName val="남대문빌딩"/>
      <sheetName val="남양주부대"/>
      <sheetName val="공구"/>
      <sheetName val="FEUILLE INTERNE"/>
      <sheetName val="깨기"/>
      <sheetName val="계산근거"/>
      <sheetName val="입력"/>
      <sheetName val="구의33고"/>
    </sheetNames>
    <sheetDataSet>
      <sheetData sheetId="0" refreshError="1">
        <row r="3">
          <cell r="A3" t="str">
            <v>코드</v>
          </cell>
          <cell r="B3" t="str">
            <v>수목명</v>
          </cell>
          <cell r="C3" t="str">
            <v>규 격</v>
          </cell>
          <cell r="D3" t="str">
            <v>97'단가</v>
          </cell>
        </row>
        <row r="4">
          <cell r="A4" t="str">
            <v>겹벚R6</v>
          </cell>
          <cell r="B4" t="str">
            <v>겹벚나무</v>
          </cell>
          <cell r="C4" t="str">
            <v>H2.5*R6</v>
          </cell>
          <cell r="D4">
            <v>24300</v>
          </cell>
        </row>
        <row r="5">
          <cell r="A5" t="str">
            <v>겹벚R8</v>
          </cell>
          <cell r="B5" t="str">
            <v>겹벚나무</v>
          </cell>
          <cell r="C5" t="str">
            <v>H3.0*R8</v>
          </cell>
          <cell r="D5">
            <v>71170</v>
          </cell>
        </row>
        <row r="6">
          <cell r="A6" t="str">
            <v>꽃사과R4</v>
          </cell>
          <cell r="B6" t="str">
            <v>꽃사과</v>
          </cell>
          <cell r="C6" t="str">
            <v>H2.0*R4</v>
          </cell>
          <cell r="D6">
            <v>13200</v>
          </cell>
        </row>
        <row r="7">
          <cell r="A7" t="str">
            <v>꽃사과R6</v>
          </cell>
          <cell r="B7" t="str">
            <v>꽃사과</v>
          </cell>
          <cell r="C7" t="str">
            <v>H2.5*R6</v>
          </cell>
          <cell r="D7">
            <v>44200</v>
          </cell>
        </row>
        <row r="8">
          <cell r="A8" t="str">
            <v>꽃사과R8</v>
          </cell>
          <cell r="B8" t="str">
            <v>꽃사과</v>
          </cell>
          <cell r="C8" t="str">
            <v>H2.5*R8</v>
          </cell>
          <cell r="D8">
            <v>50100</v>
          </cell>
        </row>
        <row r="9">
          <cell r="A9" t="str">
            <v>꽃사과R10</v>
          </cell>
          <cell r="B9" t="str">
            <v>꽃사과</v>
          </cell>
          <cell r="C9" t="str">
            <v>H2.5*R10</v>
          </cell>
          <cell r="D9">
            <v>81600</v>
          </cell>
        </row>
        <row r="10">
          <cell r="A10" t="str">
            <v>가래B6</v>
          </cell>
          <cell r="B10" t="str">
            <v>가래나무</v>
          </cell>
          <cell r="C10" t="str">
            <v>H3.0*B6</v>
          </cell>
          <cell r="D10">
            <v>17580</v>
          </cell>
        </row>
        <row r="11">
          <cell r="A11" t="str">
            <v>가래B8</v>
          </cell>
          <cell r="B11" t="str">
            <v>가래나무</v>
          </cell>
          <cell r="C11" t="str">
            <v>H3.5*B8</v>
          </cell>
          <cell r="D11">
            <v>26250</v>
          </cell>
        </row>
        <row r="12">
          <cell r="A12" t="str">
            <v>가래B10</v>
          </cell>
          <cell r="B12" t="str">
            <v>가래나무</v>
          </cell>
          <cell r="C12" t="str">
            <v>H4.0*B10</v>
          </cell>
          <cell r="D12">
            <v>47250</v>
          </cell>
        </row>
        <row r="13">
          <cell r="A13" t="str">
            <v>가래B12</v>
          </cell>
          <cell r="B13" t="str">
            <v>가래나무</v>
          </cell>
          <cell r="C13" t="str">
            <v>H5.0*B12</v>
          </cell>
          <cell r="D13">
            <v>90000</v>
          </cell>
        </row>
        <row r="14">
          <cell r="A14" t="str">
            <v>가래B15</v>
          </cell>
          <cell r="B14" t="str">
            <v>가래나무</v>
          </cell>
          <cell r="C14" t="str">
            <v>H6.0*B15</v>
          </cell>
          <cell r="D14">
            <v>160000</v>
          </cell>
        </row>
        <row r="15">
          <cell r="A15" t="str">
            <v>감R5</v>
          </cell>
          <cell r="B15" t="str">
            <v>감나무</v>
          </cell>
          <cell r="C15" t="str">
            <v>H2.0*R5</v>
          </cell>
          <cell r="D15">
            <v>21700</v>
          </cell>
        </row>
        <row r="16">
          <cell r="A16" t="str">
            <v>감R6</v>
          </cell>
          <cell r="B16" t="str">
            <v>감나무</v>
          </cell>
          <cell r="C16" t="str">
            <v>H2.0*R6</v>
          </cell>
          <cell r="D16">
            <v>50400</v>
          </cell>
        </row>
        <row r="17">
          <cell r="A17" t="str">
            <v>감R7</v>
          </cell>
          <cell r="B17" t="str">
            <v>감나무</v>
          </cell>
          <cell r="C17" t="str">
            <v>H2.5*R7</v>
          </cell>
          <cell r="D17">
            <v>47500</v>
          </cell>
        </row>
        <row r="18">
          <cell r="A18" t="str">
            <v>감R8</v>
          </cell>
          <cell r="B18" t="str">
            <v>감나무</v>
          </cell>
          <cell r="C18" t="str">
            <v>H2.5*R8</v>
          </cell>
          <cell r="D18">
            <v>81900</v>
          </cell>
        </row>
        <row r="19">
          <cell r="A19" t="str">
            <v>감R10</v>
          </cell>
          <cell r="B19" t="str">
            <v>감나무</v>
          </cell>
          <cell r="C19" t="str">
            <v>H3.0*R10</v>
          </cell>
          <cell r="D19">
            <v>84000</v>
          </cell>
        </row>
        <row r="20">
          <cell r="A20" t="str">
            <v>감R12</v>
          </cell>
          <cell r="B20" t="str">
            <v>감나무</v>
          </cell>
          <cell r="C20" t="str">
            <v>H3.5*R12</v>
          </cell>
          <cell r="D20">
            <v>189000</v>
          </cell>
        </row>
        <row r="21">
          <cell r="A21" t="str">
            <v>감R15</v>
          </cell>
          <cell r="B21" t="str">
            <v>감나무</v>
          </cell>
          <cell r="C21" t="str">
            <v>H4.0*R15</v>
          </cell>
          <cell r="D21">
            <v>158000</v>
          </cell>
        </row>
        <row r="22">
          <cell r="A22" t="str">
            <v>계수R5</v>
          </cell>
          <cell r="B22" t="str">
            <v>계수나무</v>
          </cell>
          <cell r="C22" t="str">
            <v>H2.5*R5</v>
          </cell>
          <cell r="D22">
            <v>25400</v>
          </cell>
        </row>
        <row r="23">
          <cell r="A23" t="str">
            <v>계수R6</v>
          </cell>
          <cell r="B23" t="str">
            <v>계수나무</v>
          </cell>
          <cell r="C23" t="str">
            <v>H3.0*R6</v>
          </cell>
          <cell r="D23">
            <v>30800</v>
          </cell>
        </row>
        <row r="24">
          <cell r="A24" t="str">
            <v>계수R8</v>
          </cell>
          <cell r="B24" t="str">
            <v>계수나무</v>
          </cell>
          <cell r="C24" t="str">
            <v>H3.5*R8</v>
          </cell>
          <cell r="D24">
            <v>89800</v>
          </cell>
        </row>
        <row r="25">
          <cell r="A25" t="str">
            <v>계수R10</v>
          </cell>
          <cell r="B25" t="str">
            <v>계수나무</v>
          </cell>
          <cell r="C25" t="str">
            <v>H4.0*R10</v>
          </cell>
          <cell r="D25">
            <v>108900</v>
          </cell>
        </row>
        <row r="26">
          <cell r="A26" t="str">
            <v>계수R12</v>
          </cell>
          <cell r="B26" t="str">
            <v>계수나무</v>
          </cell>
          <cell r="C26" t="str">
            <v>H4.5*R12</v>
          </cell>
          <cell r="D26">
            <v>169400</v>
          </cell>
        </row>
        <row r="27">
          <cell r="A27" t="str">
            <v>고로쇠R5</v>
          </cell>
          <cell r="B27" t="str">
            <v>고로쇠</v>
          </cell>
          <cell r="C27" t="str">
            <v>H3.0*R5</v>
          </cell>
          <cell r="D27">
            <v>15000</v>
          </cell>
        </row>
        <row r="28">
          <cell r="A28" t="str">
            <v>고로쇠R6</v>
          </cell>
          <cell r="B28" t="str">
            <v>고로쇠</v>
          </cell>
          <cell r="C28" t="str">
            <v>H3.0*R6</v>
          </cell>
          <cell r="D28">
            <v>22000</v>
          </cell>
        </row>
        <row r="29">
          <cell r="A29" t="str">
            <v>고로쇠R8</v>
          </cell>
          <cell r="B29" t="str">
            <v>고로쇠</v>
          </cell>
          <cell r="C29" t="str">
            <v>H3.5*R8</v>
          </cell>
          <cell r="D29">
            <v>40000</v>
          </cell>
        </row>
        <row r="30">
          <cell r="A30" t="str">
            <v>고로쇠R10</v>
          </cell>
          <cell r="B30" t="str">
            <v>고로쇠</v>
          </cell>
          <cell r="C30" t="str">
            <v>H4.0*R10</v>
          </cell>
          <cell r="D30">
            <v>80000</v>
          </cell>
        </row>
        <row r="31">
          <cell r="A31" t="str">
            <v>고로쇠R12</v>
          </cell>
          <cell r="B31" t="str">
            <v>고로쇠</v>
          </cell>
          <cell r="C31" t="str">
            <v>H4.5*R12</v>
          </cell>
          <cell r="D31">
            <v>130000</v>
          </cell>
        </row>
        <row r="32">
          <cell r="A32" t="str">
            <v>고로쇠R15</v>
          </cell>
          <cell r="B32" t="str">
            <v>고로쇠</v>
          </cell>
          <cell r="C32" t="str">
            <v>H4.5*R15</v>
          </cell>
          <cell r="D32">
            <v>250000</v>
          </cell>
        </row>
        <row r="33">
          <cell r="A33" t="str">
            <v>꽃복숭아R3</v>
          </cell>
          <cell r="B33" t="str">
            <v>꽃복숭아</v>
          </cell>
          <cell r="C33" t="str">
            <v>H1.5*R3</v>
          </cell>
          <cell r="D33">
            <v>13500</v>
          </cell>
        </row>
        <row r="34">
          <cell r="A34" t="str">
            <v>꽃복숭아R4</v>
          </cell>
          <cell r="B34" t="str">
            <v>꽃복숭아</v>
          </cell>
          <cell r="C34" t="str">
            <v>H2.0*R4</v>
          </cell>
          <cell r="D34">
            <v>25600</v>
          </cell>
        </row>
        <row r="35">
          <cell r="A35" t="str">
            <v>꽃복숭아R5</v>
          </cell>
          <cell r="B35" t="str">
            <v>꽃복숭아</v>
          </cell>
          <cell r="C35" t="str">
            <v>H2.5*R5</v>
          </cell>
          <cell r="D35">
            <v>55600</v>
          </cell>
        </row>
        <row r="36">
          <cell r="A36" t="str">
            <v>꽃아그배R4</v>
          </cell>
          <cell r="B36" t="str">
            <v>꽃아그배</v>
          </cell>
          <cell r="C36" t="str">
            <v>H2.5*R4</v>
          </cell>
          <cell r="D36">
            <v>18900</v>
          </cell>
        </row>
        <row r="37">
          <cell r="A37" t="str">
            <v>꽃아그배R6</v>
          </cell>
          <cell r="B37" t="str">
            <v>꽃아그배</v>
          </cell>
          <cell r="C37" t="str">
            <v>H2.5*R6</v>
          </cell>
          <cell r="D37">
            <v>52600</v>
          </cell>
        </row>
        <row r="38">
          <cell r="A38" t="str">
            <v>꽃아그배R8</v>
          </cell>
          <cell r="B38" t="str">
            <v>꽃아그배</v>
          </cell>
          <cell r="C38" t="str">
            <v>H3.0*R8</v>
          </cell>
          <cell r="D38">
            <v>98600</v>
          </cell>
        </row>
        <row r="39">
          <cell r="A39" t="str">
            <v>꽃아그배R10</v>
          </cell>
          <cell r="B39" t="str">
            <v>꽃아그배</v>
          </cell>
          <cell r="C39" t="str">
            <v>H3.5*R10</v>
          </cell>
          <cell r="D39">
            <v>148200</v>
          </cell>
        </row>
        <row r="40">
          <cell r="A40" t="str">
            <v>꽃산딸R5</v>
          </cell>
          <cell r="B40" t="str">
            <v>꽃산딸나무</v>
          </cell>
          <cell r="C40" t="str">
            <v>H2.0*R5</v>
          </cell>
          <cell r="D40">
            <v>35000</v>
          </cell>
        </row>
        <row r="41">
          <cell r="A41" t="str">
            <v>꽃산딸R7</v>
          </cell>
          <cell r="B41" t="str">
            <v>꽃산딸나무</v>
          </cell>
          <cell r="C41" t="str">
            <v>H2.5*R7</v>
          </cell>
          <cell r="D41">
            <v>60000</v>
          </cell>
        </row>
        <row r="42">
          <cell r="A42" t="str">
            <v>꽃산딸R8</v>
          </cell>
          <cell r="B42" t="str">
            <v>꽃산딸나무</v>
          </cell>
          <cell r="C42" t="str">
            <v>H3.0*R8</v>
          </cell>
          <cell r="D42">
            <v>100000</v>
          </cell>
        </row>
        <row r="43">
          <cell r="A43" t="str">
            <v>꽃산딸R10</v>
          </cell>
          <cell r="B43" t="str">
            <v>꽃산딸나무</v>
          </cell>
          <cell r="C43" t="str">
            <v>H3.5*R10</v>
          </cell>
          <cell r="D43">
            <v>180000</v>
          </cell>
        </row>
        <row r="44">
          <cell r="A44" t="str">
            <v>귀롱R6</v>
          </cell>
          <cell r="B44" t="str">
            <v>귀롱나무</v>
          </cell>
          <cell r="C44" t="str">
            <v>H3.0*R6</v>
          </cell>
          <cell r="D44">
            <v>39000</v>
          </cell>
        </row>
        <row r="45">
          <cell r="A45" t="str">
            <v>귀롱R8</v>
          </cell>
          <cell r="B45" t="str">
            <v>귀롱나무</v>
          </cell>
          <cell r="C45" t="str">
            <v>H3.0*R8</v>
          </cell>
          <cell r="D45">
            <v>70000</v>
          </cell>
        </row>
        <row r="46">
          <cell r="A46" t="str">
            <v>귀롱R10</v>
          </cell>
          <cell r="B46" t="str">
            <v>귀롱나무</v>
          </cell>
          <cell r="C46" t="str">
            <v>H3.5*R10</v>
          </cell>
          <cell r="D46">
            <v>115000</v>
          </cell>
        </row>
        <row r="47">
          <cell r="A47" t="str">
            <v>귀롱R12</v>
          </cell>
          <cell r="B47" t="str">
            <v>귀롱나무</v>
          </cell>
          <cell r="C47" t="str">
            <v>H3.5*R12</v>
          </cell>
          <cell r="D47">
            <v>180000</v>
          </cell>
        </row>
        <row r="48">
          <cell r="A48" t="str">
            <v>낙우송R5</v>
          </cell>
          <cell r="B48" t="str">
            <v>낙우송</v>
          </cell>
          <cell r="C48" t="str">
            <v>H2.5*R5</v>
          </cell>
          <cell r="D48">
            <v>16000</v>
          </cell>
        </row>
        <row r="49">
          <cell r="A49" t="str">
            <v>낙우송R6</v>
          </cell>
          <cell r="B49" t="str">
            <v>낙우송</v>
          </cell>
          <cell r="C49" t="str">
            <v>H3.0*R6</v>
          </cell>
          <cell r="D49">
            <v>24600</v>
          </cell>
        </row>
        <row r="50">
          <cell r="A50" t="str">
            <v>낙우송R8</v>
          </cell>
          <cell r="B50" t="str">
            <v>낙우송</v>
          </cell>
          <cell r="C50" t="str">
            <v>H3.5*R8</v>
          </cell>
          <cell r="D50">
            <v>43500</v>
          </cell>
        </row>
        <row r="51">
          <cell r="A51" t="str">
            <v>낙우송R10</v>
          </cell>
          <cell r="B51" t="str">
            <v>낙우송</v>
          </cell>
          <cell r="C51" t="str">
            <v>H4.0*R10</v>
          </cell>
          <cell r="D51">
            <v>83400</v>
          </cell>
        </row>
        <row r="52">
          <cell r="A52" t="str">
            <v>낙우송R12</v>
          </cell>
          <cell r="B52" t="str">
            <v>낙우송</v>
          </cell>
          <cell r="C52" t="str">
            <v>H4.0*R12</v>
          </cell>
          <cell r="D52">
            <v>244540</v>
          </cell>
        </row>
        <row r="53">
          <cell r="A53" t="str">
            <v>노각R4</v>
          </cell>
          <cell r="B53" t="str">
            <v>노각나무</v>
          </cell>
          <cell r="C53" t="str">
            <v>H2.0*R4</v>
          </cell>
          <cell r="D53">
            <v>31000</v>
          </cell>
        </row>
        <row r="54">
          <cell r="A54" t="str">
            <v>노각R6</v>
          </cell>
          <cell r="B54" t="str">
            <v>노각나무</v>
          </cell>
          <cell r="C54" t="str">
            <v>H2.5*R6</v>
          </cell>
          <cell r="D54">
            <v>50000</v>
          </cell>
        </row>
        <row r="55">
          <cell r="A55" t="str">
            <v>노각R8</v>
          </cell>
          <cell r="B55" t="str">
            <v>노각나무</v>
          </cell>
          <cell r="C55" t="str">
            <v>H3.0*R8</v>
          </cell>
          <cell r="D55">
            <v>130000</v>
          </cell>
        </row>
        <row r="56">
          <cell r="A56" t="str">
            <v>노각R10</v>
          </cell>
          <cell r="B56" t="str">
            <v>노각나무</v>
          </cell>
          <cell r="C56" t="str">
            <v>H3.5*R10</v>
          </cell>
          <cell r="D56">
            <v>290000</v>
          </cell>
        </row>
        <row r="57">
          <cell r="A57" t="str">
            <v>노각R12</v>
          </cell>
          <cell r="B57" t="str">
            <v>노각나무</v>
          </cell>
          <cell r="C57" t="str">
            <v>H3.5*R12</v>
          </cell>
          <cell r="D57">
            <v>430000</v>
          </cell>
        </row>
        <row r="58">
          <cell r="A58" t="str">
            <v>노각R15</v>
          </cell>
          <cell r="B58" t="str">
            <v>노각나무</v>
          </cell>
          <cell r="C58" t="str">
            <v>H4.0*R15</v>
          </cell>
          <cell r="D58">
            <v>800000</v>
          </cell>
        </row>
        <row r="59">
          <cell r="A59" t="str">
            <v>노르웨이단풍R4</v>
          </cell>
          <cell r="B59" t="str">
            <v>노르웨이단풍</v>
          </cell>
          <cell r="C59" t="str">
            <v>H2.5*R4</v>
          </cell>
          <cell r="D59">
            <v>24800</v>
          </cell>
        </row>
        <row r="60">
          <cell r="A60" t="str">
            <v>노르웨이단풍R5</v>
          </cell>
          <cell r="B60" t="str">
            <v>노르웨이단풍</v>
          </cell>
          <cell r="C60" t="str">
            <v>H3.0*R5</v>
          </cell>
          <cell r="D60">
            <v>36600</v>
          </cell>
        </row>
        <row r="61">
          <cell r="A61" t="str">
            <v>노르웨이단풍R6</v>
          </cell>
          <cell r="B61" t="str">
            <v>노르웨이단풍</v>
          </cell>
          <cell r="C61" t="str">
            <v>H3.0*R6</v>
          </cell>
          <cell r="D61">
            <v>54300</v>
          </cell>
        </row>
        <row r="62">
          <cell r="A62" t="str">
            <v>노르웨이단풍R8</v>
          </cell>
          <cell r="B62" t="str">
            <v>노르웨이단풍</v>
          </cell>
          <cell r="C62" t="str">
            <v>H3.5*R8</v>
          </cell>
          <cell r="D62">
            <v>85200</v>
          </cell>
        </row>
        <row r="63">
          <cell r="A63" t="str">
            <v>노르웨이단풍R10</v>
          </cell>
          <cell r="B63" t="str">
            <v>노르웨이단풍</v>
          </cell>
          <cell r="C63" t="str">
            <v>H4.0*R10</v>
          </cell>
          <cell r="D63">
            <v>120500</v>
          </cell>
        </row>
        <row r="64">
          <cell r="A64" t="str">
            <v>노르웨이단풍R12</v>
          </cell>
          <cell r="B64" t="str">
            <v>노르웨이단풍</v>
          </cell>
          <cell r="C64" t="str">
            <v>H4.0*R12</v>
          </cell>
          <cell r="D64">
            <v>220600</v>
          </cell>
        </row>
        <row r="65">
          <cell r="A65" t="str">
            <v>노르웨이단풍R15</v>
          </cell>
          <cell r="B65" t="str">
            <v>노르웨이단풍</v>
          </cell>
          <cell r="C65" t="str">
            <v>H4.5*R15</v>
          </cell>
          <cell r="D65">
            <v>367400</v>
          </cell>
        </row>
        <row r="66">
          <cell r="A66" t="str">
            <v>느릅R4</v>
          </cell>
          <cell r="B66" t="str">
            <v>느릅나무</v>
          </cell>
          <cell r="C66" t="str">
            <v>H2.5*R4</v>
          </cell>
          <cell r="D66">
            <v>13900</v>
          </cell>
        </row>
        <row r="67">
          <cell r="A67" t="str">
            <v>느릅R5</v>
          </cell>
          <cell r="B67" t="str">
            <v>느릅나무</v>
          </cell>
          <cell r="C67" t="str">
            <v>H3.0*R5</v>
          </cell>
          <cell r="D67">
            <v>22800</v>
          </cell>
        </row>
        <row r="68">
          <cell r="A68" t="str">
            <v>느릅R8</v>
          </cell>
          <cell r="B68" t="str">
            <v>느릅나무</v>
          </cell>
          <cell r="C68" t="str">
            <v>H3.5*R8</v>
          </cell>
          <cell r="D68">
            <v>40200</v>
          </cell>
        </row>
        <row r="69">
          <cell r="A69" t="str">
            <v>느릅R10</v>
          </cell>
          <cell r="B69" t="str">
            <v>느릅나무</v>
          </cell>
          <cell r="C69" t="str">
            <v>H4.0*R10</v>
          </cell>
          <cell r="D69">
            <v>81200</v>
          </cell>
        </row>
        <row r="70">
          <cell r="A70" t="str">
            <v>느티R5</v>
          </cell>
          <cell r="B70" t="str">
            <v>느티나무</v>
          </cell>
          <cell r="C70" t="str">
            <v>H3.0*R5</v>
          </cell>
          <cell r="D70">
            <v>21500</v>
          </cell>
        </row>
        <row r="71">
          <cell r="A71" t="str">
            <v>느티R6</v>
          </cell>
          <cell r="B71" t="str">
            <v>느티나무</v>
          </cell>
          <cell r="C71" t="str">
            <v>H3.0*R6</v>
          </cell>
          <cell r="D71">
            <v>32400</v>
          </cell>
        </row>
        <row r="72">
          <cell r="A72" t="str">
            <v>느티R8</v>
          </cell>
          <cell r="B72" t="str">
            <v>느티나무</v>
          </cell>
          <cell r="C72" t="str">
            <v>H3.5*R8</v>
          </cell>
          <cell r="D72">
            <v>65700</v>
          </cell>
        </row>
        <row r="73">
          <cell r="A73" t="str">
            <v>느티R10</v>
          </cell>
          <cell r="B73" t="str">
            <v>느티나무</v>
          </cell>
          <cell r="C73" t="str">
            <v>H3.5*R10</v>
          </cell>
          <cell r="D73">
            <v>119000</v>
          </cell>
        </row>
        <row r="74">
          <cell r="A74" t="str">
            <v>느티R12</v>
          </cell>
          <cell r="B74" t="str">
            <v>느티나무</v>
          </cell>
          <cell r="C74" t="str">
            <v>H4.0*R12</v>
          </cell>
          <cell r="D74">
            <v>180000</v>
          </cell>
        </row>
        <row r="75">
          <cell r="A75" t="str">
            <v>느티R15</v>
          </cell>
          <cell r="B75" t="str">
            <v>느티나무</v>
          </cell>
          <cell r="C75" t="str">
            <v>H4.0*R15</v>
          </cell>
          <cell r="D75">
            <v>374000</v>
          </cell>
        </row>
        <row r="76">
          <cell r="A76" t="str">
            <v>느티R18</v>
          </cell>
          <cell r="B76" t="str">
            <v>느티나무</v>
          </cell>
          <cell r="C76" t="str">
            <v>H4.0*R18</v>
          </cell>
          <cell r="D76">
            <v>533300</v>
          </cell>
        </row>
        <row r="77">
          <cell r="A77" t="str">
            <v>느티R20</v>
          </cell>
          <cell r="B77" t="str">
            <v>느티나무</v>
          </cell>
          <cell r="C77" t="str">
            <v>H4.0*R20</v>
          </cell>
          <cell r="D77">
            <v>730000</v>
          </cell>
        </row>
        <row r="78">
          <cell r="A78" t="str">
            <v>느티R25</v>
          </cell>
          <cell r="B78" t="str">
            <v>느티나무</v>
          </cell>
          <cell r="C78" t="str">
            <v>H4.0*R25</v>
          </cell>
          <cell r="D78">
            <v>926000</v>
          </cell>
        </row>
        <row r="79">
          <cell r="A79" t="str">
            <v>느티R30</v>
          </cell>
          <cell r="B79" t="str">
            <v>느티나무</v>
          </cell>
          <cell r="C79" t="str">
            <v>H5.0*R30</v>
          </cell>
          <cell r="D79">
            <v>2491500</v>
          </cell>
        </row>
        <row r="80">
          <cell r="A80" t="str">
            <v>능소화R2</v>
          </cell>
          <cell r="B80" t="str">
            <v>능소화</v>
          </cell>
          <cell r="C80" t="str">
            <v>H2.0*R2</v>
          </cell>
          <cell r="D80">
            <v>23600</v>
          </cell>
        </row>
        <row r="81">
          <cell r="A81" t="str">
            <v>능소화R4</v>
          </cell>
          <cell r="B81" t="str">
            <v>능소화</v>
          </cell>
          <cell r="C81" t="str">
            <v>H2.5*R4</v>
          </cell>
          <cell r="D81">
            <v>72600</v>
          </cell>
        </row>
        <row r="82">
          <cell r="A82" t="str">
            <v>능소화R6</v>
          </cell>
          <cell r="B82" t="str">
            <v>능소화</v>
          </cell>
          <cell r="C82" t="str">
            <v>H3.0*R6</v>
          </cell>
          <cell r="D82">
            <v>175300</v>
          </cell>
        </row>
        <row r="83">
          <cell r="A83" t="str">
            <v>다릅R4</v>
          </cell>
          <cell r="B83" t="str">
            <v>다릅나무</v>
          </cell>
          <cell r="C83" t="str">
            <v>H2.5*R4</v>
          </cell>
          <cell r="D83">
            <v>24000</v>
          </cell>
        </row>
        <row r="84">
          <cell r="A84" t="str">
            <v>다릅R6</v>
          </cell>
          <cell r="B84" t="str">
            <v>다릅나무</v>
          </cell>
          <cell r="C84" t="str">
            <v>H3.0*R6</v>
          </cell>
          <cell r="D84">
            <v>33000</v>
          </cell>
        </row>
        <row r="85">
          <cell r="A85" t="str">
            <v>다릅R8</v>
          </cell>
          <cell r="B85" t="str">
            <v>다릅나무</v>
          </cell>
          <cell r="C85" t="str">
            <v>H3.5*R8</v>
          </cell>
          <cell r="D85">
            <v>68000</v>
          </cell>
        </row>
        <row r="86">
          <cell r="A86" t="str">
            <v>다릅R10</v>
          </cell>
          <cell r="B86" t="str">
            <v>다릅나무</v>
          </cell>
          <cell r="C86" t="str">
            <v>H4.0*R10</v>
          </cell>
          <cell r="D86">
            <v>126000</v>
          </cell>
        </row>
        <row r="87">
          <cell r="A87" t="str">
            <v>대왕참R5</v>
          </cell>
          <cell r="B87" t="str">
            <v>대왕참나무</v>
          </cell>
          <cell r="C87" t="str">
            <v>H2.5*R5</v>
          </cell>
          <cell r="D87">
            <v>39600</v>
          </cell>
        </row>
        <row r="88">
          <cell r="A88" t="str">
            <v>대왕참R6</v>
          </cell>
          <cell r="B88" t="str">
            <v>대왕참나무</v>
          </cell>
          <cell r="C88" t="str">
            <v>H3.0*R6</v>
          </cell>
          <cell r="D88">
            <v>82300</v>
          </cell>
        </row>
        <row r="89">
          <cell r="A89" t="str">
            <v>대왕참R8</v>
          </cell>
          <cell r="B89" t="str">
            <v>대왕참나무</v>
          </cell>
          <cell r="C89" t="str">
            <v>H3.0*R8</v>
          </cell>
          <cell r="D89">
            <v>116000</v>
          </cell>
        </row>
        <row r="90">
          <cell r="A90" t="str">
            <v>대왕참R10</v>
          </cell>
          <cell r="B90" t="str">
            <v>대왕참나무</v>
          </cell>
          <cell r="C90" t="str">
            <v>H3.0*R10</v>
          </cell>
          <cell r="D90">
            <v>172000</v>
          </cell>
        </row>
        <row r="91">
          <cell r="A91" t="str">
            <v>대왕참R12</v>
          </cell>
          <cell r="B91" t="str">
            <v>대왕참나무</v>
          </cell>
          <cell r="C91" t="str">
            <v>H3.5*R12</v>
          </cell>
          <cell r="D91">
            <v>240000</v>
          </cell>
        </row>
        <row r="92">
          <cell r="A92" t="str">
            <v>대왕참R15</v>
          </cell>
          <cell r="B92" t="str">
            <v>대왕참나무</v>
          </cell>
          <cell r="C92" t="str">
            <v>H3.5*R15</v>
          </cell>
          <cell r="D92">
            <v>309000</v>
          </cell>
        </row>
        <row r="93">
          <cell r="A93" t="str">
            <v>대왕참R18</v>
          </cell>
          <cell r="B93" t="str">
            <v>대왕참나무</v>
          </cell>
          <cell r="C93" t="str">
            <v>H4.0*R18</v>
          </cell>
          <cell r="D93">
            <v>450000</v>
          </cell>
        </row>
        <row r="94">
          <cell r="A94" t="str">
            <v>대왕참R20</v>
          </cell>
          <cell r="B94" t="str">
            <v>대왕참나무</v>
          </cell>
          <cell r="C94" t="str">
            <v>H4.0*R20</v>
          </cell>
          <cell r="D94">
            <v>600000</v>
          </cell>
        </row>
        <row r="95">
          <cell r="A95" t="str">
            <v>대추R4</v>
          </cell>
          <cell r="B95" t="str">
            <v>대추나무</v>
          </cell>
          <cell r="C95" t="str">
            <v>H2.5*R4</v>
          </cell>
          <cell r="D95">
            <v>12200</v>
          </cell>
        </row>
        <row r="96">
          <cell r="A96" t="str">
            <v>대추R5</v>
          </cell>
          <cell r="B96" t="str">
            <v>대추나무</v>
          </cell>
          <cell r="C96" t="str">
            <v>H2.5*R5</v>
          </cell>
          <cell r="D96">
            <v>25200</v>
          </cell>
        </row>
        <row r="97">
          <cell r="A97" t="str">
            <v>대추R6</v>
          </cell>
          <cell r="B97" t="str">
            <v>대추나무</v>
          </cell>
          <cell r="C97" t="str">
            <v>H3.0*R6</v>
          </cell>
          <cell r="D97">
            <v>30200</v>
          </cell>
        </row>
        <row r="98">
          <cell r="A98" t="str">
            <v>대추R8</v>
          </cell>
          <cell r="B98" t="str">
            <v>대추나무</v>
          </cell>
          <cell r="C98" t="str">
            <v>H3.5*R8</v>
          </cell>
          <cell r="D98">
            <v>57200</v>
          </cell>
        </row>
        <row r="99">
          <cell r="A99" t="str">
            <v>대추R10</v>
          </cell>
          <cell r="B99" t="str">
            <v>대추나무</v>
          </cell>
          <cell r="C99" t="str">
            <v>H4.0*R10</v>
          </cell>
          <cell r="D99">
            <v>121000</v>
          </cell>
        </row>
        <row r="100">
          <cell r="A100" t="str">
            <v>때죽R4</v>
          </cell>
          <cell r="B100" t="str">
            <v>때죽나무</v>
          </cell>
          <cell r="C100" t="str">
            <v>H2.0*R4</v>
          </cell>
          <cell r="D100">
            <v>25400</v>
          </cell>
        </row>
        <row r="101">
          <cell r="A101" t="str">
            <v>때죽R6</v>
          </cell>
          <cell r="B101" t="str">
            <v>때죽나무</v>
          </cell>
          <cell r="C101" t="str">
            <v>H2.0*R6</v>
          </cell>
          <cell r="D101">
            <v>40300</v>
          </cell>
        </row>
        <row r="102">
          <cell r="A102" t="str">
            <v>때죽R8</v>
          </cell>
          <cell r="B102" t="str">
            <v>때죽나무</v>
          </cell>
          <cell r="C102" t="str">
            <v>H2.5*R8</v>
          </cell>
          <cell r="D102">
            <v>77700</v>
          </cell>
        </row>
        <row r="103">
          <cell r="A103" t="str">
            <v>때죽R10</v>
          </cell>
          <cell r="B103" t="str">
            <v>때죽나무</v>
          </cell>
          <cell r="C103" t="str">
            <v>H3.0*R10</v>
          </cell>
          <cell r="D103">
            <v>134000</v>
          </cell>
        </row>
        <row r="104">
          <cell r="A104" t="str">
            <v>두충R4</v>
          </cell>
          <cell r="B104" t="str">
            <v>두충나무</v>
          </cell>
          <cell r="C104" t="str">
            <v>H2.5*R4</v>
          </cell>
          <cell r="D104">
            <v>18800</v>
          </cell>
        </row>
        <row r="105">
          <cell r="A105" t="str">
            <v>두충R6</v>
          </cell>
          <cell r="B105" t="str">
            <v>두충나무</v>
          </cell>
          <cell r="C105" t="str">
            <v>H3.0*R6</v>
          </cell>
          <cell r="D105">
            <v>32300</v>
          </cell>
        </row>
        <row r="106">
          <cell r="A106" t="str">
            <v>두충R8</v>
          </cell>
          <cell r="B106" t="str">
            <v>두충나무</v>
          </cell>
          <cell r="C106" t="str">
            <v>H3.5*R8</v>
          </cell>
          <cell r="D106">
            <v>51400</v>
          </cell>
        </row>
        <row r="107">
          <cell r="A107" t="str">
            <v>두충R10</v>
          </cell>
          <cell r="B107" t="str">
            <v>두충나무</v>
          </cell>
          <cell r="C107" t="str">
            <v>H4.0*R10</v>
          </cell>
          <cell r="D107">
            <v>113100</v>
          </cell>
        </row>
        <row r="108">
          <cell r="A108" t="str">
            <v>두충R12</v>
          </cell>
          <cell r="B108" t="str">
            <v>두충나무</v>
          </cell>
          <cell r="C108" t="str">
            <v>H4.0*R12</v>
          </cell>
          <cell r="D108">
            <v>200000</v>
          </cell>
        </row>
        <row r="109">
          <cell r="A109" t="str">
            <v>두충R15</v>
          </cell>
          <cell r="B109" t="str">
            <v>두충나무</v>
          </cell>
          <cell r="C109" t="str">
            <v>H5.0*R15</v>
          </cell>
          <cell r="D109">
            <v>353100</v>
          </cell>
        </row>
        <row r="110">
          <cell r="A110" t="str">
            <v>들메R5</v>
          </cell>
          <cell r="B110" t="str">
            <v>들메나무</v>
          </cell>
          <cell r="C110" t="str">
            <v>H3.0*R5</v>
          </cell>
          <cell r="D110">
            <v>22000</v>
          </cell>
        </row>
        <row r="111">
          <cell r="A111" t="str">
            <v>들메R6</v>
          </cell>
          <cell r="B111" t="str">
            <v>들메나무</v>
          </cell>
          <cell r="C111" t="str">
            <v>H3.0*R6</v>
          </cell>
          <cell r="D111">
            <v>36000</v>
          </cell>
        </row>
        <row r="112">
          <cell r="A112" t="str">
            <v>들메R8</v>
          </cell>
          <cell r="B112" t="str">
            <v>들메나무</v>
          </cell>
          <cell r="C112" t="str">
            <v>H3.5*R8</v>
          </cell>
          <cell r="D112">
            <v>53000</v>
          </cell>
        </row>
        <row r="113">
          <cell r="A113" t="str">
            <v>루브라참R5</v>
          </cell>
          <cell r="B113" t="str">
            <v>루브라참나무</v>
          </cell>
          <cell r="C113" t="str">
            <v>H2.5*R5</v>
          </cell>
          <cell r="D113">
            <v>36900</v>
          </cell>
        </row>
        <row r="114">
          <cell r="A114" t="str">
            <v>루브라참R6</v>
          </cell>
          <cell r="B114" t="str">
            <v>루브라참나무</v>
          </cell>
          <cell r="C114" t="str">
            <v>H2.5*R6</v>
          </cell>
          <cell r="D114">
            <v>66700</v>
          </cell>
        </row>
        <row r="115">
          <cell r="A115" t="str">
            <v>루브라참R8</v>
          </cell>
          <cell r="B115" t="str">
            <v>루브라참나무</v>
          </cell>
          <cell r="C115" t="str">
            <v>H3.0*R8</v>
          </cell>
          <cell r="D115">
            <v>105000</v>
          </cell>
        </row>
        <row r="116">
          <cell r="A116" t="str">
            <v>루브라참R10</v>
          </cell>
          <cell r="B116" t="str">
            <v>루브라참나무</v>
          </cell>
          <cell r="C116" t="str">
            <v>H3.0*R10</v>
          </cell>
          <cell r="D116">
            <v>167000</v>
          </cell>
        </row>
        <row r="117">
          <cell r="A117" t="str">
            <v>루브라참R12</v>
          </cell>
          <cell r="B117" t="str">
            <v>루브라참나무</v>
          </cell>
          <cell r="C117" t="str">
            <v>H3.5*R12</v>
          </cell>
          <cell r="D117">
            <v>220000</v>
          </cell>
        </row>
        <row r="118">
          <cell r="A118" t="str">
            <v>루브라참R15</v>
          </cell>
          <cell r="B118" t="str">
            <v>루브라참나무</v>
          </cell>
          <cell r="C118" t="str">
            <v>H4.0*R15</v>
          </cell>
          <cell r="D118">
            <v>291000</v>
          </cell>
        </row>
        <row r="119">
          <cell r="A119" t="str">
            <v>마가R3</v>
          </cell>
          <cell r="B119" t="str">
            <v>마가목</v>
          </cell>
          <cell r="C119" t="str">
            <v>H2.0*R3</v>
          </cell>
          <cell r="D119">
            <v>14900</v>
          </cell>
        </row>
        <row r="120">
          <cell r="A120" t="str">
            <v>마가R5</v>
          </cell>
          <cell r="B120" t="str">
            <v>마가목</v>
          </cell>
          <cell r="C120" t="str">
            <v>H2.5*R5</v>
          </cell>
          <cell r="D120">
            <v>32200</v>
          </cell>
        </row>
        <row r="121">
          <cell r="A121" t="str">
            <v>마가R7</v>
          </cell>
          <cell r="B121" t="str">
            <v>마가목</v>
          </cell>
          <cell r="C121" t="str">
            <v>H3.0*R7</v>
          </cell>
          <cell r="D121">
            <v>131140</v>
          </cell>
        </row>
        <row r="122">
          <cell r="A122" t="str">
            <v>매화R4</v>
          </cell>
          <cell r="B122" t="str">
            <v>매화나무</v>
          </cell>
          <cell r="C122" t="str">
            <v>H2.0*R4</v>
          </cell>
          <cell r="D122">
            <v>10000</v>
          </cell>
        </row>
        <row r="123">
          <cell r="A123" t="str">
            <v>매화R6</v>
          </cell>
          <cell r="B123" t="str">
            <v>매화나무</v>
          </cell>
          <cell r="C123" t="str">
            <v>H3.0*R6</v>
          </cell>
          <cell r="D123">
            <v>24000</v>
          </cell>
        </row>
        <row r="124">
          <cell r="A124" t="str">
            <v>매화R8</v>
          </cell>
          <cell r="B124" t="str">
            <v>매화나무</v>
          </cell>
          <cell r="C124" t="str">
            <v>H3.0*R8</v>
          </cell>
          <cell r="D124">
            <v>35700</v>
          </cell>
        </row>
        <row r="125">
          <cell r="A125" t="str">
            <v>매화R10</v>
          </cell>
          <cell r="B125" t="str">
            <v>매화나무</v>
          </cell>
          <cell r="C125" t="str">
            <v>H3.5*R10</v>
          </cell>
          <cell r="D125">
            <v>162500</v>
          </cell>
        </row>
        <row r="126">
          <cell r="A126" t="str">
            <v>메타B4</v>
          </cell>
          <cell r="B126" t="str">
            <v>메타세콰이아</v>
          </cell>
          <cell r="C126" t="str">
            <v>H2.0*B4</v>
          </cell>
          <cell r="D126">
            <v>19950</v>
          </cell>
        </row>
        <row r="127">
          <cell r="A127" t="str">
            <v>메타B5</v>
          </cell>
          <cell r="B127" t="str">
            <v>메타세콰이아</v>
          </cell>
          <cell r="C127" t="str">
            <v>H2.5*B5</v>
          </cell>
          <cell r="D127">
            <v>28870</v>
          </cell>
        </row>
        <row r="128">
          <cell r="A128" t="str">
            <v>메타B6</v>
          </cell>
          <cell r="B128" t="str">
            <v>메타세콰이아</v>
          </cell>
          <cell r="C128" t="str">
            <v>H3.0*B6</v>
          </cell>
          <cell r="D128">
            <v>30200</v>
          </cell>
        </row>
        <row r="129">
          <cell r="A129" t="str">
            <v>메타B8</v>
          </cell>
          <cell r="B129" t="str">
            <v>메타세콰이아</v>
          </cell>
          <cell r="C129" t="str">
            <v>H3.5*B8</v>
          </cell>
          <cell r="D129">
            <v>98800</v>
          </cell>
        </row>
        <row r="130">
          <cell r="A130" t="str">
            <v>메타B10</v>
          </cell>
          <cell r="B130" t="str">
            <v>메타세콰이아</v>
          </cell>
          <cell r="C130" t="str">
            <v>H4.0*B10</v>
          </cell>
          <cell r="D130">
            <v>158000</v>
          </cell>
        </row>
        <row r="131">
          <cell r="A131" t="str">
            <v>메타B12</v>
          </cell>
          <cell r="B131" t="str">
            <v>메타세콰이아</v>
          </cell>
          <cell r="C131" t="str">
            <v>H4.5*B12</v>
          </cell>
          <cell r="D131">
            <v>202000</v>
          </cell>
        </row>
        <row r="132">
          <cell r="A132" t="str">
            <v>메타B15</v>
          </cell>
          <cell r="B132" t="str">
            <v>메타세콰이아</v>
          </cell>
          <cell r="C132" t="str">
            <v>H5.0*B15</v>
          </cell>
          <cell r="D132">
            <v>370750</v>
          </cell>
        </row>
        <row r="133">
          <cell r="A133" t="str">
            <v>메타B18</v>
          </cell>
          <cell r="B133" t="str">
            <v>메타세콰이아</v>
          </cell>
          <cell r="C133" t="str">
            <v>H5.5*B18</v>
          </cell>
          <cell r="D133">
            <v>617920</v>
          </cell>
        </row>
        <row r="134">
          <cell r="A134" t="str">
            <v>모감주R4</v>
          </cell>
          <cell r="B134" t="str">
            <v>모감주</v>
          </cell>
          <cell r="C134" t="str">
            <v>H2.5*R4</v>
          </cell>
          <cell r="D134">
            <v>24700</v>
          </cell>
        </row>
        <row r="135">
          <cell r="A135" t="str">
            <v>모감주R6</v>
          </cell>
          <cell r="B135" t="str">
            <v>모감주</v>
          </cell>
          <cell r="C135" t="str">
            <v>H3.0*R6</v>
          </cell>
          <cell r="D135">
            <v>50600</v>
          </cell>
        </row>
        <row r="136">
          <cell r="A136" t="str">
            <v>모감주R8</v>
          </cell>
          <cell r="B136" t="str">
            <v>모감주</v>
          </cell>
          <cell r="C136" t="str">
            <v>H3.0*R8</v>
          </cell>
          <cell r="D136">
            <v>88000</v>
          </cell>
        </row>
        <row r="137">
          <cell r="A137" t="str">
            <v>모감주R10</v>
          </cell>
          <cell r="B137" t="str">
            <v>모감주</v>
          </cell>
          <cell r="C137" t="str">
            <v>H3.0*R10</v>
          </cell>
          <cell r="D137">
            <v>176500</v>
          </cell>
        </row>
        <row r="138">
          <cell r="A138" t="str">
            <v>모과W0.5</v>
          </cell>
          <cell r="B138" t="str">
            <v>모과나무</v>
          </cell>
          <cell r="C138" t="str">
            <v>H2.0*W0.5</v>
          </cell>
          <cell r="D138">
            <v>18000</v>
          </cell>
        </row>
        <row r="139">
          <cell r="A139" t="str">
            <v>모과W0.7</v>
          </cell>
          <cell r="B139" t="str">
            <v>모과나무</v>
          </cell>
          <cell r="C139" t="str">
            <v>H2.5*W0.7</v>
          </cell>
          <cell r="D139">
            <v>22800</v>
          </cell>
        </row>
        <row r="140">
          <cell r="A140" t="str">
            <v>모과R5</v>
          </cell>
          <cell r="B140" t="str">
            <v>모과나무</v>
          </cell>
          <cell r="C140" t="str">
            <v>H3.0*R5</v>
          </cell>
          <cell r="D140">
            <v>28200</v>
          </cell>
        </row>
        <row r="141">
          <cell r="A141" t="str">
            <v>모과R8</v>
          </cell>
          <cell r="B141" t="str">
            <v>모과나무</v>
          </cell>
          <cell r="C141" t="str">
            <v>H3.0*R8</v>
          </cell>
          <cell r="D141">
            <v>100500</v>
          </cell>
        </row>
        <row r="142">
          <cell r="A142" t="str">
            <v>모과R10</v>
          </cell>
          <cell r="B142" t="str">
            <v>모과나무</v>
          </cell>
          <cell r="C142" t="str">
            <v>H3.5*R10</v>
          </cell>
          <cell r="D142">
            <v>101000</v>
          </cell>
        </row>
        <row r="143">
          <cell r="A143" t="str">
            <v>모과R12</v>
          </cell>
          <cell r="B143" t="str">
            <v>모과나무</v>
          </cell>
          <cell r="C143" t="str">
            <v>H3.5*R12</v>
          </cell>
          <cell r="D143">
            <v>149000</v>
          </cell>
        </row>
        <row r="144">
          <cell r="A144" t="str">
            <v>모과R15</v>
          </cell>
          <cell r="B144" t="str">
            <v>모과나무</v>
          </cell>
          <cell r="C144" t="str">
            <v>H4.0*R15</v>
          </cell>
          <cell r="D144">
            <v>292000</v>
          </cell>
        </row>
        <row r="145">
          <cell r="A145" t="str">
            <v>모과R20</v>
          </cell>
          <cell r="B145" t="str">
            <v>모과나무</v>
          </cell>
          <cell r="C145" t="str">
            <v>H4.0*R20</v>
          </cell>
          <cell r="D145">
            <v>552000</v>
          </cell>
        </row>
        <row r="146">
          <cell r="A146" t="str">
            <v>모과R25</v>
          </cell>
          <cell r="B146" t="str">
            <v>모과나무</v>
          </cell>
          <cell r="C146" t="str">
            <v>H5.0*R25</v>
          </cell>
          <cell r="D146">
            <v>1699000</v>
          </cell>
        </row>
        <row r="147">
          <cell r="A147" t="str">
            <v>백목련R4</v>
          </cell>
          <cell r="B147" t="str">
            <v>백목련</v>
          </cell>
          <cell r="C147" t="str">
            <v>H2.0*R4</v>
          </cell>
          <cell r="D147">
            <v>13000</v>
          </cell>
        </row>
        <row r="148">
          <cell r="A148" t="str">
            <v>백목련R5</v>
          </cell>
          <cell r="B148" t="str">
            <v>백목련</v>
          </cell>
          <cell r="C148" t="str">
            <v>H2.0*R5</v>
          </cell>
          <cell r="D148">
            <v>18300</v>
          </cell>
        </row>
        <row r="149">
          <cell r="A149" t="str">
            <v>백목련R6</v>
          </cell>
          <cell r="B149" t="str">
            <v>백목련</v>
          </cell>
          <cell r="C149" t="str">
            <v>H2.5*R6</v>
          </cell>
          <cell r="D149">
            <v>36100</v>
          </cell>
        </row>
        <row r="150">
          <cell r="A150" t="str">
            <v>백목련R8</v>
          </cell>
          <cell r="B150" t="str">
            <v>백목련</v>
          </cell>
          <cell r="C150" t="str">
            <v>H2.5*R8</v>
          </cell>
          <cell r="D150">
            <v>65600</v>
          </cell>
        </row>
        <row r="151">
          <cell r="A151" t="str">
            <v>백목련R10</v>
          </cell>
          <cell r="B151" t="str">
            <v>백목련</v>
          </cell>
          <cell r="C151" t="str">
            <v>H3.0*R10</v>
          </cell>
          <cell r="D151">
            <v>108800</v>
          </cell>
        </row>
        <row r="152">
          <cell r="A152" t="str">
            <v>백목련R12</v>
          </cell>
          <cell r="B152" t="str">
            <v>백목련</v>
          </cell>
          <cell r="C152" t="str">
            <v>H3.0*R12</v>
          </cell>
          <cell r="D152">
            <v>200000</v>
          </cell>
        </row>
        <row r="153">
          <cell r="A153" t="str">
            <v>백목련R15</v>
          </cell>
          <cell r="B153" t="str">
            <v>백목련</v>
          </cell>
          <cell r="C153" t="str">
            <v>H3.5*R15</v>
          </cell>
          <cell r="D153">
            <v>329500</v>
          </cell>
        </row>
        <row r="154">
          <cell r="A154" t="str">
            <v>백목련R20</v>
          </cell>
          <cell r="B154" t="str">
            <v>백목련</v>
          </cell>
          <cell r="C154" t="str">
            <v>H4.0*R20</v>
          </cell>
          <cell r="D154">
            <v>612000</v>
          </cell>
        </row>
        <row r="155">
          <cell r="A155" t="str">
            <v>목련R4</v>
          </cell>
          <cell r="B155" t="str">
            <v>목 련</v>
          </cell>
          <cell r="C155" t="str">
            <v>H2.0*R4</v>
          </cell>
          <cell r="D155">
            <v>9100</v>
          </cell>
        </row>
        <row r="156">
          <cell r="A156" t="str">
            <v>목련R5</v>
          </cell>
          <cell r="B156" t="str">
            <v>목 련</v>
          </cell>
          <cell r="C156" t="str">
            <v>H2.0*R5</v>
          </cell>
          <cell r="D156">
            <v>18400</v>
          </cell>
        </row>
        <row r="157">
          <cell r="A157" t="str">
            <v>목련R6</v>
          </cell>
          <cell r="B157" t="str">
            <v>목 련</v>
          </cell>
          <cell r="C157" t="str">
            <v>H2.5*R6</v>
          </cell>
          <cell r="D157">
            <v>35300</v>
          </cell>
        </row>
        <row r="158">
          <cell r="A158" t="str">
            <v>목련R8</v>
          </cell>
          <cell r="B158" t="str">
            <v>목 련</v>
          </cell>
          <cell r="C158" t="str">
            <v>H2.5*R8</v>
          </cell>
          <cell r="D158">
            <v>38800</v>
          </cell>
        </row>
        <row r="159">
          <cell r="A159" t="str">
            <v>목련R10</v>
          </cell>
          <cell r="B159" t="str">
            <v>목 련</v>
          </cell>
          <cell r="C159" t="str">
            <v>H3.0*R10</v>
          </cell>
          <cell r="D159">
            <v>109000</v>
          </cell>
        </row>
        <row r="160">
          <cell r="A160" t="str">
            <v>목련R12</v>
          </cell>
          <cell r="B160" t="str">
            <v>목 련</v>
          </cell>
          <cell r="C160" t="str">
            <v>H3.0*R12</v>
          </cell>
          <cell r="D160">
            <v>195000</v>
          </cell>
        </row>
        <row r="161">
          <cell r="A161" t="str">
            <v>물푸레R5</v>
          </cell>
          <cell r="B161" t="str">
            <v>물푸레나무</v>
          </cell>
          <cell r="C161" t="str">
            <v>H3.0*R5</v>
          </cell>
          <cell r="D161">
            <v>22300</v>
          </cell>
        </row>
        <row r="162">
          <cell r="A162" t="str">
            <v>물푸레R6</v>
          </cell>
          <cell r="B162" t="str">
            <v>물푸레나무</v>
          </cell>
          <cell r="C162" t="str">
            <v>H3.0*R6</v>
          </cell>
          <cell r="D162">
            <v>36400</v>
          </cell>
        </row>
        <row r="163">
          <cell r="A163" t="str">
            <v>물푸레R8</v>
          </cell>
          <cell r="B163" t="str">
            <v>물푸레나무</v>
          </cell>
          <cell r="C163" t="str">
            <v>H3.5*R8</v>
          </cell>
          <cell r="D163">
            <v>52900</v>
          </cell>
        </row>
        <row r="164">
          <cell r="A164" t="str">
            <v>밤R5</v>
          </cell>
          <cell r="B164" t="str">
            <v>밤나무</v>
          </cell>
          <cell r="C164" t="str">
            <v>H2.5*R5</v>
          </cell>
          <cell r="D164">
            <v>13900</v>
          </cell>
        </row>
        <row r="165">
          <cell r="A165" t="str">
            <v>밤R6</v>
          </cell>
          <cell r="B165" t="str">
            <v>밤나무</v>
          </cell>
          <cell r="C165" t="str">
            <v>H2.5*R6</v>
          </cell>
          <cell r="D165">
            <v>18300</v>
          </cell>
        </row>
        <row r="166">
          <cell r="A166" t="str">
            <v>밤R8</v>
          </cell>
          <cell r="B166" t="str">
            <v>밤나무</v>
          </cell>
          <cell r="C166" t="str">
            <v>H3.0*R8</v>
          </cell>
          <cell r="D166">
            <v>28500</v>
          </cell>
        </row>
        <row r="167">
          <cell r="A167" t="str">
            <v>밤R10</v>
          </cell>
          <cell r="B167" t="str">
            <v>밤나무</v>
          </cell>
          <cell r="C167" t="str">
            <v>H3.0*R10</v>
          </cell>
          <cell r="D167">
            <v>67500</v>
          </cell>
        </row>
        <row r="168">
          <cell r="A168" t="str">
            <v>밤R15</v>
          </cell>
          <cell r="B168" t="str">
            <v>밤나무</v>
          </cell>
          <cell r="C168" t="str">
            <v>H3.5*R15</v>
          </cell>
          <cell r="D168">
            <v>129000</v>
          </cell>
        </row>
        <row r="169">
          <cell r="A169" t="str">
            <v>배롱R1</v>
          </cell>
          <cell r="B169" t="str">
            <v>배롱나무</v>
          </cell>
          <cell r="C169" t="str">
            <v xml:space="preserve">H1.0*W0.6*R1 </v>
          </cell>
          <cell r="D169">
            <v>5200</v>
          </cell>
        </row>
        <row r="170">
          <cell r="A170" t="str">
            <v>배롱R2</v>
          </cell>
          <cell r="B170" t="str">
            <v>배롱나무</v>
          </cell>
          <cell r="C170" t="str">
            <v>H1.5*W0.9*R2</v>
          </cell>
          <cell r="D170">
            <v>11700</v>
          </cell>
        </row>
        <row r="171">
          <cell r="A171" t="str">
            <v>배롱R3</v>
          </cell>
          <cell r="B171" t="str">
            <v>배롱나무</v>
          </cell>
          <cell r="C171" t="str">
            <v>H2.0*W1.2*R3</v>
          </cell>
          <cell r="D171">
            <v>18300</v>
          </cell>
        </row>
        <row r="172">
          <cell r="A172" t="str">
            <v>배롱R5</v>
          </cell>
          <cell r="B172" t="str">
            <v>배롱나무</v>
          </cell>
          <cell r="C172" t="str">
            <v xml:space="preserve">H2.5*W1.5*R5 </v>
          </cell>
          <cell r="D172">
            <v>47200</v>
          </cell>
        </row>
        <row r="173">
          <cell r="A173" t="str">
            <v>배롱R7</v>
          </cell>
          <cell r="B173" t="str">
            <v>배롱나무</v>
          </cell>
          <cell r="C173" t="str">
            <v xml:space="preserve">H2.5*R7 </v>
          </cell>
          <cell r="D173">
            <v>153400</v>
          </cell>
        </row>
        <row r="174">
          <cell r="A174" t="str">
            <v>배롱R10</v>
          </cell>
          <cell r="B174" t="str">
            <v>배롱나무</v>
          </cell>
          <cell r="C174" t="str">
            <v>H3.0*R10</v>
          </cell>
          <cell r="D174">
            <v>177000</v>
          </cell>
        </row>
        <row r="175">
          <cell r="A175" t="str">
            <v>배롱R12</v>
          </cell>
          <cell r="B175" t="str">
            <v>배롱나무</v>
          </cell>
          <cell r="C175" t="str">
            <v>H3.0*R12</v>
          </cell>
          <cell r="D175">
            <v>564200</v>
          </cell>
        </row>
        <row r="176">
          <cell r="A176" t="str">
            <v>배롱R15</v>
          </cell>
          <cell r="B176" t="str">
            <v>배롱나무</v>
          </cell>
          <cell r="C176" t="str">
            <v>H3.5*R15</v>
          </cell>
          <cell r="D176">
            <v>552000</v>
          </cell>
        </row>
        <row r="177">
          <cell r="A177" t="str">
            <v>배롱R20</v>
          </cell>
          <cell r="B177" t="str">
            <v>배롱나무</v>
          </cell>
          <cell r="C177" t="str">
            <v>H3.5*R20</v>
          </cell>
          <cell r="D177">
            <v>730000</v>
          </cell>
        </row>
        <row r="178">
          <cell r="A178" t="str">
            <v>벽오동B5</v>
          </cell>
          <cell r="B178" t="str">
            <v>벽오동</v>
          </cell>
          <cell r="C178" t="str">
            <v>H3.0*B5</v>
          </cell>
          <cell r="D178">
            <v>10300</v>
          </cell>
        </row>
        <row r="179">
          <cell r="A179" t="str">
            <v>벽오동B6</v>
          </cell>
          <cell r="B179" t="str">
            <v>벽오동</v>
          </cell>
          <cell r="C179" t="str">
            <v>H3.5*B6</v>
          </cell>
          <cell r="D179">
            <v>13900</v>
          </cell>
        </row>
        <row r="180">
          <cell r="A180" t="str">
            <v>벽오동B8</v>
          </cell>
          <cell r="B180" t="str">
            <v>벽오동</v>
          </cell>
          <cell r="C180" t="str">
            <v>H4.0*B8</v>
          </cell>
          <cell r="D180">
            <v>26200</v>
          </cell>
        </row>
        <row r="181">
          <cell r="A181" t="str">
            <v>복자기R4</v>
          </cell>
          <cell r="B181" t="str">
            <v>복자기</v>
          </cell>
          <cell r="C181" t="str">
            <v>H2.0*R4</v>
          </cell>
          <cell r="D181">
            <v>23100</v>
          </cell>
        </row>
        <row r="182">
          <cell r="A182" t="str">
            <v>복자기R6</v>
          </cell>
          <cell r="B182" t="str">
            <v>복자기</v>
          </cell>
          <cell r="C182" t="str">
            <v>H2.5*R6</v>
          </cell>
          <cell r="D182">
            <v>38200</v>
          </cell>
        </row>
        <row r="183">
          <cell r="A183" t="str">
            <v>복자기R8</v>
          </cell>
          <cell r="B183" t="str">
            <v>복자기</v>
          </cell>
          <cell r="C183" t="str">
            <v>H3.0*R8</v>
          </cell>
          <cell r="D183">
            <v>99750</v>
          </cell>
        </row>
        <row r="184">
          <cell r="A184" t="str">
            <v>복자기R10</v>
          </cell>
          <cell r="B184" t="str">
            <v>복자기</v>
          </cell>
          <cell r="C184" t="str">
            <v>H3.5*R10</v>
          </cell>
          <cell r="D184">
            <v>120000</v>
          </cell>
        </row>
        <row r="185">
          <cell r="A185" t="str">
            <v>비목R4</v>
          </cell>
          <cell r="B185" t="str">
            <v>비목나무</v>
          </cell>
          <cell r="C185" t="str">
            <v>H2.0*R4</v>
          </cell>
          <cell r="D185">
            <v>24700</v>
          </cell>
        </row>
        <row r="186">
          <cell r="A186" t="str">
            <v>비목R6</v>
          </cell>
          <cell r="B186" t="str">
            <v>비목나무</v>
          </cell>
          <cell r="C186" t="str">
            <v>H2.0*R6</v>
          </cell>
          <cell r="D186">
            <v>50800</v>
          </cell>
        </row>
        <row r="187">
          <cell r="A187" t="str">
            <v>비목R8</v>
          </cell>
          <cell r="B187" t="str">
            <v>비목나무</v>
          </cell>
          <cell r="C187" t="str">
            <v>H2.5*R8</v>
          </cell>
          <cell r="D187">
            <v>88000</v>
          </cell>
        </row>
        <row r="188">
          <cell r="A188" t="str">
            <v>비목R10</v>
          </cell>
          <cell r="B188" t="str">
            <v>비목나무</v>
          </cell>
          <cell r="C188" t="str">
            <v>H3.0*R10</v>
          </cell>
          <cell r="D188">
            <v>176500</v>
          </cell>
        </row>
        <row r="189">
          <cell r="A189" t="str">
            <v>보리수R3</v>
          </cell>
          <cell r="B189" t="str">
            <v>보리수</v>
          </cell>
          <cell r="C189" t="str">
            <v>H1.5*R3</v>
          </cell>
          <cell r="D189">
            <v>9400</v>
          </cell>
        </row>
        <row r="190">
          <cell r="A190" t="str">
            <v>보리수R4</v>
          </cell>
          <cell r="B190" t="str">
            <v>보리수</v>
          </cell>
          <cell r="C190" t="str">
            <v>H2.0*R4</v>
          </cell>
          <cell r="D190">
            <v>19000</v>
          </cell>
        </row>
        <row r="191">
          <cell r="A191" t="str">
            <v>산사R4</v>
          </cell>
          <cell r="B191" t="str">
            <v>산사나무</v>
          </cell>
          <cell r="C191" t="str">
            <v>H2.0*R4</v>
          </cell>
          <cell r="D191">
            <v>22000</v>
          </cell>
        </row>
        <row r="192">
          <cell r="A192" t="str">
            <v>산사R5</v>
          </cell>
          <cell r="B192" t="str">
            <v>산사나무</v>
          </cell>
          <cell r="C192" t="str">
            <v>H2.0*R5</v>
          </cell>
          <cell r="D192">
            <v>41100</v>
          </cell>
        </row>
        <row r="193">
          <cell r="A193" t="str">
            <v>산사R6</v>
          </cell>
          <cell r="B193" t="str">
            <v>산사나무</v>
          </cell>
          <cell r="C193" t="str">
            <v>H2.5*R6</v>
          </cell>
          <cell r="D193">
            <v>58800</v>
          </cell>
        </row>
        <row r="194">
          <cell r="A194" t="str">
            <v>산사R8</v>
          </cell>
          <cell r="B194" t="str">
            <v>산사나무</v>
          </cell>
          <cell r="C194" t="str">
            <v>H3.0*R8</v>
          </cell>
          <cell r="D194">
            <v>95400</v>
          </cell>
        </row>
        <row r="195">
          <cell r="A195" t="str">
            <v>산딸R3</v>
          </cell>
          <cell r="B195" t="str">
            <v>산딸나무</v>
          </cell>
          <cell r="C195" t="str">
            <v>H1.5*R3</v>
          </cell>
          <cell r="D195">
            <v>7900</v>
          </cell>
        </row>
        <row r="196">
          <cell r="A196" t="str">
            <v>산딸R5</v>
          </cell>
          <cell r="B196" t="str">
            <v>산딸나무</v>
          </cell>
          <cell r="C196" t="str">
            <v>H2.0*R5</v>
          </cell>
          <cell r="D196">
            <v>16600</v>
          </cell>
        </row>
        <row r="197">
          <cell r="A197" t="str">
            <v>산딸R7</v>
          </cell>
          <cell r="B197" t="str">
            <v>산딸나무</v>
          </cell>
          <cell r="C197" t="str">
            <v>H2.5*R7</v>
          </cell>
          <cell r="D197">
            <v>48900</v>
          </cell>
        </row>
        <row r="198">
          <cell r="A198" t="str">
            <v>산딸R8</v>
          </cell>
          <cell r="B198" t="str">
            <v>산딸나무</v>
          </cell>
          <cell r="C198" t="str">
            <v>H3.0*R8</v>
          </cell>
          <cell r="D198">
            <v>114800</v>
          </cell>
        </row>
        <row r="199">
          <cell r="A199" t="str">
            <v>산딸R10</v>
          </cell>
          <cell r="B199" t="str">
            <v>산딸나무</v>
          </cell>
          <cell r="C199" t="str">
            <v>H3.5*R10</v>
          </cell>
          <cell r="D199">
            <v>180000</v>
          </cell>
        </row>
        <row r="200">
          <cell r="A200" t="str">
            <v>산벚B4</v>
          </cell>
          <cell r="B200" t="str">
            <v>산벚나무</v>
          </cell>
          <cell r="C200" t="str">
            <v>H2.0*B4</v>
          </cell>
          <cell r="D200">
            <v>33700</v>
          </cell>
        </row>
        <row r="201">
          <cell r="A201" t="str">
            <v>산벚B6</v>
          </cell>
          <cell r="B201" t="str">
            <v>산벚나무</v>
          </cell>
          <cell r="C201" t="str">
            <v>H2.5*B6</v>
          </cell>
          <cell r="D201">
            <v>56700</v>
          </cell>
        </row>
        <row r="202">
          <cell r="A202" t="str">
            <v>산벚B8</v>
          </cell>
          <cell r="B202" t="str">
            <v>산벚나무</v>
          </cell>
          <cell r="C202" t="str">
            <v>H3.0*B8</v>
          </cell>
          <cell r="D202">
            <v>78400</v>
          </cell>
        </row>
        <row r="203">
          <cell r="A203" t="str">
            <v>산수유R3</v>
          </cell>
          <cell r="B203" t="str">
            <v>산수유</v>
          </cell>
          <cell r="C203" t="str">
            <v>H1.2*W0.5*R3</v>
          </cell>
          <cell r="D203">
            <v>7400</v>
          </cell>
        </row>
        <row r="204">
          <cell r="A204" t="str">
            <v>산수유R5</v>
          </cell>
          <cell r="B204" t="str">
            <v>산수유</v>
          </cell>
          <cell r="C204" t="str">
            <v>H2.0*W0.9*R5</v>
          </cell>
          <cell r="D204">
            <v>20700</v>
          </cell>
        </row>
        <row r="205">
          <cell r="A205" t="str">
            <v>산수유R6</v>
          </cell>
          <cell r="B205" t="str">
            <v>산수유</v>
          </cell>
          <cell r="C205" t="str">
            <v>H2.5*R6</v>
          </cell>
          <cell r="D205">
            <v>62000</v>
          </cell>
        </row>
        <row r="206">
          <cell r="A206" t="str">
            <v>산수유R8</v>
          </cell>
          <cell r="B206" t="str">
            <v>산수유</v>
          </cell>
          <cell r="C206" t="str">
            <v>H2.5*R8</v>
          </cell>
          <cell r="D206">
            <v>113000</v>
          </cell>
        </row>
        <row r="207">
          <cell r="A207" t="str">
            <v>산수유R10</v>
          </cell>
          <cell r="B207" t="str">
            <v>산수유</v>
          </cell>
          <cell r="C207" t="str">
            <v>H3.0*R10</v>
          </cell>
          <cell r="D207">
            <v>202000</v>
          </cell>
        </row>
        <row r="208">
          <cell r="A208" t="str">
            <v>산수유R12</v>
          </cell>
          <cell r="B208" t="str">
            <v>산수유</v>
          </cell>
          <cell r="C208" t="str">
            <v>H3.0*R12</v>
          </cell>
          <cell r="D208">
            <v>374000</v>
          </cell>
        </row>
        <row r="209">
          <cell r="A209" t="str">
            <v>산단풍R4</v>
          </cell>
          <cell r="B209" t="str">
            <v>산단풍</v>
          </cell>
          <cell r="C209" t="str">
            <v>H2.0*R4</v>
          </cell>
          <cell r="D209">
            <v>16940</v>
          </cell>
        </row>
        <row r="210">
          <cell r="A210" t="str">
            <v>산단풍R5</v>
          </cell>
          <cell r="B210" t="str">
            <v>산단풍</v>
          </cell>
          <cell r="C210" t="str">
            <v>H2.0*R5</v>
          </cell>
          <cell r="D210">
            <v>27720</v>
          </cell>
        </row>
        <row r="211">
          <cell r="A211" t="str">
            <v>산단풍R6</v>
          </cell>
          <cell r="B211" t="str">
            <v>산단풍</v>
          </cell>
          <cell r="C211" t="str">
            <v>H2.0*R6</v>
          </cell>
          <cell r="D211">
            <v>41400</v>
          </cell>
        </row>
        <row r="212">
          <cell r="A212" t="str">
            <v>산단풍R8</v>
          </cell>
          <cell r="B212" t="str">
            <v>산단풍</v>
          </cell>
          <cell r="C212" t="str">
            <v>H2.5*R8</v>
          </cell>
          <cell r="D212">
            <v>79640</v>
          </cell>
        </row>
        <row r="213">
          <cell r="A213" t="str">
            <v>산단풍R10</v>
          </cell>
          <cell r="B213" t="str">
            <v>산단풍</v>
          </cell>
          <cell r="C213" t="str">
            <v>H3.0*R10</v>
          </cell>
          <cell r="D213">
            <v>162910</v>
          </cell>
        </row>
        <row r="214">
          <cell r="A214" t="str">
            <v>산단풍R12</v>
          </cell>
          <cell r="B214" t="str">
            <v>산단풍</v>
          </cell>
          <cell r="C214" t="str">
            <v>H3.5*R12</v>
          </cell>
          <cell r="D214">
            <v>250800</v>
          </cell>
        </row>
        <row r="215">
          <cell r="A215" t="str">
            <v>산단풍R15</v>
          </cell>
          <cell r="B215" t="str">
            <v>산단풍</v>
          </cell>
          <cell r="C215" t="str">
            <v>H3.5*R15</v>
          </cell>
          <cell r="D215">
            <v>453090</v>
          </cell>
        </row>
        <row r="216">
          <cell r="A216" t="str">
            <v>살구R6</v>
          </cell>
          <cell r="B216" t="str">
            <v>살구나무</v>
          </cell>
          <cell r="C216" t="str">
            <v>H2.5*R6</v>
          </cell>
          <cell r="D216">
            <v>18300</v>
          </cell>
        </row>
        <row r="217">
          <cell r="A217" t="str">
            <v>살구R8</v>
          </cell>
          <cell r="B217" t="str">
            <v>살구나무</v>
          </cell>
          <cell r="C217" t="str">
            <v>H3.0*R8</v>
          </cell>
          <cell r="D217">
            <v>31100</v>
          </cell>
        </row>
        <row r="218">
          <cell r="A218" t="str">
            <v>살구R10</v>
          </cell>
          <cell r="B218" t="str">
            <v>살구나무</v>
          </cell>
          <cell r="C218" t="str">
            <v>H3.5*R10</v>
          </cell>
          <cell r="D218">
            <v>177000</v>
          </cell>
        </row>
        <row r="219">
          <cell r="A219" t="str">
            <v>살구R12</v>
          </cell>
          <cell r="B219" t="str">
            <v>살구나무</v>
          </cell>
          <cell r="C219" t="str">
            <v>H4.0*R12</v>
          </cell>
          <cell r="D219">
            <v>321000</v>
          </cell>
        </row>
        <row r="220">
          <cell r="A220" t="str">
            <v>상수리R5</v>
          </cell>
          <cell r="B220" t="str">
            <v>상수리나무</v>
          </cell>
          <cell r="C220" t="str">
            <v>H2.5*R5</v>
          </cell>
          <cell r="D220">
            <v>34900</v>
          </cell>
        </row>
        <row r="221">
          <cell r="A221" t="str">
            <v>상수리R6</v>
          </cell>
          <cell r="B221" t="str">
            <v>상수리나무</v>
          </cell>
          <cell r="C221" t="str">
            <v>H2.5*R6</v>
          </cell>
          <cell r="D221">
            <v>62000</v>
          </cell>
        </row>
        <row r="222">
          <cell r="A222" t="str">
            <v>상수리R8</v>
          </cell>
          <cell r="B222" t="str">
            <v>상수리나무</v>
          </cell>
          <cell r="C222" t="str">
            <v>H3.0*R8</v>
          </cell>
          <cell r="D222">
            <v>111000</v>
          </cell>
        </row>
        <row r="223">
          <cell r="A223" t="str">
            <v>상수리R10</v>
          </cell>
          <cell r="B223" t="str">
            <v>상수리나무</v>
          </cell>
          <cell r="C223" t="str">
            <v>H3.0*R10</v>
          </cell>
          <cell r="D223">
            <v>147000</v>
          </cell>
        </row>
        <row r="224">
          <cell r="A224" t="str">
            <v>상수리R15</v>
          </cell>
          <cell r="B224" t="str">
            <v>상수리나무</v>
          </cell>
          <cell r="C224" t="str">
            <v>H3.5*R15</v>
          </cell>
          <cell r="D224">
            <v>267000</v>
          </cell>
        </row>
        <row r="225">
          <cell r="A225" t="str">
            <v>상수리R20</v>
          </cell>
          <cell r="B225" t="str">
            <v>상수리나무</v>
          </cell>
          <cell r="C225" t="str">
            <v>H4.0*R20</v>
          </cell>
          <cell r="D225">
            <v>463000</v>
          </cell>
        </row>
        <row r="226">
          <cell r="A226" t="str">
            <v>생강H1.2</v>
          </cell>
          <cell r="B226" t="str">
            <v>생강나무</v>
          </cell>
          <cell r="C226" t="str">
            <v>H1.2</v>
          </cell>
          <cell r="D226">
            <v>6200</v>
          </cell>
        </row>
        <row r="227">
          <cell r="A227" t="str">
            <v>생강H1.5</v>
          </cell>
          <cell r="B227" t="str">
            <v>생강나무</v>
          </cell>
          <cell r="C227" t="str">
            <v>H1.5</v>
          </cell>
          <cell r="D227">
            <v>11200</v>
          </cell>
        </row>
        <row r="228">
          <cell r="A228" t="str">
            <v>생강R3</v>
          </cell>
          <cell r="B228" t="str">
            <v>생강나무</v>
          </cell>
          <cell r="C228" t="str">
            <v>H2.0*R3</v>
          </cell>
          <cell r="D228">
            <v>24000</v>
          </cell>
        </row>
        <row r="229">
          <cell r="A229" t="str">
            <v>서어R5</v>
          </cell>
          <cell r="B229" t="str">
            <v>서어나무</v>
          </cell>
          <cell r="C229" t="str">
            <v>H3.0*R5</v>
          </cell>
          <cell r="D229">
            <v>20700</v>
          </cell>
        </row>
        <row r="230">
          <cell r="A230" t="str">
            <v>서어R6</v>
          </cell>
          <cell r="B230" t="str">
            <v>서어나무</v>
          </cell>
          <cell r="C230" t="str">
            <v>H3.0*R6</v>
          </cell>
          <cell r="D230">
            <v>35500</v>
          </cell>
        </row>
        <row r="231">
          <cell r="A231" t="str">
            <v>서어R8</v>
          </cell>
          <cell r="B231" t="str">
            <v>서어나무</v>
          </cell>
          <cell r="C231" t="str">
            <v>H3.5*R8</v>
          </cell>
          <cell r="D231">
            <v>65600</v>
          </cell>
        </row>
        <row r="232">
          <cell r="A232" t="str">
            <v>서어R10</v>
          </cell>
          <cell r="B232" t="str">
            <v>서어나무</v>
          </cell>
          <cell r="C232" t="str">
            <v>H3.5*R10</v>
          </cell>
          <cell r="D232">
            <v>115000</v>
          </cell>
        </row>
        <row r="233">
          <cell r="A233" t="str">
            <v>서어R12</v>
          </cell>
          <cell r="B233" t="str">
            <v>서어나무</v>
          </cell>
          <cell r="C233" t="str">
            <v>H4.0*R12</v>
          </cell>
          <cell r="D233">
            <v>163000</v>
          </cell>
        </row>
        <row r="234">
          <cell r="A234" t="str">
            <v>서어R15</v>
          </cell>
          <cell r="B234" t="str">
            <v>서어나무</v>
          </cell>
          <cell r="C234" t="str">
            <v>H4.0*R15</v>
          </cell>
          <cell r="D234">
            <v>313000</v>
          </cell>
        </row>
        <row r="235">
          <cell r="A235" t="str">
            <v>쉬나무R5</v>
          </cell>
          <cell r="B235" t="str">
            <v>쉬 나무</v>
          </cell>
          <cell r="C235" t="str">
            <v>H2.0*R5</v>
          </cell>
          <cell r="D235">
            <v>21100</v>
          </cell>
        </row>
        <row r="236">
          <cell r="A236" t="str">
            <v>쉬나무R6</v>
          </cell>
          <cell r="B236" t="str">
            <v>쉬 나무</v>
          </cell>
          <cell r="C236" t="str">
            <v>H2.5*R6</v>
          </cell>
          <cell r="D236">
            <v>35200</v>
          </cell>
        </row>
        <row r="237">
          <cell r="A237" t="str">
            <v>쉬나무R8</v>
          </cell>
          <cell r="B237" t="str">
            <v>쉬 나무</v>
          </cell>
          <cell r="C237" t="str">
            <v>H3.0*R8</v>
          </cell>
          <cell r="D237">
            <v>84700</v>
          </cell>
        </row>
        <row r="238">
          <cell r="A238" t="str">
            <v>쉬나무R10</v>
          </cell>
          <cell r="B238" t="str">
            <v>쉬 나무</v>
          </cell>
          <cell r="C238" t="str">
            <v>H3.0*R10</v>
          </cell>
          <cell r="D238">
            <v>153000</v>
          </cell>
        </row>
        <row r="239">
          <cell r="A239" t="str">
            <v>아그배R4</v>
          </cell>
          <cell r="B239" t="str">
            <v>아그배나무</v>
          </cell>
          <cell r="C239" t="str">
            <v>H2.0*R4</v>
          </cell>
          <cell r="D239">
            <v>25000</v>
          </cell>
        </row>
        <row r="240">
          <cell r="A240" t="str">
            <v>야광R4</v>
          </cell>
          <cell r="B240" t="str">
            <v>야광나무</v>
          </cell>
          <cell r="C240" t="str">
            <v>H2.0*R4</v>
          </cell>
          <cell r="D240">
            <v>26000</v>
          </cell>
        </row>
        <row r="241">
          <cell r="A241" t="str">
            <v>야광R6</v>
          </cell>
          <cell r="B241" t="str">
            <v>야광나무</v>
          </cell>
          <cell r="C241" t="str">
            <v>H2.5*R6</v>
          </cell>
          <cell r="D241">
            <v>55000</v>
          </cell>
        </row>
        <row r="242">
          <cell r="A242" t="str">
            <v>야광R8</v>
          </cell>
          <cell r="B242" t="str">
            <v>야광나무</v>
          </cell>
          <cell r="C242" t="str">
            <v>H3.0*R8</v>
          </cell>
          <cell r="D242">
            <v>85000</v>
          </cell>
        </row>
        <row r="243">
          <cell r="A243" t="str">
            <v>야광R10</v>
          </cell>
          <cell r="B243" t="str">
            <v>야광나무</v>
          </cell>
          <cell r="C243" t="str">
            <v>H3.0*R10</v>
          </cell>
          <cell r="D243">
            <v>110000</v>
          </cell>
        </row>
        <row r="244">
          <cell r="A244" t="str">
            <v>왕벚B4</v>
          </cell>
          <cell r="B244" t="str">
            <v>왕벚나무</v>
          </cell>
          <cell r="C244" t="str">
            <v>H2.5*B4</v>
          </cell>
          <cell r="D244">
            <v>18600</v>
          </cell>
        </row>
        <row r="245">
          <cell r="A245" t="str">
            <v>왕벚B5</v>
          </cell>
          <cell r="B245" t="str">
            <v>왕벚나무</v>
          </cell>
          <cell r="C245" t="str">
            <v>H2.5*B5</v>
          </cell>
          <cell r="D245">
            <v>27100</v>
          </cell>
        </row>
        <row r="246">
          <cell r="A246" t="str">
            <v>왕벚B6</v>
          </cell>
          <cell r="B246" t="str">
            <v>왕벚나무</v>
          </cell>
          <cell r="C246" t="str">
            <v>H3.0*B6</v>
          </cell>
          <cell r="D246">
            <v>45900</v>
          </cell>
        </row>
        <row r="247">
          <cell r="A247" t="str">
            <v>왕벚B8</v>
          </cell>
          <cell r="B247" t="str">
            <v>왕벚나무</v>
          </cell>
          <cell r="C247" t="str">
            <v>H3.0*B8</v>
          </cell>
          <cell r="D247">
            <v>62400</v>
          </cell>
        </row>
        <row r="248">
          <cell r="A248" t="str">
            <v>왕벚B10</v>
          </cell>
          <cell r="B248" t="str">
            <v>왕벚나무</v>
          </cell>
          <cell r="C248" t="str">
            <v>H3.5*B10</v>
          </cell>
          <cell r="D248">
            <v>205000</v>
          </cell>
        </row>
        <row r="249">
          <cell r="A249" t="str">
            <v>왕벚B15</v>
          </cell>
          <cell r="B249" t="str">
            <v>왕벚나무</v>
          </cell>
          <cell r="C249" t="str">
            <v>H4.0*B15</v>
          </cell>
          <cell r="D249">
            <v>408700</v>
          </cell>
        </row>
        <row r="250">
          <cell r="A250" t="str">
            <v>은단풍B5</v>
          </cell>
          <cell r="B250" t="str">
            <v>은단풍</v>
          </cell>
          <cell r="C250" t="str">
            <v>H2.5*B5</v>
          </cell>
          <cell r="D250">
            <v>10800</v>
          </cell>
        </row>
        <row r="251">
          <cell r="A251" t="str">
            <v>은단풍B6</v>
          </cell>
          <cell r="B251" t="str">
            <v>은단풍</v>
          </cell>
          <cell r="C251" t="str">
            <v>H3.0*B6</v>
          </cell>
          <cell r="D251">
            <v>13300</v>
          </cell>
        </row>
        <row r="252">
          <cell r="A252" t="str">
            <v>은단풍B8</v>
          </cell>
          <cell r="B252" t="str">
            <v>은단풍</v>
          </cell>
          <cell r="C252" t="str">
            <v>H3.0*B8</v>
          </cell>
          <cell r="D252">
            <v>22600</v>
          </cell>
        </row>
        <row r="253">
          <cell r="A253" t="str">
            <v>은단풍B10</v>
          </cell>
          <cell r="B253" t="str">
            <v>은단풍</v>
          </cell>
          <cell r="C253" t="str">
            <v>H3.5*B10</v>
          </cell>
          <cell r="D253">
            <v>74130</v>
          </cell>
        </row>
        <row r="254">
          <cell r="A254" t="str">
            <v>은단풍B12</v>
          </cell>
          <cell r="B254" t="str">
            <v>은단풍</v>
          </cell>
          <cell r="C254" t="str">
            <v>H3.5*B12</v>
          </cell>
          <cell r="D254">
            <v>123580</v>
          </cell>
        </row>
        <row r="255">
          <cell r="A255" t="str">
            <v>은단풍B15</v>
          </cell>
          <cell r="B255" t="str">
            <v>은단풍</v>
          </cell>
          <cell r="C255" t="str">
            <v>H4.0*B15</v>
          </cell>
          <cell r="D255">
            <v>197710</v>
          </cell>
        </row>
        <row r="256">
          <cell r="A256" t="str">
            <v>은행B4</v>
          </cell>
          <cell r="B256" t="str">
            <v>은행나무</v>
          </cell>
          <cell r="C256" t="str">
            <v>H2.5*B4</v>
          </cell>
          <cell r="D256">
            <v>12700</v>
          </cell>
        </row>
        <row r="257">
          <cell r="A257" t="str">
            <v>은행B6</v>
          </cell>
          <cell r="B257" t="str">
            <v>은행나무</v>
          </cell>
          <cell r="C257" t="str">
            <v>H3.0*B6</v>
          </cell>
          <cell r="D257">
            <v>25400</v>
          </cell>
        </row>
        <row r="258">
          <cell r="A258" t="str">
            <v>은행B8</v>
          </cell>
          <cell r="B258" t="str">
            <v>은행나무</v>
          </cell>
          <cell r="C258" t="str">
            <v>H3.0*B8</v>
          </cell>
          <cell r="D258">
            <v>80000</v>
          </cell>
        </row>
        <row r="259">
          <cell r="A259" t="str">
            <v>은행B10</v>
          </cell>
          <cell r="B259" t="str">
            <v>은행나무</v>
          </cell>
          <cell r="C259" t="str">
            <v>H3.5*B10</v>
          </cell>
          <cell r="D259">
            <v>123000</v>
          </cell>
        </row>
        <row r="260">
          <cell r="A260" t="str">
            <v>은행B12</v>
          </cell>
          <cell r="B260" t="str">
            <v>은행나무</v>
          </cell>
          <cell r="C260" t="str">
            <v>H3.5*B12</v>
          </cell>
          <cell r="D260">
            <v>207000</v>
          </cell>
        </row>
        <row r="261">
          <cell r="A261" t="str">
            <v>은행B15</v>
          </cell>
          <cell r="B261" t="str">
            <v>은행나무</v>
          </cell>
          <cell r="C261" t="str">
            <v>H4.0*B15</v>
          </cell>
          <cell r="D261">
            <v>267000</v>
          </cell>
        </row>
        <row r="262">
          <cell r="A262" t="str">
            <v>은행B18</v>
          </cell>
          <cell r="B262" t="str">
            <v>은행나무</v>
          </cell>
          <cell r="C262" t="str">
            <v>H4.0*B18</v>
          </cell>
          <cell r="D262">
            <v>553200</v>
          </cell>
        </row>
        <row r="263">
          <cell r="A263" t="str">
            <v>은행B20</v>
          </cell>
          <cell r="B263" t="str">
            <v>은행나무</v>
          </cell>
          <cell r="C263" t="str">
            <v>H4.0*B20</v>
          </cell>
          <cell r="D263">
            <v>414000</v>
          </cell>
        </row>
        <row r="264">
          <cell r="A264" t="str">
            <v>은행B25</v>
          </cell>
          <cell r="B264" t="str">
            <v>은행나무</v>
          </cell>
          <cell r="C264" t="str">
            <v>H4.0*B25</v>
          </cell>
          <cell r="D264">
            <v>685000</v>
          </cell>
        </row>
        <row r="265">
          <cell r="A265" t="str">
            <v>은행B30</v>
          </cell>
          <cell r="B265" t="str">
            <v>은행나무</v>
          </cell>
          <cell r="C265" t="str">
            <v>H4.5*B30</v>
          </cell>
          <cell r="D265">
            <v>2924000</v>
          </cell>
        </row>
        <row r="266">
          <cell r="A266" t="str">
            <v>이팝R4</v>
          </cell>
          <cell r="B266" t="str">
            <v>이팝나무</v>
          </cell>
          <cell r="C266" t="str">
            <v>H2.5*R4</v>
          </cell>
          <cell r="D266">
            <v>27300</v>
          </cell>
        </row>
        <row r="267">
          <cell r="A267" t="str">
            <v>이팝R6</v>
          </cell>
          <cell r="B267" t="str">
            <v>이팝나무</v>
          </cell>
          <cell r="C267" t="str">
            <v>H3.0*R6</v>
          </cell>
          <cell r="D267">
            <v>43800</v>
          </cell>
        </row>
        <row r="268">
          <cell r="A268" t="str">
            <v>이팝R8</v>
          </cell>
          <cell r="B268" t="str">
            <v>이팝나무</v>
          </cell>
          <cell r="C268" t="str">
            <v>H3.5*R8</v>
          </cell>
          <cell r="D268">
            <v>75000</v>
          </cell>
        </row>
        <row r="269">
          <cell r="A269" t="str">
            <v>일본목련B4</v>
          </cell>
          <cell r="B269" t="str">
            <v>일본목련</v>
          </cell>
          <cell r="C269" t="str">
            <v>H3.0*B4</v>
          </cell>
          <cell r="D269">
            <v>25800</v>
          </cell>
        </row>
        <row r="270">
          <cell r="A270" t="str">
            <v>일본목련B6</v>
          </cell>
          <cell r="B270" t="str">
            <v>일본목련</v>
          </cell>
          <cell r="C270" t="str">
            <v>H3.5*B6</v>
          </cell>
          <cell r="D270">
            <v>53500</v>
          </cell>
        </row>
        <row r="271">
          <cell r="A271" t="str">
            <v>일본목련B8</v>
          </cell>
          <cell r="B271" t="str">
            <v>일본목련</v>
          </cell>
          <cell r="C271" t="str">
            <v>H4.0*B8</v>
          </cell>
          <cell r="D271">
            <v>107300</v>
          </cell>
        </row>
        <row r="272">
          <cell r="A272" t="str">
            <v>자귀R3</v>
          </cell>
          <cell r="B272" t="str">
            <v>자귀나무</v>
          </cell>
          <cell r="C272" t="str">
            <v>H2.0*R3</v>
          </cell>
          <cell r="D272">
            <v>6900</v>
          </cell>
        </row>
        <row r="273">
          <cell r="A273" t="str">
            <v>자귀R5</v>
          </cell>
          <cell r="B273" t="str">
            <v>자귀나무</v>
          </cell>
          <cell r="C273" t="str">
            <v>H2.5*R5</v>
          </cell>
          <cell r="D273">
            <v>20700</v>
          </cell>
        </row>
        <row r="274">
          <cell r="A274" t="str">
            <v>자귀R6</v>
          </cell>
          <cell r="B274" t="str">
            <v>자귀나무</v>
          </cell>
          <cell r="C274" t="str">
            <v>H2.5*R6</v>
          </cell>
          <cell r="D274">
            <v>25300</v>
          </cell>
        </row>
        <row r="275">
          <cell r="A275" t="str">
            <v>자귀R8</v>
          </cell>
          <cell r="B275" t="str">
            <v>자귀나무</v>
          </cell>
          <cell r="C275" t="str">
            <v>H3.0*R8</v>
          </cell>
          <cell r="D275">
            <v>54400</v>
          </cell>
        </row>
        <row r="276">
          <cell r="A276" t="str">
            <v>자귀R10</v>
          </cell>
          <cell r="B276" t="str">
            <v>자귀나무</v>
          </cell>
          <cell r="C276" t="str">
            <v>H3.5*R10</v>
          </cell>
          <cell r="D276">
            <v>94920</v>
          </cell>
        </row>
        <row r="277">
          <cell r="A277" t="str">
            <v>자작B3</v>
          </cell>
          <cell r="B277" t="str">
            <v>자작나무</v>
          </cell>
          <cell r="C277" t="str">
            <v>H2.0*B3</v>
          </cell>
          <cell r="D277">
            <v>8300</v>
          </cell>
        </row>
        <row r="278">
          <cell r="A278" t="str">
            <v>자작B5</v>
          </cell>
          <cell r="B278" t="str">
            <v>자작나무</v>
          </cell>
          <cell r="C278" t="str">
            <v>H2.0*B5</v>
          </cell>
          <cell r="D278">
            <v>15600</v>
          </cell>
        </row>
        <row r="279">
          <cell r="A279" t="str">
            <v>자작B6</v>
          </cell>
          <cell r="B279" t="str">
            <v>자작나무</v>
          </cell>
          <cell r="C279" t="str">
            <v>H3.0*B6</v>
          </cell>
          <cell r="D279">
            <v>45400</v>
          </cell>
        </row>
        <row r="280">
          <cell r="A280" t="str">
            <v>자작B8</v>
          </cell>
          <cell r="B280" t="str">
            <v>자작나무</v>
          </cell>
          <cell r="C280" t="str">
            <v>H3.5*B8</v>
          </cell>
          <cell r="D280">
            <v>106000</v>
          </cell>
        </row>
        <row r="281">
          <cell r="A281" t="str">
            <v>자작B10</v>
          </cell>
          <cell r="B281" t="str">
            <v>자작나무</v>
          </cell>
          <cell r="C281" t="str">
            <v>H4.0*B10</v>
          </cell>
          <cell r="D281">
            <v>176000</v>
          </cell>
        </row>
        <row r="282">
          <cell r="A282" t="str">
            <v>쪽동백R5</v>
          </cell>
          <cell r="B282" t="str">
            <v>쪽동백</v>
          </cell>
          <cell r="C282" t="str">
            <v>H2.0*R5</v>
          </cell>
          <cell r="D282">
            <v>16500</v>
          </cell>
        </row>
        <row r="283">
          <cell r="A283" t="str">
            <v>쪽동백R6</v>
          </cell>
          <cell r="B283" t="str">
            <v>쪽동백</v>
          </cell>
          <cell r="C283" t="str">
            <v>H2.5*R6</v>
          </cell>
          <cell r="D283">
            <v>26000</v>
          </cell>
        </row>
        <row r="284">
          <cell r="A284" t="str">
            <v>쪽동백R7</v>
          </cell>
          <cell r="B284" t="str">
            <v>쪽동백</v>
          </cell>
          <cell r="C284" t="str">
            <v>H3.0*R7</v>
          </cell>
          <cell r="D284">
            <v>37000</v>
          </cell>
        </row>
        <row r="285">
          <cell r="A285" t="str">
            <v>쪽동백R8</v>
          </cell>
          <cell r="B285" t="str">
            <v>쪽동백</v>
          </cell>
          <cell r="C285" t="str">
            <v>H3.5*R8</v>
          </cell>
          <cell r="D285">
            <v>69300</v>
          </cell>
        </row>
        <row r="286">
          <cell r="A286" t="str">
            <v>쪽동백R10</v>
          </cell>
          <cell r="B286" t="str">
            <v>쪽동백</v>
          </cell>
          <cell r="C286" t="str">
            <v>H3.5*R10</v>
          </cell>
          <cell r="D286">
            <v>163000</v>
          </cell>
        </row>
        <row r="287">
          <cell r="A287" t="str">
            <v>졸참R5</v>
          </cell>
          <cell r="B287" t="str">
            <v>졸참나무</v>
          </cell>
          <cell r="C287" t="str">
            <v>H2.5*R5</v>
          </cell>
          <cell r="D287">
            <v>36500</v>
          </cell>
        </row>
        <row r="288">
          <cell r="A288" t="str">
            <v>졸참R6</v>
          </cell>
          <cell r="B288" t="str">
            <v>졸참나무</v>
          </cell>
          <cell r="C288" t="str">
            <v>H2.5*R6</v>
          </cell>
          <cell r="D288">
            <v>66400</v>
          </cell>
        </row>
        <row r="289">
          <cell r="A289" t="str">
            <v>졸참R8</v>
          </cell>
          <cell r="B289" t="str">
            <v>졸참나무</v>
          </cell>
          <cell r="C289" t="str">
            <v>H3.0*R8</v>
          </cell>
          <cell r="D289">
            <v>90000</v>
          </cell>
        </row>
        <row r="290">
          <cell r="A290" t="str">
            <v>졸참R10</v>
          </cell>
          <cell r="B290" t="str">
            <v>졸참나무</v>
          </cell>
          <cell r="C290" t="str">
            <v>H3.0*R10</v>
          </cell>
          <cell r="D290">
            <v>162000</v>
          </cell>
        </row>
        <row r="291">
          <cell r="A291" t="str">
            <v>졸참R15</v>
          </cell>
          <cell r="B291" t="str">
            <v>졸참나무</v>
          </cell>
          <cell r="C291" t="str">
            <v>H3.5*R15</v>
          </cell>
          <cell r="D291">
            <v>275000</v>
          </cell>
        </row>
        <row r="292">
          <cell r="A292" t="str">
            <v>중국단풍R3</v>
          </cell>
          <cell r="B292" t="str">
            <v>중국단풍</v>
          </cell>
          <cell r="C292" t="str">
            <v>H2.0*R3</v>
          </cell>
          <cell r="D292">
            <v>4800</v>
          </cell>
        </row>
        <row r="293">
          <cell r="A293" t="str">
            <v>중국단풍R5</v>
          </cell>
          <cell r="B293" t="str">
            <v>중국단풍</v>
          </cell>
          <cell r="C293" t="str">
            <v>H2.5*R5</v>
          </cell>
          <cell r="D293">
            <v>14800</v>
          </cell>
        </row>
        <row r="294">
          <cell r="A294" t="str">
            <v>중국단풍R6</v>
          </cell>
          <cell r="B294" t="str">
            <v>중국단풍</v>
          </cell>
          <cell r="C294" t="str">
            <v>H2.5*R6</v>
          </cell>
          <cell r="D294">
            <v>34800</v>
          </cell>
        </row>
        <row r="295">
          <cell r="A295" t="str">
            <v>중국단풍R7</v>
          </cell>
          <cell r="B295" t="str">
            <v>중국단풍</v>
          </cell>
          <cell r="C295" t="str">
            <v>H3.0*R7</v>
          </cell>
          <cell r="D295">
            <v>20900</v>
          </cell>
        </row>
        <row r="296">
          <cell r="A296" t="str">
            <v>중국단풍R8</v>
          </cell>
          <cell r="B296" t="str">
            <v>중국단풍</v>
          </cell>
          <cell r="C296" t="str">
            <v>H3.0*R8</v>
          </cell>
          <cell r="D296">
            <v>97000</v>
          </cell>
        </row>
        <row r="297">
          <cell r="A297" t="str">
            <v>중국단풍R10</v>
          </cell>
          <cell r="B297" t="str">
            <v>중국단풍</v>
          </cell>
          <cell r="C297" t="str">
            <v>H3.5*R10</v>
          </cell>
          <cell r="D297">
            <v>72200</v>
          </cell>
        </row>
        <row r="298">
          <cell r="A298" t="str">
            <v>중국단풍R12</v>
          </cell>
          <cell r="B298" t="str">
            <v>중국단풍</v>
          </cell>
          <cell r="C298" t="str">
            <v>H3.5*R12</v>
          </cell>
          <cell r="D298">
            <v>186000</v>
          </cell>
        </row>
        <row r="299">
          <cell r="A299" t="str">
            <v>중국단풍R15</v>
          </cell>
          <cell r="B299" t="str">
            <v>중국단풍</v>
          </cell>
          <cell r="C299" t="str">
            <v>H4.0*R15</v>
          </cell>
          <cell r="D299">
            <v>143000</v>
          </cell>
        </row>
        <row r="300">
          <cell r="A300" t="str">
            <v>중국단풍R20</v>
          </cell>
          <cell r="B300" t="str">
            <v>중국단풍</v>
          </cell>
          <cell r="C300" t="str">
            <v>H4.5*R20</v>
          </cell>
          <cell r="D300">
            <v>465000</v>
          </cell>
        </row>
        <row r="301">
          <cell r="A301" t="str">
            <v>참R5</v>
          </cell>
          <cell r="B301" t="str">
            <v>참나무</v>
          </cell>
          <cell r="C301" t="str">
            <v>H2.5*R5</v>
          </cell>
          <cell r="D301">
            <v>42400</v>
          </cell>
        </row>
        <row r="302">
          <cell r="A302" t="str">
            <v>참R6</v>
          </cell>
          <cell r="B302" t="str">
            <v>참나무</v>
          </cell>
          <cell r="C302" t="str">
            <v>H2.5*R6</v>
          </cell>
          <cell r="D302">
            <v>82300</v>
          </cell>
        </row>
        <row r="303">
          <cell r="A303" t="str">
            <v>참R8</v>
          </cell>
          <cell r="B303" t="str">
            <v>참나무</v>
          </cell>
          <cell r="C303" t="str">
            <v>H3.0*R8</v>
          </cell>
          <cell r="D303">
            <v>120000</v>
          </cell>
        </row>
        <row r="304">
          <cell r="A304" t="str">
            <v>참R10</v>
          </cell>
          <cell r="B304" t="str">
            <v>참나무</v>
          </cell>
          <cell r="C304" t="str">
            <v>H3.0*R10</v>
          </cell>
          <cell r="D304">
            <v>180000</v>
          </cell>
        </row>
        <row r="305">
          <cell r="A305" t="str">
            <v>참R15</v>
          </cell>
          <cell r="B305" t="str">
            <v>참나무</v>
          </cell>
          <cell r="C305" t="str">
            <v>H3.5*R15</v>
          </cell>
          <cell r="D305">
            <v>356000</v>
          </cell>
        </row>
        <row r="306">
          <cell r="A306" t="str">
            <v>참R20</v>
          </cell>
          <cell r="B306" t="str">
            <v>참나무</v>
          </cell>
          <cell r="C306" t="str">
            <v>H4.0*R20</v>
          </cell>
          <cell r="D306">
            <v>615000</v>
          </cell>
        </row>
        <row r="307">
          <cell r="A307" t="str">
            <v>참느릅R4</v>
          </cell>
          <cell r="B307" t="str">
            <v>참느릅나무</v>
          </cell>
          <cell r="C307" t="str">
            <v>H2.5*R4</v>
          </cell>
          <cell r="D307">
            <v>24000</v>
          </cell>
        </row>
        <row r="308">
          <cell r="A308" t="str">
            <v>참느릅R6</v>
          </cell>
          <cell r="B308" t="str">
            <v>참느릅나무</v>
          </cell>
          <cell r="C308" t="str">
            <v>H3.0*R6</v>
          </cell>
          <cell r="D308">
            <v>33200</v>
          </cell>
        </row>
        <row r="309">
          <cell r="A309" t="str">
            <v>참느릅R8</v>
          </cell>
          <cell r="B309" t="str">
            <v>참느릅나무</v>
          </cell>
          <cell r="C309" t="str">
            <v>H3.5*R8</v>
          </cell>
          <cell r="D309">
            <v>68700</v>
          </cell>
        </row>
        <row r="310">
          <cell r="A310" t="str">
            <v>참느릅R10</v>
          </cell>
          <cell r="B310" t="str">
            <v>참느릅나무</v>
          </cell>
          <cell r="C310" t="str">
            <v>H4.0*R10</v>
          </cell>
          <cell r="D310">
            <v>126000</v>
          </cell>
        </row>
        <row r="311">
          <cell r="A311" t="str">
            <v>청단풍R4</v>
          </cell>
          <cell r="B311" t="str">
            <v>청단풍</v>
          </cell>
          <cell r="C311" t="str">
            <v>H2.0*R4</v>
          </cell>
          <cell r="D311">
            <v>13400</v>
          </cell>
        </row>
        <row r="312">
          <cell r="A312" t="str">
            <v>청단풍R5</v>
          </cell>
          <cell r="B312" t="str">
            <v>청단풍</v>
          </cell>
          <cell r="C312" t="str">
            <v>H2.0*R5</v>
          </cell>
          <cell r="D312">
            <v>23400</v>
          </cell>
        </row>
        <row r="313">
          <cell r="A313" t="str">
            <v>청단풍R6</v>
          </cell>
          <cell r="B313" t="str">
            <v>청단풍</v>
          </cell>
          <cell r="C313" t="str">
            <v>H2.0*R6</v>
          </cell>
          <cell r="D313">
            <v>32500</v>
          </cell>
        </row>
        <row r="314">
          <cell r="A314" t="str">
            <v>청단풍R8</v>
          </cell>
          <cell r="B314" t="str">
            <v>청단풍</v>
          </cell>
          <cell r="C314" t="str">
            <v>H2.5*R8</v>
          </cell>
          <cell r="D314">
            <v>65000</v>
          </cell>
        </row>
        <row r="315">
          <cell r="A315" t="str">
            <v>청단풍R10</v>
          </cell>
          <cell r="B315" t="str">
            <v>청단풍</v>
          </cell>
          <cell r="C315" t="str">
            <v>H3.0*R10</v>
          </cell>
          <cell r="D315">
            <v>129000</v>
          </cell>
        </row>
        <row r="316">
          <cell r="A316" t="str">
            <v>청단풍R12</v>
          </cell>
          <cell r="B316" t="str">
            <v>청단풍</v>
          </cell>
          <cell r="C316" t="str">
            <v>H3.5*R12</v>
          </cell>
          <cell r="D316">
            <v>198000</v>
          </cell>
        </row>
        <row r="317">
          <cell r="A317" t="str">
            <v>청단풍R15</v>
          </cell>
          <cell r="B317" t="str">
            <v>청단풍</v>
          </cell>
          <cell r="C317" t="str">
            <v>H3.5*R15</v>
          </cell>
          <cell r="D317">
            <v>453090</v>
          </cell>
        </row>
        <row r="318">
          <cell r="A318" t="str">
            <v>층층R5</v>
          </cell>
          <cell r="B318" t="str">
            <v>층층나무</v>
          </cell>
          <cell r="C318" t="str">
            <v>H2.5*R5</v>
          </cell>
          <cell r="D318">
            <v>21500</v>
          </cell>
        </row>
        <row r="319">
          <cell r="A319" t="str">
            <v>층층R6</v>
          </cell>
          <cell r="B319" t="str">
            <v>층층나무</v>
          </cell>
          <cell r="C319" t="str">
            <v>H3.0*R6</v>
          </cell>
          <cell r="D319">
            <v>23600</v>
          </cell>
        </row>
        <row r="320">
          <cell r="A320" t="str">
            <v>층층R8</v>
          </cell>
          <cell r="B320" t="str">
            <v>층층나무</v>
          </cell>
          <cell r="C320" t="str">
            <v>H3.5*R8</v>
          </cell>
          <cell r="D320">
            <v>112000</v>
          </cell>
        </row>
        <row r="321">
          <cell r="A321" t="str">
            <v>층층R10</v>
          </cell>
          <cell r="B321" t="str">
            <v>층층나무</v>
          </cell>
          <cell r="C321" t="str">
            <v>H3.5*R10</v>
          </cell>
          <cell r="D321">
            <v>193000</v>
          </cell>
        </row>
        <row r="322">
          <cell r="A322" t="str">
            <v>칠엽수R4</v>
          </cell>
          <cell r="B322" t="str">
            <v>칠엽수</v>
          </cell>
          <cell r="C322" t="str">
            <v>H1.5*R4</v>
          </cell>
          <cell r="D322">
            <v>29300</v>
          </cell>
        </row>
        <row r="323">
          <cell r="A323" t="str">
            <v>칠엽수R6</v>
          </cell>
          <cell r="B323" t="str">
            <v>칠엽수</v>
          </cell>
          <cell r="C323" t="str">
            <v>H2.0*R6</v>
          </cell>
          <cell r="D323">
            <v>48000</v>
          </cell>
        </row>
        <row r="324">
          <cell r="A324" t="str">
            <v>칠엽수R8</v>
          </cell>
          <cell r="B324" t="str">
            <v>칠엽수</v>
          </cell>
          <cell r="C324" t="str">
            <v>H2.5*R8</v>
          </cell>
          <cell r="D324">
            <v>120100</v>
          </cell>
        </row>
        <row r="325">
          <cell r="A325" t="str">
            <v>칠엽수R10</v>
          </cell>
          <cell r="B325" t="str">
            <v>칠엽수</v>
          </cell>
          <cell r="C325" t="str">
            <v>H3.0*R10</v>
          </cell>
          <cell r="D325">
            <v>270700</v>
          </cell>
        </row>
        <row r="326">
          <cell r="A326" t="str">
            <v>칠엽수R12</v>
          </cell>
          <cell r="B326" t="str">
            <v>칠엽수</v>
          </cell>
          <cell r="C326" t="str">
            <v>H3.5*R12</v>
          </cell>
          <cell r="D326">
            <v>405900</v>
          </cell>
        </row>
        <row r="327">
          <cell r="A327" t="str">
            <v>칠엽수R15</v>
          </cell>
          <cell r="B327" t="str">
            <v>칠엽수</v>
          </cell>
          <cell r="C327" t="str">
            <v>H4.0*R15</v>
          </cell>
          <cell r="D327">
            <v>743600</v>
          </cell>
        </row>
        <row r="328">
          <cell r="A328" t="str">
            <v>칠엽수R18</v>
          </cell>
          <cell r="B328" t="str">
            <v>칠엽수</v>
          </cell>
          <cell r="C328" t="str">
            <v>H4.5*R18</v>
          </cell>
          <cell r="D328">
            <v>1200000</v>
          </cell>
        </row>
        <row r="329">
          <cell r="A329" t="str">
            <v>칠엽수R20</v>
          </cell>
          <cell r="B329" t="str">
            <v>칠엽수</v>
          </cell>
          <cell r="C329" t="str">
            <v>H5.0*R20</v>
          </cell>
          <cell r="D329">
            <v>1800000</v>
          </cell>
        </row>
        <row r="330">
          <cell r="A330" t="str">
            <v>칠엽수R25</v>
          </cell>
          <cell r="B330" t="str">
            <v>칠엽수</v>
          </cell>
          <cell r="C330" t="str">
            <v>H5.0*R25</v>
          </cell>
          <cell r="D330">
            <v>2500000</v>
          </cell>
        </row>
        <row r="331">
          <cell r="A331" t="str">
            <v>목백합B4</v>
          </cell>
          <cell r="B331" t="str">
            <v>목백합</v>
          </cell>
          <cell r="C331" t="str">
            <v>H3.0*B4</v>
          </cell>
          <cell r="D331">
            <v>9600</v>
          </cell>
        </row>
        <row r="332">
          <cell r="A332" t="str">
            <v>목백합B5</v>
          </cell>
          <cell r="B332" t="str">
            <v>목백합</v>
          </cell>
          <cell r="C332" t="str">
            <v>H3.0*B5</v>
          </cell>
          <cell r="D332">
            <v>14200</v>
          </cell>
        </row>
        <row r="333">
          <cell r="A333" t="str">
            <v>목백합B6</v>
          </cell>
          <cell r="B333" t="str">
            <v>목백합</v>
          </cell>
          <cell r="C333" t="str">
            <v>H3.5*B6</v>
          </cell>
          <cell r="D333">
            <v>19500</v>
          </cell>
        </row>
        <row r="334">
          <cell r="A334" t="str">
            <v>목백합B8</v>
          </cell>
          <cell r="B334" t="str">
            <v>목백합</v>
          </cell>
          <cell r="C334" t="str">
            <v>H3.5*B8</v>
          </cell>
          <cell r="D334">
            <v>62100</v>
          </cell>
        </row>
        <row r="335">
          <cell r="A335" t="str">
            <v>목백합B10</v>
          </cell>
          <cell r="B335" t="str">
            <v>목백합</v>
          </cell>
          <cell r="C335" t="str">
            <v>H4.0*B10</v>
          </cell>
          <cell r="D335">
            <v>95900</v>
          </cell>
        </row>
        <row r="336">
          <cell r="A336" t="str">
            <v>목백합B15</v>
          </cell>
          <cell r="B336" t="str">
            <v>목백합</v>
          </cell>
          <cell r="C336" t="str">
            <v>H4.5*B15</v>
          </cell>
          <cell r="D336">
            <v>400100</v>
          </cell>
        </row>
        <row r="337">
          <cell r="A337" t="str">
            <v>팥배R6</v>
          </cell>
          <cell r="B337" t="str">
            <v>팥배나무</v>
          </cell>
          <cell r="C337" t="str">
            <v>H3.0*R6</v>
          </cell>
          <cell r="D337">
            <v>30200</v>
          </cell>
        </row>
        <row r="338">
          <cell r="A338" t="str">
            <v>팥배R8</v>
          </cell>
          <cell r="B338" t="str">
            <v>팥배나무</v>
          </cell>
          <cell r="C338" t="str">
            <v>H3.5*R8</v>
          </cell>
          <cell r="D338">
            <v>84900</v>
          </cell>
        </row>
        <row r="339">
          <cell r="A339" t="str">
            <v>팥배R10</v>
          </cell>
          <cell r="B339" t="str">
            <v>팥배나무</v>
          </cell>
          <cell r="C339" t="str">
            <v>H4.0*R10</v>
          </cell>
          <cell r="D339">
            <v>135300</v>
          </cell>
        </row>
        <row r="340">
          <cell r="A340" t="str">
            <v>팥배R16</v>
          </cell>
          <cell r="B340" t="str">
            <v>팥배나무</v>
          </cell>
          <cell r="C340" t="str">
            <v>H4.5*R16</v>
          </cell>
          <cell r="D340">
            <v>400100</v>
          </cell>
        </row>
        <row r="341">
          <cell r="A341" t="str">
            <v>팽R6</v>
          </cell>
          <cell r="B341" t="str">
            <v>팽나무</v>
          </cell>
          <cell r="C341" t="str">
            <v>H3.0*R6</v>
          </cell>
          <cell r="D341">
            <v>35800</v>
          </cell>
        </row>
        <row r="342">
          <cell r="A342" t="str">
            <v>팽R8</v>
          </cell>
          <cell r="B342" t="str">
            <v>팽나무</v>
          </cell>
          <cell r="C342" t="str">
            <v>H3.5*R8</v>
          </cell>
          <cell r="D342">
            <v>69800</v>
          </cell>
        </row>
        <row r="343">
          <cell r="A343" t="str">
            <v>팽R10</v>
          </cell>
          <cell r="B343" t="str">
            <v>팽나무</v>
          </cell>
          <cell r="C343" t="str">
            <v>H4.0*R10</v>
          </cell>
          <cell r="D343">
            <v>107000</v>
          </cell>
        </row>
        <row r="344">
          <cell r="A344" t="str">
            <v>팽R15</v>
          </cell>
          <cell r="B344" t="str">
            <v>팽나무</v>
          </cell>
          <cell r="C344" t="str">
            <v>H4.5*R15</v>
          </cell>
          <cell r="D344">
            <v>319000</v>
          </cell>
        </row>
        <row r="345">
          <cell r="A345" t="str">
            <v>버즘B4</v>
          </cell>
          <cell r="B345" t="str">
            <v>버즘나무</v>
          </cell>
          <cell r="C345" t="str">
            <v>H2.5*B4</v>
          </cell>
          <cell r="D345">
            <v>12400</v>
          </cell>
        </row>
        <row r="346">
          <cell r="A346" t="str">
            <v>버즘B5</v>
          </cell>
          <cell r="B346" t="str">
            <v>버즘나무</v>
          </cell>
          <cell r="C346" t="str">
            <v>H2.5*B5</v>
          </cell>
          <cell r="D346">
            <v>19900</v>
          </cell>
        </row>
        <row r="347">
          <cell r="A347" t="str">
            <v>버즘B6</v>
          </cell>
          <cell r="B347" t="str">
            <v>버즘나무</v>
          </cell>
          <cell r="C347" t="str">
            <v>H3.0*B6</v>
          </cell>
          <cell r="D347">
            <v>30900</v>
          </cell>
        </row>
        <row r="348">
          <cell r="A348" t="str">
            <v>버즘B8</v>
          </cell>
          <cell r="B348" t="str">
            <v>버즘나무</v>
          </cell>
          <cell r="C348" t="str">
            <v>H3.0*B8</v>
          </cell>
          <cell r="D348">
            <v>53500</v>
          </cell>
        </row>
        <row r="349">
          <cell r="A349" t="str">
            <v>버즘B10</v>
          </cell>
          <cell r="B349" t="str">
            <v>버즘나무</v>
          </cell>
          <cell r="C349" t="str">
            <v>H3.5*B10</v>
          </cell>
          <cell r="D349">
            <v>101000</v>
          </cell>
        </row>
        <row r="350">
          <cell r="A350" t="str">
            <v>버즘B12</v>
          </cell>
          <cell r="B350" t="str">
            <v>버즘나무</v>
          </cell>
          <cell r="C350" t="str">
            <v>H4.0*B12</v>
          </cell>
          <cell r="D350">
            <v>179400</v>
          </cell>
        </row>
        <row r="351">
          <cell r="A351" t="str">
            <v>버즘B15</v>
          </cell>
          <cell r="B351" t="str">
            <v>버즘나무</v>
          </cell>
          <cell r="C351" t="str">
            <v>H4.0*B15</v>
          </cell>
          <cell r="D351">
            <v>277200</v>
          </cell>
        </row>
        <row r="352">
          <cell r="A352" t="str">
            <v>버즘B20</v>
          </cell>
          <cell r="B352" t="str">
            <v>버즘나무</v>
          </cell>
          <cell r="C352" t="str">
            <v>H4.0*B20</v>
          </cell>
          <cell r="D352">
            <v>407700</v>
          </cell>
        </row>
        <row r="353">
          <cell r="A353" t="str">
            <v>피R4</v>
          </cell>
          <cell r="B353" t="str">
            <v>피나무</v>
          </cell>
          <cell r="C353" t="str">
            <v>H2.5*R4</v>
          </cell>
          <cell r="D353">
            <v>25800</v>
          </cell>
        </row>
        <row r="354">
          <cell r="A354" t="str">
            <v>피R6</v>
          </cell>
          <cell r="B354" t="str">
            <v>피나무</v>
          </cell>
          <cell r="C354" t="str">
            <v>H3.0*R6</v>
          </cell>
          <cell r="D354">
            <v>47000</v>
          </cell>
        </row>
        <row r="355">
          <cell r="A355" t="str">
            <v>피R8</v>
          </cell>
          <cell r="B355" t="str">
            <v>피나무</v>
          </cell>
          <cell r="C355" t="str">
            <v>H3.5*R8</v>
          </cell>
          <cell r="D355">
            <v>88200</v>
          </cell>
        </row>
        <row r="356">
          <cell r="A356" t="str">
            <v>피R10</v>
          </cell>
          <cell r="B356" t="str">
            <v>피나무</v>
          </cell>
          <cell r="C356" t="str">
            <v>H4.0*R10</v>
          </cell>
          <cell r="D356">
            <v>235400</v>
          </cell>
        </row>
        <row r="357">
          <cell r="A357" t="str">
            <v>홍단풍R3</v>
          </cell>
          <cell r="B357" t="str">
            <v>홍단풍</v>
          </cell>
          <cell r="C357" t="str">
            <v>H1.5*R3</v>
          </cell>
          <cell r="D357">
            <v>14800</v>
          </cell>
        </row>
        <row r="358">
          <cell r="A358" t="str">
            <v>홍단풍R4</v>
          </cell>
          <cell r="B358" t="str">
            <v>홍단풍</v>
          </cell>
          <cell r="C358" t="str">
            <v>H2.0*R4</v>
          </cell>
          <cell r="D358">
            <v>22100</v>
          </cell>
        </row>
        <row r="359">
          <cell r="A359" t="str">
            <v>홍단풍R5</v>
          </cell>
          <cell r="B359" t="str">
            <v>홍단풍</v>
          </cell>
          <cell r="C359" t="str">
            <v>H2.0*R5</v>
          </cell>
          <cell r="D359">
            <v>33800</v>
          </cell>
        </row>
        <row r="360">
          <cell r="A360" t="str">
            <v>홍단풍R6</v>
          </cell>
          <cell r="B360" t="str">
            <v>홍단풍</v>
          </cell>
          <cell r="C360" t="str">
            <v>H2.0*R6</v>
          </cell>
          <cell r="D360">
            <v>53600</v>
          </cell>
        </row>
        <row r="361">
          <cell r="A361" t="str">
            <v>홍단풍R8</v>
          </cell>
          <cell r="B361" t="str">
            <v>홍단풍</v>
          </cell>
          <cell r="C361" t="str">
            <v>H2.5*R8</v>
          </cell>
          <cell r="D361">
            <v>223000</v>
          </cell>
        </row>
        <row r="362">
          <cell r="A362" t="str">
            <v>홍단풍R10</v>
          </cell>
          <cell r="B362" t="str">
            <v>홍단풍</v>
          </cell>
          <cell r="C362" t="str">
            <v>H3.0*R10</v>
          </cell>
          <cell r="D362">
            <v>508000</v>
          </cell>
        </row>
        <row r="363">
          <cell r="A363" t="str">
            <v>홍단풍R12</v>
          </cell>
          <cell r="B363" t="str">
            <v>홍단풍</v>
          </cell>
          <cell r="C363" t="str">
            <v>H3.0*R12</v>
          </cell>
          <cell r="D363">
            <v>1050000</v>
          </cell>
        </row>
        <row r="364">
          <cell r="A364" t="str">
            <v>홍단풍R15</v>
          </cell>
          <cell r="B364" t="str">
            <v>홍단풍</v>
          </cell>
          <cell r="C364" t="str">
            <v>H3.5*R15</v>
          </cell>
          <cell r="D364">
            <v>1864000</v>
          </cell>
        </row>
        <row r="365">
          <cell r="A365" t="str">
            <v>회화R5</v>
          </cell>
          <cell r="B365" t="str">
            <v>회화나무</v>
          </cell>
          <cell r="C365" t="str">
            <v>H3.0*R5</v>
          </cell>
          <cell r="D365">
            <v>15400</v>
          </cell>
        </row>
        <row r="366">
          <cell r="A366" t="str">
            <v>회화R6</v>
          </cell>
          <cell r="B366" t="str">
            <v>회화나무</v>
          </cell>
          <cell r="C366" t="str">
            <v>H3.5*R6</v>
          </cell>
          <cell r="D366">
            <v>21600</v>
          </cell>
        </row>
        <row r="367">
          <cell r="A367" t="str">
            <v>회화R8</v>
          </cell>
          <cell r="B367" t="str">
            <v>회화나무</v>
          </cell>
          <cell r="C367" t="str">
            <v>H4.0*R8</v>
          </cell>
          <cell r="D367">
            <v>53800</v>
          </cell>
        </row>
        <row r="368">
          <cell r="A368" t="str">
            <v>회화R10</v>
          </cell>
          <cell r="B368" t="str">
            <v>회화나무</v>
          </cell>
          <cell r="C368" t="str">
            <v>H4.5*R10</v>
          </cell>
          <cell r="D368">
            <v>118000</v>
          </cell>
        </row>
        <row r="369">
          <cell r="A369" t="str">
            <v>회화R12</v>
          </cell>
          <cell r="B369" t="str">
            <v>회화나무</v>
          </cell>
          <cell r="C369" t="str">
            <v>H4.5*R12</v>
          </cell>
          <cell r="D369">
            <v>303500</v>
          </cell>
        </row>
        <row r="370">
          <cell r="A370" t="str">
            <v>회화R15</v>
          </cell>
          <cell r="B370" t="str">
            <v>회화나무</v>
          </cell>
          <cell r="C370" t="str">
            <v>H4.5*R15</v>
          </cell>
          <cell r="D370">
            <v>661700</v>
          </cell>
        </row>
        <row r="371">
          <cell r="A371" t="str">
            <v>호도R6</v>
          </cell>
          <cell r="B371" t="str">
            <v>호도나무</v>
          </cell>
          <cell r="C371" t="str">
            <v>H2.5*R6</v>
          </cell>
          <cell r="D371">
            <v>20000</v>
          </cell>
        </row>
        <row r="372">
          <cell r="A372" t="str">
            <v>호도R8</v>
          </cell>
          <cell r="B372" t="str">
            <v>호도나무</v>
          </cell>
          <cell r="C372" t="str">
            <v>H3.0*R8</v>
          </cell>
          <cell r="D372">
            <v>30000</v>
          </cell>
        </row>
        <row r="373">
          <cell r="A373" t="str">
            <v>호도R10</v>
          </cell>
          <cell r="B373" t="str">
            <v>호도나무</v>
          </cell>
          <cell r="C373" t="str">
            <v>H3.5*R10</v>
          </cell>
          <cell r="D373">
            <v>67500</v>
          </cell>
        </row>
        <row r="374">
          <cell r="A374" t="str">
            <v>호도R12</v>
          </cell>
          <cell r="B374" t="str">
            <v>호도나무</v>
          </cell>
          <cell r="C374" t="str">
            <v>H4.0*R12</v>
          </cell>
          <cell r="D374">
            <v>100000</v>
          </cell>
        </row>
        <row r="375">
          <cell r="A375" t="str">
            <v>호도R15</v>
          </cell>
          <cell r="B375" t="str">
            <v>호도나무</v>
          </cell>
          <cell r="C375" t="str">
            <v>H5.0*R15</v>
          </cell>
          <cell r="D375">
            <v>145000</v>
          </cell>
        </row>
        <row r="376">
          <cell r="A376" t="str">
            <v>흑호도B5</v>
          </cell>
          <cell r="B376" t="str">
            <v>흑호도나무</v>
          </cell>
          <cell r="C376" t="str">
            <v>H3.0*B5</v>
          </cell>
          <cell r="D376">
            <v>71600</v>
          </cell>
        </row>
        <row r="377">
          <cell r="A377" t="str">
            <v>흑호도B8</v>
          </cell>
          <cell r="B377" t="str">
            <v>흑호도나무</v>
          </cell>
          <cell r="C377" t="str">
            <v>H3.5*B8</v>
          </cell>
          <cell r="D377">
            <v>116000</v>
          </cell>
        </row>
        <row r="378">
          <cell r="A378" t="str">
            <v>흑호도B10</v>
          </cell>
          <cell r="B378" t="str">
            <v>흑호도나무</v>
          </cell>
          <cell r="C378" t="str">
            <v>H4.0*B10</v>
          </cell>
          <cell r="D378">
            <v>172000</v>
          </cell>
        </row>
        <row r="379">
          <cell r="A379" t="str">
            <v>흑호도B12</v>
          </cell>
          <cell r="B379" t="str">
            <v>흑호도나무</v>
          </cell>
          <cell r="C379" t="str">
            <v>H4.5*B12</v>
          </cell>
          <cell r="D379">
            <v>240000</v>
          </cell>
        </row>
        <row r="380">
          <cell r="A380" t="str">
            <v>흑호도B15</v>
          </cell>
          <cell r="B380" t="str">
            <v>흑호도나무</v>
          </cell>
          <cell r="C380" t="str">
            <v>H4.5*B15</v>
          </cell>
          <cell r="D380">
            <v>309000</v>
          </cell>
        </row>
        <row r="381">
          <cell r="A381" t="str">
            <v>허니아카시아R5</v>
          </cell>
          <cell r="B381" t="str">
            <v>허니아카시아</v>
          </cell>
          <cell r="C381" t="str">
            <v>H2.0*R5</v>
          </cell>
          <cell r="D381">
            <v>14300</v>
          </cell>
        </row>
        <row r="382">
          <cell r="A382" t="str">
            <v>허니아카시아R6</v>
          </cell>
          <cell r="B382" t="str">
            <v>허니아카시아</v>
          </cell>
          <cell r="C382" t="str">
            <v>H3.0*R6</v>
          </cell>
          <cell r="D382">
            <v>23900</v>
          </cell>
        </row>
        <row r="383">
          <cell r="A383" t="str">
            <v>허니아카시아R8</v>
          </cell>
          <cell r="B383" t="str">
            <v>허니아카시아</v>
          </cell>
          <cell r="C383" t="str">
            <v>H3.5*R8</v>
          </cell>
          <cell r="D383">
            <v>43000</v>
          </cell>
        </row>
        <row r="384">
          <cell r="A384" t="str">
            <v>허니아카시아R10</v>
          </cell>
          <cell r="B384" t="str">
            <v>허니아카시아</v>
          </cell>
          <cell r="C384" t="str">
            <v>H4.0*R10</v>
          </cell>
          <cell r="D384">
            <v>71000</v>
          </cell>
        </row>
        <row r="385">
          <cell r="A385" t="str">
            <v>허니아카시아R12</v>
          </cell>
          <cell r="B385" t="str">
            <v>허니아카시아</v>
          </cell>
          <cell r="C385" t="str">
            <v>H4.5*R12</v>
          </cell>
          <cell r="D385">
            <v>130000</v>
          </cell>
        </row>
        <row r="386">
          <cell r="A386" t="str">
            <v>금송H1.0</v>
          </cell>
          <cell r="B386" t="str">
            <v>금송</v>
          </cell>
          <cell r="C386" t="str">
            <v>H1.0*W0.6</v>
          </cell>
          <cell r="D386">
            <v>258900</v>
          </cell>
        </row>
        <row r="387">
          <cell r="A387" t="str">
            <v>금송H1.2</v>
          </cell>
          <cell r="B387" t="str">
            <v>금송</v>
          </cell>
          <cell r="C387" t="str">
            <v>H1.2*W0.8</v>
          </cell>
          <cell r="D387">
            <v>482500</v>
          </cell>
        </row>
        <row r="388">
          <cell r="A388" t="str">
            <v>금송H1.5</v>
          </cell>
          <cell r="B388" t="str">
            <v>금송</v>
          </cell>
          <cell r="C388" t="str">
            <v>H1.5*W1.0</v>
          </cell>
          <cell r="D388">
            <v>765000</v>
          </cell>
        </row>
        <row r="389">
          <cell r="A389" t="str">
            <v>아왜H1.5</v>
          </cell>
          <cell r="B389" t="str">
            <v>아왜나무</v>
          </cell>
          <cell r="C389" t="str">
            <v>H1.5*W1.0</v>
          </cell>
          <cell r="D389">
            <v>30000</v>
          </cell>
        </row>
        <row r="390">
          <cell r="A390" t="str">
            <v>아왜H2.0</v>
          </cell>
          <cell r="B390" t="str">
            <v>아왜나무</v>
          </cell>
          <cell r="C390" t="str">
            <v>H2.0*W1.2</v>
          </cell>
          <cell r="D390">
            <v>19700</v>
          </cell>
        </row>
        <row r="391">
          <cell r="A391" t="str">
            <v>아왜H2.5</v>
          </cell>
          <cell r="B391" t="str">
            <v>아왜나무</v>
          </cell>
          <cell r="C391" t="str">
            <v>H2.5*W1.5</v>
          </cell>
          <cell r="D391">
            <v>80000</v>
          </cell>
        </row>
        <row r="392">
          <cell r="A392" t="str">
            <v>당종려H0.6</v>
          </cell>
          <cell r="B392" t="str">
            <v>당종려</v>
          </cell>
          <cell r="C392" t="str">
            <v>H0.6</v>
          </cell>
          <cell r="D392">
            <v>48000</v>
          </cell>
        </row>
        <row r="393">
          <cell r="A393" t="str">
            <v>당종려H0.8</v>
          </cell>
          <cell r="B393" t="str">
            <v>당종려</v>
          </cell>
          <cell r="C393" t="str">
            <v>H0.8</v>
          </cell>
          <cell r="D393">
            <v>55000</v>
          </cell>
        </row>
        <row r="394">
          <cell r="A394" t="str">
            <v>당종려H1.0</v>
          </cell>
          <cell r="B394" t="str">
            <v>당종려</v>
          </cell>
          <cell r="C394" t="str">
            <v>H1.0</v>
          </cell>
          <cell r="D394">
            <v>68000</v>
          </cell>
        </row>
        <row r="395">
          <cell r="A395" t="str">
            <v>당종려H1.2</v>
          </cell>
          <cell r="B395" t="str">
            <v>당종려</v>
          </cell>
          <cell r="C395" t="str">
            <v>H1.2</v>
          </cell>
          <cell r="D395">
            <v>88000</v>
          </cell>
        </row>
        <row r="396">
          <cell r="A396" t="str">
            <v>당종려H1.5</v>
          </cell>
          <cell r="B396" t="str">
            <v>당종려</v>
          </cell>
          <cell r="C396" t="str">
            <v>H1.5</v>
          </cell>
          <cell r="D396">
            <v>112000</v>
          </cell>
        </row>
        <row r="397">
          <cell r="A397" t="str">
            <v>당종려H1.8</v>
          </cell>
          <cell r="B397" t="str">
            <v>당종려</v>
          </cell>
          <cell r="C397" t="str">
            <v>H1.8</v>
          </cell>
          <cell r="D397">
            <v>250000</v>
          </cell>
        </row>
        <row r="398">
          <cell r="A398" t="str">
            <v>당종려H2.0</v>
          </cell>
          <cell r="B398" t="str">
            <v>당종려</v>
          </cell>
          <cell r="C398" t="str">
            <v>H2.0</v>
          </cell>
          <cell r="D398">
            <v>325000</v>
          </cell>
        </row>
        <row r="399">
          <cell r="A399" t="str">
            <v>당종려H2.5</v>
          </cell>
          <cell r="B399" t="str">
            <v>당종려</v>
          </cell>
          <cell r="C399" t="str">
            <v>H2.5</v>
          </cell>
          <cell r="D399">
            <v>480000</v>
          </cell>
        </row>
        <row r="400">
          <cell r="A400" t="str">
            <v>독일가문비H1.2</v>
          </cell>
          <cell r="B400" t="str">
            <v>독일가문비</v>
          </cell>
          <cell r="C400" t="str">
            <v>H1.2*W0.6</v>
          </cell>
          <cell r="D400">
            <v>10000</v>
          </cell>
        </row>
        <row r="401">
          <cell r="A401" t="str">
            <v>독일가문비H1.5</v>
          </cell>
          <cell r="B401" t="str">
            <v>독일가문비</v>
          </cell>
          <cell r="C401" t="str">
            <v>H1.5*W0.8</v>
          </cell>
          <cell r="D401">
            <v>17800</v>
          </cell>
        </row>
        <row r="402">
          <cell r="A402" t="str">
            <v>독일가문비H2.0</v>
          </cell>
          <cell r="B402" t="str">
            <v>독일가문비</v>
          </cell>
          <cell r="C402" t="str">
            <v>H2.0*W1.0</v>
          </cell>
          <cell r="D402">
            <v>36000</v>
          </cell>
        </row>
        <row r="403">
          <cell r="A403" t="str">
            <v>독일가문비H2.5</v>
          </cell>
          <cell r="B403" t="str">
            <v>독일가문비</v>
          </cell>
          <cell r="C403" t="str">
            <v>H2.5*W1.2</v>
          </cell>
          <cell r="D403">
            <v>54700</v>
          </cell>
        </row>
        <row r="404">
          <cell r="A404" t="str">
            <v>독일가문비H3.0</v>
          </cell>
          <cell r="B404" t="str">
            <v>독일가문비</v>
          </cell>
          <cell r="C404" t="str">
            <v>H3.0*W1.5</v>
          </cell>
          <cell r="D404">
            <v>96100</v>
          </cell>
        </row>
        <row r="405">
          <cell r="A405" t="str">
            <v>독일가문비H3.5</v>
          </cell>
          <cell r="B405" t="str">
            <v>독일가문비</v>
          </cell>
          <cell r="C405" t="str">
            <v>H3.5*W1.8</v>
          </cell>
          <cell r="D405">
            <v>289060</v>
          </cell>
        </row>
        <row r="406">
          <cell r="A406" t="str">
            <v>동백H1.0</v>
          </cell>
          <cell r="B406" t="str">
            <v>동백</v>
          </cell>
          <cell r="C406" t="str">
            <v>H1.0*W0.2</v>
          </cell>
          <cell r="D406">
            <v>6300</v>
          </cell>
        </row>
        <row r="407">
          <cell r="A407" t="str">
            <v>동백H1.2</v>
          </cell>
          <cell r="B407" t="str">
            <v>동백</v>
          </cell>
          <cell r="C407" t="str">
            <v>H1.2*W0.4</v>
          </cell>
          <cell r="D407">
            <v>16800</v>
          </cell>
        </row>
        <row r="408">
          <cell r="A408" t="str">
            <v>동백H1.5</v>
          </cell>
          <cell r="B408" t="str">
            <v>동백</v>
          </cell>
          <cell r="C408" t="str">
            <v>H1.5*W0.6</v>
          </cell>
          <cell r="D408">
            <v>20300</v>
          </cell>
        </row>
        <row r="409">
          <cell r="A409" t="str">
            <v>동백H1.8</v>
          </cell>
          <cell r="B409" t="str">
            <v>동백</v>
          </cell>
          <cell r="C409" t="str">
            <v>H1.8*W0.8</v>
          </cell>
          <cell r="D409">
            <v>36300</v>
          </cell>
        </row>
        <row r="410">
          <cell r="A410" t="str">
            <v>겹동백H1.0</v>
          </cell>
          <cell r="B410" t="str">
            <v>겹동백</v>
          </cell>
          <cell r="C410" t="str">
            <v>H1.0*W0.2</v>
          </cell>
          <cell r="D410">
            <v>6300</v>
          </cell>
        </row>
        <row r="411">
          <cell r="A411" t="str">
            <v>겹동백H1.2</v>
          </cell>
          <cell r="B411" t="str">
            <v>겹동백</v>
          </cell>
          <cell r="C411" t="str">
            <v>H1.2*W0.4</v>
          </cell>
          <cell r="D411">
            <v>16800</v>
          </cell>
        </row>
        <row r="412">
          <cell r="A412" t="str">
            <v>겹동백H1.5</v>
          </cell>
          <cell r="B412" t="str">
            <v>겹동백</v>
          </cell>
          <cell r="C412" t="str">
            <v>H1.5*W0.6</v>
          </cell>
          <cell r="D412">
            <v>29400</v>
          </cell>
        </row>
        <row r="413">
          <cell r="A413" t="str">
            <v>둥근소W1.2</v>
          </cell>
          <cell r="B413" t="str">
            <v>둥근소나무</v>
          </cell>
          <cell r="C413" t="str">
            <v>H1.0*W1.2</v>
          </cell>
          <cell r="D413">
            <v>173000</v>
          </cell>
        </row>
        <row r="414">
          <cell r="A414" t="str">
            <v>둥근소W1.5</v>
          </cell>
          <cell r="B414" t="str">
            <v>둥근소나무</v>
          </cell>
          <cell r="C414" t="str">
            <v>H1.2*W1.5</v>
          </cell>
          <cell r="D414">
            <v>308700</v>
          </cell>
        </row>
        <row r="415">
          <cell r="A415" t="str">
            <v>둥근소W1.8</v>
          </cell>
          <cell r="B415" t="str">
            <v>둥근소나무</v>
          </cell>
          <cell r="C415" t="str">
            <v>H1.5*W1.8</v>
          </cell>
          <cell r="D415">
            <v>372960</v>
          </cell>
        </row>
        <row r="416">
          <cell r="A416" t="str">
            <v>둥근소W2.0</v>
          </cell>
          <cell r="B416" t="str">
            <v>둥근소나무</v>
          </cell>
          <cell r="C416" t="str">
            <v>H1.5*W2.0</v>
          </cell>
          <cell r="D416">
            <v>378000</v>
          </cell>
        </row>
        <row r="417">
          <cell r="A417" t="str">
            <v>둥근소W2.2</v>
          </cell>
          <cell r="B417" t="str">
            <v>둥근소나무</v>
          </cell>
          <cell r="C417" t="str">
            <v>H2.0*W2.2</v>
          </cell>
          <cell r="D417">
            <v>1662040</v>
          </cell>
        </row>
        <row r="418">
          <cell r="A418" t="str">
            <v>둥근주목W0.3</v>
          </cell>
          <cell r="B418" t="str">
            <v>둥근주목</v>
          </cell>
          <cell r="C418" t="str">
            <v>H0.3*W0.3</v>
          </cell>
          <cell r="D418">
            <v>10500</v>
          </cell>
        </row>
        <row r="419">
          <cell r="A419" t="str">
            <v>둥근주목W0.4</v>
          </cell>
          <cell r="B419" t="str">
            <v>둥근주목</v>
          </cell>
          <cell r="C419" t="str">
            <v>H0.4*W0.4</v>
          </cell>
          <cell r="D419">
            <v>16300</v>
          </cell>
        </row>
        <row r="420">
          <cell r="A420" t="str">
            <v>둥근주목W0.5</v>
          </cell>
          <cell r="B420" t="str">
            <v>둥근주목</v>
          </cell>
          <cell r="C420" t="str">
            <v>H0.5*W0.5</v>
          </cell>
          <cell r="D420">
            <v>17100</v>
          </cell>
        </row>
        <row r="421">
          <cell r="A421" t="str">
            <v>둥근주목W0.6</v>
          </cell>
          <cell r="B421" t="str">
            <v>둥근주목</v>
          </cell>
          <cell r="C421" t="str">
            <v>H0.5*W0.6</v>
          </cell>
          <cell r="D421">
            <v>35300</v>
          </cell>
        </row>
        <row r="422">
          <cell r="A422" t="str">
            <v>둥근주목W0.8</v>
          </cell>
          <cell r="B422" t="str">
            <v>둥근주목</v>
          </cell>
          <cell r="C422" t="str">
            <v>H0.6*W0.8</v>
          </cell>
          <cell r="D422">
            <v>58800</v>
          </cell>
        </row>
        <row r="423">
          <cell r="A423" t="str">
            <v>둥근주목W1.0</v>
          </cell>
          <cell r="B423" t="str">
            <v>둥근주목</v>
          </cell>
          <cell r="C423" t="str">
            <v>H1.0*W1.0</v>
          </cell>
          <cell r="D423">
            <v>63000</v>
          </cell>
        </row>
        <row r="424">
          <cell r="A424" t="str">
            <v>둥근주목W1.2</v>
          </cell>
          <cell r="B424" t="str">
            <v>둥근주목</v>
          </cell>
          <cell r="C424" t="str">
            <v>H1.0*W1.2</v>
          </cell>
          <cell r="D424">
            <v>102000</v>
          </cell>
        </row>
        <row r="425">
          <cell r="A425" t="str">
            <v>둥근주목W1.5</v>
          </cell>
          <cell r="B425" t="str">
            <v>둥근주목</v>
          </cell>
          <cell r="C425" t="str">
            <v>H1.2*W1.5</v>
          </cell>
          <cell r="D425">
            <v>588500</v>
          </cell>
        </row>
        <row r="426">
          <cell r="A426" t="str">
            <v>둥근향W0.6</v>
          </cell>
          <cell r="B426" t="str">
            <v>둥근향나무</v>
          </cell>
          <cell r="C426" t="str">
            <v>H0.4*W0.6</v>
          </cell>
          <cell r="D426">
            <v>8400</v>
          </cell>
        </row>
        <row r="427">
          <cell r="A427" t="str">
            <v>둥근향W0.9</v>
          </cell>
          <cell r="B427" t="str">
            <v>둥근향나무</v>
          </cell>
          <cell r="C427" t="str">
            <v>H0.6*W0.9</v>
          </cell>
          <cell r="D427">
            <v>17500</v>
          </cell>
        </row>
        <row r="428">
          <cell r="A428" t="str">
            <v>둥근향W1.2</v>
          </cell>
          <cell r="B428" t="str">
            <v>둥근향나무</v>
          </cell>
          <cell r="C428" t="str">
            <v>H0.6*W1.2</v>
          </cell>
          <cell r="D428">
            <v>39400</v>
          </cell>
        </row>
        <row r="429">
          <cell r="A429" t="str">
            <v>둥근향W1.5</v>
          </cell>
          <cell r="B429" t="str">
            <v>둥근향나무</v>
          </cell>
          <cell r="C429" t="str">
            <v>H0.8*W1.5</v>
          </cell>
          <cell r="D429">
            <v>82900</v>
          </cell>
        </row>
        <row r="430">
          <cell r="A430" t="str">
            <v>둥근향W1.8</v>
          </cell>
          <cell r="B430" t="str">
            <v>둥근향나무</v>
          </cell>
          <cell r="C430" t="str">
            <v>H1.2*W1.8</v>
          </cell>
          <cell r="D430">
            <v>155500</v>
          </cell>
        </row>
        <row r="431">
          <cell r="A431" t="str">
            <v>둥근향W2.0</v>
          </cell>
          <cell r="B431" t="str">
            <v>둥근향나무</v>
          </cell>
          <cell r="C431" t="str">
            <v>H1.5*W2.0</v>
          </cell>
          <cell r="D431">
            <v>169000</v>
          </cell>
        </row>
        <row r="432">
          <cell r="A432" t="str">
            <v>둥근향W2.5</v>
          </cell>
          <cell r="B432" t="str">
            <v>둥근향나무</v>
          </cell>
          <cell r="C432" t="str">
            <v>H2.0*W2.5</v>
          </cell>
          <cell r="D432">
            <v>947400</v>
          </cell>
        </row>
        <row r="433">
          <cell r="A433" t="str">
            <v>가시R4</v>
          </cell>
          <cell r="B433" t="str">
            <v>가시나무</v>
          </cell>
          <cell r="C433" t="str">
            <v>H2.0*R4</v>
          </cell>
          <cell r="D433">
            <v>26600</v>
          </cell>
        </row>
        <row r="434">
          <cell r="A434" t="str">
            <v>가시R5</v>
          </cell>
          <cell r="B434" t="str">
            <v>가시나무</v>
          </cell>
          <cell r="C434" t="str">
            <v>H2.5*R5</v>
          </cell>
          <cell r="D434">
            <v>44100</v>
          </cell>
        </row>
        <row r="435">
          <cell r="A435" t="str">
            <v>가시R6</v>
          </cell>
          <cell r="B435" t="str">
            <v>가시나무</v>
          </cell>
          <cell r="C435" t="str">
            <v>H3.5*R6</v>
          </cell>
          <cell r="D435">
            <v>74400</v>
          </cell>
        </row>
        <row r="436">
          <cell r="A436" t="str">
            <v>가시R8</v>
          </cell>
          <cell r="B436" t="str">
            <v>가시나무</v>
          </cell>
          <cell r="C436" t="str">
            <v>H4.0*R8</v>
          </cell>
          <cell r="D436">
            <v>123000</v>
          </cell>
        </row>
        <row r="437">
          <cell r="A437" t="str">
            <v>가이즈까H1.2</v>
          </cell>
          <cell r="B437" t="str">
            <v>가이즈까향</v>
          </cell>
          <cell r="C437" t="str">
            <v>H1.2*W0.4</v>
          </cell>
          <cell r="D437">
            <v>6300</v>
          </cell>
        </row>
        <row r="438">
          <cell r="A438" t="str">
            <v>가이즈까H1.5</v>
          </cell>
          <cell r="B438" t="str">
            <v>가이즈까향</v>
          </cell>
          <cell r="C438" t="str">
            <v>H1.5*W0.5</v>
          </cell>
          <cell r="D438">
            <v>9500</v>
          </cell>
        </row>
        <row r="439">
          <cell r="A439" t="str">
            <v>가이즈까H2.0W0.6</v>
          </cell>
          <cell r="B439" t="str">
            <v>가이즈까향</v>
          </cell>
          <cell r="C439" t="str">
            <v>H2.0*W0.6</v>
          </cell>
          <cell r="D439">
            <v>17900</v>
          </cell>
        </row>
        <row r="440">
          <cell r="A440" t="str">
            <v>가이즈까H2.0W0.8</v>
          </cell>
          <cell r="B440" t="str">
            <v>가이즈까향</v>
          </cell>
          <cell r="C440" t="str">
            <v>H2.0*W0.8</v>
          </cell>
          <cell r="D440">
            <v>31500</v>
          </cell>
        </row>
        <row r="441">
          <cell r="A441" t="str">
            <v>가이즈까H2.5</v>
          </cell>
          <cell r="B441" t="str">
            <v>가이즈까향</v>
          </cell>
          <cell r="C441" t="str">
            <v>H2.5*W1.0</v>
          </cell>
          <cell r="D441">
            <v>63000</v>
          </cell>
        </row>
        <row r="442">
          <cell r="A442" t="str">
            <v>가중B4</v>
          </cell>
          <cell r="B442" t="str">
            <v>가중나무</v>
          </cell>
          <cell r="C442" t="str">
            <v>H2.5*B4</v>
          </cell>
          <cell r="D442">
            <v>7300</v>
          </cell>
        </row>
        <row r="443">
          <cell r="A443" t="str">
            <v>가중B5</v>
          </cell>
          <cell r="B443" t="str">
            <v>가중나무</v>
          </cell>
          <cell r="C443" t="str">
            <v>H3.0*B5</v>
          </cell>
          <cell r="D443">
            <v>11200</v>
          </cell>
        </row>
        <row r="444">
          <cell r="A444" t="str">
            <v>가중B6</v>
          </cell>
          <cell r="B444" t="str">
            <v>가중나무</v>
          </cell>
          <cell r="C444" t="str">
            <v>H3.5*B6</v>
          </cell>
          <cell r="D444">
            <v>14900</v>
          </cell>
        </row>
        <row r="445">
          <cell r="A445" t="str">
            <v>가중B8</v>
          </cell>
          <cell r="B445" t="str">
            <v>가중나무</v>
          </cell>
          <cell r="C445" t="str">
            <v>H4.0*B8</v>
          </cell>
          <cell r="D445">
            <v>24300</v>
          </cell>
        </row>
        <row r="446">
          <cell r="A446" t="str">
            <v>가중B10</v>
          </cell>
          <cell r="B446" t="str">
            <v>가중나무</v>
          </cell>
          <cell r="C446" t="str">
            <v>H4.0*B10</v>
          </cell>
          <cell r="D446">
            <v>42700</v>
          </cell>
        </row>
        <row r="447">
          <cell r="A447" t="str">
            <v>감R5</v>
          </cell>
          <cell r="B447" t="str">
            <v>감나무</v>
          </cell>
          <cell r="C447" t="str">
            <v>H2.0*R5</v>
          </cell>
          <cell r="D447">
            <v>21700</v>
          </cell>
        </row>
        <row r="448">
          <cell r="A448" t="str">
            <v>감R6</v>
          </cell>
          <cell r="B448" t="str">
            <v>감나무</v>
          </cell>
          <cell r="C448" t="str">
            <v>H2.0*R6</v>
          </cell>
          <cell r="D448">
            <v>50400</v>
          </cell>
        </row>
        <row r="449">
          <cell r="A449" t="str">
            <v>감R7</v>
          </cell>
          <cell r="B449" t="str">
            <v>감나무</v>
          </cell>
          <cell r="C449" t="str">
            <v>H2.5*R7</v>
          </cell>
          <cell r="D449">
            <v>47500</v>
          </cell>
        </row>
        <row r="450">
          <cell r="A450" t="str">
            <v>감R8</v>
          </cell>
          <cell r="B450" t="str">
            <v>감나무</v>
          </cell>
          <cell r="C450" t="str">
            <v>H2.5*R8</v>
          </cell>
          <cell r="D450">
            <v>81900</v>
          </cell>
        </row>
        <row r="451">
          <cell r="A451" t="str">
            <v>감R10</v>
          </cell>
          <cell r="B451" t="str">
            <v>감나무</v>
          </cell>
          <cell r="C451" t="str">
            <v>H3.0*R10</v>
          </cell>
          <cell r="D451">
            <v>84000</v>
          </cell>
        </row>
        <row r="452">
          <cell r="A452" t="str">
            <v>감R12</v>
          </cell>
          <cell r="B452" t="str">
            <v>감나무</v>
          </cell>
          <cell r="C452" t="str">
            <v>H3.5*R12</v>
          </cell>
          <cell r="D452">
            <v>189000</v>
          </cell>
        </row>
        <row r="453">
          <cell r="A453" t="str">
            <v>감R15</v>
          </cell>
          <cell r="B453" t="str">
            <v>감나무</v>
          </cell>
          <cell r="C453" t="str">
            <v>H4.0*R15</v>
          </cell>
          <cell r="D453">
            <v>158000</v>
          </cell>
        </row>
        <row r="454">
          <cell r="A454" t="str">
            <v>구상H1.5</v>
          </cell>
          <cell r="B454" t="str">
            <v>구상나무</v>
          </cell>
          <cell r="C454" t="str">
            <v>H1.5*W0.5</v>
          </cell>
          <cell r="D454">
            <v>48200</v>
          </cell>
        </row>
        <row r="455">
          <cell r="A455" t="str">
            <v>구상H2.0</v>
          </cell>
          <cell r="B455" t="str">
            <v>구상나무</v>
          </cell>
          <cell r="C455" t="str">
            <v>H2.0*W0.8</v>
          </cell>
          <cell r="D455">
            <v>164700</v>
          </cell>
        </row>
        <row r="456">
          <cell r="A456" t="str">
            <v>구상H2.5</v>
          </cell>
          <cell r="B456" t="str">
            <v>구상나무</v>
          </cell>
          <cell r="C456" t="str">
            <v>H2.5*W1.0</v>
          </cell>
          <cell r="D456">
            <v>294200</v>
          </cell>
        </row>
        <row r="457">
          <cell r="A457" t="str">
            <v>구상H3.0</v>
          </cell>
          <cell r="B457" t="str">
            <v>구상나무</v>
          </cell>
          <cell r="C457" t="str">
            <v>H3.0*W1.2</v>
          </cell>
          <cell r="D457">
            <v>411900</v>
          </cell>
        </row>
        <row r="458">
          <cell r="A458" t="str">
            <v>해송W0.8</v>
          </cell>
          <cell r="B458" t="str">
            <v>해송</v>
          </cell>
          <cell r="C458" t="str">
            <v>H2.5*W0.8</v>
          </cell>
          <cell r="D458">
            <v>20800</v>
          </cell>
        </row>
        <row r="459">
          <cell r="A459" t="str">
            <v>해송W1.0</v>
          </cell>
          <cell r="B459" t="str">
            <v>해송</v>
          </cell>
          <cell r="C459" t="str">
            <v>H3.0*W1.0</v>
          </cell>
          <cell r="D459">
            <v>30200</v>
          </cell>
        </row>
        <row r="460">
          <cell r="A460" t="str">
            <v>해송R10</v>
          </cell>
          <cell r="B460" t="str">
            <v>해송</v>
          </cell>
          <cell r="C460" t="str">
            <v>H3.0*W1.2*R10</v>
          </cell>
          <cell r="D460">
            <v>326200</v>
          </cell>
        </row>
        <row r="461">
          <cell r="A461" t="str">
            <v>해송R12</v>
          </cell>
          <cell r="B461" t="str">
            <v>해송</v>
          </cell>
          <cell r="C461" t="str">
            <v>H3.5*W1.5*R12</v>
          </cell>
          <cell r="D461">
            <v>393000</v>
          </cell>
        </row>
        <row r="462">
          <cell r="A462" t="str">
            <v>해송R15</v>
          </cell>
          <cell r="B462" t="str">
            <v>해송</v>
          </cell>
          <cell r="C462" t="str">
            <v>H4.0*W2.0*R15</v>
          </cell>
          <cell r="D462">
            <v>513000</v>
          </cell>
        </row>
        <row r="463">
          <cell r="A463" t="str">
            <v>향W0.3</v>
          </cell>
          <cell r="B463" t="str">
            <v>향나무</v>
          </cell>
          <cell r="C463" t="str">
            <v>H1.0*W0.3</v>
          </cell>
          <cell r="D463">
            <v>2000</v>
          </cell>
        </row>
        <row r="464">
          <cell r="A464" t="str">
            <v>향W0.4</v>
          </cell>
          <cell r="B464" t="str">
            <v>향나무</v>
          </cell>
          <cell r="C464" t="str">
            <v>H1.2*W0.4</v>
          </cell>
          <cell r="D464">
            <v>3400</v>
          </cell>
        </row>
        <row r="465">
          <cell r="A465" t="str">
            <v>향W0.6</v>
          </cell>
          <cell r="B465" t="str">
            <v>향나무</v>
          </cell>
          <cell r="C465" t="str">
            <v>H1.5*W0.6</v>
          </cell>
          <cell r="D465">
            <v>9500</v>
          </cell>
        </row>
        <row r="466">
          <cell r="A466" t="str">
            <v>향W0.8</v>
          </cell>
          <cell r="B466" t="str">
            <v>향나무</v>
          </cell>
          <cell r="C466" t="str">
            <v>H2.0*W0.8</v>
          </cell>
          <cell r="D466">
            <v>26800</v>
          </cell>
        </row>
        <row r="467">
          <cell r="A467" t="str">
            <v>향W1.0</v>
          </cell>
          <cell r="B467" t="str">
            <v>향나무</v>
          </cell>
          <cell r="C467" t="str">
            <v>H3.0*W1.0</v>
          </cell>
          <cell r="D467">
            <v>65300</v>
          </cell>
        </row>
        <row r="468">
          <cell r="A468" t="str">
            <v>향W1.2</v>
          </cell>
          <cell r="B468" t="str">
            <v>향나무</v>
          </cell>
          <cell r="C468" t="str">
            <v>H3.0*W1.2</v>
          </cell>
          <cell r="D468">
            <v>91800</v>
          </cell>
        </row>
        <row r="469">
          <cell r="A469" t="str">
            <v>조형향W1.5</v>
          </cell>
          <cell r="B469" t="str">
            <v>조형향나무</v>
          </cell>
          <cell r="C469" t="str">
            <v>H3.5*W1.5</v>
          </cell>
          <cell r="D469">
            <v>473000</v>
          </cell>
        </row>
        <row r="470">
          <cell r="A470" t="str">
            <v>조형향W1.8</v>
          </cell>
          <cell r="B470" t="str">
            <v>조형향나무</v>
          </cell>
          <cell r="C470" t="str">
            <v>H4.0*W1.8</v>
          </cell>
          <cell r="D470">
            <v>947100</v>
          </cell>
        </row>
        <row r="471">
          <cell r="A471" t="str">
            <v>조형향W2.0</v>
          </cell>
          <cell r="B471" t="str">
            <v>조형향나무</v>
          </cell>
          <cell r="C471" t="str">
            <v>H4.0*W2.0</v>
          </cell>
          <cell r="D471">
            <v>1488300</v>
          </cell>
        </row>
        <row r="472">
          <cell r="A472" t="str">
            <v>화백H2.5</v>
          </cell>
          <cell r="B472" t="str">
            <v>화백</v>
          </cell>
          <cell r="C472" t="str">
            <v>H2.5*W1.0</v>
          </cell>
          <cell r="D472">
            <v>11400</v>
          </cell>
        </row>
        <row r="473">
          <cell r="A473" t="str">
            <v>화백H3.0</v>
          </cell>
          <cell r="B473" t="str">
            <v>화백</v>
          </cell>
          <cell r="C473" t="str">
            <v>H3.0*W1.2</v>
          </cell>
          <cell r="D473">
            <v>22000</v>
          </cell>
        </row>
        <row r="474">
          <cell r="A474" t="str">
            <v>화백H3.5</v>
          </cell>
          <cell r="B474" t="str">
            <v>화백</v>
          </cell>
          <cell r="C474" t="str">
            <v>H3.5*W1.5</v>
          </cell>
          <cell r="D474">
            <v>79000</v>
          </cell>
        </row>
        <row r="475">
          <cell r="A475" t="str">
            <v>화백H4.0</v>
          </cell>
          <cell r="B475" t="str">
            <v>화백</v>
          </cell>
          <cell r="C475" t="str">
            <v>H4.0*W1.8</v>
          </cell>
          <cell r="D475">
            <v>147000</v>
          </cell>
        </row>
        <row r="476">
          <cell r="A476" t="str">
            <v>후박R3</v>
          </cell>
          <cell r="B476" t="str">
            <v>후박나무</v>
          </cell>
          <cell r="C476" t="str">
            <v>H2.0*R3</v>
          </cell>
          <cell r="D476">
            <v>22400</v>
          </cell>
        </row>
        <row r="477">
          <cell r="A477" t="str">
            <v>후박R4</v>
          </cell>
          <cell r="B477" t="str">
            <v>후박나무</v>
          </cell>
          <cell r="C477" t="str">
            <v>H2.5*R4</v>
          </cell>
          <cell r="D477">
            <v>33800</v>
          </cell>
        </row>
        <row r="478">
          <cell r="A478" t="str">
            <v>후박R5</v>
          </cell>
          <cell r="B478" t="str">
            <v>후박나무</v>
          </cell>
          <cell r="C478" t="str">
            <v>H3.0*R5</v>
          </cell>
          <cell r="D478">
            <v>63800</v>
          </cell>
        </row>
        <row r="479">
          <cell r="A479" t="str">
            <v>히말라야시다H2.0</v>
          </cell>
          <cell r="B479" t="str">
            <v>히말라야시다</v>
          </cell>
          <cell r="C479" t="str">
            <v>H2.0*W0.8</v>
          </cell>
          <cell r="D479">
            <v>10000</v>
          </cell>
        </row>
        <row r="480">
          <cell r="A480" t="str">
            <v>히말라야시다H2.5</v>
          </cell>
          <cell r="B480" t="str">
            <v>히말라야시다</v>
          </cell>
          <cell r="C480" t="str">
            <v>H2.5*W1.0*B2</v>
          </cell>
          <cell r="D480">
            <v>23100</v>
          </cell>
        </row>
        <row r="481">
          <cell r="A481" t="str">
            <v>히말라야시다H3.0</v>
          </cell>
          <cell r="B481" t="str">
            <v>히말라야시다</v>
          </cell>
          <cell r="C481" t="str">
            <v>H3.0*W1.2*B3</v>
          </cell>
          <cell r="D481">
            <v>36400</v>
          </cell>
        </row>
        <row r="482">
          <cell r="A482" t="str">
            <v>히말라야시다H3.5</v>
          </cell>
          <cell r="B482" t="str">
            <v>히말라야시다</v>
          </cell>
          <cell r="C482" t="str">
            <v>H3.5*W1.5*B6</v>
          </cell>
          <cell r="D482">
            <v>66600</v>
          </cell>
        </row>
        <row r="483">
          <cell r="A483" t="str">
            <v>히말라야시다H4.0</v>
          </cell>
          <cell r="B483" t="str">
            <v>히말라야시다</v>
          </cell>
          <cell r="C483" t="str">
            <v>H4.0*W1.8*B8</v>
          </cell>
          <cell r="D483">
            <v>124000</v>
          </cell>
        </row>
        <row r="484">
          <cell r="A484" t="str">
            <v>히말라야시다H4.5</v>
          </cell>
          <cell r="B484" t="str">
            <v>히말라야시다</v>
          </cell>
          <cell r="C484" t="str">
            <v>H4.5*W2.0*B10</v>
          </cell>
          <cell r="D484">
            <v>312000</v>
          </cell>
        </row>
        <row r="485">
          <cell r="A485" t="str">
            <v>히말라야시다H5.0</v>
          </cell>
          <cell r="B485" t="str">
            <v>히말라야시다</v>
          </cell>
          <cell r="C485" t="str">
            <v>H5.0*W3.0*B15</v>
          </cell>
          <cell r="D485">
            <v>1074000</v>
          </cell>
        </row>
        <row r="486">
          <cell r="A486" t="str">
            <v>잣H1.0</v>
          </cell>
          <cell r="B486" t="str">
            <v>잣나무</v>
          </cell>
          <cell r="C486" t="str">
            <v>H1.0*W0.3</v>
          </cell>
          <cell r="D486">
            <v>2310</v>
          </cell>
        </row>
        <row r="487">
          <cell r="A487" t="str">
            <v>잣H1.5</v>
          </cell>
          <cell r="B487" t="str">
            <v>잣나무</v>
          </cell>
          <cell r="C487" t="str">
            <v>H1.5*W0.6</v>
          </cell>
          <cell r="D487">
            <v>6510</v>
          </cell>
        </row>
        <row r="488">
          <cell r="A488" t="str">
            <v>잣H2.0</v>
          </cell>
          <cell r="B488" t="str">
            <v>잣나무</v>
          </cell>
          <cell r="C488" t="str">
            <v>H2.0*W1.0</v>
          </cell>
          <cell r="D488">
            <v>9400</v>
          </cell>
        </row>
        <row r="489">
          <cell r="A489" t="str">
            <v>잣H2.5</v>
          </cell>
          <cell r="B489" t="str">
            <v>잣나무</v>
          </cell>
          <cell r="C489" t="str">
            <v>H2.5*W1.2</v>
          </cell>
          <cell r="D489">
            <v>13700</v>
          </cell>
        </row>
        <row r="490">
          <cell r="A490" t="str">
            <v>잣H3.0</v>
          </cell>
          <cell r="B490" t="str">
            <v>잣나무</v>
          </cell>
          <cell r="C490" t="str">
            <v>H3.0*W1.5</v>
          </cell>
          <cell r="D490">
            <v>19600</v>
          </cell>
        </row>
        <row r="491">
          <cell r="A491" t="str">
            <v>잣H3.5</v>
          </cell>
          <cell r="B491" t="str">
            <v>잣나무</v>
          </cell>
          <cell r="C491" t="str">
            <v>H3.5*W1.8</v>
          </cell>
          <cell r="D491">
            <v>64700</v>
          </cell>
        </row>
        <row r="492">
          <cell r="A492" t="str">
            <v>잣H4.0</v>
          </cell>
          <cell r="B492" t="str">
            <v>잣나무</v>
          </cell>
          <cell r="C492" t="str">
            <v>H4.0*W2.0</v>
          </cell>
          <cell r="D492">
            <v>131100</v>
          </cell>
        </row>
        <row r="493">
          <cell r="A493" t="str">
            <v>잣H5.0</v>
          </cell>
          <cell r="B493" t="str">
            <v>잣나무</v>
          </cell>
          <cell r="C493" t="str">
            <v>H5.0*W2.2</v>
          </cell>
          <cell r="D493">
            <v>200700</v>
          </cell>
        </row>
        <row r="494">
          <cell r="A494" t="str">
            <v>젓H1.5</v>
          </cell>
          <cell r="B494" t="str">
            <v>젓나무</v>
          </cell>
          <cell r="C494" t="str">
            <v>H1.5*W0.6</v>
          </cell>
          <cell r="D494">
            <v>6500</v>
          </cell>
        </row>
        <row r="495">
          <cell r="A495" t="str">
            <v>젓H2.0</v>
          </cell>
          <cell r="B495" t="str">
            <v>젓나무</v>
          </cell>
          <cell r="C495" t="str">
            <v>H2.0*W1.0</v>
          </cell>
          <cell r="D495">
            <v>27390</v>
          </cell>
        </row>
        <row r="496">
          <cell r="A496" t="str">
            <v>젓H2.0W1.2</v>
          </cell>
          <cell r="B496" t="str">
            <v>젓나무</v>
          </cell>
          <cell r="C496" t="str">
            <v>H2.0*W1.2</v>
          </cell>
          <cell r="D496">
            <v>25000</v>
          </cell>
        </row>
        <row r="497">
          <cell r="A497" t="str">
            <v>젓H2.5</v>
          </cell>
          <cell r="B497" t="str">
            <v>젓나무</v>
          </cell>
          <cell r="C497" t="str">
            <v>H2.5*W1.2</v>
          </cell>
          <cell r="D497">
            <v>29800</v>
          </cell>
        </row>
        <row r="498">
          <cell r="A498" t="str">
            <v>젓H3.0</v>
          </cell>
          <cell r="B498" t="str">
            <v>젓나무</v>
          </cell>
          <cell r="C498" t="str">
            <v>H3.0*W1.5</v>
          </cell>
          <cell r="D498">
            <v>104500</v>
          </cell>
        </row>
        <row r="499">
          <cell r="A499" t="str">
            <v>젓H3.5</v>
          </cell>
          <cell r="B499" t="str">
            <v>젓나무</v>
          </cell>
          <cell r="C499" t="str">
            <v>H3.5*W1.8</v>
          </cell>
          <cell r="D499">
            <v>137390</v>
          </cell>
        </row>
        <row r="500">
          <cell r="A500" t="str">
            <v>젓H4.0</v>
          </cell>
          <cell r="B500" t="str">
            <v>젓나무</v>
          </cell>
          <cell r="C500" t="str">
            <v>H4.0*W2.0</v>
          </cell>
          <cell r="D500">
            <v>242660</v>
          </cell>
        </row>
        <row r="501">
          <cell r="A501" t="str">
            <v>조형향W1.0</v>
          </cell>
          <cell r="B501" t="str">
            <v>조형가이즈까향</v>
          </cell>
          <cell r="C501" t="str">
            <v>H3.0*W1.0</v>
          </cell>
          <cell r="D501">
            <v>203800</v>
          </cell>
        </row>
        <row r="502">
          <cell r="A502" t="str">
            <v>조형향W1.2</v>
          </cell>
          <cell r="B502" t="str">
            <v>조형가이즈까향</v>
          </cell>
          <cell r="C502" t="str">
            <v>H3.0*W1.2</v>
          </cell>
          <cell r="D502">
            <v>407710</v>
          </cell>
        </row>
        <row r="503">
          <cell r="A503" t="str">
            <v>조형향W1.4</v>
          </cell>
          <cell r="B503" t="str">
            <v>조형가이즈까향</v>
          </cell>
          <cell r="C503" t="str">
            <v>H3.0*W1.4</v>
          </cell>
          <cell r="D503">
            <v>815430</v>
          </cell>
        </row>
        <row r="504">
          <cell r="A504" t="str">
            <v>조형향W1.6</v>
          </cell>
          <cell r="B504" t="str">
            <v>조형가이즈까향</v>
          </cell>
          <cell r="C504" t="str">
            <v>H3.5*W1.6</v>
          </cell>
          <cell r="D504">
            <v>1630860</v>
          </cell>
        </row>
        <row r="505">
          <cell r="A505" t="str">
            <v>섬잣H1.0</v>
          </cell>
          <cell r="B505" t="str">
            <v>섬잣나무</v>
          </cell>
          <cell r="C505" t="str">
            <v>H1.0*W0.5</v>
          </cell>
          <cell r="D505">
            <v>14700</v>
          </cell>
        </row>
        <row r="506">
          <cell r="A506" t="str">
            <v>섬잣H1.5</v>
          </cell>
          <cell r="B506" t="str">
            <v>섬잣나무</v>
          </cell>
          <cell r="C506" t="str">
            <v>H1.5*W0.8</v>
          </cell>
          <cell r="D506">
            <v>28100</v>
          </cell>
        </row>
        <row r="507">
          <cell r="A507" t="str">
            <v>섬잣H2.0</v>
          </cell>
          <cell r="B507" t="str">
            <v>섬잣나무</v>
          </cell>
          <cell r="C507" t="str">
            <v>H2.0*W1.0</v>
          </cell>
          <cell r="D507">
            <v>57700</v>
          </cell>
        </row>
        <row r="508">
          <cell r="A508" t="str">
            <v>조형섬잣H2.5</v>
          </cell>
          <cell r="B508" t="str">
            <v>조형섬잣</v>
          </cell>
          <cell r="C508" t="str">
            <v>H2.5*W1.2</v>
          </cell>
          <cell r="D508">
            <v>807800</v>
          </cell>
        </row>
        <row r="509">
          <cell r="A509" t="str">
            <v>조형섬잣H3.0</v>
          </cell>
          <cell r="B509" t="str">
            <v>조형섬잣</v>
          </cell>
          <cell r="C509" t="str">
            <v>H3.0*W1.5</v>
          </cell>
          <cell r="D509">
            <v>1631200</v>
          </cell>
        </row>
        <row r="510">
          <cell r="A510" t="str">
            <v>조형섬잣H3.5</v>
          </cell>
          <cell r="B510" t="str">
            <v>조형섬잣</v>
          </cell>
          <cell r="C510" t="str">
            <v>H3.5*W1.8</v>
          </cell>
          <cell r="D510">
            <v>3029600</v>
          </cell>
        </row>
        <row r="511">
          <cell r="A511" t="str">
            <v>조형소R6</v>
          </cell>
          <cell r="B511" t="str">
            <v>조형소나무</v>
          </cell>
          <cell r="C511" t="str">
            <v>H2.0*R6</v>
          </cell>
          <cell r="D511">
            <v>141200</v>
          </cell>
        </row>
        <row r="512">
          <cell r="A512" t="str">
            <v>조형소R8</v>
          </cell>
          <cell r="B512" t="str">
            <v>조형소나무</v>
          </cell>
          <cell r="C512" t="str">
            <v>H2.5*R8</v>
          </cell>
          <cell r="D512">
            <v>282500</v>
          </cell>
        </row>
        <row r="513">
          <cell r="A513" t="str">
            <v>조형소R10</v>
          </cell>
          <cell r="B513" t="str">
            <v>조형소나무</v>
          </cell>
          <cell r="C513" t="str">
            <v>H2.5*R10</v>
          </cell>
          <cell r="D513">
            <v>536600</v>
          </cell>
        </row>
        <row r="514">
          <cell r="A514" t="str">
            <v>조형소R12</v>
          </cell>
          <cell r="B514" t="str">
            <v>조형소나무</v>
          </cell>
          <cell r="C514" t="str">
            <v>H3.0*R12</v>
          </cell>
          <cell r="D514">
            <v>861500</v>
          </cell>
        </row>
        <row r="515">
          <cell r="A515" t="str">
            <v>조형소R15</v>
          </cell>
          <cell r="B515" t="str">
            <v>조형소나무</v>
          </cell>
          <cell r="C515" t="str">
            <v>H3.5*R15</v>
          </cell>
          <cell r="D515">
            <v>1299400</v>
          </cell>
        </row>
        <row r="516">
          <cell r="A516" t="str">
            <v>조형소R20</v>
          </cell>
          <cell r="B516" t="str">
            <v>조형소나무</v>
          </cell>
          <cell r="C516" t="str">
            <v>H4.0*R20</v>
          </cell>
          <cell r="D516">
            <v>1906700</v>
          </cell>
        </row>
        <row r="517">
          <cell r="A517" t="str">
            <v>조형소R25</v>
          </cell>
          <cell r="B517" t="str">
            <v>조형소나무</v>
          </cell>
          <cell r="C517" t="str">
            <v>H4.5*R25</v>
          </cell>
          <cell r="D517">
            <v>2683200</v>
          </cell>
        </row>
        <row r="518">
          <cell r="A518" t="str">
            <v>조형소R30</v>
          </cell>
          <cell r="B518" t="str">
            <v>조형소나무</v>
          </cell>
          <cell r="C518" t="str">
            <v>H5.0*R30</v>
          </cell>
          <cell r="D518">
            <v>3248400</v>
          </cell>
        </row>
        <row r="519">
          <cell r="A519" t="str">
            <v>조형향W1.5</v>
          </cell>
          <cell r="B519" t="str">
            <v>조형향나무</v>
          </cell>
          <cell r="C519" t="str">
            <v>H3.5*W1.5</v>
          </cell>
          <cell r="D519">
            <v>473000</v>
          </cell>
        </row>
        <row r="520">
          <cell r="A520" t="str">
            <v>조형향W1.8</v>
          </cell>
          <cell r="B520" t="str">
            <v>조형향나무</v>
          </cell>
          <cell r="C520" t="str">
            <v>H4.0*W1.8</v>
          </cell>
          <cell r="D520">
            <v>947100</v>
          </cell>
        </row>
        <row r="521">
          <cell r="A521" t="str">
            <v>조형향W2.0</v>
          </cell>
          <cell r="B521" t="str">
            <v>조형향나무</v>
          </cell>
          <cell r="C521" t="str">
            <v>H4.0*W2.0</v>
          </cell>
          <cell r="D521">
            <v>1488300</v>
          </cell>
        </row>
        <row r="522">
          <cell r="A522" t="str">
            <v>편백H1.5</v>
          </cell>
          <cell r="B522" t="str">
            <v>편백</v>
          </cell>
          <cell r="C522" t="str">
            <v>H1.5*W0.5</v>
          </cell>
          <cell r="D522">
            <v>1100</v>
          </cell>
        </row>
        <row r="523">
          <cell r="A523" t="str">
            <v>편백H2.0</v>
          </cell>
          <cell r="B523" t="str">
            <v>편백</v>
          </cell>
          <cell r="C523" t="str">
            <v>H2.0*W0.8</v>
          </cell>
          <cell r="D523">
            <v>3500</v>
          </cell>
        </row>
        <row r="524">
          <cell r="A524" t="str">
            <v>편백H2.5</v>
          </cell>
          <cell r="B524" t="str">
            <v>편백</v>
          </cell>
          <cell r="C524" t="str">
            <v>H2.5*W1.0</v>
          </cell>
          <cell r="D524">
            <v>11600</v>
          </cell>
        </row>
        <row r="525">
          <cell r="A525" t="str">
            <v>편백H3.0</v>
          </cell>
          <cell r="B525" t="str">
            <v>편백</v>
          </cell>
          <cell r="C525" t="str">
            <v>H3.0*W1.2</v>
          </cell>
          <cell r="D525">
            <v>43800</v>
          </cell>
        </row>
        <row r="526">
          <cell r="A526" t="str">
            <v>편백H3.5</v>
          </cell>
          <cell r="B526" t="str">
            <v>편백</v>
          </cell>
          <cell r="C526" t="str">
            <v>H3.5*W1.5</v>
          </cell>
          <cell r="D526">
            <v>79000</v>
          </cell>
        </row>
        <row r="527">
          <cell r="A527" t="str">
            <v>황금편백H2.0</v>
          </cell>
          <cell r="B527" t="str">
            <v>황금편백</v>
          </cell>
          <cell r="C527" t="str">
            <v>H2.0*W1.5</v>
          </cell>
          <cell r="D527">
            <v>28400</v>
          </cell>
        </row>
        <row r="528">
          <cell r="A528" t="str">
            <v>황금편백H3.0</v>
          </cell>
          <cell r="B528" t="str">
            <v>황금편백</v>
          </cell>
          <cell r="C528" t="str">
            <v>H3.0*W1.5</v>
          </cell>
          <cell r="D528">
            <v>34800</v>
          </cell>
        </row>
        <row r="529">
          <cell r="A529" t="str">
            <v>실편백H1.5</v>
          </cell>
          <cell r="B529" t="str">
            <v>실편백</v>
          </cell>
          <cell r="C529" t="str">
            <v>H1.5*W1.0</v>
          </cell>
          <cell r="D529">
            <v>15400</v>
          </cell>
        </row>
        <row r="530">
          <cell r="A530" t="str">
            <v>실편백H2.0</v>
          </cell>
          <cell r="B530" t="str">
            <v>실편백</v>
          </cell>
          <cell r="C530" t="str">
            <v>H2.0*W1.5</v>
          </cell>
          <cell r="D530">
            <v>67830</v>
          </cell>
        </row>
        <row r="531">
          <cell r="A531" t="str">
            <v>실편백H2.5</v>
          </cell>
          <cell r="B531" t="str">
            <v>실편백</v>
          </cell>
          <cell r="C531" t="str">
            <v>H2.5*W1.8</v>
          </cell>
          <cell r="D531">
            <v>111190</v>
          </cell>
        </row>
        <row r="532">
          <cell r="A532" t="str">
            <v>측백H1.2</v>
          </cell>
          <cell r="B532" t="str">
            <v>측백나무</v>
          </cell>
          <cell r="C532" t="str">
            <v>H1.2*W0.3</v>
          </cell>
          <cell r="D532">
            <v>1200</v>
          </cell>
        </row>
        <row r="533">
          <cell r="A533" t="str">
            <v>측백H1.5</v>
          </cell>
          <cell r="B533" t="str">
            <v>측백나무</v>
          </cell>
          <cell r="C533" t="str">
            <v>H1.5*W0.4</v>
          </cell>
          <cell r="D533">
            <v>2600</v>
          </cell>
        </row>
        <row r="534">
          <cell r="A534" t="str">
            <v>측백H2.0</v>
          </cell>
          <cell r="B534" t="str">
            <v>측백나무</v>
          </cell>
          <cell r="C534" t="str">
            <v>H2.0*W0.6</v>
          </cell>
          <cell r="D534">
            <v>3900</v>
          </cell>
        </row>
        <row r="535">
          <cell r="A535" t="str">
            <v>측백H2.5</v>
          </cell>
          <cell r="B535" t="str">
            <v>측백나무</v>
          </cell>
          <cell r="C535" t="str">
            <v>H2.5*W0.8</v>
          </cell>
          <cell r="D535">
            <v>35090</v>
          </cell>
        </row>
        <row r="536">
          <cell r="A536" t="str">
            <v>측백H3.0</v>
          </cell>
          <cell r="B536" t="str">
            <v>측백나무</v>
          </cell>
          <cell r="C536" t="str">
            <v>H3.0*W1.0</v>
          </cell>
          <cell r="D536">
            <v>59510</v>
          </cell>
        </row>
        <row r="537">
          <cell r="A537" t="str">
            <v>측백H3.5</v>
          </cell>
          <cell r="B537" t="str">
            <v>측백나무</v>
          </cell>
          <cell r="C537" t="str">
            <v>H3.5*W1.2</v>
          </cell>
          <cell r="D537">
            <v>119020</v>
          </cell>
        </row>
        <row r="538">
          <cell r="A538" t="str">
            <v>둥근측백H0.9</v>
          </cell>
          <cell r="B538" t="str">
            <v>둥근측백나무</v>
          </cell>
          <cell r="C538" t="str">
            <v>H0.9*W0.5</v>
          </cell>
          <cell r="D538">
            <v>2700</v>
          </cell>
        </row>
        <row r="539">
          <cell r="A539" t="str">
            <v>둥근측백H1.2</v>
          </cell>
          <cell r="B539" t="str">
            <v>둥근측백나무</v>
          </cell>
          <cell r="C539" t="str">
            <v>H1.2*W0.7</v>
          </cell>
          <cell r="D539">
            <v>12300</v>
          </cell>
        </row>
        <row r="540">
          <cell r="A540" t="str">
            <v>둥근측백H1.5</v>
          </cell>
          <cell r="B540" t="str">
            <v>둥근측백나무</v>
          </cell>
          <cell r="C540" t="str">
            <v>H1.5*W0.9</v>
          </cell>
          <cell r="D540">
            <v>16000</v>
          </cell>
        </row>
        <row r="541">
          <cell r="A541" t="str">
            <v>서양측백H1.2</v>
          </cell>
          <cell r="B541" t="str">
            <v>서양측백</v>
          </cell>
          <cell r="C541" t="str">
            <v>H1.2*W0.4</v>
          </cell>
          <cell r="D541">
            <v>7300</v>
          </cell>
        </row>
        <row r="542">
          <cell r="A542" t="str">
            <v>서양측백H1.5</v>
          </cell>
          <cell r="B542" t="str">
            <v>서양측백</v>
          </cell>
          <cell r="C542" t="str">
            <v>H1.5*W0.5</v>
          </cell>
          <cell r="D542">
            <v>10800</v>
          </cell>
        </row>
        <row r="543">
          <cell r="A543" t="str">
            <v>서양측백H2.0</v>
          </cell>
          <cell r="B543" t="str">
            <v>서양측백</v>
          </cell>
          <cell r="C543" t="str">
            <v>H2.0*W0.6</v>
          </cell>
          <cell r="D543">
            <v>19600</v>
          </cell>
        </row>
        <row r="544">
          <cell r="A544" t="str">
            <v>서양측백H2.5</v>
          </cell>
          <cell r="B544" t="str">
            <v>서양측백</v>
          </cell>
          <cell r="C544" t="str">
            <v>H2.5*W0.8</v>
          </cell>
          <cell r="D544">
            <v>23000</v>
          </cell>
        </row>
        <row r="545">
          <cell r="A545" t="str">
            <v>서양측백H3.0</v>
          </cell>
          <cell r="B545" t="str">
            <v>서양측백</v>
          </cell>
          <cell r="C545" t="str">
            <v>H3.0*W1.0</v>
          </cell>
          <cell r="D545">
            <v>54300</v>
          </cell>
        </row>
        <row r="546">
          <cell r="A546" t="str">
            <v>서양측백H3.5</v>
          </cell>
          <cell r="B546" t="str">
            <v>서양측백</v>
          </cell>
          <cell r="C546" t="str">
            <v>H3.5*W1.2</v>
          </cell>
          <cell r="D546">
            <v>170000</v>
          </cell>
        </row>
        <row r="547">
          <cell r="A547" t="str">
            <v>주목H1.0</v>
          </cell>
          <cell r="B547" t="str">
            <v>주목</v>
          </cell>
          <cell r="C547" t="str">
            <v>H1.0*W0.6</v>
          </cell>
          <cell r="D547">
            <v>56800</v>
          </cell>
        </row>
        <row r="548">
          <cell r="A548" t="str">
            <v>주목H1.5</v>
          </cell>
          <cell r="B548" t="str">
            <v>주목</v>
          </cell>
          <cell r="C548" t="str">
            <v>H1.5*W0.8</v>
          </cell>
          <cell r="D548">
            <v>154000</v>
          </cell>
        </row>
        <row r="549">
          <cell r="A549" t="str">
            <v>주목H2.0</v>
          </cell>
          <cell r="B549" t="str">
            <v>주목</v>
          </cell>
          <cell r="C549" t="str">
            <v>H2.0*W1.0</v>
          </cell>
          <cell r="D549">
            <v>210000</v>
          </cell>
        </row>
        <row r="550">
          <cell r="A550" t="str">
            <v>주목H2.5</v>
          </cell>
          <cell r="B550" t="str">
            <v>주목</v>
          </cell>
          <cell r="C550" t="str">
            <v>H2.5*W1.5</v>
          </cell>
          <cell r="D550">
            <v>880000</v>
          </cell>
        </row>
        <row r="551">
          <cell r="A551" t="str">
            <v>주목H3.0</v>
          </cell>
          <cell r="B551" t="str">
            <v>주목</v>
          </cell>
          <cell r="C551" t="str">
            <v>H3.0*W2.0</v>
          </cell>
          <cell r="D551">
            <v>1430000</v>
          </cell>
        </row>
        <row r="552">
          <cell r="A552" t="str">
            <v>소R10</v>
          </cell>
          <cell r="B552" t="str">
            <v>소나무</v>
          </cell>
          <cell r="C552" t="str">
            <v>H3.0*W1.5*R10</v>
          </cell>
          <cell r="D552">
            <v>195000</v>
          </cell>
        </row>
        <row r="553">
          <cell r="A553" t="str">
            <v>소R15</v>
          </cell>
          <cell r="B553" t="str">
            <v>소나무</v>
          </cell>
          <cell r="C553" t="str">
            <v>H4.0*W2.0*R15</v>
          </cell>
          <cell r="D553">
            <v>319000</v>
          </cell>
        </row>
        <row r="554">
          <cell r="A554" t="str">
            <v>소R20</v>
          </cell>
          <cell r="B554" t="str">
            <v>소나무</v>
          </cell>
          <cell r="C554" t="str">
            <v>H5.0*W2.5*R20</v>
          </cell>
          <cell r="D554">
            <v>465000</v>
          </cell>
        </row>
        <row r="555">
          <cell r="A555" t="str">
            <v>스트잣H2.0</v>
          </cell>
          <cell r="B555" t="str">
            <v>스트로브잣나무</v>
          </cell>
          <cell r="C555" t="str">
            <v>H2.0*W1.0</v>
          </cell>
          <cell r="D555">
            <v>17600</v>
          </cell>
        </row>
        <row r="556">
          <cell r="A556" t="str">
            <v>스트잣H2.5</v>
          </cell>
          <cell r="B556" t="str">
            <v>스트로브잣나무</v>
          </cell>
          <cell r="C556" t="str">
            <v>H2.5*W1.2</v>
          </cell>
          <cell r="D556">
            <v>25800</v>
          </cell>
        </row>
        <row r="557">
          <cell r="A557" t="str">
            <v>스트잣H3.0</v>
          </cell>
          <cell r="B557" t="str">
            <v>스트로브잣나무</v>
          </cell>
          <cell r="C557" t="str">
            <v>H3.0*W1.5</v>
          </cell>
          <cell r="D557">
            <v>36400</v>
          </cell>
        </row>
        <row r="558">
          <cell r="A558" t="str">
            <v>스트잣H4.0</v>
          </cell>
          <cell r="B558" t="str">
            <v>스트로브잣나무</v>
          </cell>
          <cell r="C558" t="str">
            <v>H4.0*W1.8</v>
          </cell>
          <cell r="D558">
            <v>124000</v>
          </cell>
        </row>
        <row r="559">
          <cell r="A559" t="str">
            <v>스트잣H5.0</v>
          </cell>
          <cell r="B559" t="str">
            <v>스트로브잣나무</v>
          </cell>
          <cell r="C559" t="str">
            <v>H5.0*W2.0</v>
          </cell>
          <cell r="D559">
            <v>235000</v>
          </cell>
        </row>
        <row r="560">
          <cell r="A560" t="str">
            <v>태산목H1.5</v>
          </cell>
          <cell r="B560" t="str">
            <v>태산목</v>
          </cell>
          <cell r="C560" t="str">
            <v>H1.5*W0.5</v>
          </cell>
          <cell r="D560">
            <v>33700</v>
          </cell>
        </row>
        <row r="561">
          <cell r="A561" t="str">
            <v>태산목H2.0</v>
          </cell>
          <cell r="B561" t="str">
            <v>태산목</v>
          </cell>
          <cell r="C561" t="str">
            <v>H2.0*W1.0</v>
          </cell>
          <cell r="D561">
            <v>77700</v>
          </cell>
        </row>
        <row r="562">
          <cell r="A562" t="str">
            <v>태산목H2.5</v>
          </cell>
          <cell r="B562" t="str">
            <v>태산목</v>
          </cell>
          <cell r="C562" t="str">
            <v>H2.5*W1.2</v>
          </cell>
          <cell r="D562">
            <v>109000</v>
          </cell>
        </row>
        <row r="563">
          <cell r="A563" t="str">
            <v>앵두W0.6</v>
          </cell>
          <cell r="B563" t="str">
            <v>앵두나무</v>
          </cell>
          <cell r="C563" t="str">
            <v>H1.2*W0.6</v>
          </cell>
          <cell r="D563">
            <v>11700</v>
          </cell>
        </row>
        <row r="564">
          <cell r="A564" t="str">
            <v>앵두W0.8</v>
          </cell>
          <cell r="B564" t="str">
            <v>앵두나무</v>
          </cell>
          <cell r="C564" t="str">
            <v>H1.5*W0.8</v>
          </cell>
          <cell r="D564">
            <v>7535</v>
          </cell>
        </row>
        <row r="565">
          <cell r="A565" t="str">
            <v>앵두W1.2</v>
          </cell>
          <cell r="B565" t="str">
            <v>앵두나무</v>
          </cell>
          <cell r="C565" t="str">
            <v>H1.8*W1.2</v>
          </cell>
          <cell r="D565">
            <v>9365</v>
          </cell>
        </row>
        <row r="566">
          <cell r="A566" t="str">
            <v>영산홍W0.3</v>
          </cell>
          <cell r="B566" t="str">
            <v>영산홍</v>
          </cell>
          <cell r="C566" t="str">
            <v>H0.3*W0.3</v>
          </cell>
          <cell r="D566">
            <v>1000</v>
          </cell>
        </row>
        <row r="567">
          <cell r="A567" t="str">
            <v>영산홍W0.4</v>
          </cell>
          <cell r="B567" t="str">
            <v>영산홍</v>
          </cell>
          <cell r="C567" t="str">
            <v>H0.3*W0.4</v>
          </cell>
          <cell r="D567">
            <v>1800</v>
          </cell>
        </row>
        <row r="568">
          <cell r="A568" t="str">
            <v>영산홍W0.5</v>
          </cell>
          <cell r="B568" t="str">
            <v>영산홍</v>
          </cell>
          <cell r="C568" t="str">
            <v>H0.4*W0.5</v>
          </cell>
          <cell r="D568">
            <v>3400</v>
          </cell>
        </row>
        <row r="569">
          <cell r="A569" t="str">
            <v>영산홍W0.6</v>
          </cell>
          <cell r="B569" t="str">
            <v>영산홍</v>
          </cell>
          <cell r="C569" t="str">
            <v>H0.5*W0.6</v>
          </cell>
          <cell r="D569">
            <v>5000</v>
          </cell>
        </row>
        <row r="570">
          <cell r="A570" t="str">
            <v>영산홍W0.8</v>
          </cell>
          <cell r="B570" t="str">
            <v>영산홍</v>
          </cell>
          <cell r="C570" t="str">
            <v>H0.5*W0.8</v>
          </cell>
          <cell r="D570">
            <v>18480</v>
          </cell>
        </row>
        <row r="571">
          <cell r="A571" t="str">
            <v>영산홍W1.0</v>
          </cell>
          <cell r="B571" t="str">
            <v>영산홍</v>
          </cell>
          <cell r="C571" t="str">
            <v>H0.8*W1.0</v>
          </cell>
          <cell r="D571">
            <v>43150</v>
          </cell>
        </row>
        <row r="572">
          <cell r="A572" t="str">
            <v>옥향W0.4</v>
          </cell>
          <cell r="B572" t="str">
            <v>옥향</v>
          </cell>
          <cell r="C572" t="str">
            <v>H0.3*W0.4</v>
          </cell>
          <cell r="D572">
            <v>7600</v>
          </cell>
        </row>
        <row r="573">
          <cell r="A573" t="str">
            <v>옥향W0.5</v>
          </cell>
          <cell r="B573" t="str">
            <v>옥향</v>
          </cell>
          <cell r="C573" t="str">
            <v>H0.3*W0.5</v>
          </cell>
          <cell r="D573">
            <v>8300</v>
          </cell>
        </row>
        <row r="574">
          <cell r="A574" t="str">
            <v>옥향W0.6</v>
          </cell>
          <cell r="B574" t="str">
            <v>옥향</v>
          </cell>
          <cell r="C574" t="str">
            <v>H0.4*W0.6</v>
          </cell>
          <cell r="D574">
            <v>18300</v>
          </cell>
        </row>
        <row r="575">
          <cell r="A575" t="str">
            <v>옥향W0.8</v>
          </cell>
          <cell r="B575" t="str">
            <v>옥향</v>
          </cell>
          <cell r="C575" t="str">
            <v>H0.5*W0.8</v>
          </cell>
          <cell r="D575">
            <v>20000</v>
          </cell>
        </row>
        <row r="576">
          <cell r="A576" t="str">
            <v>옥향W1.0</v>
          </cell>
          <cell r="B576" t="str">
            <v>옥향</v>
          </cell>
          <cell r="C576" t="str">
            <v>H0.5*W1.0</v>
          </cell>
          <cell r="D576">
            <v>29800</v>
          </cell>
        </row>
        <row r="577">
          <cell r="A577" t="str">
            <v>옥향W1.2</v>
          </cell>
          <cell r="B577" t="str">
            <v>옥향</v>
          </cell>
          <cell r="C577" t="str">
            <v>H0.8*W1.2</v>
          </cell>
          <cell r="D577">
            <v>91800</v>
          </cell>
        </row>
        <row r="578">
          <cell r="A578" t="str">
            <v>단풍철쭉W0.1</v>
          </cell>
          <cell r="B578" t="str">
            <v>단풍철쭉</v>
          </cell>
          <cell r="C578" t="str">
            <v>H0.3*W0.1</v>
          </cell>
          <cell r="D578">
            <v>1800</v>
          </cell>
        </row>
        <row r="579">
          <cell r="A579" t="str">
            <v>단풍철쭉W0.15</v>
          </cell>
          <cell r="B579" t="str">
            <v>단풍철쭉</v>
          </cell>
          <cell r="C579" t="str">
            <v>H0.4*W0.15</v>
          </cell>
          <cell r="D579">
            <v>2500</v>
          </cell>
        </row>
        <row r="580">
          <cell r="A580" t="str">
            <v>단풍철쭉W0.2</v>
          </cell>
          <cell r="B580" t="str">
            <v>단풍철쭉</v>
          </cell>
          <cell r="C580" t="str">
            <v>H0.4*W0.2</v>
          </cell>
          <cell r="D580">
            <v>3500</v>
          </cell>
        </row>
        <row r="581">
          <cell r="A581" t="str">
            <v>황철쭉W0.3</v>
          </cell>
          <cell r="B581" t="str">
            <v>황철쭉</v>
          </cell>
          <cell r="C581" t="str">
            <v>H0.3*W0.3</v>
          </cell>
          <cell r="D581">
            <v>1100</v>
          </cell>
        </row>
        <row r="582">
          <cell r="A582" t="str">
            <v>황철쭉W0.4</v>
          </cell>
          <cell r="B582" t="str">
            <v>황철쭉</v>
          </cell>
          <cell r="C582" t="str">
            <v>H0.4*W0.4</v>
          </cell>
          <cell r="D582">
            <v>1200</v>
          </cell>
        </row>
        <row r="583">
          <cell r="A583" t="str">
            <v>황철쭉W0.5</v>
          </cell>
          <cell r="B583" t="str">
            <v>황철쭉</v>
          </cell>
          <cell r="C583" t="str">
            <v>H0.5*W0.5</v>
          </cell>
          <cell r="D583">
            <v>2800</v>
          </cell>
        </row>
        <row r="584">
          <cell r="A584" t="str">
            <v>황철쭉W0.6</v>
          </cell>
          <cell r="B584" t="str">
            <v>황철쭉</v>
          </cell>
          <cell r="C584" t="str">
            <v>H0.6*W0.6</v>
          </cell>
          <cell r="D584">
            <v>5600</v>
          </cell>
        </row>
        <row r="585">
          <cell r="A585" t="str">
            <v>박태기W0.3</v>
          </cell>
          <cell r="B585" t="str">
            <v>박태기</v>
          </cell>
          <cell r="C585" t="str">
            <v>H1.0*W0.3</v>
          </cell>
          <cell r="D585">
            <v>3800</v>
          </cell>
        </row>
        <row r="586">
          <cell r="A586" t="str">
            <v>박태기W0.5</v>
          </cell>
          <cell r="B586" t="str">
            <v>박태기</v>
          </cell>
          <cell r="C586" t="str">
            <v>H1.2*W0.5</v>
          </cell>
          <cell r="D586">
            <v>4300</v>
          </cell>
        </row>
        <row r="587">
          <cell r="A587" t="str">
            <v>박태기W0.6</v>
          </cell>
          <cell r="B587" t="str">
            <v>박태기</v>
          </cell>
          <cell r="C587" t="str">
            <v>H1.5*W0.6</v>
          </cell>
          <cell r="D587">
            <v>4100</v>
          </cell>
        </row>
        <row r="588">
          <cell r="A588" t="str">
            <v>박태기W0.8</v>
          </cell>
          <cell r="B588" t="str">
            <v>박태기</v>
          </cell>
          <cell r="C588" t="str">
            <v>H1.8*W0.8</v>
          </cell>
          <cell r="D588">
            <v>7300</v>
          </cell>
        </row>
        <row r="589">
          <cell r="A589" t="str">
            <v>백철쭉W0.3</v>
          </cell>
          <cell r="B589" t="str">
            <v>백철쭉</v>
          </cell>
          <cell r="C589" t="str">
            <v>H0.3*W0.3</v>
          </cell>
          <cell r="D589">
            <v>2420</v>
          </cell>
        </row>
        <row r="590">
          <cell r="A590" t="str">
            <v>백철쭉W0.4</v>
          </cell>
          <cell r="B590" t="str">
            <v>백철쭉</v>
          </cell>
          <cell r="C590" t="str">
            <v>H0.3*W0.4</v>
          </cell>
          <cell r="D590">
            <v>2000</v>
          </cell>
        </row>
        <row r="591">
          <cell r="A591" t="str">
            <v>백철쭉W0.5</v>
          </cell>
          <cell r="B591" t="str">
            <v>백철쭉</v>
          </cell>
          <cell r="C591" t="str">
            <v>H0.4*W0.5</v>
          </cell>
          <cell r="D591">
            <v>3600</v>
          </cell>
        </row>
        <row r="592">
          <cell r="A592" t="str">
            <v>백철쭉W0.6</v>
          </cell>
          <cell r="B592" t="str">
            <v>백철쭉</v>
          </cell>
          <cell r="C592" t="str">
            <v>H0.5*W0.6</v>
          </cell>
          <cell r="D592">
            <v>9020</v>
          </cell>
        </row>
        <row r="593">
          <cell r="A593" t="str">
            <v>백철쭉W0.8</v>
          </cell>
          <cell r="B593" t="str">
            <v>백철쭉</v>
          </cell>
          <cell r="C593" t="str">
            <v>H0.6*W0.8</v>
          </cell>
          <cell r="D593">
            <v>22000</v>
          </cell>
        </row>
        <row r="594">
          <cell r="A594" t="str">
            <v>병꽃3지</v>
          </cell>
          <cell r="B594" t="str">
            <v>병꽃나무</v>
          </cell>
          <cell r="C594" t="str">
            <v>H1.0*W0.4*3가지</v>
          </cell>
          <cell r="D594">
            <v>1100</v>
          </cell>
        </row>
        <row r="595">
          <cell r="A595" t="str">
            <v>병꽃5지</v>
          </cell>
          <cell r="B595" t="str">
            <v>병꽃나무</v>
          </cell>
          <cell r="C595" t="str">
            <v>H1.2*W0.6*5가지</v>
          </cell>
          <cell r="D595">
            <v>2300</v>
          </cell>
        </row>
        <row r="596">
          <cell r="A596" t="str">
            <v>병꽃7지</v>
          </cell>
          <cell r="B596" t="str">
            <v>병꽃나무</v>
          </cell>
          <cell r="C596" t="str">
            <v>H1.2*W0.8*7가지</v>
          </cell>
          <cell r="D596">
            <v>5600</v>
          </cell>
        </row>
        <row r="597">
          <cell r="A597" t="str">
            <v>불두화w0.6</v>
          </cell>
          <cell r="B597" t="str">
            <v>불두화</v>
          </cell>
          <cell r="C597" t="str">
            <v>H1.0*W0.6</v>
          </cell>
          <cell r="D597">
            <v>6700</v>
          </cell>
        </row>
        <row r="598">
          <cell r="A598" t="str">
            <v>불두화w0.8</v>
          </cell>
          <cell r="B598" t="str">
            <v>불두화</v>
          </cell>
          <cell r="C598" t="str">
            <v>H1.2*W0.8</v>
          </cell>
          <cell r="D598">
            <v>7500</v>
          </cell>
        </row>
        <row r="599">
          <cell r="A599" t="str">
            <v>불두화w1.0</v>
          </cell>
          <cell r="B599" t="str">
            <v>불두화</v>
          </cell>
          <cell r="C599" t="str">
            <v>H1.5*W1.0</v>
          </cell>
          <cell r="D599">
            <v>7900</v>
          </cell>
        </row>
        <row r="600">
          <cell r="A600" t="str">
            <v>불두화w1.2</v>
          </cell>
          <cell r="B600" t="str">
            <v>불두화</v>
          </cell>
          <cell r="C600" t="str">
            <v>H1.8*W1.2</v>
          </cell>
          <cell r="D600">
            <v>14200</v>
          </cell>
        </row>
        <row r="601">
          <cell r="A601" t="str">
            <v>치자W0.3</v>
          </cell>
          <cell r="B601" t="str">
            <v>치자나무</v>
          </cell>
          <cell r="C601" t="str">
            <v>H0.5*W0.3</v>
          </cell>
          <cell r="D601">
            <v>7500</v>
          </cell>
        </row>
        <row r="602">
          <cell r="A602" t="str">
            <v>치자W0.5</v>
          </cell>
          <cell r="B602" t="str">
            <v>치자나무</v>
          </cell>
          <cell r="C602" t="str">
            <v>H0.8*W0.5</v>
          </cell>
          <cell r="D602">
            <v>9000</v>
          </cell>
        </row>
        <row r="603">
          <cell r="A603" t="str">
            <v>치자W0.6</v>
          </cell>
          <cell r="B603" t="str">
            <v>치자나무</v>
          </cell>
          <cell r="C603" t="str">
            <v>H1.0*W0.6</v>
          </cell>
          <cell r="D603">
            <v>11200</v>
          </cell>
        </row>
        <row r="604">
          <cell r="A604" t="str">
            <v>돈W0.4</v>
          </cell>
          <cell r="B604" t="str">
            <v>돈나무</v>
          </cell>
          <cell r="C604" t="str">
            <v>H0.5*W0.4</v>
          </cell>
          <cell r="D604">
            <v>12500</v>
          </cell>
        </row>
        <row r="605">
          <cell r="A605" t="str">
            <v>돈W0.5</v>
          </cell>
          <cell r="B605" t="str">
            <v>돈나무</v>
          </cell>
          <cell r="C605" t="str">
            <v>H0.8*W0.5</v>
          </cell>
          <cell r="D605">
            <v>23600</v>
          </cell>
        </row>
        <row r="606">
          <cell r="A606" t="str">
            <v>돈W0.7</v>
          </cell>
          <cell r="B606" t="str">
            <v>돈나무</v>
          </cell>
          <cell r="C606" t="str">
            <v>H1.0*W0.7</v>
          </cell>
          <cell r="D606">
            <v>43800</v>
          </cell>
        </row>
        <row r="607">
          <cell r="A607" t="str">
            <v>돈W1.0</v>
          </cell>
          <cell r="B607" t="str">
            <v>돈나무</v>
          </cell>
          <cell r="C607" t="str">
            <v>H1.2*W1.0</v>
          </cell>
          <cell r="D607">
            <v>81100</v>
          </cell>
        </row>
        <row r="608">
          <cell r="A608" t="str">
            <v>눈주목W0.3</v>
          </cell>
          <cell r="B608" t="str">
            <v>눈주목</v>
          </cell>
          <cell r="C608" t="str">
            <v>H0.3*W0.3</v>
          </cell>
          <cell r="D608">
            <v>10500</v>
          </cell>
        </row>
        <row r="609">
          <cell r="A609" t="str">
            <v>눈주목W0.4</v>
          </cell>
          <cell r="B609" t="str">
            <v>눈주목</v>
          </cell>
          <cell r="C609" t="str">
            <v>H0.4*W0.4</v>
          </cell>
          <cell r="D609">
            <v>16300</v>
          </cell>
        </row>
        <row r="610">
          <cell r="A610" t="str">
            <v>눈주목W0.5</v>
          </cell>
          <cell r="B610" t="str">
            <v>눈주목</v>
          </cell>
          <cell r="C610" t="str">
            <v>H0.5*W0.5</v>
          </cell>
          <cell r="D610">
            <v>17100</v>
          </cell>
        </row>
        <row r="611">
          <cell r="A611" t="str">
            <v>눈주목W0.6</v>
          </cell>
          <cell r="B611" t="str">
            <v>눈주목</v>
          </cell>
          <cell r="C611" t="str">
            <v>H0.5*W0.6</v>
          </cell>
          <cell r="D611">
            <v>35300</v>
          </cell>
        </row>
        <row r="612">
          <cell r="A612" t="str">
            <v>둥근일광W0.5</v>
          </cell>
          <cell r="B612" t="str">
            <v>둥근일광편백</v>
          </cell>
          <cell r="C612" t="str">
            <v>H0.4*W0.5</v>
          </cell>
          <cell r="D612">
            <v>11000</v>
          </cell>
        </row>
        <row r="613">
          <cell r="A613" t="str">
            <v>둥근일광W0.7</v>
          </cell>
          <cell r="B613" t="str">
            <v>둥근일광편백</v>
          </cell>
          <cell r="C613" t="str">
            <v>H0.5*W0.7</v>
          </cell>
          <cell r="D613">
            <v>23500</v>
          </cell>
        </row>
        <row r="614">
          <cell r="A614" t="str">
            <v>둥근일광W0.9</v>
          </cell>
          <cell r="B614" t="str">
            <v>둥근일광편백</v>
          </cell>
          <cell r="C614" t="str">
            <v>H0.5*W0.9</v>
          </cell>
          <cell r="D614">
            <v>36700</v>
          </cell>
        </row>
        <row r="615">
          <cell r="A615" t="str">
            <v>개나리3지</v>
          </cell>
          <cell r="B615" t="str">
            <v>개나리</v>
          </cell>
          <cell r="C615" t="str">
            <v>H1.0*W0.4*3가지</v>
          </cell>
          <cell r="D615">
            <v>540</v>
          </cell>
        </row>
        <row r="616">
          <cell r="A616" t="str">
            <v>개나리5지</v>
          </cell>
          <cell r="B616" t="str">
            <v>개나리</v>
          </cell>
          <cell r="C616" t="str">
            <v>H1.2*W0.6*5가지</v>
          </cell>
          <cell r="D616">
            <v>1100</v>
          </cell>
        </row>
        <row r="617">
          <cell r="A617" t="str">
            <v>개나리7지</v>
          </cell>
          <cell r="B617" t="str">
            <v>개나리</v>
          </cell>
          <cell r="C617" t="str">
            <v>H1.2*W0.8*7가지</v>
          </cell>
          <cell r="D617">
            <v>1500</v>
          </cell>
        </row>
        <row r="618">
          <cell r="A618" t="str">
            <v>개나리9지</v>
          </cell>
          <cell r="B618" t="str">
            <v>개나리</v>
          </cell>
          <cell r="C618" t="str">
            <v>H1.2*W1.2*9가지</v>
          </cell>
          <cell r="D618">
            <v>3500</v>
          </cell>
        </row>
        <row r="619">
          <cell r="A619" t="str">
            <v>개나리12지</v>
          </cell>
          <cell r="B619" t="str">
            <v>개나리</v>
          </cell>
          <cell r="C619" t="str">
            <v>H1.5*W1.5*12가지</v>
          </cell>
          <cell r="D619">
            <v>4100</v>
          </cell>
        </row>
        <row r="620">
          <cell r="A620" t="str">
            <v>겹철쭉W0.4</v>
          </cell>
          <cell r="B620" t="str">
            <v>겹철쭉</v>
          </cell>
          <cell r="C620" t="str">
            <v>H0.3*W0.4</v>
          </cell>
          <cell r="D620">
            <v>4070</v>
          </cell>
        </row>
        <row r="621">
          <cell r="A621" t="str">
            <v>겹철쭉W0.6</v>
          </cell>
          <cell r="B621" t="str">
            <v>겹철쭉</v>
          </cell>
          <cell r="C621" t="str">
            <v>H0.5*W0.6</v>
          </cell>
          <cell r="D621">
            <v>5000</v>
          </cell>
        </row>
        <row r="622">
          <cell r="A622" t="str">
            <v>겹철쭉W0.8</v>
          </cell>
          <cell r="B622" t="str">
            <v>겹철쭉</v>
          </cell>
          <cell r="C622" t="str">
            <v>H0.6*W0.8</v>
          </cell>
          <cell r="D622">
            <v>10000</v>
          </cell>
        </row>
        <row r="623">
          <cell r="A623" t="str">
            <v>겹철쭉W1.0</v>
          </cell>
          <cell r="B623" t="str">
            <v>겹철쭉</v>
          </cell>
          <cell r="C623" t="str">
            <v>H0.8*W1.0</v>
          </cell>
          <cell r="D623">
            <v>23300</v>
          </cell>
        </row>
        <row r="624">
          <cell r="A624" t="str">
            <v>겹철쭉W1.2</v>
          </cell>
          <cell r="B624" t="str">
            <v>겹철쭉</v>
          </cell>
          <cell r="C624" t="str">
            <v>H0.8*W1.2</v>
          </cell>
          <cell r="D624">
            <v>45400</v>
          </cell>
        </row>
        <row r="625">
          <cell r="A625" t="str">
            <v>겹산철쭉W0.3</v>
          </cell>
          <cell r="B625" t="str">
            <v>겹산철쭉</v>
          </cell>
          <cell r="C625" t="str">
            <v>H0.3*W0.3</v>
          </cell>
          <cell r="D625">
            <v>2500</v>
          </cell>
        </row>
        <row r="626">
          <cell r="A626" t="str">
            <v>겹산철쭉W0.4</v>
          </cell>
          <cell r="B626" t="str">
            <v>겹산철쭉</v>
          </cell>
          <cell r="C626" t="str">
            <v>H0.3*W0.4</v>
          </cell>
          <cell r="D626">
            <v>4000</v>
          </cell>
        </row>
        <row r="627">
          <cell r="A627" t="str">
            <v>겹산철쭉W0.6</v>
          </cell>
          <cell r="B627" t="str">
            <v>겹산철쭉</v>
          </cell>
          <cell r="C627" t="str">
            <v>H0.4*W0.6</v>
          </cell>
          <cell r="D627">
            <v>6000</v>
          </cell>
        </row>
        <row r="628">
          <cell r="A628" t="str">
            <v>겹산철쭉W0.8</v>
          </cell>
          <cell r="B628" t="str">
            <v>겹산철쭉</v>
          </cell>
          <cell r="C628" t="str">
            <v>H0.4*W0.8</v>
          </cell>
          <cell r="D628">
            <v>12000</v>
          </cell>
        </row>
        <row r="629">
          <cell r="A629" t="str">
            <v>꽝꽝W0.4</v>
          </cell>
          <cell r="B629" t="str">
            <v>꽝꽝나무</v>
          </cell>
          <cell r="C629" t="str">
            <v>H0.3*W0.4</v>
          </cell>
          <cell r="D629">
            <v>13300</v>
          </cell>
        </row>
        <row r="630">
          <cell r="A630" t="str">
            <v>꽝꽝W0.6</v>
          </cell>
          <cell r="B630" t="str">
            <v>꽝꽝나무</v>
          </cell>
          <cell r="C630" t="str">
            <v>H0.4*W0.6</v>
          </cell>
          <cell r="D630">
            <v>18800</v>
          </cell>
        </row>
        <row r="631">
          <cell r="A631" t="str">
            <v>꽝꽝W0.8</v>
          </cell>
          <cell r="B631" t="str">
            <v>꽝꽝나무</v>
          </cell>
          <cell r="C631" t="str">
            <v>H0.5*W0.8</v>
          </cell>
          <cell r="D631">
            <v>30000</v>
          </cell>
        </row>
        <row r="632">
          <cell r="A632" t="str">
            <v>꽝꽝W1.0</v>
          </cell>
          <cell r="B632" t="str">
            <v>꽝꽝나무</v>
          </cell>
          <cell r="C632" t="str">
            <v>H0.6*W1.0</v>
          </cell>
          <cell r="D632">
            <v>43300</v>
          </cell>
        </row>
        <row r="633">
          <cell r="A633" t="str">
            <v>해당화2지</v>
          </cell>
          <cell r="B633" t="str">
            <v>해당화</v>
          </cell>
          <cell r="C633" t="str">
            <v>H0.8*W0.2*2가지</v>
          </cell>
          <cell r="D633">
            <v>5900</v>
          </cell>
        </row>
        <row r="634">
          <cell r="A634" t="str">
            <v>해당화3지</v>
          </cell>
          <cell r="B634" t="str">
            <v>해당화</v>
          </cell>
          <cell r="C634" t="str">
            <v>H1.0*W0.3*3가지</v>
          </cell>
          <cell r="D634">
            <v>9900</v>
          </cell>
        </row>
        <row r="635">
          <cell r="A635" t="str">
            <v>황매화2지</v>
          </cell>
          <cell r="B635" t="str">
            <v>황매화</v>
          </cell>
          <cell r="C635" t="str">
            <v>H1.0*W0.6*2가지</v>
          </cell>
          <cell r="D635">
            <v>3000</v>
          </cell>
        </row>
        <row r="636">
          <cell r="A636" t="str">
            <v>황매화4지</v>
          </cell>
          <cell r="B636" t="str">
            <v>황매화</v>
          </cell>
          <cell r="C636" t="str">
            <v>H1.2*W0.8*4가지</v>
          </cell>
          <cell r="D636">
            <v>5600</v>
          </cell>
        </row>
        <row r="637">
          <cell r="A637" t="str">
            <v>협죽도W0.3</v>
          </cell>
          <cell r="B637" t="str">
            <v>협죽도</v>
          </cell>
          <cell r="C637" t="str">
            <v>H0.8*W0.3</v>
          </cell>
          <cell r="D637">
            <v>4300</v>
          </cell>
        </row>
        <row r="638">
          <cell r="A638" t="str">
            <v>협죽도W0.4</v>
          </cell>
          <cell r="B638" t="str">
            <v>협죽도</v>
          </cell>
          <cell r="C638" t="str">
            <v>H1.0*W0.4</v>
          </cell>
          <cell r="D638">
            <v>5800</v>
          </cell>
        </row>
        <row r="639">
          <cell r="A639" t="str">
            <v>협죽도W0.5</v>
          </cell>
          <cell r="B639" t="str">
            <v>협죽도</v>
          </cell>
          <cell r="C639" t="str">
            <v>H1.2*W0.5</v>
          </cell>
          <cell r="D639">
            <v>9800</v>
          </cell>
        </row>
        <row r="640">
          <cell r="A640" t="str">
            <v>회양목W0.15</v>
          </cell>
          <cell r="B640" t="str">
            <v>회양목</v>
          </cell>
          <cell r="C640" t="str">
            <v>H0.15*W0.15</v>
          </cell>
          <cell r="D640">
            <v>900</v>
          </cell>
        </row>
        <row r="641">
          <cell r="A641" t="str">
            <v>회양목W0.3</v>
          </cell>
          <cell r="B641" t="str">
            <v>회양목</v>
          </cell>
          <cell r="C641" t="str">
            <v>H0.3*W0.3</v>
          </cell>
          <cell r="D641">
            <v>2700</v>
          </cell>
        </row>
        <row r="642">
          <cell r="A642" t="str">
            <v>회양목W0.4</v>
          </cell>
          <cell r="B642" t="str">
            <v>회양목</v>
          </cell>
          <cell r="C642" t="str">
            <v>H0.3*W0.4</v>
          </cell>
          <cell r="D642">
            <v>6400</v>
          </cell>
        </row>
        <row r="643">
          <cell r="A643" t="str">
            <v>회양목W0.5</v>
          </cell>
          <cell r="B643" t="str">
            <v>회양목</v>
          </cell>
          <cell r="C643" t="str">
            <v>H0.4*W0.5</v>
          </cell>
          <cell r="D643">
            <v>6500</v>
          </cell>
        </row>
        <row r="644">
          <cell r="A644" t="str">
            <v>회양목W0.6</v>
          </cell>
          <cell r="B644" t="str">
            <v>회양목</v>
          </cell>
          <cell r="C644" t="str">
            <v>H0.4*W0.6</v>
          </cell>
          <cell r="D644">
            <v>12100</v>
          </cell>
        </row>
        <row r="645">
          <cell r="A645" t="str">
            <v>회양목W0.8</v>
          </cell>
          <cell r="B645" t="str">
            <v>회양목</v>
          </cell>
          <cell r="C645" t="str">
            <v>H0.5*W0.8</v>
          </cell>
          <cell r="D645">
            <v>22500</v>
          </cell>
        </row>
        <row r="646">
          <cell r="A646" t="str">
            <v>회양목W1.0</v>
          </cell>
          <cell r="B646" t="str">
            <v>회양목</v>
          </cell>
          <cell r="C646" t="str">
            <v>H0.6*W1.0</v>
          </cell>
          <cell r="D646">
            <v>40000</v>
          </cell>
        </row>
        <row r="647">
          <cell r="A647" t="str">
            <v>회양목W1.2</v>
          </cell>
          <cell r="B647" t="str">
            <v>회양목</v>
          </cell>
          <cell r="C647" t="str">
            <v>H0.8*W1.2</v>
          </cell>
          <cell r="D647">
            <v>155600</v>
          </cell>
        </row>
        <row r="648">
          <cell r="A648" t="str">
            <v>흰말채W0.4</v>
          </cell>
          <cell r="B648" t="str">
            <v>흰말채나무</v>
          </cell>
          <cell r="C648" t="str">
            <v>H1.0*W0.4</v>
          </cell>
          <cell r="D648">
            <v>1400</v>
          </cell>
        </row>
        <row r="649">
          <cell r="A649" t="str">
            <v>흰말채W0.6</v>
          </cell>
          <cell r="B649" t="str">
            <v>흰말채나무</v>
          </cell>
          <cell r="C649" t="str">
            <v>H1.2*W0.6</v>
          </cell>
          <cell r="D649">
            <v>3000</v>
          </cell>
        </row>
        <row r="650">
          <cell r="A650" t="str">
            <v>흰말채W0.8</v>
          </cell>
          <cell r="B650" t="str">
            <v>흰말채나무</v>
          </cell>
          <cell r="C650" t="str">
            <v>H1.5*W0.8</v>
          </cell>
          <cell r="D650">
            <v>7000</v>
          </cell>
        </row>
        <row r="651">
          <cell r="A651" t="str">
            <v>화살W0.4</v>
          </cell>
          <cell r="B651" t="str">
            <v>화살나무</v>
          </cell>
          <cell r="C651" t="str">
            <v>H1.0*W0.4</v>
          </cell>
          <cell r="D651">
            <v>6300</v>
          </cell>
        </row>
        <row r="652">
          <cell r="A652" t="str">
            <v>화살W0.6</v>
          </cell>
          <cell r="B652" t="str">
            <v>화살나무</v>
          </cell>
          <cell r="C652" t="str">
            <v>H1.0*W0.6</v>
          </cell>
          <cell r="D652">
            <v>16700</v>
          </cell>
        </row>
        <row r="653">
          <cell r="A653" t="str">
            <v>화살W0.8</v>
          </cell>
          <cell r="B653" t="str">
            <v>화살나무</v>
          </cell>
          <cell r="C653" t="str">
            <v>H1.0*W0.8</v>
          </cell>
          <cell r="D653">
            <v>20700</v>
          </cell>
        </row>
        <row r="654">
          <cell r="A654" t="str">
            <v>화살W1.0</v>
          </cell>
          <cell r="B654" t="str">
            <v>화살나무</v>
          </cell>
          <cell r="C654" t="str">
            <v>H1.2*W1.0</v>
          </cell>
          <cell r="D654">
            <v>30900</v>
          </cell>
        </row>
        <row r="655">
          <cell r="A655" t="str">
            <v>화살W1.2</v>
          </cell>
          <cell r="B655" t="str">
            <v>화살나무</v>
          </cell>
          <cell r="C655" t="str">
            <v>H1.8*W1.2</v>
          </cell>
          <cell r="D655">
            <v>66000</v>
          </cell>
        </row>
        <row r="656">
          <cell r="A656" t="str">
            <v>황벽R4</v>
          </cell>
          <cell r="B656" t="str">
            <v>황벽나무</v>
          </cell>
          <cell r="C656" t="str">
            <v>H2.5*R4</v>
          </cell>
          <cell r="D656">
            <v>25800</v>
          </cell>
        </row>
        <row r="657">
          <cell r="A657" t="str">
            <v>황벽R6</v>
          </cell>
          <cell r="B657" t="str">
            <v>황벽나무</v>
          </cell>
          <cell r="C657" t="str">
            <v>H3.0*R6</v>
          </cell>
          <cell r="D657">
            <v>47000</v>
          </cell>
        </row>
        <row r="658">
          <cell r="A658" t="str">
            <v>황벽R8</v>
          </cell>
          <cell r="B658" t="str">
            <v>황벽나무</v>
          </cell>
          <cell r="C658" t="str">
            <v>H3.5*R8</v>
          </cell>
          <cell r="D658">
            <v>88200</v>
          </cell>
        </row>
        <row r="659">
          <cell r="A659" t="str">
            <v>황벽R10</v>
          </cell>
          <cell r="B659" t="str">
            <v>황벽나무</v>
          </cell>
          <cell r="C659" t="str">
            <v>H4.0*R10</v>
          </cell>
          <cell r="D659">
            <v>235400</v>
          </cell>
        </row>
        <row r="660">
          <cell r="A660" t="str">
            <v>자산홍0.30.3</v>
          </cell>
          <cell r="B660" t="str">
            <v>자산홍</v>
          </cell>
          <cell r="C660" t="str">
            <v>H0.3*W0.3</v>
          </cell>
          <cell r="D660">
            <v>1940</v>
          </cell>
        </row>
        <row r="661">
          <cell r="A661" t="str">
            <v>자산홍0.40.3</v>
          </cell>
          <cell r="B661" t="str">
            <v>자산홍</v>
          </cell>
          <cell r="C661" t="str">
            <v>H0.4*W0.3</v>
          </cell>
          <cell r="D661">
            <v>1300</v>
          </cell>
        </row>
        <row r="662">
          <cell r="A662" t="str">
            <v>자산홍0.40.4</v>
          </cell>
          <cell r="B662" t="str">
            <v>자산홍</v>
          </cell>
          <cell r="C662" t="str">
            <v>H0.4*W0.4</v>
          </cell>
          <cell r="D662">
            <v>2390</v>
          </cell>
        </row>
        <row r="663">
          <cell r="A663" t="str">
            <v>자산홍0.40.5</v>
          </cell>
          <cell r="B663" t="str">
            <v>자산홍</v>
          </cell>
          <cell r="C663" t="str">
            <v>H0.4*W0.5</v>
          </cell>
          <cell r="D663">
            <v>5060</v>
          </cell>
        </row>
        <row r="664">
          <cell r="A664" t="str">
            <v>자산홍0.50.4</v>
          </cell>
          <cell r="B664" t="str">
            <v>자산홍</v>
          </cell>
          <cell r="C664" t="str">
            <v>H0.5*W0.4</v>
          </cell>
          <cell r="D664">
            <v>2300</v>
          </cell>
        </row>
        <row r="665">
          <cell r="A665" t="str">
            <v>자산홍0.50.6</v>
          </cell>
          <cell r="B665" t="str">
            <v>자산홍</v>
          </cell>
          <cell r="C665" t="str">
            <v>H0.5*W0.6</v>
          </cell>
          <cell r="D665">
            <v>7700</v>
          </cell>
        </row>
        <row r="666">
          <cell r="A666" t="str">
            <v>자산홍0.50.8</v>
          </cell>
          <cell r="B666" t="str">
            <v>자산홍</v>
          </cell>
          <cell r="C666" t="str">
            <v>H0.5*W0.8</v>
          </cell>
          <cell r="D666">
            <v>11550</v>
          </cell>
        </row>
        <row r="667">
          <cell r="A667" t="str">
            <v>자산홍0.60.8</v>
          </cell>
          <cell r="B667" t="str">
            <v>자산홍</v>
          </cell>
          <cell r="C667" t="str">
            <v>H0.6*W0.8</v>
          </cell>
          <cell r="D667">
            <v>8300</v>
          </cell>
        </row>
        <row r="668">
          <cell r="A668" t="str">
            <v>조팝W0.3</v>
          </cell>
          <cell r="B668" t="str">
            <v>조팝나무</v>
          </cell>
          <cell r="C668" t="str">
            <v>H0.5*W0.3</v>
          </cell>
          <cell r="D668">
            <v>1000</v>
          </cell>
        </row>
        <row r="669">
          <cell r="A669" t="str">
            <v>조팝W0.4</v>
          </cell>
          <cell r="B669" t="str">
            <v>조팝나무</v>
          </cell>
          <cell r="C669" t="str">
            <v>H0.8*W0.4</v>
          </cell>
          <cell r="D669">
            <v>2000</v>
          </cell>
        </row>
        <row r="670">
          <cell r="A670" t="str">
            <v>조팝W0.5</v>
          </cell>
          <cell r="B670" t="str">
            <v>조팝나무</v>
          </cell>
          <cell r="C670" t="str">
            <v>H1.0*W0.5</v>
          </cell>
          <cell r="D670">
            <v>3500</v>
          </cell>
        </row>
        <row r="671">
          <cell r="A671" t="str">
            <v>둥근조팝W0.4</v>
          </cell>
          <cell r="B671" t="str">
            <v>둥근조팝나무</v>
          </cell>
          <cell r="C671" t="str">
            <v>H0.4*W0.4</v>
          </cell>
          <cell r="D671">
            <v>3200</v>
          </cell>
        </row>
        <row r="672">
          <cell r="A672" t="str">
            <v>둥근조팝W0.5</v>
          </cell>
          <cell r="B672" t="str">
            <v>둥근조팝나무</v>
          </cell>
          <cell r="C672" t="str">
            <v>H0.4*W0.5</v>
          </cell>
          <cell r="D672">
            <v>5200</v>
          </cell>
        </row>
        <row r="673">
          <cell r="A673" t="str">
            <v>둥근조팝W0.6</v>
          </cell>
          <cell r="B673" t="str">
            <v>둥근조팝나무</v>
          </cell>
          <cell r="C673" t="str">
            <v>H0.5*W0.6</v>
          </cell>
          <cell r="D673">
            <v>9700</v>
          </cell>
        </row>
        <row r="674">
          <cell r="A674" t="str">
            <v>좀작살W0.3</v>
          </cell>
          <cell r="B674" t="str">
            <v>좀작살</v>
          </cell>
          <cell r="C674" t="str">
            <v>H1.0*W0.3</v>
          </cell>
          <cell r="D674">
            <v>2500</v>
          </cell>
        </row>
        <row r="675">
          <cell r="A675" t="str">
            <v>좀작살W0.4</v>
          </cell>
          <cell r="B675" t="str">
            <v>좀작살</v>
          </cell>
          <cell r="C675" t="str">
            <v>H1.2*W0.4</v>
          </cell>
          <cell r="D675">
            <v>2100</v>
          </cell>
        </row>
        <row r="676">
          <cell r="A676" t="str">
            <v>좀작살W0.6</v>
          </cell>
          <cell r="B676" t="str">
            <v>좀작살</v>
          </cell>
          <cell r="C676" t="str">
            <v>H1.5*W0.6</v>
          </cell>
          <cell r="D676">
            <v>5200</v>
          </cell>
        </row>
        <row r="677">
          <cell r="A677" t="str">
            <v>좀작살W0.8</v>
          </cell>
          <cell r="B677" t="str">
            <v>좀작살</v>
          </cell>
          <cell r="C677" t="str">
            <v>H1.8*W0.8</v>
          </cell>
          <cell r="D677">
            <v>12000</v>
          </cell>
        </row>
        <row r="678">
          <cell r="A678" t="str">
            <v>쥐똥1.00.3</v>
          </cell>
          <cell r="B678" t="str">
            <v>쥐똥나무</v>
          </cell>
          <cell r="C678" t="str">
            <v>H1.0*W0.3</v>
          </cell>
          <cell r="D678">
            <v>760</v>
          </cell>
        </row>
        <row r="679">
          <cell r="A679" t="str">
            <v>쥐똥1.20.3</v>
          </cell>
          <cell r="B679" t="str">
            <v>쥐똥나무</v>
          </cell>
          <cell r="C679" t="str">
            <v>H1.2*W0.3</v>
          </cell>
          <cell r="D679">
            <v>940</v>
          </cell>
        </row>
        <row r="680">
          <cell r="A680" t="str">
            <v>쥐똥W0.4</v>
          </cell>
          <cell r="B680" t="str">
            <v>쥐똥나무</v>
          </cell>
          <cell r="C680" t="str">
            <v>H1.5*W0.4</v>
          </cell>
          <cell r="D680">
            <v>2730</v>
          </cell>
        </row>
        <row r="681">
          <cell r="A681" t="str">
            <v>진달래W0.3</v>
          </cell>
          <cell r="B681" t="str">
            <v>진달래</v>
          </cell>
          <cell r="C681" t="str">
            <v>H0.3*W0.3</v>
          </cell>
          <cell r="D681">
            <v>530</v>
          </cell>
        </row>
        <row r="682">
          <cell r="A682" t="str">
            <v>진달래W0.4</v>
          </cell>
          <cell r="B682" t="str">
            <v>진달래</v>
          </cell>
          <cell r="C682" t="str">
            <v>H0.4*W0.4</v>
          </cell>
          <cell r="D682">
            <v>1200</v>
          </cell>
        </row>
        <row r="683">
          <cell r="A683" t="str">
            <v>진달래W0.5</v>
          </cell>
          <cell r="B683" t="str">
            <v>진달래</v>
          </cell>
          <cell r="C683" t="str">
            <v>H0.5*W0.5</v>
          </cell>
          <cell r="D683">
            <v>1900</v>
          </cell>
        </row>
        <row r="684">
          <cell r="A684" t="str">
            <v>진달래W0.6</v>
          </cell>
          <cell r="B684" t="str">
            <v>진달래</v>
          </cell>
          <cell r="C684" t="str">
            <v>H0.5*W0.6</v>
          </cell>
          <cell r="D684">
            <v>6300</v>
          </cell>
        </row>
        <row r="685">
          <cell r="A685" t="str">
            <v>진달래W0.8</v>
          </cell>
          <cell r="B685" t="str">
            <v>진달래</v>
          </cell>
          <cell r="C685" t="str">
            <v>H0.6*W0.8</v>
          </cell>
          <cell r="D685">
            <v>10800</v>
          </cell>
        </row>
        <row r="686">
          <cell r="A686" t="str">
            <v>말발W0.3</v>
          </cell>
          <cell r="B686" t="str">
            <v>말발도리</v>
          </cell>
          <cell r="C686" t="str">
            <v>H1.0*W0.3</v>
          </cell>
          <cell r="D686">
            <v>1300</v>
          </cell>
        </row>
        <row r="687">
          <cell r="A687" t="str">
            <v>말발W0.4</v>
          </cell>
          <cell r="B687" t="str">
            <v>말발도리</v>
          </cell>
          <cell r="C687" t="str">
            <v>H1.2*W0.4</v>
          </cell>
          <cell r="D687">
            <v>2000</v>
          </cell>
        </row>
        <row r="688">
          <cell r="A688" t="str">
            <v>말발W0.6</v>
          </cell>
          <cell r="B688" t="str">
            <v>말발도리</v>
          </cell>
          <cell r="C688" t="str">
            <v>H1.5*W0.6</v>
          </cell>
          <cell r="D688">
            <v>3900</v>
          </cell>
        </row>
        <row r="689">
          <cell r="A689" t="str">
            <v>매자W0.3</v>
          </cell>
          <cell r="B689" t="str">
            <v>매자나무</v>
          </cell>
          <cell r="C689" t="str">
            <v>H0.4*W0.3</v>
          </cell>
          <cell r="D689">
            <v>3670</v>
          </cell>
        </row>
        <row r="690">
          <cell r="A690" t="str">
            <v>매자W0.5</v>
          </cell>
          <cell r="B690" t="str">
            <v>매자나무</v>
          </cell>
          <cell r="C690" t="str">
            <v>H0.5*W0.5</v>
          </cell>
          <cell r="D690">
            <v>8820</v>
          </cell>
        </row>
        <row r="691">
          <cell r="A691" t="str">
            <v>매자W0.6</v>
          </cell>
          <cell r="B691" t="str">
            <v>매자나무</v>
          </cell>
          <cell r="C691" t="str">
            <v>H0.6*W0.6</v>
          </cell>
          <cell r="D691">
            <v>11760</v>
          </cell>
        </row>
        <row r="692">
          <cell r="A692" t="str">
            <v>매자W0.4</v>
          </cell>
          <cell r="B692" t="str">
            <v>매자나무</v>
          </cell>
          <cell r="C692" t="str">
            <v>H0.8*W0.4</v>
          </cell>
          <cell r="D692">
            <v>2400</v>
          </cell>
        </row>
        <row r="693">
          <cell r="A693" t="str">
            <v>명자W0.4</v>
          </cell>
          <cell r="B693" t="str">
            <v>명자나무</v>
          </cell>
          <cell r="C693" t="str">
            <v>H0.6*W0.4</v>
          </cell>
          <cell r="D693">
            <v>1300</v>
          </cell>
        </row>
        <row r="694">
          <cell r="A694" t="str">
            <v>명자W0.5</v>
          </cell>
          <cell r="B694" t="str">
            <v>명자나무</v>
          </cell>
          <cell r="C694" t="str">
            <v>H0.8*W0.5</v>
          </cell>
          <cell r="D694">
            <v>2600</v>
          </cell>
        </row>
        <row r="695">
          <cell r="A695" t="str">
            <v>명자W0.6</v>
          </cell>
          <cell r="B695" t="str">
            <v>명자나무</v>
          </cell>
          <cell r="C695" t="str">
            <v>H1.0*W0.6</v>
          </cell>
          <cell r="D695">
            <v>4200</v>
          </cell>
        </row>
        <row r="696">
          <cell r="A696" t="str">
            <v>명자W0.8</v>
          </cell>
          <cell r="B696" t="str">
            <v>명자나무</v>
          </cell>
          <cell r="C696" t="str">
            <v>H1.2*W0.8</v>
          </cell>
          <cell r="D696">
            <v>10500</v>
          </cell>
        </row>
        <row r="697">
          <cell r="A697" t="str">
            <v>목서W0.6</v>
          </cell>
          <cell r="B697" t="str">
            <v>목서</v>
          </cell>
          <cell r="C697" t="str">
            <v>H1.5*W0.6</v>
          </cell>
          <cell r="D697">
            <v>47700</v>
          </cell>
        </row>
        <row r="698">
          <cell r="A698" t="str">
            <v>목서W1.2</v>
          </cell>
          <cell r="B698" t="str">
            <v>목서</v>
          </cell>
          <cell r="C698" t="str">
            <v>H2.0*W1.2</v>
          </cell>
          <cell r="D698">
            <v>70600</v>
          </cell>
        </row>
        <row r="699">
          <cell r="A699" t="str">
            <v>목서W1.5</v>
          </cell>
          <cell r="B699" t="str">
            <v>목서</v>
          </cell>
          <cell r="C699" t="str">
            <v>H2.5*W1.5</v>
          </cell>
          <cell r="D699">
            <v>154700</v>
          </cell>
        </row>
        <row r="700">
          <cell r="A700" t="str">
            <v>목수국W0.6</v>
          </cell>
          <cell r="B700" t="str">
            <v>목수국</v>
          </cell>
          <cell r="C700" t="str">
            <v>H1.0*W0.6</v>
          </cell>
          <cell r="D700">
            <v>9500</v>
          </cell>
        </row>
        <row r="701">
          <cell r="A701" t="str">
            <v>목수국W0.8</v>
          </cell>
          <cell r="B701" t="str">
            <v>목수국</v>
          </cell>
          <cell r="C701" t="str">
            <v>H1.2*W0.8</v>
          </cell>
          <cell r="D701">
            <v>16000</v>
          </cell>
        </row>
        <row r="702">
          <cell r="A702" t="str">
            <v>목수국W1.0</v>
          </cell>
          <cell r="B702" t="str">
            <v>목수국</v>
          </cell>
          <cell r="C702" t="str">
            <v>H1.5*W1.0</v>
          </cell>
          <cell r="D702">
            <v>26400</v>
          </cell>
        </row>
        <row r="703">
          <cell r="A703" t="str">
            <v>무궁화W0.3</v>
          </cell>
          <cell r="B703" t="str">
            <v>무궁화</v>
          </cell>
          <cell r="C703" t="str">
            <v>H1.0*W0.3</v>
          </cell>
          <cell r="D703">
            <v>550</v>
          </cell>
        </row>
        <row r="704">
          <cell r="A704" t="str">
            <v>무궁화W0.4</v>
          </cell>
          <cell r="B704" t="str">
            <v>무궁화</v>
          </cell>
          <cell r="C704" t="str">
            <v>H1.5*W0.4</v>
          </cell>
          <cell r="D704">
            <v>1200</v>
          </cell>
        </row>
        <row r="705">
          <cell r="A705" t="str">
            <v>무궁화W0.5</v>
          </cell>
          <cell r="B705" t="str">
            <v>무궁화</v>
          </cell>
          <cell r="C705" t="str">
            <v>H1.8*W0.5</v>
          </cell>
          <cell r="D705">
            <v>2100</v>
          </cell>
        </row>
        <row r="706">
          <cell r="A706" t="str">
            <v>무궁화W0.6</v>
          </cell>
          <cell r="B706" t="str">
            <v>무궁화</v>
          </cell>
          <cell r="C706" t="str">
            <v>H2.0*W0.6</v>
          </cell>
          <cell r="D706">
            <v>5200</v>
          </cell>
        </row>
        <row r="707">
          <cell r="A707" t="str">
            <v>미선3지</v>
          </cell>
          <cell r="B707" t="str">
            <v>미선나무</v>
          </cell>
          <cell r="C707" t="str">
            <v>H0.8*3가지</v>
          </cell>
          <cell r="D707">
            <v>4000</v>
          </cell>
        </row>
        <row r="708">
          <cell r="A708" t="str">
            <v>미선4지</v>
          </cell>
          <cell r="B708" t="str">
            <v>미선나무</v>
          </cell>
          <cell r="C708" t="str">
            <v>H1.2*4가지</v>
          </cell>
          <cell r="D708">
            <v>8200</v>
          </cell>
        </row>
        <row r="709">
          <cell r="A709" t="str">
            <v>낙상홍W0.4</v>
          </cell>
          <cell r="B709" t="str">
            <v>낙상홍</v>
          </cell>
          <cell r="C709" t="str">
            <v>H1.0*W0.4</v>
          </cell>
          <cell r="D709">
            <v>5800</v>
          </cell>
        </row>
        <row r="710">
          <cell r="A710" t="str">
            <v>낙상홍W0.6</v>
          </cell>
          <cell r="B710" t="str">
            <v>낙상홍</v>
          </cell>
          <cell r="C710" t="str">
            <v>H1.5*W0.6</v>
          </cell>
          <cell r="D710">
            <v>12700</v>
          </cell>
        </row>
        <row r="711">
          <cell r="A711" t="str">
            <v>낙상홍W0.8</v>
          </cell>
          <cell r="B711" t="str">
            <v>낙상홍</v>
          </cell>
          <cell r="C711" t="str">
            <v>H1.8*W0.8</v>
          </cell>
          <cell r="D711">
            <v>29500</v>
          </cell>
        </row>
        <row r="712">
          <cell r="A712" t="str">
            <v>낙상홍W1.0</v>
          </cell>
          <cell r="B712" t="str">
            <v>낙상홍</v>
          </cell>
          <cell r="C712" t="str">
            <v>H2.0*W1.0</v>
          </cell>
          <cell r="D712">
            <v>51900</v>
          </cell>
        </row>
        <row r="713">
          <cell r="A713" t="str">
            <v>낙상홍W1.5</v>
          </cell>
          <cell r="B713" t="str">
            <v>낙상홍</v>
          </cell>
          <cell r="C713" t="str">
            <v>H2.5*W1.5</v>
          </cell>
          <cell r="D713">
            <v>91500</v>
          </cell>
        </row>
        <row r="714">
          <cell r="A714" t="str">
            <v>눈향L0.6</v>
          </cell>
          <cell r="B714" t="str">
            <v>눈향</v>
          </cell>
          <cell r="C714" t="str">
            <v>H0.2*W0.3*L0.6</v>
          </cell>
          <cell r="D714">
            <v>4500</v>
          </cell>
        </row>
        <row r="715">
          <cell r="A715" t="str">
            <v>눈향L0.8</v>
          </cell>
          <cell r="B715" t="str">
            <v>눈향</v>
          </cell>
          <cell r="C715" t="str">
            <v>H0.3*W0.4*L0.8</v>
          </cell>
          <cell r="D715">
            <v>7200</v>
          </cell>
        </row>
        <row r="716">
          <cell r="A716" t="str">
            <v>눈향L0.9</v>
          </cell>
          <cell r="B716" t="str">
            <v>눈향</v>
          </cell>
          <cell r="C716" t="str">
            <v>H0.3*W0.4*L0.9</v>
          </cell>
          <cell r="D716">
            <v>8600</v>
          </cell>
        </row>
        <row r="717">
          <cell r="A717" t="str">
            <v>눈향L1.0</v>
          </cell>
          <cell r="B717" t="str">
            <v>눈향</v>
          </cell>
          <cell r="C717" t="str">
            <v>H0.3*W0.6*L1.0</v>
          </cell>
          <cell r="D717">
            <v>12200</v>
          </cell>
        </row>
        <row r="718">
          <cell r="A718" t="str">
            <v>눈향L1.4</v>
          </cell>
          <cell r="B718" t="str">
            <v>눈향</v>
          </cell>
          <cell r="C718" t="str">
            <v>H0.4*W0.8*L1.4</v>
          </cell>
          <cell r="D718">
            <v>28900</v>
          </cell>
        </row>
        <row r="719">
          <cell r="A719" t="str">
            <v>눈향L2.0</v>
          </cell>
          <cell r="B719" t="str">
            <v>눈향</v>
          </cell>
          <cell r="C719" t="str">
            <v>H0.5*W1.5*L2.0</v>
          </cell>
          <cell r="D719">
            <v>164700</v>
          </cell>
        </row>
        <row r="720">
          <cell r="A720" t="str">
            <v>미국눈향W0.1</v>
          </cell>
          <cell r="B720" t="str">
            <v>미국눈향</v>
          </cell>
          <cell r="C720" t="str">
            <v>H0.1*W0.1*L0.3</v>
          </cell>
          <cell r="D720">
            <v>5000</v>
          </cell>
        </row>
        <row r="721">
          <cell r="A721" t="str">
            <v>미국눈향W0.15</v>
          </cell>
          <cell r="B721" t="str">
            <v>미국눈향</v>
          </cell>
          <cell r="C721" t="str">
            <v>H0.1*W0.15*L0.5</v>
          </cell>
          <cell r="D721">
            <v>8000</v>
          </cell>
        </row>
        <row r="722">
          <cell r="A722" t="str">
            <v>미국눈향W0.2</v>
          </cell>
          <cell r="B722" t="str">
            <v>미국눈향</v>
          </cell>
          <cell r="C722" t="str">
            <v>H0.1*W0.2*L0.8</v>
          </cell>
          <cell r="D722">
            <v>12000</v>
          </cell>
        </row>
        <row r="723">
          <cell r="A723" t="str">
            <v>옥매화W0.6</v>
          </cell>
          <cell r="B723" t="str">
            <v>옥매화</v>
          </cell>
          <cell r="C723" t="str">
            <v>H1.0*W0.6</v>
          </cell>
          <cell r="D723">
            <v>5700</v>
          </cell>
        </row>
        <row r="724">
          <cell r="A724" t="str">
            <v>옥매화W0.8</v>
          </cell>
          <cell r="B724" t="str">
            <v>옥매화</v>
          </cell>
          <cell r="C724" t="str">
            <v>H1.2*W0.8</v>
          </cell>
          <cell r="D724">
            <v>28200</v>
          </cell>
        </row>
        <row r="725">
          <cell r="A725" t="str">
            <v>고광3지</v>
          </cell>
          <cell r="B725" t="str">
            <v>고광나무</v>
          </cell>
          <cell r="C725" t="str">
            <v>H1.0*3가지</v>
          </cell>
          <cell r="D725">
            <v>2200</v>
          </cell>
        </row>
        <row r="726">
          <cell r="A726" t="str">
            <v>고광5지</v>
          </cell>
          <cell r="B726" t="str">
            <v>고광나무</v>
          </cell>
          <cell r="C726" t="str">
            <v>H1.2*5가지</v>
          </cell>
          <cell r="D726">
            <v>3900</v>
          </cell>
        </row>
        <row r="727">
          <cell r="A727" t="str">
            <v>개쉬땅W0.4</v>
          </cell>
          <cell r="B727" t="str">
            <v>개쉬땅나무</v>
          </cell>
          <cell r="C727" t="str">
            <v>H1.2*W0.4</v>
          </cell>
          <cell r="D727">
            <v>5300</v>
          </cell>
        </row>
        <row r="728">
          <cell r="A728" t="str">
            <v>개쉬땅W0.5</v>
          </cell>
          <cell r="B728" t="str">
            <v>개쉬땅나무</v>
          </cell>
          <cell r="C728" t="str">
            <v>H1.5*W0.5</v>
          </cell>
          <cell r="D728">
            <v>8200</v>
          </cell>
        </row>
        <row r="729">
          <cell r="A729" t="str">
            <v>개쉬땅W0.6</v>
          </cell>
          <cell r="B729" t="str">
            <v>개쉬땅나무</v>
          </cell>
          <cell r="C729" t="str">
            <v>H1.5*W0.6</v>
          </cell>
          <cell r="D729">
            <v>10300</v>
          </cell>
        </row>
        <row r="730">
          <cell r="A730" t="str">
            <v>개야광W0.3</v>
          </cell>
          <cell r="B730" t="str">
            <v>개야광나무</v>
          </cell>
          <cell r="C730" t="str">
            <v>H0.2*W0.3</v>
          </cell>
          <cell r="D730">
            <v>3500</v>
          </cell>
        </row>
        <row r="731">
          <cell r="A731" t="str">
            <v>개야광W0.4</v>
          </cell>
          <cell r="B731" t="str">
            <v>개야광나무</v>
          </cell>
          <cell r="C731" t="str">
            <v>H0.3*W0.4</v>
          </cell>
          <cell r="D731">
            <v>6200</v>
          </cell>
        </row>
        <row r="732">
          <cell r="A732" t="str">
            <v>개야광W0.8</v>
          </cell>
          <cell r="B732" t="str">
            <v>개야광나무</v>
          </cell>
          <cell r="C732" t="str">
            <v>H0.4*W0.8</v>
          </cell>
          <cell r="D732">
            <v>10000</v>
          </cell>
        </row>
        <row r="733">
          <cell r="A733" t="str">
            <v>눈섬개야광W0.4</v>
          </cell>
          <cell r="B733" t="str">
            <v>눈섬개야광</v>
          </cell>
          <cell r="C733" t="str">
            <v>H0.1*W0.4</v>
          </cell>
          <cell r="D733">
            <v>3500</v>
          </cell>
        </row>
        <row r="734">
          <cell r="A734" t="str">
            <v>눈섬개야광W0.6</v>
          </cell>
          <cell r="B734" t="str">
            <v>눈섬개야광</v>
          </cell>
          <cell r="C734" t="str">
            <v>H0.2*W0.6</v>
          </cell>
          <cell r="D734">
            <v>5000</v>
          </cell>
        </row>
        <row r="735">
          <cell r="A735" t="str">
            <v>눈섬개야광W0.8</v>
          </cell>
          <cell r="B735" t="str">
            <v>눈섬개야광</v>
          </cell>
          <cell r="C735" t="str">
            <v>H0.3*W0.8</v>
          </cell>
          <cell r="D735">
            <v>8000</v>
          </cell>
        </row>
        <row r="736">
          <cell r="A736" t="str">
            <v>광나무H1.0</v>
          </cell>
          <cell r="B736" t="str">
            <v>광나무</v>
          </cell>
          <cell r="C736" t="str">
            <v>H1.0*W0.3</v>
          </cell>
          <cell r="D736">
            <v>2100</v>
          </cell>
        </row>
        <row r="737">
          <cell r="A737" t="str">
            <v>광나무H1.2</v>
          </cell>
          <cell r="B737" t="str">
            <v>광나무</v>
          </cell>
          <cell r="C737" t="str">
            <v>H1.2*W0.3</v>
          </cell>
          <cell r="D737">
            <v>2300</v>
          </cell>
        </row>
        <row r="738">
          <cell r="A738" t="str">
            <v>광나무H1.5</v>
          </cell>
          <cell r="B738" t="str">
            <v>광나무</v>
          </cell>
          <cell r="C738" t="str">
            <v>H1.5*W0.6</v>
          </cell>
          <cell r="D738">
            <v>5700</v>
          </cell>
        </row>
        <row r="739">
          <cell r="A739" t="str">
            <v>갯버들H0.5</v>
          </cell>
          <cell r="B739" t="str">
            <v>갯버들</v>
          </cell>
          <cell r="C739" t="str">
            <v>H0.5</v>
          </cell>
          <cell r="D739">
            <v>2500</v>
          </cell>
        </row>
        <row r="740">
          <cell r="A740" t="str">
            <v>갯버들H1.0</v>
          </cell>
          <cell r="B740" t="str">
            <v>갯버들</v>
          </cell>
          <cell r="C740" t="str">
            <v>H1.0</v>
          </cell>
          <cell r="D740">
            <v>4000</v>
          </cell>
        </row>
        <row r="741">
          <cell r="A741" t="str">
            <v>갯버들W0.4</v>
          </cell>
          <cell r="B741" t="str">
            <v>갯버들</v>
          </cell>
          <cell r="C741" t="str">
            <v>H1.2*W0.4</v>
          </cell>
          <cell r="D741">
            <v>8000</v>
          </cell>
        </row>
        <row r="742">
          <cell r="A742" t="str">
            <v>갯버들W0.6</v>
          </cell>
          <cell r="B742" t="str">
            <v>갯버들</v>
          </cell>
          <cell r="C742" t="str">
            <v>H1.5*W0.6</v>
          </cell>
          <cell r="D742">
            <v>15000</v>
          </cell>
        </row>
        <row r="743">
          <cell r="A743" t="str">
            <v>갯버들W1.0</v>
          </cell>
          <cell r="B743" t="str">
            <v>갯버들</v>
          </cell>
          <cell r="C743" t="str">
            <v>H1.8*W1.0</v>
          </cell>
          <cell r="D743">
            <v>30000</v>
          </cell>
        </row>
        <row r="744">
          <cell r="A744" t="str">
            <v>팔손이W0.5</v>
          </cell>
          <cell r="B744" t="str">
            <v>팔손이나무</v>
          </cell>
          <cell r="C744" t="str">
            <v>H0.7*W0.5</v>
          </cell>
          <cell r="D744">
            <v>13900</v>
          </cell>
        </row>
        <row r="745">
          <cell r="A745" t="str">
            <v>팔손이W0.8</v>
          </cell>
          <cell r="B745" t="str">
            <v>팔손이나무</v>
          </cell>
          <cell r="C745" t="str">
            <v>H0.9*W0.8</v>
          </cell>
          <cell r="D745">
            <v>24800</v>
          </cell>
        </row>
        <row r="746">
          <cell r="A746" t="str">
            <v>팔손이W1.0</v>
          </cell>
          <cell r="B746" t="str">
            <v>팔손이나무</v>
          </cell>
          <cell r="C746" t="str">
            <v>H1.2*W1.0</v>
          </cell>
          <cell r="D746">
            <v>44100</v>
          </cell>
        </row>
        <row r="747">
          <cell r="A747" t="str">
            <v>피라칸사스H1.0</v>
          </cell>
          <cell r="B747" t="str">
            <v>피라칸사스</v>
          </cell>
          <cell r="C747" t="str">
            <v>H1.0*W0.3</v>
          </cell>
          <cell r="D747">
            <v>2900</v>
          </cell>
        </row>
        <row r="748">
          <cell r="A748" t="str">
            <v>피라칸사스W0.5</v>
          </cell>
          <cell r="B748" t="str">
            <v>피라칸사스</v>
          </cell>
          <cell r="C748" t="str">
            <v>H1.5*W0.5</v>
          </cell>
          <cell r="D748">
            <v>14000</v>
          </cell>
        </row>
        <row r="749">
          <cell r="A749" t="str">
            <v>사철W0.3*H0.5</v>
          </cell>
          <cell r="B749" t="str">
            <v>사철나무</v>
          </cell>
          <cell r="C749" t="str">
            <v>H0.5*W0.3</v>
          </cell>
          <cell r="D749">
            <v>2070</v>
          </cell>
        </row>
        <row r="750">
          <cell r="A750" t="str">
            <v>사철W0.3*H1.0</v>
          </cell>
          <cell r="B750" t="str">
            <v>사철나무</v>
          </cell>
          <cell r="C750" t="str">
            <v>H1.0*W0.3</v>
          </cell>
          <cell r="D750">
            <v>1100</v>
          </cell>
        </row>
        <row r="751">
          <cell r="A751" t="str">
            <v>사철W0.4</v>
          </cell>
          <cell r="B751" t="str">
            <v>사철나무</v>
          </cell>
          <cell r="C751" t="str">
            <v>H1.2*W0.4</v>
          </cell>
          <cell r="D751">
            <v>2200</v>
          </cell>
        </row>
        <row r="752">
          <cell r="A752" t="str">
            <v>사철W0.5</v>
          </cell>
          <cell r="B752" t="str">
            <v>사철나무</v>
          </cell>
          <cell r="C752" t="str">
            <v>H1.5*W0.5</v>
          </cell>
          <cell r="D752">
            <v>6600</v>
          </cell>
        </row>
        <row r="753">
          <cell r="A753" t="str">
            <v>사철W0.6</v>
          </cell>
          <cell r="B753" t="str">
            <v>사철나무</v>
          </cell>
          <cell r="C753" t="str">
            <v>H1.8*W0.6</v>
          </cell>
          <cell r="D753">
            <v>6300</v>
          </cell>
        </row>
        <row r="754">
          <cell r="A754" t="str">
            <v>사철W0.8</v>
          </cell>
          <cell r="B754" t="str">
            <v>사철나무</v>
          </cell>
          <cell r="C754" t="str">
            <v>H2.0*W0.8</v>
          </cell>
          <cell r="D754">
            <v>10400</v>
          </cell>
        </row>
        <row r="755">
          <cell r="A755" t="str">
            <v>둥근사철W1.2</v>
          </cell>
          <cell r="B755" t="str">
            <v>사철나무</v>
          </cell>
          <cell r="C755" t="str">
            <v>H1.2*W1.2</v>
          </cell>
          <cell r="D755">
            <v>106590</v>
          </cell>
        </row>
        <row r="756">
          <cell r="A756" t="str">
            <v>둥근사철W1.5</v>
          </cell>
          <cell r="B756" t="str">
            <v>사철나무</v>
          </cell>
          <cell r="C756" t="str">
            <v>H1.5*W1.5</v>
          </cell>
          <cell r="D756">
            <v>161040</v>
          </cell>
        </row>
        <row r="757">
          <cell r="A757" t="str">
            <v>산수국W0.4</v>
          </cell>
          <cell r="B757" t="str">
            <v>산수국</v>
          </cell>
          <cell r="C757" t="str">
            <v>H0.3*W0.4</v>
          </cell>
          <cell r="D757">
            <v>8000</v>
          </cell>
        </row>
        <row r="758">
          <cell r="A758" t="str">
            <v>산수국W0.6</v>
          </cell>
          <cell r="B758" t="str">
            <v>산수국</v>
          </cell>
          <cell r="C758" t="str">
            <v>H0.4*W0.6</v>
          </cell>
          <cell r="D758">
            <v>12000</v>
          </cell>
        </row>
        <row r="759">
          <cell r="A759" t="str">
            <v>산철쭉W0.3</v>
          </cell>
          <cell r="B759" t="str">
            <v>산철쭉</v>
          </cell>
          <cell r="C759" t="str">
            <v>H0.4*W0.3</v>
          </cell>
          <cell r="D759">
            <v>1500</v>
          </cell>
        </row>
        <row r="760">
          <cell r="A760" t="str">
            <v>산철쭉W0.4</v>
          </cell>
          <cell r="B760" t="str">
            <v>산철쭉</v>
          </cell>
          <cell r="C760" t="str">
            <v>H0.5*W0.4</v>
          </cell>
          <cell r="D760">
            <v>2700</v>
          </cell>
        </row>
        <row r="761">
          <cell r="A761" t="str">
            <v>산철쭉W0.5</v>
          </cell>
          <cell r="B761" t="str">
            <v>산철쭉</v>
          </cell>
          <cell r="C761" t="str">
            <v>H0.5*W0.5</v>
          </cell>
          <cell r="D761">
            <v>4000</v>
          </cell>
        </row>
        <row r="762">
          <cell r="A762" t="str">
            <v>산철쭉W0.5H0.6</v>
          </cell>
          <cell r="B762" t="str">
            <v>산철쭉</v>
          </cell>
          <cell r="C762" t="str">
            <v>H0.6*W0.5</v>
          </cell>
          <cell r="D762">
            <v>3200</v>
          </cell>
        </row>
        <row r="763">
          <cell r="A763" t="str">
            <v>수수꽃다리W0.5</v>
          </cell>
          <cell r="B763" t="str">
            <v>수수꽃다리</v>
          </cell>
          <cell r="C763" t="str">
            <v>H1.2*W0.5</v>
          </cell>
          <cell r="D763">
            <v>2700</v>
          </cell>
        </row>
        <row r="764">
          <cell r="A764" t="str">
            <v>수수꽃다리W0.6</v>
          </cell>
          <cell r="B764" t="str">
            <v>수수꽃다리</v>
          </cell>
          <cell r="C764" t="str">
            <v>H1.5*W0.6</v>
          </cell>
          <cell r="D764">
            <v>5800</v>
          </cell>
        </row>
        <row r="765">
          <cell r="A765" t="str">
            <v>수수꽃다리W0.8</v>
          </cell>
          <cell r="B765" t="str">
            <v>수수꽃다리</v>
          </cell>
          <cell r="C765" t="str">
            <v>H1.8*W0.8</v>
          </cell>
          <cell r="D765">
            <v>12100</v>
          </cell>
        </row>
        <row r="766">
          <cell r="A766" t="str">
            <v>수수꽃다리W1.0</v>
          </cell>
          <cell r="B766" t="str">
            <v>수수꽃다리</v>
          </cell>
          <cell r="C766" t="str">
            <v>H2.0*W1.0</v>
          </cell>
          <cell r="D766">
            <v>17400</v>
          </cell>
        </row>
        <row r="767">
          <cell r="A767" t="str">
            <v>수수꽃다리W1.5</v>
          </cell>
          <cell r="B767" t="str">
            <v>수수꽃다리</v>
          </cell>
          <cell r="C767" t="str">
            <v>H2.5*W1.5</v>
          </cell>
          <cell r="D767">
            <v>28500</v>
          </cell>
        </row>
        <row r="768">
          <cell r="A768" t="str">
            <v>수수꽃다리W2.0</v>
          </cell>
          <cell r="B768" t="str">
            <v>수수꽃다리</v>
          </cell>
          <cell r="C768" t="str">
            <v>H2.5*W2.0*R5</v>
          </cell>
          <cell r="D768">
            <v>233000</v>
          </cell>
        </row>
        <row r="769">
          <cell r="A769" t="str">
            <v>아로니아W0.2</v>
          </cell>
          <cell r="B769" t="str">
            <v>아로니아</v>
          </cell>
          <cell r="C769" t="str">
            <v>H0.6*W0.2</v>
          </cell>
          <cell r="D769">
            <v>3000</v>
          </cell>
        </row>
        <row r="770">
          <cell r="A770" t="str">
            <v>아로니아W0.3</v>
          </cell>
          <cell r="B770" t="str">
            <v>아로니아</v>
          </cell>
          <cell r="C770" t="str">
            <v>H1.0*W0.3</v>
          </cell>
          <cell r="D770">
            <v>6500</v>
          </cell>
        </row>
        <row r="771">
          <cell r="A771" t="str">
            <v>아로니아W0.4</v>
          </cell>
          <cell r="B771" t="str">
            <v>아로니아</v>
          </cell>
          <cell r="C771" t="str">
            <v>H1.2*W0.4</v>
          </cell>
          <cell r="D771">
            <v>12000</v>
          </cell>
        </row>
        <row r="772">
          <cell r="A772" t="str">
            <v>호랑가시W0.3</v>
          </cell>
          <cell r="B772" t="str">
            <v>호랑가시나무</v>
          </cell>
          <cell r="C772" t="str">
            <v>H1.0*W0.3</v>
          </cell>
          <cell r="D772">
            <v>9600</v>
          </cell>
        </row>
        <row r="773">
          <cell r="A773" t="str">
            <v>호랑가시W0.4</v>
          </cell>
          <cell r="B773" t="str">
            <v>호랑가시나무</v>
          </cell>
          <cell r="C773" t="str">
            <v>H1.2*W0.4</v>
          </cell>
          <cell r="D773">
            <v>15200</v>
          </cell>
        </row>
        <row r="774">
          <cell r="A774" t="str">
            <v>호랑가시W0.6</v>
          </cell>
          <cell r="B774" t="str">
            <v>호랑가시나무</v>
          </cell>
          <cell r="C774" t="str">
            <v>H1.5*W0.6</v>
          </cell>
          <cell r="D774">
            <v>35100</v>
          </cell>
        </row>
        <row r="775">
          <cell r="A775" t="str">
            <v>실란W0.3</v>
          </cell>
          <cell r="B775" t="str">
            <v>실란</v>
          </cell>
          <cell r="C775" t="str">
            <v>H0.3*W0.3</v>
          </cell>
          <cell r="D775">
            <v>3000</v>
          </cell>
        </row>
        <row r="776">
          <cell r="A776" t="str">
            <v>실란W0.5</v>
          </cell>
          <cell r="B776" t="str">
            <v>실란</v>
          </cell>
          <cell r="C776" t="str">
            <v>H0.5*W0.5</v>
          </cell>
          <cell r="D776">
            <v>3000</v>
          </cell>
        </row>
        <row r="777">
          <cell r="A777" t="str">
            <v>담쟁이L0.3</v>
          </cell>
          <cell r="B777" t="str">
            <v>담쟁이</v>
          </cell>
          <cell r="C777" t="str">
            <v>L=0.3</v>
          </cell>
          <cell r="D777">
            <v>600</v>
          </cell>
        </row>
        <row r="778">
          <cell r="A778" t="str">
            <v>미국담쟁이L0.3</v>
          </cell>
          <cell r="B778" t="str">
            <v>미국담쟁이</v>
          </cell>
          <cell r="C778" t="str">
            <v>L=0.3</v>
          </cell>
        </row>
        <row r="779">
          <cell r="A779" t="str">
            <v>덩굴장미3지</v>
          </cell>
          <cell r="B779" t="str">
            <v>덩굴장미</v>
          </cell>
          <cell r="C779" t="str">
            <v>H1.0*3가지</v>
          </cell>
        </row>
        <row r="780">
          <cell r="A780" t="str">
            <v>덩굴장미4지</v>
          </cell>
          <cell r="B780" t="str">
            <v>덩굴장미</v>
          </cell>
          <cell r="C780" t="str">
            <v>H1.2*4가지</v>
          </cell>
          <cell r="D780">
            <v>2100</v>
          </cell>
        </row>
        <row r="781">
          <cell r="A781" t="str">
            <v>덩굴장미5지</v>
          </cell>
          <cell r="B781" t="str">
            <v>덩굴장미</v>
          </cell>
          <cell r="C781" t="str">
            <v>H1.5*5가지</v>
          </cell>
        </row>
        <row r="782">
          <cell r="A782" t="str">
            <v>만리화3지</v>
          </cell>
          <cell r="B782" t="str">
            <v>만리화</v>
          </cell>
          <cell r="C782" t="str">
            <v>H1.0*W0.3*3가지</v>
          </cell>
          <cell r="D782">
            <v>1200</v>
          </cell>
        </row>
        <row r="783">
          <cell r="A783" t="str">
            <v>만리화5지</v>
          </cell>
          <cell r="B783" t="str">
            <v>만리화</v>
          </cell>
          <cell r="C783" t="str">
            <v>H1.2*W0.4*5가지</v>
          </cell>
          <cell r="D783">
            <v>1700</v>
          </cell>
        </row>
        <row r="784">
          <cell r="A784" t="str">
            <v>만리화7지</v>
          </cell>
          <cell r="B784" t="str">
            <v>만리화</v>
          </cell>
          <cell r="C784" t="str">
            <v>H1.5*W0.6*7가지</v>
          </cell>
          <cell r="D784">
            <v>3000</v>
          </cell>
        </row>
        <row r="785">
          <cell r="A785" t="str">
            <v>모란5지</v>
          </cell>
          <cell r="B785" t="str">
            <v>모란</v>
          </cell>
          <cell r="C785" t="str">
            <v>H0.6*5가지</v>
          </cell>
          <cell r="D785">
            <v>5600</v>
          </cell>
        </row>
        <row r="786">
          <cell r="A786" t="str">
            <v>모란6지</v>
          </cell>
          <cell r="B786" t="str">
            <v>모란</v>
          </cell>
          <cell r="C786" t="str">
            <v>H0.8*6가지</v>
          </cell>
          <cell r="D786">
            <v>17200</v>
          </cell>
        </row>
        <row r="787">
          <cell r="A787" t="str">
            <v>부용3</v>
          </cell>
          <cell r="B787" t="str">
            <v>부용</v>
          </cell>
          <cell r="C787" t="str">
            <v>H1.0*3분얼</v>
          </cell>
          <cell r="D787">
            <v>2300</v>
          </cell>
        </row>
        <row r="788">
          <cell r="A788" t="str">
            <v>부용5</v>
          </cell>
          <cell r="B788" t="str">
            <v>부용</v>
          </cell>
          <cell r="C788" t="str">
            <v>H1.2*5분얼</v>
          </cell>
          <cell r="D788">
            <v>5200</v>
          </cell>
        </row>
        <row r="789">
          <cell r="A789" t="str">
            <v>부용7</v>
          </cell>
          <cell r="B789" t="str">
            <v>부용</v>
          </cell>
          <cell r="C789" t="str">
            <v>7분얼</v>
          </cell>
          <cell r="D789">
            <v>7700</v>
          </cell>
        </row>
        <row r="790">
          <cell r="A790" t="str">
            <v>작약4-5</v>
          </cell>
          <cell r="B790" t="str">
            <v>작약</v>
          </cell>
          <cell r="C790" t="str">
            <v>4-5분얼</v>
          </cell>
        </row>
        <row r="791">
          <cell r="A791" t="str">
            <v>장미2지</v>
          </cell>
          <cell r="B791" t="str">
            <v>장미</v>
          </cell>
          <cell r="C791" t="str">
            <v>3년생*2가지</v>
          </cell>
          <cell r="D791">
            <v>1500</v>
          </cell>
        </row>
        <row r="792">
          <cell r="A792" t="str">
            <v>장미3지</v>
          </cell>
          <cell r="B792" t="str">
            <v>장미</v>
          </cell>
          <cell r="C792" t="str">
            <v>4년생*3가지</v>
          </cell>
          <cell r="D792">
            <v>2400</v>
          </cell>
        </row>
        <row r="793">
          <cell r="A793" t="str">
            <v>장미4지</v>
          </cell>
          <cell r="B793" t="str">
            <v>장미</v>
          </cell>
          <cell r="C793" t="str">
            <v>5년생*4가지</v>
          </cell>
          <cell r="D793">
            <v>4300</v>
          </cell>
        </row>
        <row r="794">
          <cell r="A794" t="str">
            <v>꽃창포2-3</v>
          </cell>
          <cell r="B794" t="str">
            <v>꽃창포</v>
          </cell>
          <cell r="C794" t="str">
            <v>2-3분얼</v>
          </cell>
          <cell r="D794">
            <v>2300</v>
          </cell>
        </row>
        <row r="795">
          <cell r="A795" t="str">
            <v>꽃창포4-5</v>
          </cell>
          <cell r="B795" t="str">
            <v>꽃창포</v>
          </cell>
          <cell r="C795" t="str">
            <v>4-5분얼</v>
          </cell>
          <cell r="D795">
            <v>4000</v>
          </cell>
        </row>
        <row r="796">
          <cell r="A796" t="str">
            <v>맥문동3-4</v>
          </cell>
          <cell r="B796" t="str">
            <v>맥문동</v>
          </cell>
          <cell r="C796" t="str">
            <v>3-4분얼</v>
          </cell>
          <cell r="D796">
            <v>350</v>
          </cell>
        </row>
        <row r="797">
          <cell r="A797" t="str">
            <v>맥문동3-5</v>
          </cell>
          <cell r="B797" t="str">
            <v>맥문동</v>
          </cell>
          <cell r="C797" t="str">
            <v>3-5분얼</v>
          </cell>
          <cell r="D797">
            <v>350</v>
          </cell>
        </row>
        <row r="798">
          <cell r="A798" t="str">
            <v>맥문동7-10</v>
          </cell>
          <cell r="B798" t="str">
            <v>맥문동</v>
          </cell>
          <cell r="C798" t="str">
            <v>7-10분얼</v>
          </cell>
          <cell r="D798">
            <v>770</v>
          </cell>
        </row>
        <row r="799">
          <cell r="A799" t="str">
            <v>붓드레이아3-4</v>
          </cell>
          <cell r="B799" t="str">
            <v>붓드레이아</v>
          </cell>
          <cell r="C799" t="str">
            <v>3-4분얼</v>
          </cell>
          <cell r="D799">
            <v>1500</v>
          </cell>
        </row>
        <row r="800">
          <cell r="A800" t="str">
            <v>붓드레이아5-6</v>
          </cell>
          <cell r="B800" t="str">
            <v>붓드레이아</v>
          </cell>
          <cell r="C800" t="str">
            <v>5-6분얼</v>
          </cell>
          <cell r="D800">
            <v>2300</v>
          </cell>
        </row>
        <row r="801">
          <cell r="A801" t="str">
            <v>비비추2-3</v>
          </cell>
          <cell r="B801" t="str">
            <v>비비추</v>
          </cell>
          <cell r="C801" t="str">
            <v>2-3분얼</v>
          </cell>
          <cell r="D801">
            <v>1500</v>
          </cell>
        </row>
        <row r="802">
          <cell r="A802" t="str">
            <v>비비추4-5</v>
          </cell>
          <cell r="B802" t="str">
            <v>비비추</v>
          </cell>
          <cell r="C802" t="str">
            <v>4-5분얼</v>
          </cell>
          <cell r="D802">
            <v>2900</v>
          </cell>
        </row>
        <row r="803">
          <cell r="A803" t="str">
            <v>수국3</v>
          </cell>
          <cell r="B803" t="str">
            <v>수국</v>
          </cell>
          <cell r="C803" t="str">
            <v>3촉</v>
          </cell>
          <cell r="D803">
            <v>3000</v>
          </cell>
        </row>
        <row r="804">
          <cell r="A804" t="str">
            <v>수국5</v>
          </cell>
          <cell r="B804" t="str">
            <v>수국</v>
          </cell>
          <cell r="C804" t="str">
            <v>5촉</v>
          </cell>
          <cell r="D804">
            <v>7000</v>
          </cell>
        </row>
        <row r="805">
          <cell r="A805" t="str">
            <v>수국7</v>
          </cell>
          <cell r="B805" t="str">
            <v>수국</v>
          </cell>
          <cell r="C805" t="str">
            <v>7촉</v>
          </cell>
          <cell r="D805">
            <v>15000</v>
          </cell>
        </row>
        <row r="806">
          <cell r="A806" t="str">
            <v>옥잠화2-3</v>
          </cell>
          <cell r="B806" t="str">
            <v>옥잠화</v>
          </cell>
          <cell r="C806" t="str">
            <v>2-3분얼</v>
          </cell>
          <cell r="D806">
            <v>2500</v>
          </cell>
        </row>
        <row r="807">
          <cell r="A807" t="str">
            <v>옥잠화4-5</v>
          </cell>
          <cell r="B807" t="str">
            <v>옥잠화</v>
          </cell>
          <cell r="C807" t="str">
            <v>4-5분얼</v>
          </cell>
          <cell r="D807">
            <v>4000</v>
          </cell>
        </row>
        <row r="808">
          <cell r="A808" t="str">
            <v>유카W0.4</v>
          </cell>
          <cell r="B808" t="str">
            <v>유카</v>
          </cell>
          <cell r="C808" t="str">
            <v>H0.6*W0.4</v>
          </cell>
          <cell r="D808">
            <v>10000</v>
          </cell>
        </row>
        <row r="809">
          <cell r="A809" t="str">
            <v>유카W0.5</v>
          </cell>
          <cell r="B809" t="str">
            <v>유카</v>
          </cell>
          <cell r="C809" t="str">
            <v>H1.0*W0.5</v>
          </cell>
          <cell r="D809">
            <v>16300</v>
          </cell>
        </row>
        <row r="810">
          <cell r="A810" t="str">
            <v>평떼</v>
          </cell>
          <cell r="B810" t="str">
            <v>잔디(평떼)</v>
          </cell>
          <cell r="C810" t="str">
            <v>H0.3*W0.3*0.03</v>
          </cell>
          <cell r="D810">
            <v>2640</v>
          </cell>
        </row>
        <row r="811">
          <cell r="A811" t="str">
            <v>줄떼</v>
          </cell>
          <cell r="B811" t="str">
            <v>잔디(줄떼)</v>
          </cell>
          <cell r="C811" t="str">
            <v>H0.3*W0.3</v>
          </cell>
          <cell r="D811">
            <v>1540</v>
          </cell>
        </row>
        <row r="812">
          <cell r="A812" t="str">
            <v>조릿대W0.2</v>
          </cell>
          <cell r="B812" t="str">
            <v>조릿대</v>
          </cell>
          <cell r="C812" t="str">
            <v>H0.4*W0.2</v>
          </cell>
          <cell r="D812">
            <v>2100</v>
          </cell>
        </row>
        <row r="813">
          <cell r="A813" t="str">
            <v>조릿대W0.3</v>
          </cell>
          <cell r="B813" t="str">
            <v>조릿대</v>
          </cell>
          <cell r="C813" t="str">
            <v>H0.6*W0.3</v>
          </cell>
          <cell r="D813">
            <v>3100</v>
          </cell>
        </row>
        <row r="814">
          <cell r="A814" t="str">
            <v>칡</v>
          </cell>
          <cell r="B814" t="str">
            <v>칡</v>
          </cell>
          <cell r="C814" t="str">
            <v>수간길이0.3</v>
          </cell>
          <cell r="D814">
            <v>1400</v>
          </cell>
        </row>
        <row r="815">
          <cell r="A815" t="str">
            <v>후록스2-3</v>
          </cell>
          <cell r="B815" t="str">
            <v>후록스</v>
          </cell>
          <cell r="C815" t="str">
            <v>2-3분얼</v>
          </cell>
          <cell r="D815">
            <v>1200</v>
          </cell>
        </row>
        <row r="816">
          <cell r="A816" t="str">
            <v>후록스4-5</v>
          </cell>
          <cell r="B816" t="str">
            <v>후록스</v>
          </cell>
          <cell r="C816" t="str">
            <v>4-5분얼</v>
          </cell>
          <cell r="D816">
            <v>1700</v>
          </cell>
        </row>
        <row r="817">
          <cell r="A817" t="str">
            <v>수선화</v>
          </cell>
          <cell r="B817" t="str">
            <v>수선화</v>
          </cell>
          <cell r="C817" t="str">
            <v>개화구</v>
          </cell>
        </row>
        <row r="818">
          <cell r="A818" t="str">
            <v>지주목대</v>
          </cell>
          <cell r="B818" t="str">
            <v>지주목</v>
          </cell>
          <cell r="C818" t="str">
            <v>대나무</v>
          </cell>
        </row>
        <row r="819">
          <cell r="A819" t="str">
            <v>지주목사각</v>
          </cell>
          <cell r="B819" t="str">
            <v>지주목</v>
          </cell>
          <cell r="C819" t="str">
            <v>사각</v>
          </cell>
        </row>
        <row r="820">
          <cell r="A820" t="str">
            <v>지주목삼발이대</v>
          </cell>
          <cell r="B820" t="str">
            <v>지주목</v>
          </cell>
          <cell r="C820" t="str">
            <v>삼발이 대형</v>
          </cell>
        </row>
        <row r="821">
          <cell r="A821" t="str">
            <v>지주목삼발이소</v>
          </cell>
          <cell r="B821" t="str">
            <v>지주목</v>
          </cell>
          <cell r="C821" t="str">
            <v>삼발이 소형</v>
          </cell>
        </row>
        <row r="822">
          <cell r="A822" t="str">
            <v>지주이각</v>
          </cell>
          <cell r="B822" t="str">
            <v>지주목</v>
          </cell>
          <cell r="C822" t="str">
            <v>이각</v>
          </cell>
        </row>
        <row r="823">
          <cell r="A823" t="str">
            <v>경관석대</v>
          </cell>
          <cell r="B823" t="str">
            <v>경관석</v>
          </cell>
          <cell r="C823" t="str">
            <v>100x90x60</v>
          </cell>
        </row>
        <row r="824">
          <cell r="A824" t="str">
            <v>경관석소</v>
          </cell>
          <cell r="B824" t="str">
            <v>경관석</v>
          </cell>
          <cell r="C824" t="str">
            <v>40x60x50</v>
          </cell>
        </row>
        <row r="825">
          <cell r="A825" t="str">
            <v>수목보호홀1.2</v>
          </cell>
          <cell r="B825" t="str">
            <v>수목보호홀덮개</v>
          </cell>
          <cell r="C825" t="str">
            <v>1.2*1.2</v>
          </cell>
        </row>
        <row r="826">
          <cell r="A826" t="str">
            <v>부숙톱밥퇴비</v>
          </cell>
          <cell r="B826" t="str">
            <v>부숙톱밥퇴비</v>
          </cell>
          <cell r="C826" t="str">
            <v>-</v>
          </cell>
        </row>
        <row r="827">
          <cell r="A827" t="str">
            <v>등R2</v>
          </cell>
          <cell r="B827" t="str">
            <v>등나무</v>
          </cell>
          <cell r="C827" t="str">
            <v>L2.0*R2</v>
          </cell>
          <cell r="D827">
            <v>6600</v>
          </cell>
        </row>
        <row r="828">
          <cell r="A828" t="str">
            <v>등R4</v>
          </cell>
          <cell r="B828" t="str">
            <v>등나무</v>
          </cell>
          <cell r="C828" t="str">
            <v>L2.5*R4</v>
          </cell>
          <cell r="D828">
            <v>24600</v>
          </cell>
        </row>
        <row r="829">
          <cell r="A829" t="str">
            <v>등R6</v>
          </cell>
          <cell r="B829" t="str">
            <v>등나무</v>
          </cell>
          <cell r="C829" t="str">
            <v>L3.0*R6</v>
          </cell>
          <cell r="D829">
            <v>62400</v>
          </cell>
        </row>
        <row r="830">
          <cell r="A830" t="str">
            <v>등R8</v>
          </cell>
          <cell r="B830" t="str">
            <v>등나무</v>
          </cell>
          <cell r="C830" t="str">
            <v>L4.0*R8</v>
          </cell>
          <cell r="D830">
            <v>112000</v>
          </cell>
        </row>
        <row r="831">
          <cell r="A831" t="str">
            <v>붉은인동4</v>
          </cell>
          <cell r="B831" t="str">
            <v>붉은인동</v>
          </cell>
          <cell r="C831" t="str">
            <v>4치(L=30CM)</v>
          </cell>
        </row>
        <row r="832">
          <cell r="A832" t="str">
            <v>붉은인동6</v>
          </cell>
          <cell r="B832" t="str">
            <v>붉은인동</v>
          </cell>
          <cell r="C832" t="str">
            <v>6치(L=50CM이상)</v>
          </cell>
        </row>
        <row r="833">
          <cell r="A833" t="str">
            <v>영춘화6POT</v>
          </cell>
          <cell r="B833" t="str">
            <v>영춘화</v>
          </cell>
          <cell r="C833" t="str">
            <v>6" POT</v>
          </cell>
        </row>
        <row r="834">
          <cell r="A834" t="str">
            <v>영춘화5치</v>
          </cell>
          <cell r="B834" t="str">
            <v>영춘화</v>
          </cell>
          <cell r="C834" t="str">
            <v>5치(0.5*0.2, 3가지)</v>
          </cell>
        </row>
        <row r="835">
          <cell r="A835" t="str">
            <v>영춘화7치</v>
          </cell>
          <cell r="B835" t="str">
            <v>영춘화</v>
          </cell>
          <cell r="C835" t="str">
            <v>7치(0.5*0.3,5가지이상)</v>
          </cell>
        </row>
        <row r="836">
          <cell r="A836" t="str">
            <v>상사화</v>
          </cell>
          <cell r="B836" t="str">
            <v>상사화</v>
          </cell>
          <cell r="C836" t="str">
            <v>개화구</v>
          </cell>
        </row>
        <row r="837">
          <cell r="A837" t="str">
            <v>아주가3</v>
          </cell>
          <cell r="B837" t="str">
            <v>아주가</v>
          </cell>
          <cell r="C837" t="str">
            <v>3치(1-2분얼)</v>
          </cell>
        </row>
        <row r="838">
          <cell r="A838" t="str">
            <v>아주가4</v>
          </cell>
          <cell r="B838" t="str">
            <v>아주가</v>
          </cell>
          <cell r="C838" t="str">
            <v>4치(2-3분얼)</v>
          </cell>
        </row>
        <row r="839">
          <cell r="A839" t="str">
            <v>원추리4-5</v>
          </cell>
          <cell r="B839" t="str">
            <v>원추리</v>
          </cell>
          <cell r="C839" t="str">
            <v>4-5분얼</v>
          </cell>
        </row>
        <row r="840">
          <cell r="A840" t="str">
            <v>원추리2-3</v>
          </cell>
          <cell r="B840" t="str">
            <v>원추리</v>
          </cell>
          <cell r="C840" t="str">
            <v>2-3분얼</v>
          </cell>
        </row>
        <row r="841">
          <cell r="A841" t="str">
            <v>원추리각시</v>
          </cell>
          <cell r="B841" t="str">
            <v>원추러(각시)</v>
          </cell>
          <cell r="C841" t="str">
            <v>4-5분얼</v>
          </cell>
        </row>
        <row r="842">
          <cell r="A842" t="str">
            <v>원추리왕</v>
          </cell>
          <cell r="B842" t="str">
            <v>원추리(왕)</v>
          </cell>
          <cell r="C842" t="str">
            <v>2-3분얼</v>
          </cell>
        </row>
        <row r="843">
          <cell r="A843" t="str">
            <v>원추리애기</v>
          </cell>
          <cell r="B843" t="str">
            <v>원추리(애기)</v>
          </cell>
          <cell r="C843" t="str">
            <v>2-3분얼</v>
          </cell>
        </row>
        <row r="844">
          <cell r="A844" t="str">
            <v>산국</v>
          </cell>
          <cell r="B844" t="str">
            <v>산국</v>
          </cell>
          <cell r="C844" t="str">
            <v>W0.15</v>
          </cell>
        </row>
        <row r="845">
          <cell r="A845" t="str">
            <v>감국2-3</v>
          </cell>
          <cell r="B845" t="str">
            <v>감국(산국)</v>
          </cell>
          <cell r="C845" t="str">
            <v>2-3분얼</v>
          </cell>
        </row>
        <row r="846">
          <cell r="A846" t="str">
            <v>감국3</v>
          </cell>
          <cell r="B846" t="str">
            <v>감국(산국)</v>
          </cell>
          <cell r="C846" t="str">
            <v>3치(1-2분얼)</v>
          </cell>
        </row>
        <row r="847">
          <cell r="A847" t="str">
            <v>감국4</v>
          </cell>
          <cell r="B847" t="str">
            <v>감국(산국)</v>
          </cell>
          <cell r="C847" t="str">
            <v>4치(3-5분얼)</v>
          </cell>
        </row>
        <row r="848">
          <cell r="A848" t="str">
            <v>감국5</v>
          </cell>
          <cell r="B848" t="str">
            <v>감국(산국)</v>
          </cell>
          <cell r="C848" t="str">
            <v>6치(7-10분얼)</v>
          </cell>
        </row>
        <row r="849">
          <cell r="A849" t="str">
            <v>구절초3</v>
          </cell>
          <cell r="B849" t="str">
            <v>구절초</v>
          </cell>
          <cell r="C849" t="str">
            <v>3치(1-3분얼)</v>
          </cell>
        </row>
        <row r="850">
          <cell r="A850" t="str">
            <v>구절초4</v>
          </cell>
          <cell r="B850" t="str">
            <v>구절초</v>
          </cell>
          <cell r="C850" t="str">
            <v>4치(2-5분얼)</v>
          </cell>
        </row>
        <row r="851">
          <cell r="A851" t="str">
            <v>구절초원</v>
          </cell>
          <cell r="B851" t="str">
            <v>구절초</v>
          </cell>
          <cell r="C851" t="str">
            <v>원포기(10-15분얼)</v>
          </cell>
        </row>
        <row r="852">
          <cell r="A852" t="str">
            <v>나리</v>
          </cell>
          <cell r="B852" t="str">
            <v>나리</v>
          </cell>
          <cell r="C852" t="str">
            <v>개화구</v>
          </cell>
        </row>
        <row r="853">
          <cell r="A853" t="str">
            <v>줄사철L0.6</v>
          </cell>
          <cell r="B853" t="str">
            <v>줄사철</v>
          </cell>
          <cell r="C853" t="str">
            <v>L=0.6</v>
          </cell>
          <cell r="D853">
            <v>2500</v>
          </cell>
        </row>
        <row r="854">
          <cell r="A854" t="str">
            <v>줄사철L1.0</v>
          </cell>
          <cell r="B854" t="str">
            <v>줄사철</v>
          </cell>
          <cell r="C854" t="str">
            <v>L=1.0M</v>
          </cell>
          <cell r="D854">
            <v>4000</v>
          </cell>
        </row>
        <row r="855">
          <cell r="A855" t="str">
            <v>오죽</v>
          </cell>
          <cell r="B855" t="str">
            <v>오죽</v>
          </cell>
          <cell r="C855" t="str">
            <v>10치</v>
          </cell>
        </row>
        <row r="856">
          <cell r="A856" t="str">
            <v>바위취3</v>
          </cell>
          <cell r="B856" t="str">
            <v>바위취</v>
          </cell>
          <cell r="C856" t="str">
            <v>3치(1-2분얼)</v>
          </cell>
        </row>
        <row r="857">
          <cell r="A857" t="str">
            <v>바위취4</v>
          </cell>
          <cell r="B857" t="str">
            <v>바위취</v>
          </cell>
          <cell r="C857" t="str">
            <v>4치(2-3분얼)</v>
          </cell>
        </row>
        <row r="858">
          <cell r="A858" t="str">
            <v>관중5</v>
          </cell>
          <cell r="B858" t="str">
            <v>관중</v>
          </cell>
          <cell r="C858" t="str">
            <v>5치(0.3*0.2)</v>
          </cell>
        </row>
        <row r="859">
          <cell r="A859" t="str">
            <v>관중7</v>
          </cell>
          <cell r="B859" t="str">
            <v>관중</v>
          </cell>
          <cell r="C859" t="str">
            <v>7치(0.4*0.3)</v>
          </cell>
        </row>
        <row r="860">
          <cell r="A860" t="str">
            <v>관중9</v>
          </cell>
          <cell r="B860" t="str">
            <v>관중</v>
          </cell>
          <cell r="C860" t="str">
            <v>9치(0.5*0.3)이상</v>
          </cell>
        </row>
        <row r="861">
          <cell r="A861" t="str">
            <v>왜란3</v>
          </cell>
          <cell r="B861" t="str">
            <v>왜란</v>
          </cell>
          <cell r="C861" t="str">
            <v>3치(7-10분얼)</v>
          </cell>
        </row>
        <row r="862">
          <cell r="A862" t="str">
            <v>복수초1-2</v>
          </cell>
          <cell r="B862" t="str">
            <v>복수초</v>
          </cell>
          <cell r="C862" t="str">
            <v>1-2분얼</v>
          </cell>
        </row>
        <row r="863">
          <cell r="A863" t="str">
            <v>복수초5</v>
          </cell>
          <cell r="B863" t="str">
            <v>복수초</v>
          </cell>
          <cell r="C863" t="str">
            <v>5치(2-3분얼)</v>
          </cell>
        </row>
        <row r="864">
          <cell r="A864" t="str">
            <v>노루오줌4</v>
          </cell>
          <cell r="B864" t="str">
            <v>노루오줌</v>
          </cell>
          <cell r="C864" t="str">
            <v>4치(2-3분얼)</v>
          </cell>
        </row>
        <row r="865">
          <cell r="A865" t="str">
            <v>노루오줌5</v>
          </cell>
          <cell r="B865" t="str">
            <v>노루오줌</v>
          </cell>
          <cell r="C865" t="str">
            <v>5치(3-5분얼)</v>
          </cell>
        </row>
        <row r="866">
          <cell r="A866" t="str">
            <v>노루오줌원</v>
          </cell>
          <cell r="B866" t="str">
            <v>노루오줌</v>
          </cell>
          <cell r="C866" t="str">
            <v>원포기(5-10분얼)</v>
          </cell>
        </row>
        <row r="867">
          <cell r="A867" t="str">
            <v>패랭이4</v>
          </cell>
          <cell r="B867" t="str">
            <v>패랭이</v>
          </cell>
          <cell r="C867" t="str">
            <v>4치(3-4분얼)</v>
          </cell>
        </row>
        <row r="868">
          <cell r="A868" t="str">
            <v>패랭이술3</v>
          </cell>
          <cell r="B868" t="str">
            <v>패랭이(술)</v>
          </cell>
          <cell r="C868" t="str">
            <v>3치(4-5분얼)</v>
          </cell>
        </row>
        <row r="869">
          <cell r="A869" t="str">
            <v>패랭이술4</v>
          </cell>
          <cell r="B869" t="str">
            <v>패랭이(술)</v>
          </cell>
          <cell r="C869" t="str">
            <v>4치(7-10분얼)</v>
          </cell>
        </row>
        <row r="870">
          <cell r="A870" t="str">
            <v>패랭이상록3</v>
          </cell>
          <cell r="B870" t="str">
            <v>패랭이(상록)</v>
          </cell>
          <cell r="C870" t="str">
            <v>3치(4-5분얼)</v>
          </cell>
        </row>
        <row r="871">
          <cell r="A871" t="str">
            <v>패랭이상록4</v>
          </cell>
          <cell r="B871" t="str">
            <v>패랭이(상록)</v>
          </cell>
          <cell r="C871" t="str">
            <v>4치(7-10분얼)</v>
          </cell>
        </row>
        <row r="872">
          <cell r="A872" t="str">
            <v>수호초4</v>
          </cell>
          <cell r="B872" t="str">
            <v>수호초</v>
          </cell>
          <cell r="C872" t="str">
            <v>4치(3-5분얼)</v>
          </cell>
        </row>
        <row r="873">
          <cell r="A873" t="str">
            <v>바위떡풀3</v>
          </cell>
          <cell r="B873" t="str">
            <v>바위떡풀</v>
          </cell>
          <cell r="C873" t="str">
            <v>3치(1-2분얼)</v>
          </cell>
        </row>
        <row r="874">
          <cell r="A874" t="str">
            <v>바위떡풀4</v>
          </cell>
          <cell r="B874" t="str">
            <v>바위떡풀</v>
          </cell>
          <cell r="C874" t="str">
            <v>4치(2-3분얼)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예산하조서(O.K)"/>
      <sheetName val="단가조사"/>
      <sheetName val="archi(본사)"/>
      <sheetName val="변경내역"/>
      <sheetName val="Total"/>
      <sheetName val="Sheet5"/>
      <sheetName val="전선 및 전선관"/>
      <sheetName val="BID"/>
      <sheetName val="내역서"/>
      <sheetName val="내역"/>
      <sheetName val="BUD"/>
      <sheetName val="건축공사 집계표"/>
      <sheetName val="골조"/>
      <sheetName val="2공구산출내역"/>
      <sheetName val="공사예산하조서_O_K_"/>
      <sheetName val="Sheet1"/>
      <sheetName val="°ø»ç¿¹»êÇÏÁ¶¼­(O.K)"/>
      <sheetName val="한강운반비"/>
      <sheetName val="BEND LOSS"/>
      <sheetName val="공통가설"/>
      <sheetName val="자재단가"/>
      <sheetName val="자재단가비교표"/>
      <sheetName val="4.설계예산내역서"/>
      <sheetName val="물가자료"/>
      <sheetName val="설비2차"/>
      <sheetName val="차액보증"/>
      <sheetName val="SG"/>
      <sheetName val="공종단가"/>
      <sheetName val="노임"/>
      <sheetName val="자재"/>
      <sheetName val="콘센트신설"/>
      <sheetName val="수량산출"/>
      <sheetName val="철거산출근거"/>
      <sheetName val="용산1(해보)"/>
      <sheetName val="3.내역서"/>
      <sheetName val="증감대비"/>
      <sheetName val="5사남"/>
      <sheetName val="기초입력 DATA"/>
      <sheetName val="패널"/>
      <sheetName val="EP0618"/>
      <sheetName val="구리토평1전기"/>
      <sheetName val="저"/>
      <sheetName val="일위대가"/>
      <sheetName val="인건-측정"/>
      <sheetName val="토목검측서"/>
      <sheetName val="설계명세"/>
      <sheetName val="설계서(본관)"/>
      <sheetName val="49단가"/>
      <sheetName val="자단"/>
      <sheetName val="36단가"/>
      <sheetName val="36수량"/>
      <sheetName val="전기"/>
      <sheetName val="규격"/>
      <sheetName val="설계명세서"/>
      <sheetName val="공리공제"/>
      <sheetName val="역간(덕_동)"/>
      <sheetName val="역간(의-덕)"/>
      <sheetName val="2.대외공문"/>
      <sheetName val="인건비"/>
      <sheetName val="도급양식"/>
      <sheetName val="설계"/>
      <sheetName val="금융비용"/>
      <sheetName val="설계내역서"/>
      <sheetName val="기준FACTOR"/>
      <sheetName val="설비"/>
      <sheetName val="N賃率-職"/>
      <sheetName val="공사개요"/>
      <sheetName val="개산공사비"/>
      <sheetName val="증가분"/>
      <sheetName val="증가수정"/>
      <sheetName val="문의사항"/>
      <sheetName val="갑지"/>
      <sheetName val="CTEMCOST"/>
      <sheetName val="Sheet1 (2)"/>
      <sheetName val="노임단가"/>
      <sheetName val="총괄표"/>
      <sheetName val="EUL"/>
      <sheetName val="단가"/>
      <sheetName val="ISSUE세부내용"/>
      <sheetName val="3-0.전기-집계"/>
      <sheetName val="3-1. 전기-내역"/>
      <sheetName val="3-2.소방전기-내역"/>
      <sheetName val="b_balju_cho"/>
      <sheetName val="Macro3"/>
      <sheetName val="6F8"/>
      <sheetName val="가로등내역서"/>
      <sheetName val="J直材4"/>
      <sheetName val="시설물기초"/>
      <sheetName val="°ø??¿¹?????¶¼­(O.K)"/>
      <sheetName val="부대내역"/>
      <sheetName val="Base"/>
      <sheetName val="집계표(동산역임시역사)"/>
      <sheetName val="품셈TABLE"/>
      <sheetName val="경비"/>
      <sheetName val="등록자료"/>
      <sheetName val="매출현황"/>
      <sheetName val="입력정보"/>
      <sheetName val="구조물공1"/>
      <sheetName val="배수및구조물공1"/>
      <sheetName val="부총"/>
      <sheetName val="대운산출"/>
      <sheetName val="A-5 PD(도로중앙)"/>
      <sheetName val="22신설수량"/>
      <sheetName val="당사"/>
      <sheetName val="일위목록"/>
      <sheetName val="단가순번"/>
      <sheetName val="도급예산내역서총괄표"/>
      <sheetName val="설계산출기초"/>
      <sheetName val="기타자료"/>
      <sheetName val="배전단가2"/>
      <sheetName val="사업부배부A"/>
      <sheetName val="노단"/>
      <sheetName val="램프광속"/>
      <sheetName val="입찰안"/>
      <sheetName val="을부담운반비"/>
      <sheetName val="전차선로 물량표"/>
      <sheetName val="³ëÀÓ´Ü°¡"/>
      <sheetName val="COST"/>
      <sheetName val="설계서을"/>
      <sheetName val="메서,변+증"/>
      <sheetName val="경비단가"/>
      <sheetName val="환율"/>
      <sheetName val="재료비단가"/>
      <sheetName val="변동조서"/>
      <sheetName val="맨홀조서"/>
      <sheetName val="소각장스케줄"/>
      <sheetName val="총물량"/>
      <sheetName val="BEST OFFICE-1"/>
      <sheetName val="°ø__¿¹_____¶¼­(O.K)"/>
      <sheetName val="값목록(Don't touch)"/>
      <sheetName val="원가계산서(남측)"/>
      <sheetName val="부대공"/>
      <sheetName val="토공"/>
      <sheetName val="포장공"/>
      <sheetName val="S1,3"/>
      <sheetName val="Sheet3"/>
      <sheetName val="Sheet4"/>
      <sheetName val="일위대가(1)"/>
      <sheetName val="#REF"/>
      <sheetName val="돈암사업"/>
      <sheetName val="6호기"/>
      <sheetName val="수지예산"/>
      <sheetName val="데이타"/>
      <sheetName val="인천제철"/>
      <sheetName val="램머"/>
      <sheetName val="기계경비(시간당)"/>
      <sheetName val="예산"/>
      <sheetName val="토사(PE)"/>
      <sheetName val="대비"/>
      <sheetName val="문학간접"/>
      <sheetName val="터파기및재료"/>
      <sheetName val="총괄"/>
      <sheetName val="유림골조"/>
      <sheetName val="견적서"/>
      <sheetName val="할증 "/>
      <sheetName val="0226"/>
      <sheetName val="입찰내역 발주처 양식"/>
      <sheetName val="데이터"/>
      <sheetName val="데이터B2F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"/>
      <sheetName val="실행분석"/>
      <sheetName val="총괄표"/>
      <sheetName val="내역"/>
      <sheetName val="수목데이타 "/>
      <sheetName val="제경비"/>
      <sheetName val="공사예산하조서(O.K)"/>
      <sheetName val="Sheet4"/>
      <sheetName val="냉천부속동"/>
      <sheetName val="저"/>
      <sheetName val="철거산출근거"/>
      <sheetName val="견적서"/>
      <sheetName val="Sheet5"/>
      <sheetName val="예산"/>
      <sheetName val="배관BM(일반)"/>
      <sheetName val="보할공정"/>
      <sheetName val="내역서 "/>
      <sheetName val="표지"/>
      <sheetName val="BEND LOSS"/>
      <sheetName val="Sheet1"/>
      <sheetName val=" 갑지"/>
      <sheetName val="T-TABLE"/>
      <sheetName val="단가산출"/>
      <sheetName val="WORK"/>
      <sheetName val="코드목록(시스템담당용)"/>
      <sheetName val="단중표"/>
      <sheetName val="분전함신설"/>
      <sheetName val="접지1종"/>
      <sheetName val="설계예시"/>
      <sheetName val="계측기"/>
      <sheetName val="기계경비(시간당)"/>
      <sheetName val="램머"/>
      <sheetName val="메트로팔레스전기실행-13블럭(010424)"/>
      <sheetName val="재료"/>
      <sheetName val="단가조사"/>
      <sheetName val="기본단가"/>
      <sheetName val="인건비단가"/>
      <sheetName val="사업부배부A"/>
      <sheetName val="일위대가표(DEEP)"/>
      <sheetName val="BQ(실행)"/>
      <sheetName val="건축기성"/>
      <sheetName val="COS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O아산"/>
      <sheetName val="내역"/>
      <sheetName val="총차"/>
      <sheetName val="원가총차"/>
      <sheetName val="일위대가"/>
      <sheetName val="장기3차 "/>
      <sheetName val="원가3차"/>
      <sheetName val="설계변경조서총차"/>
      <sheetName val="설계변경조서2차"/>
      <sheetName val="차수계산"/>
      <sheetName val="신규비목"/>
      <sheetName val="VXXX"/>
      <sheetName val="XXXX"/>
      <sheetName val="공가"/>
      <sheetName val="공원"/>
      <sheetName val="집"/>
      <sheetName val="기"/>
      <sheetName val="전"/>
      <sheetName val="건"/>
      <sheetName val="토"/>
      <sheetName val="조"/>
      <sheetName val="부"/>
      <sheetName val="시갑"/>
      <sheetName val="시"/>
      <sheetName val="훈"/>
      <sheetName val="예"/>
      <sheetName val="입찰"/>
      <sheetName val="현경"/>
      <sheetName val="공사내역"/>
      <sheetName val="Sheet6"/>
      <sheetName val="테이블"/>
      <sheetName val="수량집계"/>
      <sheetName val="총괄집계표"/>
      <sheetName val="노임"/>
      <sheetName val="백호우계수"/>
      <sheetName val="단가"/>
      <sheetName val="대치판정"/>
      <sheetName val="Sheet1 (2)"/>
      <sheetName val="건축"/>
      <sheetName val="수지"/>
      <sheetName val="저"/>
      <sheetName val="슬래브(PF)(하류)"/>
      <sheetName val="식재인부"/>
      <sheetName val="산출내역서"/>
      <sheetName val="단면가정"/>
      <sheetName val="국내조달(통합-1)"/>
      <sheetName val="노임단가"/>
      <sheetName val="4.2유효폭의 계산"/>
      <sheetName val="내역서"/>
      <sheetName val="일위대가(가설)"/>
      <sheetName val="램머"/>
      <sheetName val="기계경비(시간당)"/>
      <sheetName val="보온공량 Metal"/>
      <sheetName val="이중보온관 부설"/>
      <sheetName val="이중보온관 용접"/>
      <sheetName val="기성내역서"/>
      <sheetName val="전기공사일위대가"/>
      <sheetName val="별표집계"/>
      <sheetName val="단가조사"/>
      <sheetName val="20_10_100"/>
      <sheetName val="투찰"/>
      <sheetName val="노무비단가"/>
      <sheetName val="Macro1"/>
      <sheetName val="계약내역"/>
      <sheetName val="총괄표"/>
      <sheetName val="재료"/>
      <sheetName val="N賃率-職"/>
      <sheetName val="부표총괄"/>
      <sheetName val="VENDOR LIST"/>
      <sheetName val="공통비"/>
      <sheetName val="잡설비내역"/>
      <sheetName val="영업소실적"/>
      <sheetName val="주관사업"/>
      <sheetName val="설계예산서"/>
      <sheetName val="방식총괄"/>
      <sheetName val="자재(원원+원대)"/>
      <sheetName val="포승(S+H)"/>
      <sheetName val="포승(SHEET)"/>
      <sheetName val="배관표"/>
      <sheetName val="GLST"/>
      <sheetName val="Baby일위대가"/>
      <sheetName val="인건비"/>
      <sheetName val="자재비"/>
      <sheetName val="비교표"/>
      <sheetName val="발매자동집계"/>
      <sheetName val="보온PE자료"/>
      <sheetName val="보온공량 PE sleeve"/>
      <sheetName val="CB"/>
      <sheetName val="적현로"/>
      <sheetName val="총괄갑 "/>
      <sheetName val="갑지(추정)"/>
      <sheetName val="cal"/>
      <sheetName val="증감대비"/>
      <sheetName val="노무비"/>
      <sheetName val="01상노임"/>
      <sheetName val="신규 품"/>
      <sheetName val="BM"/>
      <sheetName val="표지"/>
      <sheetName val="수주실적0709"/>
      <sheetName val="3련 BOX"/>
      <sheetName val="B1(반포1차)"/>
      <sheetName val="일위대가표(DEEP)"/>
      <sheetName val="DATE"/>
      <sheetName val="ABUT수량-A1"/>
      <sheetName val="철근총괄"/>
      <sheetName val="9509"/>
      <sheetName val="값"/>
      <sheetName val="[OSO아산.XLS][OSO아산.XLS]A__MIRA_2"/>
      <sheetName val="[OSO아산.XLS][OSO아산.XLS]A__MIRA_3"/>
      <sheetName val="[OSO아산.XLS][OSO아산.XLS]A__MIRA_5"/>
      <sheetName val="[OSO아산.XLS][OSO아산.XLS]A__MIRA_4"/>
      <sheetName val="[OSO아산.XLS][OSO아산.XLS]A__MIRA_6"/>
      <sheetName val="Sheet1"/>
      <sheetName val="3.공통공사대비"/>
      <sheetName val="#REF"/>
      <sheetName val="Sheet4"/>
      <sheetName val="단위수량"/>
      <sheetName val="횡배수관집현황(2공구)"/>
      <sheetName val="BI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9GNG운반"/>
      <sheetName val="내역서(토목)"/>
      <sheetName val="PI"/>
      <sheetName val="공사개요"/>
      <sheetName val="노무비지급명세"/>
      <sheetName val="견적"/>
      <sheetName val="토공정보"/>
      <sheetName val="기계경비일람"/>
      <sheetName val="유효폭의 계산"/>
      <sheetName val="변경내역서"/>
      <sheetName val="Macro3"/>
      <sheetName val="guard(mac)"/>
      <sheetName val="간접비"/>
      <sheetName val="보활"/>
      <sheetName val="설계예산서(참고)"/>
      <sheetName val="변경내역"/>
      <sheetName val="금액내역서"/>
      <sheetName val="개산공사비"/>
      <sheetName val="기준표"/>
      <sheetName val="2"/>
      <sheetName val="두앙"/>
      <sheetName val="일위(통합 기존)"/>
      <sheetName val=""/>
      <sheetName val="기초일위"/>
      <sheetName val="물가대비표"/>
      <sheetName val="수리결과"/>
      <sheetName val="시중노임"/>
      <sheetName val="적용기준"/>
      <sheetName val="구조물토적"/>
      <sheetName val="조정금액결과표 (차수별)"/>
      <sheetName val="조사개요(지수)"/>
      <sheetName val="시중노임산출표"/>
      <sheetName val="일위대가표지"/>
      <sheetName val="조정금액결과표"/>
      <sheetName val="물가변동결과"/>
      <sheetName val="제출문"/>
      <sheetName val="목차(지수)"/>
      <sheetName val="물가변동"/>
      <sheetName val="비목군분류"/>
      <sheetName val="비목군집계표"/>
      <sheetName val="결과표"/>
      <sheetName val="지수조정율"/>
      <sheetName val="경비산출서"/>
      <sheetName val="조정금액"/>
      <sheetName val="laroux"/>
      <sheetName val="집계표"/>
      <sheetName val="물가변동원가 "/>
      <sheetName val="물가변동적용대가"/>
      <sheetName val="순공사비목군"/>
      <sheetName val="비목군집계"/>
      <sheetName val="기타경비지수"/>
      <sheetName val="조정금액결과표 (차수별) (2)"/>
      <sheetName val="전화"/>
      <sheetName val="TV"/>
      <sheetName val="방송"/>
      <sheetName val="시청각"/>
      <sheetName val="Sheet2"/>
      <sheetName val="기준"/>
      <sheetName val="단가비교표 (계측제어)"/>
      <sheetName val="piping"/>
      <sheetName val="COPY"/>
      <sheetName val="다이꾸"/>
      <sheetName val="전기"/>
      <sheetName val="공업용수관로"/>
      <sheetName val="CONCRETE"/>
      <sheetName val="ITEM"/>
      <sheetName val="재료비 (2)"/>
      <sheetName val="가설건물"/>
      <sheetName val="Sheet5"/>
      <sheetName val="Total"/>
      <sheetName val="Macro(차단기)"/>
      <sheetName val="토사(PE)"/>
      <sheetName val="실행철강하도"/>
      <sheetName val="WORK"/>
      <sheetName val="DATA"/>
      <sheetName val="판매보고서"/>
      <sheetName val="TB-내역서"/>
      <sheetName val="BQ(실행)"/>
      <sheetName val="OSO아산.XLS"/>
      <sheetName val="OSO%EC%95%84%EC%82%B0.XLS"/>
      <sheetName val="70%"/>
      <sheetName val="명세서(을)"/>
      <sheetName val="관리,공감"/>
      <sheetName val="[OSO아산.XLS][OSO아산.XLS]A__MIRA_7"/>
    </sheetNames>
    <definedNames>
      <definedName name="복사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총괄"/>
      <sheetName val="합천내역"/>
      <sheetName val="노무비단가"/>
      <sheetName val="Sheet6"/>
      <sheetName val="단가"/>
      <sheetName val="입찰"/>
      <sheetName val="현경"/>
      <sheetName val="내역서(토목)"/>
      <sheetName val="유효폭의 계산"/>
      <sheetName val="설계명세서 (장비)"/>
      <sheetName val="식재인부"/>
      <sheetName val="노임단가"/>
      <sheetName val="수량산출"/>
      <sheetName val="4.2유효폭의 계산"/>
      <sheetName val="노임"/>
      <sheetName val="영업소실적"/>
      <sheetName val="수리결과"/>
      <sheetName val="COA-17"/>
      <sheetName val="C-18"/>
      <sheetName val="Sheet1"/>
      <sheetName val="Sheet2"/>
      <sheetName val="Sheet3"/>
      <sheetName val="수량집계"/>
      <sheetName val="총괄집계표"/>
      <sheetName val="원가"/>
      <sheetName val="Sheet1 (2)"/>
      <sheetName val="방식총괄"/>
      <sheetName val="수 량 명 세 서 - 1"/>
      <sheetName val="조명시설"/>
      <sheetName val="슬래브(PF)(하류)"/>
      <sheetName val="인건비"/>
      <sheetName val="자재비"/>
      <sheetName val="EQUIP-H"/>
      <sheetName val="VENDOR LIST"/>
      <sheetName val="Macro1"/>
      <sheetName val="적현로"/>
      <sheetName val="보온공량 Metal"/>
      <sheetName val="이중보온관 부설"/>
      <sheetName val="이중보온관 용접"/>
      <sheetName val="설비단가표"/>
      <sheetName val="신규 품"/>
      <sheetName val="1,2공구원가계산서"/>
      <sheetName val="2공구산출내역"/>
      <sheetName val="1공구산출내역서"/>
      <sheetName val="을"/>
      <sheetName val="남양시작동010313100%"/>
      <sheetName val="견적"/>
      <sheetName val="별표집계"/>
      <sheetName val="GAEYO"/>
      <sheetName val="1단계"/>
      <sheetName val="직노"/>
      <sheetName val="ABUT수량-A1"/>
      <sheetName val="백호우계수"/>
      <sheetName val="설계명세서"/>
      <sheetName val="[C1총괄.XLS][C1총괄.XLS]A__ROOM_A_2"/>
      <sheetName val="[C1총괄.XLS][C1총괄.XLS]A__ROOM_A_3"/>
      <sheetName val="[C1총괄.XLS][C1총괄.XLS]A__ROOM_A_5"/>
      <sheetName val="[C1총괄.XLS][C1총괄.XLS]A__ROOM_A_4"/>
      <sheetName val="[C1총괄.XLS][C1총괄.XLS]A__ROOM_A_6"/>
      <sheetName val="data"/>
      <sheetName val="증감대비"/>
      <sheetName val="BID"/>
      <sheetName val="내역"/>
      <sheetName val="기성내역서"/>
      <sheetName val="변경내역서"/>
      <sheetName val="보온PE자료"/>
      <sheetName val="총괄표"/>
      <sheetName val="Sheet5"/>
      <sheetName val="일위(통합 기존)"/>
      <sheetName val="설계예산서(참고)"/>
      <sheetName val="3.공통공사대비"/>
      <sheetName val="조경일람"/>
      <sheetName val="보온공량 PE sleeve"/>
      <sheetName val="관리,공감"/>
      <sheetName val="산5-7"/>
      <sheetName val="9GNG운반"/>
      <sheetName val="일위대가"/>
      <sheetName val="국내조달(통합-1)"/>
      <sheetName val="기준표"/>
      <sheetName val="노무비"/>
      <sheetName val="기계-배관 (2)"/>
      <sheetName val="BQ"/>
      <sheetName val="투찰"/>
      <sheetName val="C1총괄.XLS"/>
      <sheetName val="C1%EC%B4%9D%EA%B4%84.XLS"/>
      <sheetName val="기초일위"/>
      <sheetName val="교대(A1-A2)"/>
      <sheetName val="자재(원원+원대)"/>
      <sheetName val="대로근거"/>
      <sheetName val="설계"/>
      <sheetName val="토공표(보도구간)"/>
      <sheetName val="토공표(ASPA-A)"/>
      <sheetName val="Baby일위대가"/>
      <sheetName val="지급자재"/>
      <sheetName val="시중노임"/>
      <sheetName val="용역단가"/>
      <sheetName val="수목데이타 "/>
      <sheetName val="저"/>
      <sheetName val=""/>
      <sheetName val="DATE"/>
      <sheetName val="시설물일위"/>
      <sheetName val="유첨3.적용기준"/>
      <sheetName val="단위수량"/>
      <sheetName val="갑지(추정)"/>
      <sheetName val="포승(S+H)"/>
      <sheetName val="포승(SHEET)"/>
      <sheetName val="집계표"/>
      <sheetName val="[C1총괄.XLS][C1총괄.XLS]A__ROOM_A_7"/>
      <sheetName val="[C1총괄.XLS][C1총괄.XLS]A__ROOM_A_8"/>
      <sheetName val="[C1총괄.XLS][C1총괄.XLS]A__ROOM_A_9"/>
      <sheetName val="[C1총괄.XLS][C1총괄.XLS]A__ROOM__10"/>
      <sheetName val="[C1총괄.XLS][C1총괄.XLS]A:\ROOM\ASA"/>
      <sheetName val="복구경비"/>
      <sheetName val="터파기및재료"/>
      <sheetName val="집계"/>
      <sheetName val="토목주소"/>
      <sheetName val="프랜트면허"/>
    </sheetNames>
    <definedNames>
      <definedName name="복사준비"/>
      <definedName name="우로복사"/>
      <definedName name="인쇄"/>
      <definedName name="지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량산출서"/>
      <sheetName val="수량산출서"/>
      <sheetName val="공량산출서약전"/>
      <sheetName val="수량산출서약전"/>
      <sheetName val="관급현황"/>
      <sheetName val="견적정보"/>
      <sheetName val="1단계"/>
      <sheetName val="원가차이(공장별2)"/>
      <sheetName val="Sheet1"/>
      <sheetName val="실행철강하도"/>
      <sheetName val="용선 C.L"/>
      <sheetName val="영건축(노인정신축공사)"/>
      <sheetName val="WORK"/>
      <sheetName val="금융비용"/>
      <sheetName val="만년달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"/>
      <sheetName val="SUM"/>
      <sheetName val="대비표"/>
      <sheetName val="견적조건"/>
      <sheetName val="공량산출서"/>
      <sheetName val="SUMM_IEC"/>
      <sheetName val="ITEM기계"/>
      <sheetName val="ITEM배관"/>
      <sheetName val="ITEM철골"/>
      <sheetName val="ITEM도장"/>
      <sheetName val="ITEM보온"/>
      <sheetName val="ITEM가설"/>
      <sheetName val="원가내역서(1)"/>
      <sheetName val="원가내역서(2)"/>
      <sheetName val="갑지"/>
      <sheetName val="공사개요"/>
      <sheetName val="투찰 UP"/>
      <sheetName val="실행철강하도"/>
      <sheetName val="자재단가"/>
      <sheetName val="SUMM"/>
      <sheetName val="_갑지"/>
    </sheetNames>
    <sheetDataSet>
      <sheetData sheetId="0" refreshError="1">
        <row r="2">
          <cell r="H2" t="str">
            <v xml:space="preserve">           社</v>
          </cell>
          <cell r="I2" t="str">
            <v xml:space="preserve">   長</v>
          </cell>
        </row>
        <row r="3">
          <cell r="E3" t="str">
            <v xml:space="preserve">                  작 </v>
          </cell>
          <cell r="H3" t="str">
            <v xml:space="preserve"> 결</v>
          </cell>
        </row>
        <row r="4">
          <cell r="B4" t="str">
            <v xml:space="preserve">  推定工事 原價內譯書</v>
          </cell>
          <cell r="F4" t="str">
            <v>플랜트 견적팀</v>
          </cell>
          <cell r="H4" t="str">
            <v xml:space="preserve"> </v>
          </cell>
        </row>
        <row r="5">
          <cell r="B5" t="str">
            <v xml:space="preserve">                       (</v>
          </cell>
          <cell r="D5">
            <v>36544.705895486113</v>
          </cell>
          <cell r="E5" t="str">
            <v>)                 성</v>
          </cell>
          <cell r="F5" t="str">
            <v xml:space="preserve"> 이 병 훈 (印)</v>
          </cell>
          <cell r="H5" t="str">
            <v xml:space="preserve"> 재</v>
          </cell>
        </row>
        <row r="6">
          <cell r="E6" t="str">
            <v xml:space="preserve">               </v>
          </cell>
          <cell r="H6" t="str">
            <v xml:space="preserve"> </v>
          </cell>
        </row>
        <row r="8">
          <cell r="B8" t="str">
            <v>공 사 명</v>
          </cell>
          <cell r="E8" t="str">
            <v xml:space="preserve">           결</v>
          </cell>
          <cell r="F8" t="str">
            <v xml:space="preserve">  擔 當    部   </v>
          </cell>
          <cell r="G8" t="str">
            <v xml:space="preserve">長  擔當任員  </v>
          </cell>
        </row>
        <row r="9">
          <cell r="B9" t="str">
            <v>발 주 처</v>
          </cell>
          <cell r="D9" t="str">
            <v>쌍용제지</v>
          </cell>
          <cell r="E9" t="str">
            <v xml:space="preserve">                  재</v>
          </cell>
        </row>
        <row r="10">
          <cell r="B10" t="str">
            <v>입찰방법</v>
          </cell>
          <cell r="D10" t="str">
            <v xml:space="preserve">     경쟁 입찰</v>
          </cell>
        </row>
        <row r="11">
          <cell r="B11" t="str">
            <v>입찰일시</v>
          </cell>
          <cell r="D11" t="str">
            <v xml:space="preserve">   '99.12.13</v>
          </cell>
          <cell r="E11" t="str">
            <v xml:space="preserve">                  개</v>
          </cell>
        </row>
        <row r="12">
          <cell r="B12" t="str">
            <v>공사기간</v>
          </cell>
          <cell r="E12" t="str">
            <v xml:space="preserve">                  요</v>
          </cell>
        </row>
        <row r="14">
          <cell r="B14" t="str">
            <v>工      種</v>
          </cell>
          <cell r="D14" t="str">
            <v>材  料  費</v>
          </cell>
          <cell r="E14" t="str">
            <v>勞  務  費</v>
          </cell>
          <cell r="F14" t="str">
            <v xml:space="preserve"> 工事  經費</v>
          </cell>
          <cell r="G14" t="str">
            <v xml:space="preserve">合   計 </v>
          </cell>
          <cell r="H14" t="str">
            <v xml:space="preserve">    備   考</v>
          </cell>
        </row>
        <row r="17">
          <cell r="B17" t="str">
            <v>토 목 공 사</v>
          </cell>
          <cell r="D17">
            <v>23271995</v>
          </cell>
          <cell r="E17">
            <v>1095351</v>
          </cell>
          <cell r="F17">
            <v>1594490</v>
          </cell>
          <cell r="G17">
            <v>25961836</v>
          </cell>
        </row>
        <row r="18">
          <cell r="B18" t="str">
            <v>건 축 공 사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소 방 설 비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기 계 공 사</v>
          </cell>
          <cell r="D20">
            <v>1698000</v>
          </cell>
          <cell r="E20">
            <v>2184000</v>
          </cell>
          <cell r="F20">
            <v>2066033</v>
          </cell>
          <cell r="G20">
            <v>5948033</v>
          </cell>
        </row>
        <row r="21">
          <cell r="B21" t="str">
            <v>탱 크 공 사</v>
          </cell>
          <cell r="D21">
            <v>29200092</v>
          </cell>
          <cell r="E21">
            <v>19577600</v>
          </cell>
          <cell r="F21">
            <v>21903773</v>
          </cell>
          <cell r="G21">
            <v>70681465</v>
          </cell>
        </row>
        <row r="22">
          <cell r="B22" t="str">
            <v>배 관 공 사</v>
          </cell>
          <cell r="D22">
            <v>87430438</v>
          </cell>
          <cell r="E22">
            <v>19505200</v>
          </cell>
          <cell r="F22">
            <v>16576541</v>
          </cell>
          <cell r="G22">
            <v>123512179</v>
          </cell>
        </row>
        <row r="23">
          <cell r="B23" t="str">
            <v>도 장 공 사</v>
          </cell>
          <cell r="D23">
            <v>1435488</v>
          </cell>
          <cell r="E23">
            <v>1443600</v>
          </cell>
          <cell r="F23">
            <v>2898502</v>
          </cell>
          <cell r="G23">
            <v>5777590</v>
          </cell>
        </row>
        <row r="24">
          <cell r="B24" t="str">
            <v>보 온 공 사</v>
          </cell>
          <cell r="D24">
            <v>6556435</v>
          </cell>
          <cell r="E24">
            <v>7109800</v>
          </cell>
          <cell r="F24">
            <v>3085590</v>
          </cell>
          <cell r="G24">
            <v>16751825</v>
          </cell>
        </row>
        <row r="27">
          <cell r="B27" t="str">
            <v>合       計</v>
          </cell>
          <cell r="D27">
            <v>149592448</v>
          </cell>
          <cell r="E27">
            <v>50915551</v>
          </cell>
          <cell r="F27">
            <v>48124929</v>
          </cell>
          <cell r="G27">
            <v>248632928</v>
          </cell>
        </row>
        <row r="29">
          <cell r="D29" t="str">
            <v>品     名</v>
          </cell>
          <cell r="E29" t="str">
            <v>單     位</v>
          </cell>
          <cell r="F29" t="str">
            <v>數     量</v>
          </cell>
          <cell r="G29" t="str">
            <v>單     價</v>
          </cell>
          <cell r="H29" t="str">
            <v>金     額</v>
          </cell>
        </row>
        <row r="32">
          <cell r="B32" t="str">
            <v>主要 支給 資材</v>
          </cell>
        </row>
        <row r="35">
          <cell r="B35" t="str">
            <v>&lt;特記事項&gt;</v>
          </cell>
          <cell r="D35" t="str">
            <v>*. 견적제외.</v>
          </cell>
          <cell r="F35" t="str">
            <v>計</v>
          </cell>
        </row>
        <row r="36">
          <cell r="D36" t="str">
            <v xml:space="preserve">  - CONTINGENCY, 간접비</v>
          </cell>
          <cell r="F36" t="str">
            <v>總 工 事 費</v>
          </cell>
        </row>
        <row r="37">
          <cell r="D37" t="str">
            <v xml:space="preserve">  - 본사관리비 및 이윤</v>
          </cell>
          <cell r="F37" t="str">
            <v xml:space="preserve"> 有   1.推定工事 原價內譯書</v>
          </cell>
        </row>
        <row r="39">
          <cell r="D39" t="str">
            <v xml:space="preserve">  - 설계 및 구매관리비</v>
          </cell>
          <cell r="F39" t="str">
            <v xml:space="preserve"> 添</v>
          </cell>
        </row>
        <row r="40">
          <cell r="B40" t="str">
            <v>SKEC 2-21-0019 (210x297 m/m)  SHLEE-D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경비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 item"/>
      <sheetName val="실행(1)"/>
      <sheetName val="virus"/>
      <sheetName val="total"/>
      <sheetName val="ANN"/>
      <sheetName val="COC"/>
      <sheetName val="HCL"/>
      <sheetName val="JACKET"/>
      <sheetName val="UTILITY"/>
      <sheetName val="재료값"/>
      <sheetName val="자재단가"/>
      <sheetName val="제경비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'1.0' encoding='UTF-8' standalone='yes'?>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5.xml"/></Relationships>
</file>

<file path=xl/worksheets/_rels/sheet18.xml.rels><?xml version='1.0' encoding='UTF-8' standalone='yes'?>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6.xml"/></Relationships>
</file>

<file path=xl/worksheets/_rels/sheet19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0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2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'1.0' encoding='UTF-8' standalone='yes'?>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R167"/>
  <sheetViews>
    <sheetView tabSelected="1" zoomScale="118" zoomScaleNormal="85" workbookViewId="0">
      <pane xSplit="4" ySplit="8" topLeftCell="H9" activePane="bottomRight" state="frozen"/>
      <selection pane="topRight" activeCell="D1" sqref="D1"/>
      <selection pane="bottomLeft" activeCell="A7" sqref="A7"/>
      <selection pane="bottomRight" activeCell="J30" sqref="J30"/>
    </sheetView>
  </sheetViews>
  <sheetFormatPr baseColWidth="10" defaultColWidth="8.83203125" defaultRowHeight="15" outlineLevelRow="1" outlineLevelCol="1"/>
  <cols>
    <col min="1" max="1" width="2.5" style="893" customWidth="1"/>
    <col min="2" max="2" width="11.33203125" style="893" customWidth="1"/>
    <col min="3" max="3" width="19.1640625" style="893" customWidth="1"/>
    <col min="4" max="4" width="5" style="893" customWidth="1"/>
    <col min="5" max="9" width="15.1640625" style="893" customWidth="1"/>
    <col min="10" max="16" width="15.1640625" style="893" customWidth="1" outlineLevel="1"/>
    <col min="17" max="17" width="2" style="893" customWidth="1"/>
    <col min="18" max="18" width="117.1640625" style="893" customWidth="1"/>
    <col min="19" max="16384" width="8.83203125" style="893"/>
  </cols>
  <sheetData>
    <row r="2" spans="2:18" ht="32.25" customHeight="1">
      <c r="B2" s="1146" t="s">
        <v>753</v>
      </c>
      <c r="C2" s="1146"/>
      <c r="D2" s="1146"/>
      <c r="E2" s="1146"/>
      <c r="F2" s="1146"/>
      <c r="G2" s="1146"/>
      <c r="H2" s="1146"/>
      <c r="I2" s="1146"/>
      <c r="J2" s="1146"/>
      <c r="K2" s="1146"/>
      <c r="L2" s="1146"/>
      <c r="M2" s="1146"/>
      <c r="N2" s="1146"/>
      <c r="O2" s="1146"/>
      <c r="P2" s="1146"/>
    </row>
    <row r="3" spans="2:18" ht="16.5" customHeight="1">
      <c r="B3" s="1163" t="s">
        <v>740</v>
      </c>
      <c r="C3" s="1163"/>
      <c r="D3" s="1163"/>
      <c r="E3" s="1164"/>
      <c r="F3" s="1164"/>
      <c r="G3" s="1164"/>
      <c r="H3" s="1164"/>
      <c r="I3" s="1164"/>
      <c r="J3" s="894" t="s">
        <v>675</v>
      </c>
      <c r="K3" s="895"/>
      <c r="L3" s="894" t="s">
        <v>677</v>
      </c>
      <c r="M3" s="895"/>
      <c r="N3" s="894" t="s">
        <v>678</v>
      </c>
      <c r="O3" s="1164"/>
      <c r="P3" s="1164"/>
      <c r="R3" s="893" t="s">
        <v>676</v>
      </c>
    </row>
    <row r="4" spans="2:18" ht="17.25" customHeight="1">
      <c r="B4" s="1165" t="s">
        <v>785</v>
      </c>
      <c r="C4" s="1166"/>
      <c r="D4" s="1167"/>
      <c r="E4" s="1055" t="s">
        <v>786</v>
      </c>
      <c r="F4" s="1056"/>
      <c r="G4" s="1055" t="s">
        <v>787</v>
      </c>
      <c r="H4" s="1056"/>
      <c r="I4" s="1055" t="s">
        <v>788</v>
      </c>
      <c r="J4" s="1056"/>
      <c r="K4" s="1055" t="s">
        <v>789</v>
      </c>
      <c r="L4" s="1056"/>
      <c r="M4" s="1055" t="s">
        <v>790</v>
      </c>
      <c r="N4" s="1056"/>
      <c r="O4" s="1055" t="s">
        <v>791</v>
      </c>
      <c r="P4" s="1056"/>
    </row>
    <row r="5" spans="2:18" ht="17.25" customHeight="1">
      <c r="B5" s="1163" t="s">
        <v>731</v>
      </c>
      <c r="C5" s="1163"/>
      <c r="D5" s="1163"/>
      <c r="E5" s="896">
        <v>0</v>
      </c>
      <c r="F5" s="894" t="s">
        <v>679</v>
      </c>
      <c r="G5" s="895"/>
      <c r="H5" s="894" t="s">
        <v>730</v>
      </c>
      <c r="I5" s="895"/>
      <c r="J5" s="894" t="s">
        <v>732</v>
      </c>
      <c r="K5" s="895"/>
      <c r="L5" s="894" t="s">
        <v>733</v>
      </c>
      <c r="M5" s="895"/>
      <c r="N5" s="894" t="s">
        <v>734</v>
      </c>
      <c r="O5" s="1164" t="s">
        <v>860</v>
      </c>
      <c r="P5" s="1164"/>
      <c r="R5" s="893" t="s">
        <v>799</v>
      </c>
    </row>
    <row r="6" spans="2:18" ht="17.25" customHeight="1">
      <c r="B6" s="1163" t="s">
        <v>737</v>
      </c>
      <c r="C6" s="1163"/>
      <c r="D6" s="1163"/>
      <c r="E6" s="1054" t="s">
        <v>727</v>
      </c>
      <c r="F6" s="1054"/>
      <c r="G6" s="894" t="s">
        <v>728</v>
      </c>
      <c r="H6" s="894"/>
      <c r="I6" s="894"/>
      <c r="J6" s="894"/>
      <c r="K6" s="894"/>
      <c r="L6" s="894"/>
      <c r="M6" s="894"/>
      <c r="N6" s="894"/>
      <c r="O6" s="894"/>
      <c r="P6" s="894"/>
    </row>
    <row r="7" spans="2:18" ht="17.25" customHeight="1">
      <c r="B7" s="1163" t="s">
        <v>782</v>
      </c>
      <c r="C7" s="1163"/>
      <c r="D7" s="1163"/>
      <c r="E7" s="894" t="s">
        <v>783</v>
      </c>
      <c r="F7" s="897" t="s">
        <v>784</v>
      </c>
      <c r="G7" s="897" t="s">
        <v>810</v>
      </c>
      <c r="H7" s="897"/>
      <c r="I7" s="897"/>
      <c r="J7" s="897"/>
      <c r="K7" s="897"/>
      <c r="L7" s="897"/>
      <c r="M7" s="897"/>
      <c r="N7" s="897"/>
      <c r="O7" s="897"/>
      <c r="P7" s="897"/>
    </row>
    <row r="8" spans="2:18" ht="17.25" customHeight="1">
      <c r="B8" s="1153" t="s">
        <v>680</v>
      </c>
      <c r="C8" s="1153"/>
      <c r="D8" s="990">
        <v>1</v>
      </c>
      <c r="E8" s="897">
        <v>0</v>
      </c>
      <c r="F8" s="897">
        <v>1</v>
      </c>
      <c r="G8" s="897">
        <v>2</v>
      </c>
      <c r="H8" s="897">
        <v>3</v>
      </c>
      <c r="I8" s="897">
        <v>4</v>
      </c>
      <c r="J8" s="897">
        <v>5</v>
      </c>
      <c r="K8" s="897">
        <v>6</v>
      </c>
      <c r="L8" s="897">
        <v>7</v>
      </c>
      <c r="M8" s="897">
        <v>8</v>
      </c>
      <c r="N8" s="897">
        <v>9</v>
      </c>
      <c r="O8" s="897">
        <v>10</v>
      </c>
      <c r="P8" s="897">
        <v>11</v>
      </c>
      <c r="Q8" s="1058"/>
      <c r="R8" s="893" t="s">
        <v>674</v>
      </c>
    </row>
    <row r="9" spans="2:18" ht="17.25" customHeight="1">
      <c r="B9" s="1153" t="s">
        <v>764</v>
      </c>
      <c r="C9" s="1153"/>
      <c r="D9" s="990">
        <v>2</v>
      </c>
      <c r="E9" s="1040"/>
      <c r="F9" s="1040"/>
      <c r="G9" s="1040"/>
      <c r="H9" s="1040"/>
      <c r="I9" s="1038"/>
      <c r="J9" s="1038"/>
      <c r="K9" s="1038"/>
      <c r="L9" s="1038"/>
      <c r="M9" s="1038"/>
      <c r="N9" s="1038"/>
      <c r="O9" s="1038"/>
      <c r="P9" s="1038"/>
      <c r="Q9" s="1058"/>
      <c r="R9" s="893" t="s">
        <v>800</v>
      </c>
    </row>
    <row r="10" spans="2:18" ht="17.25" customHeight="1">
      <c r="B10" s="1153" t="s">
        <v>736</v>
      </c>
      <c r="C10" s="1153"/>
      <c r="D10" s="990">
        <v>3</v>
      </c>
      <c r="E10" s="1040"/>
      <c r="F10" s="1040"/>
      <c r="G10" s="1040"/>
      <c r="H10" s="1040"/>
      <c r="I10" s="1038"/>
      <c r="J10" s="1038"/>
      <c r="K10" s="1038"/>
      <c r="L10" s="1038"/>
      <c r="M10" s="1038"/>
      <c r="N10" s="1038"/>
      <c r="O10" s="1038"/>
      <c r="P10" s="1038"/>
      <c r="Q10" s="1058"/>
      <c r="R10" s="893" t="s">
        <v>687</v>
      </c>
    </row>
    <row r="11" spans="2:18" ht="17.25" customHeight="1">
      <c r="B11" s="1153" t="s">
        <v>722</v>
      </c>
      <c r="C11" s="1153"/>
      <c r="D11" s="990">
        <v>4</v>
      </c>
      <c r="E11" s="1041"/>
      <c r="F11" s="1041"/>
      <c r="G11" s="1041"/>
      <c r="H11" s="1041"/>
      <c r="I11" s="1042"/>
      <c r="J11" s="1042"/>
      <c r="K11" s="1042"/>
      <c r="L11" s="1042"/>
      <c r="M11" s="1042"/>
      <c r="N11" s="1042"/>
      <c r="O11" s="1042"/>
      <c r="P11" s="1042"/>
      <c r="Q11" s="1058"/>
      <c r="R11" s="893" t="s">
        <v>735</v>
      </c>
    </row>
    <row r="12" spans="2:18" ht="17.25" customHeight="1">
      <c r="B12" s="1153" t="s">
        <v>721</v>
      </c>
      <c r="C12" s="1153"/>
      <c r="D12" s="990">
        <v>5</v>
      </c>
      <c r="E12" s="1038"/>
      <c r="F12" s="1038"/>
      <c r="G12" s="1038"/>
      <c r="H12" s="1038"/>
      <c r="I12" s="1038"/>
      <c r="J12" s="1038"/>
      <c r="K12" s="1038"/>
      <c r="L12" s="1038"/>
      <c r="M12" s="1038"/>
      <c r="N12" s="1038"/>
      <c r="O12" s="1038"/>
      <c r="P12" s="1038"/>
      <c r="Q12" s="1058"/>
      <c r="R12" s="893" t="s">
        <v>801</v>
      </c>
    </row>
    <row r="13" spans="2:18" ht="17.25" customHeight="1">
      <c r="B13" s="1153" t="s">
        <v>756</v>
      </c>
      <c r="C13" s="1153"/>
      <c r="D13" s="990">
        <v>6</v>
      </c>
      <c r="E13" s="1043"/>
      <c r="F13" s="1043"/>
      <c r="G13" s="1043"/>
      <c r="H13" s="1043"/>
      <c r="I13" s="1043"/>
      <c r="J13" s="1043"/>
      <c r="K13" s="1043"/>
      <c r="L13" s="1043"/>
      <c r="M13" s="1043"/>
      <c r="N13" s="1043"/>
      <c r="O13" s="1043"/>
      <c r="P13" s="1043"/>
      <c r="Q13" s="1058"/>
      <c r="R13" s="893" t="s">
        <v>802</v>
      </c>
    </row>
    <row r="14" spans="2:18" ht="17.25" customHeight="1">
      <c r="B14" s="1153" t="s">
        <v>754</v>
      </c>
      <c r="C14" s="1153"/>
      <c r="D14" s="990">
        <v>7</v>
      </c>
      <c r="E14" s="1043"/>
      <c r="F14" s="1043"/>
      <c r="G14" s="1043"/>
      <c r="H14" s="1043"/>
      <c r="I14" s="1043"/>
      <c r="J14" s="1043"/>
      <c r="K14" s="1043"/>
      <c r="L14" s="1043"/>
      <c r="M14" s="1043"/>
      <c r="N14" s="1043"/>
      <c r="O14" s="1043"/>
      <c r="P14" s="1043"/>
      <c r="Q14" s="1058"/>
      <c r="R14" s="893" t="s">
        <v>802</v>
      </c>
    </row>
    <row r="15" spans="2:18" ht="17.25" customHeight="1">
      <c r="B15" s="1153" t="s">
        <v>755</v>
      </c>
      <c r="C15" s="1153"/>
      <c r="D15" s="990">
        <v>8</v>
      </c>
      <c r="E15" s="1043"/>
      <c r="F15" s="1043"/>
      <c r="G15" s="1043"/>
      <c r="H15" s="1043"/>
      <c r="I15" s="1043"/>
      <c r="J15" s="1043"/>
      <c r="K15" s="1043"/>
      <c r="L15" s="1043"/>
      <c r="M15" s="1043"/>
      <c r="N15" s="1043"/>
      <c r="O15" s="1043"/>
      <c r="P15" s="1043"/>
      <c r="Q15" s="1058"/>
      <c r="R15" s="893" t="s">
        <v>802</v>
      </c>
    </row>
    <row r="16" spans="2:18" ht="17.25" customHeight="1">
      <c r="B16" s="1153" t="s">
        <v>757</v>
      </c>
      <c r="C16" s="1153"/>
      <c r="D16" s="990">
        <v>9</v>
      </c>
      <c r="E16" s="1043"/>
      <c r="F16" s="1043"/>
      <c r="G16" s="1043"/>
      <c r="H16" s="1043"/>
      <c r="I16" s="1043"/>
      <c r="J16" s="1043"/>
      <c r="K16" s="1043"/>
      <c r="L16" s="1043"/>
      <c r="M16" s="1043"/>
      <c r="N16" s="1043"/>
      <c r="O16" s="1043"/>
      <c r="P16" s="1043"/>
      <c r="Q16" s="1058"/>
      <c r="R16" s="893" t="s">
        <v>802</v>
      </c>
    </row>
    <row r="17" spans="2:18" ht="17.25" customHeight="1">
      <c r="B17" s="1153" t="s">
        <v>738</v>
      </c>
      <c r="C17" s="1153"/>
      <c r="D17" s="990">
        <v>10</v>
      </c>
      <c r="E17" s="1043"/>
      <c r="F17" s="1043"/>
      <c r="G17" s="1043"/>
      <c r="H17" s="1043"/>
      <c r="I17" s="1043"/>
      <c r="J17" s="1044"/>
      <c r="K17" s="1044"/>
      <c r="L17" s="1044"/>
      <c r="M17" s="1044"/>
      <c r="N17" s="1044"/>
      <c r="O17" s="1044"/>
      <c r="P17" s="1044"/>
      <c r="Q17" s="1058"/>
      <c r="R17" s="893" t="s">
        <v>803</v>
      </c>
    </row>
    <row r="18" spans="2:18" ht="17.25" customHeight="1">
      <c r="B18" s="1153" t="s">
        <v>739</v>
      </c>
      <c r="C18" s="1153"/>
      <c r="D18" s="990">
        <v>11</v>
      </c>
      <c r="E18" s="1043"/>
      <c r="F18" s="1043"/>
      <c r="G18" s="1043"/>
      <c r="H18" s="1043"/>
      <c r="I18" s="1043"/>
      <c r="J18" s="1044"/>
      <c r="K18" s="1044"/>
      <c r="L18" s="1044"/>
      <c r="M18" s="1044"/>
      <c r="N18" s="1044"/>
      <c r="O18" s="1044"/>
      <c r="P18" s="1044"/>
      <c r="Q18" s="1058"/>
      <c r="R18" s="893" t="s">
        <v>803</v>
      </c>
    </row>
    <row r="19" spans="2:18" ht="17.25" customHeight="1">
      <c r="B19" s="1153" t="s">
        <v>752</v>
      </c>
      <c r="C19" s="1153"/>
      <c r="D19" s="990">
        <v>12</v>
      </c>
      <c r="E19" s="1043"/>
      <c r="F19" s="1043"/>
      <c r="G19" s="1043"/>
      <c r="H19" s="1043"/>
      <c r="I19" s="1043"/>
      <c r="J19" s="1043"/>
      <c r="K19" s="1043"/>
      <c r="L19" s="1043"/>
      <c r="M19" s="1043"/>
      <c r="N19" s="1043"/>
      <c r="O19" s="1043"/>
      <c r="P19" s="1043"/>
      <c r="Q19" s="1058"/>
      <c r="R19" s="893" t="s">
        <v>758</v>
      </c>
    </row>
    <row r="20" spans="2:18" ht="17.25" customHeight="1">
      <c r="B20" s="1153" t="s">
        <v>746</v>
      </c>
      <c r="C20" s="1153"/>
      <c r="D20" s="990">
        <v>13</v>
      </c>
      <c r="E20" s="1045"/>
      <c r="F20" s="1045"/>
      <c r="G20" s="1045"/>
      <c r="H20" s="1045"/>
      <c r="I20" s="1045"/>
      <c r="J20" s="1045"/>
      <c r="K20" s="1045"/>
      <c r="L20" s="1045"/>
      <c r="M20" s="1045"/>
      <c r="N20" s="1045"/>
      <c r="O20" s="1045"/>
      <c r="P20" s="1045"/>
      <c r="Q20" s="1058"/>
      <c r="R20" s="893" t="s">
        <v>758</v>
      </c>
    </row>
    <row r="21" spans="2:18" ht="17.25" customHeight="1">
      <c r="B21" s="1153" t="s">
        <v>747</v>
      </c>
      <c r="C21" s="1153"/>
      <c r="D21" s="990">
        <v>14</v>
      </c>
      <c r="E21" s="1046"/>
      <c r="F21" s="1046"/>
      <c r="G21" s="1046"/>
      <c r="H21" s="1046"/>
      <c r="I21" s="1046"/>
      <c r="J21" s="1046"/>
      <c r="K21" s="1046"/>
      <c r="L21" s="1046"/>
      <c r="M21" s="1046"/>
      <c r="N21" s="1046"/>
      <c r="O21" s="1046"/>
      <c r="P21" s="1041"/>
      <c r="Q21" s="1058"/>
      <c r="R21" s="893" t="s">
        <v>795</v>
      </c>
    </row>
    <row r="22" spans="2:18" ht="17.25" customHeight="1">
      <c r="B22" s="1153" t="s">
        <v>748</v>
      </c>
      <c r="C22" s="1153"/>
      <c r="D22" s="990">
        <v>15</v>
      </c>
      <c r="E22" s="1047"/>
      <c r="F22" s="1047"/>
      <c r="G22" s="1047"/>
      <c r="H22" s="1047"/>
      <c r="I22" s="1047"/>
      <c r="J22" s="1047"/>
      <c r="K22" s="1047"/>
      <c r="L22" s="1047"/>
      <c r="M22" s="1047"/>
      <c r="N22" s="1047"/>
      <c r="O22" s="1047"/>
      <c r="P22" s="1047"/>
      <c r="Q22" s="1058"/>
      <c r="R22" s="893" t="s">
        <v>758</v>
      </c>
    </row>
    <row r="23" spans="2:18" ht="32">
      <c r="B23" s="1154" t="s">
        <v>779</v>
      </c>
      <c r="C23" s="1057" t="s">
        <v>759</v>
      </c>
      <c r="D23" s="990">
        <v>16</v>
      </c>
      <c r="E23" s="1048"/>
      <c r="F23" s="1048"/>
      <c r="G23" s="1048"/>
      <c r="H23" s="1048"/>
      <c r="I23" s="1048"/>
      <c r="J23" s="1048"/>
      <c r="K23" s="1048"/>
      <c r="L23" s="1048"/>
      <c r="M23" s="1048"/>
      <c r="N23" s="1048"/>
      <c r="O23" s="1048"/>
      <c r="P23" s="1048"/>
      <c r="Q23" s="1058"/>
      <c r="R23" s="1059" t="s">
        <v>804</v>
      </c>
    </row>
    <row r="24" spans="2:18">
      <c r="B24" s="1155"/>
      <c r="C24" s="1057" t="s">
        <v>760</v>
      </c>
      <c r="D24" s="990">
        <v>17</v>
      </c>
      <c r="E24" s="1048"/>
      <c r="F24" s="1048"/>
      <c r="G24" s="1048"/>
      <c r="H24" s="1048"/>
      <c r="I24" s="1048"/>
      <c r="J24" s="1048"/>
      <c r="K24" s="1048"/>
      <c r="L24" s="1048"/>
      <c r="M24" s="1048"/>
      <c r="N24" s="1048"/>
      <c r="O24" s="1048"/>
      <c r="P24" s="1048"/>
      <c r="Q24" s="1058"/>
      <c r="R24" s="893" t="s">
        <v>795</v>
      </c>
    </row>
    <row r="25" spans="2:18">
      <c r="B25" s="1155"/>
      <c r="C25" s="1057" t="s">
        <v>761</v>
      </c>
      <c r="D25" s="990">
        <v>18</v>
      </c>
      <c r="E25" s="1048"/>
      <c r="F25" s="1048"/>
      <c r="G25" s="1048"/>
      <c r="H25" s="1048"/>
      <c r="I25" s="1048"/>
      <c r="J25" s="1048"/>
      <c r="K25" s="1048"/>
      <c r="L25" s="1048"/>
      <c r="M25" s="1048"/>
      <c r="N25" s="1048"/>
      <c r="O25" s="1048"/>
      <c r="P25" s="1048"/>
      <c r="Q25" s="1058"/>
      <c r="R25" s="893" t="s">
        <v>795</v>
      </c>
    </row>
    <row r="26" spans="2:18">
      <c r="B26" s="1155"/>
      <c r="C26" s="1057" t="s">
        <v>815</v>
      </c>
      <c r="D26" s="990">
        <v>19</v>
      </c>
      <c r="E26" s="1048"/>
      <c r="F26" s="1048"/>
      <c r="G26" s="1048"/>
      <c r="H26" s="1048"/>
      <c r="I26" s="1048"/>
      <c r="J26" s="1048"/>
      <c r="K26" s="1048"/>
      <c r="L26" s="1048"/>
      <c r="M26" s="1048"/>
      <c r="N26" s="1048"/>
      <c r="O26" s="1048"/>
      <c r="P26" s="1048"/>
      <c r="Q26" s="1058"/>
      <c r="R26" s="893" t="s">
        <v>758</v>
      </c>
    </row>
    <row r="27" spans="2:18">
      <c r="B27" s="1155"/>
      <c r="C27" s="1057" t="s">
        <v>816</v>
      </c>
      <c r="D27" s="990">
        <v>20</v>
      </c>
      <c r="E27" s="1048"/>
      <c r="F27" s="1048"/>
      <c r="G27" s="1048"/>
      <c r="H27" s="1048"/>
      <c r="I27" s="1048"/>
      <c r="J27" s="1048"/>
      <c r="K27" s="1048"/>
      <c r="L27" s="1048"/>
      <c r="M27" s="1048"/>
      <c r="N27" s="1048"/>
      <c r="O27" s="1048"/>
      <c r="P27" s="1048"/>
      <c r="Q27" s="1058"/>
      <c r="R27" s="893" t="s">
        <v>758</v>
      </c>
    </row>
    <row r="28" spans="2:18">
      <c r="B28" s="1155"/>
      <c r="C28" s="1057" t="s">
        <v>817</v>
      </c>
      <c r="D28" s="990">
        <v>21</v>
      </c>
      <c r="E28" s="1048"/>
      <c r="F28" s="1048"/>
      <c r="G28" s="1048"/>
      <c r="H28" s="1048"/>
      <c r="I28" s="1048"/>
      <c r="J28" s="1048"/>
      <c r="K28" s="1048"/>
      <c r="L28" s="1048"/>
      <c r="M28" s="1048"/>
      <c r="N28" s="1048"/>
      <c r="O28" s="1048"/>
      <c r="P28" s="1048"/>
      <c r="Q28" s="1058"/>
      <c r="R28" s="893" t="s">
        <v>795</v>
      </c>
    </row>
    <row r="29" spans="2:18">
      <c r="B29" s="1155"/>
      <c r="C29" s="1057" t="s">
        <v>818</v>
      </c>
      <c r="D29" s="990">
        <v>22</v>
      </c>
      <c r="E29" s="1048"/>
      <c r="F29" s="1048"/>
      <c r="G29" s="1048"/>
      <c r="H29" s="1048"/>
      <c r="I29" s="1048"/>
      <c r="J29" s="1048"/>
      <c r="K29" s="1048"/>
      <c r="L29" s="1048"/>
      <c r="M29" s="1048"/>
      <c r="N29" s="1048"/>
      <c r="O29" s="1048"/>
      <c r="P29" s="1048"/>
      <c r="Q29" s="1058"/>
      <c r="R29" s="893" t="s">
        <v>795</v>
      </c>
    </row>
    <row r="30" spans="2:18" ht="64">
      <c r="B30" s="1154" t="s">
        <v>780</v>
      </c>
      <c r="C30" s="1057" t="s">
        <v>762</v>
      </c>
      <c r="D30" s="990">
        <v>23</v>
      </c>
      <c r="E30" s="1048"/>
      <c r="F30" s="1048"/>
      <c r="G30" s="1048"/>
      <c r="H30" s="1048"/>
      <c r="I30" s="1048"/>
      <c r="J30" s="1048"/>
      <c r="K30" s="1048"/>
      <c r="L30" s="1048"/>
      <c r="M30" s="1048"/>
      <c r="N30" s="1048"/>
      <c r="O30" s="1048"/>
      <c r="P30" s="1048"/>
      <c r="Q30" s="1058"/>
      <c r="R30" s="1059" t="s">
        <v>854</v>
      </c>
    </row>
    <row r="31" spans="2:18">
      <c r="B31" s="1155"/>
      <c r="C31" s="1057" t="s">
        <v>761</v>
      </c>
      <c r="D31" s="990">
        <v>24</v>
      </c>
      <c r="E31" s="1048"/>
      <c r="F31" s="1048"/>
      <c r="G31" s="1048"/>
      <c r="H31" s="1048"/>
      <c r="I31" s="1048"/>
      <c r="J31" s="1048"/>
      <c r="K31" s="1048"/>
      <c r="L31" s="1048"/>
      <c r="M31" s="1048"/>
      <c r="N31" s="1048"/>
      <c r="O31" s="1048"/>
      <c r="P31" s="1048"/>
      <c r="Q31" s="1058"/>
      <c r="R31" s="893" t="s">
        <v>795</v>
      </c>
    </row>
    <row r="32" spans="2:18">
      <c r="B32" s="1155"/>
      <c r="C32" s="1057" t="s">
        <v>815</v>
      </c>
      <c r="D32" s="990">
        <v>25</v>
      </c>
      <c r="E32" s="1048"/>
      <c r="F32" s="1048"/>
      <c r="G32" s="1048"/>
      <c r="H32" s="1048"/>
      <c r="I32" s="1048"/>
      <c r="J32" s="1048"/>
      <c r="K32" s="1048"/>
      <c r="L32" s="1048"/>
      <c r="M32" s="1048"/>
      <c r="N32" s="1048"/>
      <c r="O32" s="1048"/>
      <c r="P32" s="1048"/>
      <c r="Q32" s="1058"/>
      <c r="R32" s="893" t="s">
        <v>758</v>
      </c>
    </row>
    <row r="33" spans="2:18">
      <c r="B33" s="1155"/>
      <c r="C33" s="1057" t="s">
        <v>816</v>
      </c>
      <c r="D33" s="990">
        <v>26</v>
      </c>
      <c r="E33" s="1048"/>
      <c r="F33" s="1048"/>
      <c r="G33" s="1048"/>
      <c r="H33" s="1048"/>
      <c r="I33" s="1048"/>
      <c r="J33" s="1048"/>
      <c r="K33" s="1048"/>
      <c r="L33" s="1048"/>
      <c r="M33" s="1048"/>
      <c r="N33" s="1048"/>
      <c r="O33" s="1048"/>
      <c r="P33" s="1048"/>
      <c r="Q33" s="1058"/>
      <c r="R33" s="893" t="s">
        <v>795</v>
      </c>
    </row>
    <row r="34" spans="2:18">
      <c r="B34" s="1155"/>
      <c r="C34" s="1057" t="s">
        <v>817</v>
      </c>
      <c r="D34" s="990">
        <v>27</v>
      </c>
      <c r="E34" s="1048"/>
      <c r="F34" s="1048"/>
      <c r="G34" s="1048"/>
      <c r="H34" s="1048"/>
      <c r="I34" s="1048"/>
      <c r="J34" s="1048"/>
      <c r="K34" s="1048"/>
      <c r="L34" s="1048"/>
      <c r="M34" s="1048"/>
      <c r="N34" s="1048"/>
      <c r="O34" s="1048"/>
      <c r="P34" s="1048"/>
      <c r="Q34" s="1058"/>
      <c r="R34" s="893" t="s">
        <v>758</v>
      </c>
    </row>
    <row r="35" spans="2:18">
      <c r="B35" s="1155"/>
      <c r="C35" s="1057" t="s">
        <v>818</v>
      </c>
      <c r="D35" s="990">
        <v>28</v>
      </c>
      <c r="E35" s="1048"/>
      <c r="F35" s="1048"/>
      <c r="G35" s="1048"/>
      <c r="H35" s="1048"/>
      <c r="I35" s="1048"/>
      <c r="J35" s="1048"/>
      <c r="K35" s="1048"/>
      <c r="L35" s="1048"/>
      <c r="M35" s="1048"/>
      <c r="N35" s="1048"/>
      <c r="O35" s="1048"/>
      <c r="P35" s="1048"/>
      <c r="Q35" s="1058"/>
      <c r="R35" s="893" t="s">
        <v>758</v>
      </c>
    </row>
    <row r="36" spans="2:18" ht="32">
      <c r="B36" s="1154" t="s">
        <v>781</v>
      </c>
      <c r="C36" s="1057" t="s">
        <v>762</v>
      </c>
      <c r="D36" s="990">
        <v>29</v>
      </c>
      <c r="E36" s="1048"/>
      <c r="F36" s="1048"/>
      <c r="G36" s="1048"/>
      <c r="H36" s="1048"/>
      <c r="I36" s="1048"/>
      <c r="J36" s="1048"/>
      <c r="K36" s="1048"/>
      <c r="L36" s="1048"/>
      <c r="M36" s="1048"/>
      <c r="N36" s="1048"/>
      <c r="O36" s="1048"/>
      <c r="P36" s="1048"/>
      <c r="Q36" s="1058"/>
      <c r="R36" s="1059" t="s">
        <v>805</v>
      </c>
    </row>
    <row r="37" spans="2:18">
      <c r="B37" s="1155"/>
      <c r="C37" s="1057" t="s">
        <v>760</v>
      </c>
      <c r="D37" s="990">
        <v>30</v>
      </c>
      <c r="E37" s="1048"/>
      <c r="F37" s="1048"/>
      <c r="G37" s="1048"/>
      <c r="H37" s="1048"/>
      <c r="I37" s="1048"/>
      <c r="J37" s="1048"/>
      <c r="K37" s="1048"/>
      <c r="L37" s="1048"/>
      <c r="M37" s="1048"/>
      <c r="N37" s="1048"/>
      <c r="O37" s="1048"/>
      <c r="P37" s="1048"/>
      <c r="Q37" s="1058"/>
      <c r="R37" s="893" t="s">
        <v>758</v>
      </c>
    </row>
    <row r="38" spans="2:18">
      <c r="B38" s="1155"/>
      <c r="C38" s="1057" t="s">
        <v>761</v>
      </c>
      <c r="D38" s="990">
        <v>31</v>
      </c>
      <c r="E38" s="1048"/>
      <c r="F38" s="1048"/>
      <c r="G38" s="1048"/>
      <c r="H38" s="1048"/>
      <c r="I38" s="1048"/>
      <c r="J38" s="1048"/>
      <c r="K38" s="1048"/>
      <c r="L38" s="1048"/>
      <c r="M38" s="1048"/>
      <c r="N38" s="1048"/>
      <c r="O38" s="1048"/>
      <c r="P38" s="1048"/>
      <c r="Q38" s="1058"/>
      <c r="R38" s="893" t="s">
        <v>795</v>
      </c>
    </row>
    <row r="39" spans="2:18">
      <c r="B39" s="1155"/>
      <c r="C39" s="1057" t="s">
        <v>815</v>
      </c>
      <c r="D39" s="990">
        <v>32</v>
      </c>
      <c r="E39" s="1048"/>
      <c r="F39" s="1048"/>
      <c r="G39" s="1048"/>
      <c r="H39" s="1048"/>
      <c r="I39" s="1048"/>
      <c r="J39" s="1048"/>
      <c r="K39" s="1048"/>
      <c r="L39" s="1048"/>
      <c r="M39" s="1048"/>
      <c r="N39" s="1048"/>
      <c r="O39" s="1048"/>
      <c r="P39" s="1048"/>
      <c r="Q39" s="1058"/>
      <c r="R39" s="893" t="s">
        <v>795</v>
      </c>
    </row>
    <row r="40" spans="2:18">
      <c r="B40" s="1155"/>
      <c r="C40" s="1057" t="s">
        <v>816</v>
      </c>
      <c r="D40" s="990">
        <v>33</v>
      </c>
      <c r="E40" s="1048"/>
      <c r="F40" s="1048"/>
      <c r="G40" s="1048"/>
      <c r="H40" s="1048"/>
      <c r="I40" s="1048"/>
      <c r="J40" s="1048"/>
      <c r="K40" s="1048"/>
      <c r="L40" s="1048"/>
      <c r="M40" s="1048"/>
      <c r="N40" s="1048"/>
      <c r="O40" s="1048"/>
      <c r="P40" s="1048"/>
      <c r="Q40" s="1058"/>
      <c r="R40" s="893" t="s">
        <v>795</v>
      </c>
    </row>
    <row r="41" spans="2:18">
      <c r="B41" s="1155"/>
      <c r="C41" s="1057" t="s">
        <v>817</v>
      </c>
      <c r="D41" s="990">
        <v>34</v>
      </c>
      <c r="E41" s="1048"/>
      <c r="F41" s="1048"/>
      <c r="G41" s="1048"/>
      <c r="H41" s="1048"/>
      <c r="I41" s="1048"/>
      <c r="J41" s="1048"/>
      <c r="K41" s="1048"/>
      <c r="L41" s="1048"/>
      <c r="M41" s="1048"/>
      <c r="N41" s="1048"/>
      <c r="O41" s="1048"/>
      <c r="P41" s="1048"/>
      <c r="Q41" s="1058"/>
      <c r="R41" s="893" t="s">
        <v>795</v>
      </c>
    </row>
    <row r="42" spans="2:18">
      <c r="B42" s="1155"/>
      <c r="C42" s="1057" t="s">
        <v>818</v>
      </c>
      <c r="D42" s="990">
        <v>35</v>
      </c>
      <c r="E42" s="1048"/>
      <c r="F42" s="1048"/>
      <c r="G42" s="1048"/>
      <c r="H42" s="1048"/>
      <c r="I42" s="1048"/>
      <c r="J42" s="1048"/>
      <c r="K42" s="1048"/>
      <c r="L42" s="1048"/>
      <c r="M42" s="1048"/>
      <c r="N42" s="1048"/>
      <c r="O42" s="1048"/>
      <c r="P42" s="1048"/>
      <c r="Q42" s="1058"/>
      <c r="R42" s="893" t="s">
        <v>758</v>
      </c>
    </row>
    <row r="43" spans="2:18">
      <c r="B43" s="1155" t="s">
        <v>769</v>
      </c>
      <c r="C43" s="1057" t="s">
        <v>762</v>
      </c>
      <c r="D43" s="990">
        <v>36</v>
      </c>
      <c r="E43" s="1048"/>
      <c r="F43" s="1048"/>
      <c r="G43" s="1048"/>
      <c r="H43" s="1048"/>
      <c r="I43" s="1048"/>
      <c r="J43" s="1048"/>
      <c r="K43" s="1048"/>
      <c r="L43" s="1048"/>
      <c r="M43" s="1048"/>
      <c r="N43" s="1048"/>
      <c r="O43" s="1048"/>
      <c r="P43" s="1048"/>
      <c r="Q43" s="1058"/>
      <c r="R43" s="893" t="s">
        <v>795</v>
      </c>
    </row>
    <row r="44" spans="2:18">
      <c r="B44" s="1155"/>
      <c r="C44" s="1057" t="s">
        <v>760</v>
      </c>
      <c r="D44" s="990">
        <v>37</v>
      </c>
      <c r="E44" s="1048"/>
      <c r="F44" s="1048"/>
      <c r="G44" s="1048"/>
      <c r="H44" s="1048"/>
      <c r="I44" s="1048"/>
      <c r="J44" s="1048"/>
      <c r="K44" s="1048"/>
      <c r="L44" s="1048"/>
      <c r="M44" s="1048"/>
      <c r="N44" s="1048"/>
      <c r="O44" s="1048"/>
      <c r="P44" s="1048"/>
      <c r="Q44" s="1058"/>
      <c r="R44" s="893" t="s">
        <v>795</v>
      </c>
    </row>
    <row r="45" spans="2:18">
      <c r="B45" s="1155"/>
      <c r="C45" s="1057" t="s">
        <v>761</v>
      </c>
      <c r="D45" s="990">
        <v>38</v>
      </c>
      <c r="E45" s="1048"/>
      <c r="F45" s="1048"/>
      <c r="G45" s="1048"/>
      <c r="H45" s="1048"/>
      <c r="I45" s="1048"/>
      <c r="J45" s="1048"/>
      <c r="K45" s="1048"/>
      <c r="L45" s="1048"/>
      <c r="M45" s="1048"/>
      <c r="N45" s="1048"/>
      <c r="O45" s="1048"/>
      <c r="P45" s="1048"/>
      <c r="Q45" s="1058"/>
      <c r="R45" s="893" t="s">
        <v>758</v>
      </c>
    </row>
    <row r="46" spans="2:18">
      <c r="B46" s="1155"/>
      <c r="C46" s="1057" t="s">
        <v>815</v>
      </c>
      <c r="D46" s="990">
        <v>39</v>
      </c>
      <c r="E46" s="1048"/>
      <c r="F46" s="1048"/>
      <c r="G46" s="1048"/>
      <c r="H46" s="1048"/>
      <c r="I46" s="1048"/>
      <c r="J46" s="1048"/>
      <c r="K46" s="1048"/>
      <c r="L46" s="1048"/>
      <c r="M46" s="1048"/>
      <c r="N46" s="1048"/>
      <c r="O46" s="1048"/>
      <c r="P46" s="1048"/>
      <c r="Q46" s="1058"/>
      <c r="R46" s="893" t="s">
        <v>795</v>
      </c>
    </row>
    <row r="47" spans="2:18">
      <c r="B47" s="1155"/>
      <c r="C47" s="1057" t="s">
        <v>816</v>
      </c>
      <c r="D47" s="990">
        <v>40</v>
      </c>
      <c r="E47" s="1048"/>
      <c r="F47" s="1048"/>
      <c r="G47" s="1048"/>
      <c r="H47" s="1048"/>
      <c r="I47" s="1048"/>
      <c r="J47" s="1048"/>
      <c r="K47" s="1048"/>
      <c r="L47" s="1048"/>
      <c r="M47" s="1048"/>
      <c r="N47" s="1048"/>
      <c r="O47" s="1048"/>
      <c r="P47" s="1048"/>
      <c r="Q47" s="1058"/>
      <c r="R47" s="893" t="s">
        <v>795</v>
      </c>
    </row>
    <row r="48" spans="2:18">
      <c r="B48" s="1155"/>
      <c r="C48" s="1057" t="s">
        <v>817</v>
      </c>
      <c r="D48" s="990">
        <v>41</v>
      </c>
      <c r="E48" s="1048"/>
      <c r="F48" s="1048"/>
      <c r="G48" s="1048"/>
      <c r="H48" s="1048"/>
      <c r="I48" s="1048"/>
      <c r="J48" s="1048"/>
      <c r="K48" s="1048"/>
      <c r="L48" s="1048"/>
      <c r="M48" s="1048"/>
      <c r="N48" s="1048"/>
      <c r="O48" s="1048"/>
      <c r="P48" s="1048"/>
      <c r="Q48" s="1058"/>
      <c r="R48" s="893" t="s">
        <v>795</v>
      </c>
    </row>
    <row r="49" spans="2:18">
      <c r="B49" s="1155"/>
      <c r="C49" s="1057" t="s">
        <v>818</v>
      </c>
      <c r="D49" s="990">
        <v>42</v>
      </c>
      <c r="E49" s="1048"/>
      <c r="F49" s="1048"/>
      <c r="G49" s="1048"/>
      <c r="H49" s="1048"/>
      <c r="I49" s="1048"/>
      <c r="J49" s="1048"/>
      <c r="K49" s="1048"/>
      <c r="L49" s="1048"/>
      <c r="M49" s="1048"/>
      <c r="N49" s="1048"/>
      <c r="O49" s="1048"/>
      <c r="P49" s="1048"/>
      <c r="Q49" s="1058"/>
      <c r="R49" s="893" t="s">
        <v>758</v>
      </c>
    </row>
    <row r="50" spans="2:18" hidden="1" outlineLevel="1">
      <c r="B50" s="1155" t="s">
        <v>765</v>
      </c>
      <c r="C50" s="1057" t="s">
        <v>762</v>
      </c>
      <c r="D50" s="990">
        <v>43</v>
      </c>
      <c r="E50" s="1048"/>
      <c r="F50" s="1048"/>
      <c r="G50" s="1048"/>
      <c r="H50" s="1048"/>
      <c r="I50" s="1048"/>
      <c r="J50" s="1048"/>
      <c r="K50" s="1048"/>
      <c r="L50" s="1048"/>
      <c r="M50" s="1048"/>
      <c r="N50" s="1048"/>
      <c r="O50" s="1048"/>
      <c r="P50" s="1048"/>
      <c r="Q50" s="1058"/>
      <c r="R50" s="893" t="s">
        <v>795</v>
      </c>
    </row>
    <row r="51" spans="2:18" hidden="1" outlineLevel="1">
      <c r="B51" s="1155"/>
      <c r="C51" s="1057" t="s">
        <v>760</v>
      </c>
      <c r="D51" s="990">
        <v>44</v>
      </c>
      <c r="E51" s="1048"/>
      <c r="F51" s="1048"/>
      <c r="G51" s="1048"/>
      <c r="H51" s="1048"/>
      <c r="I51" s="1048"/>
      <c r="J51" s="1048"/>
      <c r="K51" s="1048"/>
      <c r="L51" s="1048"/>
      <c r="M51" s="1048"/>
      <c r="N51" s="1048"/>
      <c r="O51" s="1048"/>
      <c r="P51" s="1048"/>
      <c r="Q51" s="1058"/>
      <c r="R51" s="893" t="s">
        <v>795</v>
      </c>
    </row>
    <row r="52" spans="2:18" hidden="1" outlineLevel="1">
      <c r="B52" s="1155"/>
      <c r="C52" s="1057" t="s">
        <v>761</v>
      </c>
      <c r="D52" s="990">
        <v>45</v>
      </c>
      <c r="E52" s="1048"/>
      <c r="F52" s="1048"/>
      <c r="G52" s="1048"/>
      <c r="H52" s="1048"/>
      <c r="I52" s="1048"/>
      <c r="J52" s="1048"/>
      <c r="K52" s="1048"/>
      <c r="L52" s="1048"/>
      <c r="M52" s="1048"/>
      <c r="N52" s="1048"/>
      <c r="O52" s="1048"/>
      <c r="P52" s="1048"/>
      <c r="Q52" s="1058"/>
      <c r="R52" s="893" t="s">
        <v>795</v>
      </c>
    </row>
    <row r="53" spans="2:18" hidden="1" outlineLevel="1">
      <c r="B53" s="1155"/>
      <c r="C53" s="1057" t="s">
        <v>815</v>
      </c>
      <c r="D53" s="990">
        <v>46</v>
      </c>
      <c r="E53" s="1048"/>
      <c r="F53" s="1048"/>
      <c r="G53" s="1048"/>
      <c r="H53" s="1048"/>
      <c r="I53" s="1048"/>
      <c r="J53" s="1048"/>
      <c r="K53" s="1048"/>
      <c r="L53" s="1048"/>
      <c r="M53" s="1048"/>
      <c r="N53" s="1048"/>
      <c r="O53" s="1048"/>
      <c r="P53" s="1048"/>
      <c r="Q53" s="1058"/>
      <c r="R53" s="893" t="s">
        <v>795</v>
      </c>
    </row>
    <row r="54" spans="2:18" hidden="1" outlineLevel="1">
      <c r="B54" s="1155"/>
      <c r="C54" s="1057" t="s">
        <v>816</v>
      </c>
      <c r="D54" s="990">
        <v>47</v>
      </c>
      <c r="E54" s="1048"/>
      <c r="F54" s="1048"/>
      <c r="G54" s="1048"/>
      <c r="H54" s="1048"/>
      <c r="I54" s="1048"/>
      <c r="J54" s="1048"/>
      <c r="K54" s="1048"/>
      <c r="L54" s="1048"/>
      <c r="M54" s="1048"/>
      <c r="N54" s="1048"/>
      <c r="O54" s="1048"/>
      <c r="P54" s="1048"/>
      <c r="Q54" s="1058"/>
      <c r="R54" s="893" t="s">
        <v>795</v>
      </c>
    </row>
    <row r="55" spans="2:18" hidden="1" outlineLevel="1">
      <c r="B55" s="1155"/>
      <c r="C55" s="1057" t="s">
        <v>817</v>
      </c>
      <c r="D55" s="990">
        <v>48</v>
      </c>
      <c r="E55" s="1048"/>
      <c r="F55" s="1048"/>
      <c r="G55" s="1048"/>
      <c r="H55" s="1048"/>
      <c r="I55" s="1048"/>
      <c r="J55" s="1048"/>
      <c r="K55" s="1048"/>
      <c r="L55" s="1048"/>
      <c r="M55" s="1048"/>
      <c r="N55" s="1048"/>
      <c r="O55" s="1048"/>
      <c r="P55" s="1048"/>
      <c r="Q55" s="1058"/>
      <c r="R55" s="893" t="s">
        <v>795</v>
      </c>
    </row>
    <row r="56" spans="2:18" hidden="1" outlineLevel="1">
      <c r="B56" s="1155"/>
      <c r="C56" s="1057" t="s">
        <v>818</v>
      </c>
      <c r="D56" s="990">
        <v>49</v>
      </c>
      <c r="E56" s="1048"/>
      <c r="F56" s="1048"/>
      <c r="G56" s="1048"/>
      <c r="H56" s="1048"/>
      <c r="I56" s="1048"/>
      <c r="J56" s="1048"/>
      <c r="K56" s="1048"/>
      <c r="L56" s="1048"/>
      <c r="M56" s="1048"/>
      <c r="N56" s="1048"/>
      <c r="O56" s="1048"/>
      <c r="P56" s="1048"/>
      <c r="Q56" s="1058"/>
      <c r="R56" s="893" t="s">
        <v>758</v>
      </c>
    </row>
    <row r="57" spans="2:18" hidden="1" outlineLevel="1">
      <c r="B57" s="1153" t="s">
        <v>766</v>
      </c>
      <c r="C57" s="1057" t="s">
        <v>762</v>
      </c>
      <c r="D57" s="990">
        <v>50</v>
      </c>
      <c r="E57" s="1048"/>
      <c r="F57" s="1048"/>
      <c r="G57" s="1048"/>
      <c r="H57" s="1048"/>
      <c r="I57" s="1048"/>
      <c r="J57" s="1048"/>
      <c r="K57" s="1048"/>
      <c r="L57" s="1048"/>
      <c r="M57" s="1048"/>
      <c r="N57" s="1048"/>
      <c r="O57" s="1048"/>
      <c r="P57" s="1048"/>
      <c r="Q57" s="1058"/>
      <c r="R57" s="893" t="s">
        <v>795</v>
      </c>
    </row>
    <row r="58" spans="2:18" hidden="1" outlineLevel="1">
      <c r="B58" s="1153"/>
      <c r="C58" s="1057" t="s">
        <v>760</v>
      </c>
      <c r="D58" s="990">
        <v>51</v>
      </c>
      <c r="E58" s="1048"/>
      <c r="F58" s="1048"/>
      <c r="G58" s="1048"/>
      <c r="H58" s="1048"/>
      <c r="I58" s="1048"/>
      <c r="J58" s="1048"/>
      <c r="K58" s="1048"/>
      <c r="L58" s="1048"/>
      <c r="M58" s="1048"/>
      <c r="N58" s="1048"/>
      <c r="O58" s="1048"/>
      <c r="P58" s="1048"/>
      <c r="Q58" s="1058"/>
      <c r="R58" s="893" t="s">
        <v>795</v>
      </c>
    </row>
    <row r="59" spans="2:18" hidden="1" outlineLevel="1">
      <c r="B59" s="1153"/>
      <c r="C59" s="1057" t="s">
        <v>761</v>
      </c>
      <c r="D59" s="990">
        <v>52</v>
      </c>
      <c r="E59" s="1048"/>
      <c r="F59" s="1048"/>
      <c r="G59" s="1048"/>
      <c r="H59" s="1048"/>
      <c r="I59" s="1048"/>
      <c r="J59" s="1048"/>
      <c r="K59" s="1048"/>
      <c r="L59" s="1048"/>
      <c r="M59" s="1048"/>
      <c r="N59" s="1048"/>
      <c r="O59" s="1048"/>
      <c r="P59" s="1048"/>
      <c r="Q59" s="1058"/>
      <c r="R59" s="893" t="s">
        <v>795</v>
      </c>
    </row>
    <row r="60" spans="2:18" hidden="1" outlineLevel="1">
      <c r="B60" s="1153"/>
      <c r="C60" s="1057" t="s">
        <v>815</v>
      </c>
      <c r="D60" s="990">
        <v>53</v>
      </c>
      <c r="E60" s="1048"/>
      <c r="F60" s="1048"/>
      <c r="G60" s="1048"/>
      <c r="H60" s="1048"/>
      <c r="I60" s="1048"/>
      <c r="J60" s="1048"/>
      <c r="K60" s="1048"/>
      <c r="L60" s="1048"/>
      <c r="M60" s="1048"/>
      <c r="N60" s="1048"/>
      <c r="O60" s="1048"/>
      <c r="P60" s="1048"/>
      <c r="Q60" s="1058"/>
      <c r="R60" s="893" t="s">
        <v>795</v>
      </c>
    </row>
    <row r="61" spans="2:18" hidden="1" outlineLevel="1">
      <c r="B61" s="1153"/>
      <c r="C61" s="1057" t="s">
        <v>816</v>
      </c>
      <c r="D61" s="990">
        <v>54</v>
      </c>
      <c r="E61" s="1048"/>
      <c r="F61" s="1048"/>
      <c r="G61" s="1048"/>
      <c r="H61" s="1048"/>
      <c r="I61" s="1048"/>
      <c r="J61" s="1048"/>
      <c r="K61" s="1048"/>
      <c r="L61" s="1048"/>
      <c r="M61" s="1048"/>
      <c r="N61" s="1048"/>
      <c r="O61" s="1048"/>
      <c r="P61" s="1048"/>
      <c r="Q61" s="1058"/>
      <c r="R61" s="893" t="s">
        <v>758</v>
      </c>
    </row>
    <row r="62" spans="2:18" hidden="1" outlineLevel="1">
      <c r="B62" s="1153"/>
      <c r="C62" s="1057" t="s">
        <v>817</v>
      </c>
      <c r="D62" s="990">
        <v>55</v>
      </c>
      <c r="E62" s="1048"/>
      <c r="F62" s="1048"/>
      <c r="G62" s="1048"/>
      <c r="H62" s="1048"/>
      <c r="I62" s="1048"/>
      <c r="J62" s="1048"/>
      <c r="K62" s="1048"/>
      <c r="L62" s="1048"/>
      <c r="M62" s="1048"/>
      <c r="N62" s="1048"/>
      <c r="O62" s="1048"/>
      <c r="P62" s="1048"/>
      <c r="Q62" s="1058"/>
      <c r="R62" s="893" t="s">
        <v>758</v>
      </c>
    </row>
    <row r="63" spans="2:18" hidden="1" outlineLevel="1">
      <c r="B63" s="1153"/>
      <c r="C63" s="1057" t="s">
        <v>818</v>
      </c>
      <c r="D63" s="990">
        <v>56</v>
      </c>
      <c r="E63" s="1048"/>
      <c r="F63" s="1048"/>
      <c r="G63" s="1048"/>
      <c r="H63" s="1048"/>
      <c r="I63" s="1048"/>
      <c r="J63" s="1048"/>
      <c r="K63" s="1048"/>
      <c r="L63" s="1048"/>
      <c r="M63" s="1048"/>
      <c r="N63" s="1048"/>
      <c r="O63" s="1048"/>
      <c r="P63" s="1048"/>
      <c r="Q63" s="1058"/>
      <c r="R63" s="893" t="s">
        <v>758</v>
      </c>
    </row>
    <row r="64" spans="2:18" hidden="1" outlineLevel="1">
      <c r="B64" s="1153" t="s">
        <v>771</v>
      </c>
      <c r="C64" s="1057" t="s">
        <v>762</v>
      </c>
      <c r="D64" s="990">
        <v>57</v>
      </c>
      <c r="E64" s="1048"/>
      <c r="F64" s="1048"/>
      <c r="G64" s="1048"/>
      <c r="H64" s="1048"/>
      <c r="I64" s="1048"/>
      <c r="J64" s="1048"/>
      <c r="K64" s="1048"/>
      <c r="L64" s="1048"/>
      <c r="M64" s="1048"/>
      <c r="N64" s="1048"/>
      <c r="O64" s="1048"/>
      <c r="P64" s="1048"/>
      <c r="Q64" s="1058"/>
      <c r="R64" s="893" t="s">
        <v>758</v>
      </c>
    </row>
    <row r="65" spans="2:18" hidden="1" outlineLevel="1">
      <c r="B65" s="1153"/>
      <c r="C65" s="1057" t="s">
        <v>760</v>
      </c>
      <c r="D65" s="990">
        <v>58</v>
      </c>
      <c r="E65" s="1048"/>
      <c r="F65" s="1048"/>
      <c r="G65" s="1048"/>
      <c r="H65" s="1048"/>
      <c r="I65" s="1048"/>
      <c r="J65" s="1048"/>
      <c r="K65" s="1048"/>
      <c r="L65" s="1048"/>
      <c r="M65" s="1048"/>
      <c r="N65" s="1048"/>
      <c r="O65" s="1048"/>
      <c r="P65" s="1048"/>
      <c r="Q65" s="1058"/>
      <c r="R65" s="893" t="s">
        <v>795</v>
      </c>
    </row>
    <row r="66" spans="2:18" hidden="1" outlineLevel="1">
      <c r="B66" s="1153"/>
      <c r="C66" s="1057" t="s">
        <v>761</v>
      </c>
      <c r="D66" s="990">
        <v>59</v>
      </c>
      <c r="E66" s="1048"/>
      <c r="F66" s="1048"/>
      <c r="G66" s="1048"/>
      <c r="H66" s="1048"/>
      <c r="I66" s="1048"/>
      <c r="J66" s="1048"/>
      <c r="K66" s="1048"/>
      <c r="L66" s="1048"/>
      <c r="M66" s="1048"/>
      <c r="N66" s="1048"/>
      <c r="O66" s="1048"/>
      <c r="P66" s="1048"/>
      <c r="Q66" s="1058"/>
      <c r="R66" s="893" t="s">
        <v>795</v>
      </c>
    </row>
    <row r="67" spans="2:18" hidden="1" outlineLevel="1">
      <c r="B67" s="1153"/>
      <c r="C67" s="1057" t="s">
        <v>815</v>
      </c>
      <c r="D67" s="990">
        <v>60</v>
      </c>
      <c r="E67" s="1048"/>
      <c r="F67" s="1048"/>
      <c r="G67" s="1048"/>
      <c r="H67" s="1048"/>
      <c r="I67" s="1048"/>
      <c r="J67" s="1048"/>
      <c r="K67" s="1048"/>
      <c r="L67" s="1048"/>
      <c r="M67" s="1048"/>
      <c r="N67" s="1048"/>
      <c r="O67" s="1048"/>
      <c r="P67" s="1048"/>
      <c r="Q67" s="1058"/>
      <c r="R67" s="893" t="s">
        <v>795</v>
      </c>
    </row>
    <row r="68" spans="2:18" hidden="1" outlineLevel="1">
      <c r="B68" s="1153"/>
      <c r="C68" s="1057" t="s">
        <v>816</v>
      </c>
      <c r="D68" s="990">
        <v>61</v>
      </c>
      <c r="E68" s="1048"/>
      <c r="F68" s="1048"/>
      <c r="G68" s="1048"/>
      <c r="H68" s="1048"/>
      <c r="I68" s="1048"/>
      <c r="J68" s="1048"/>
      <c r="K68" s="1048"/>
      <c r="L68" s="1048"/>
      <c r="M68" s="1048"/>
      <c r="N68" s="1048"/>
      <c r="O68" s="1048"/>
      <c r="P68" s="1048"/>
      <c r="Q68" s="1058"/>
      <c r="R68" s="893" t="s">
        <v>795</v>
      </c>
    </row>
    <row r="69" spans="2:18" hidden="1" outlineLevel="1">
      <c r="B69" s="1153"/>
      <c r="C69" s="1057" t="s">
        <v>817</v>
      </c>
      <c r="D69" s="990">
        <v>62</v>
      </c>
      <c r="E69" s="1048"/>
      <c r="F69" s="1048"/>
      <c r="G69" s="1048"/>
      <c r="H69" s="1048"/>
      <c r="I69" s="1048"/>
      <c r="J69" s="1048"/>
      <c r="K69" s="1048"/>
      <c r="L69" s="1048"/>
      <c r="M69" s="1048"/>
      <c r="N69" s="1048"/>
      <c r="O69" s="1048"/>
      <c r="P69" s="1048"/>
      <c r="Q69" s="1058"/>
      <c r="R69" s="893" t="s">
        <v>758</v>
      </c>
    </row>
    <row r="70" spans="2:18" hidden="1" outlineLevel="1">
      <c r="B70" s="1153"/>
      <c r="C70" s="1057" t="s">
        <v>818</v>
      </c>
      <c r="D70" s="990">
        <v>63</v>
      </c>
      <c r="E70" s="1048"/>
      <c r="F70" s="1048"/>
      <c r="G70" s="1048"/>
      <c r="H70" s="1048"/>
      <c r="I70" s="1048"/>
      <c r="J70" s="1048"/>
      <c r="K70" s="1048"/>
      <c r="L70" s="1048"/>
      <c r="M70" s="1048"/>
      <c r="N70" s="1048"/>
      <c r="O70" s="1048"/>
      <c r="P70" s="1048"/>
      <c r="Q70" s="1058"/>
      <c r="R70" s="893" t="s">
        <v>798</v>
      </c>
    </row>
    <row r="71" spans="2:18" hidden="1" outlineLevel="1">
      <c r="B71" s="1153" t="s">
        <v>768</v>
      </c>
      <c r="C71" s="1057" t="s">
        <v>762</v>
      </c>
      <c r="D71" s="990">
        <v>64</v>
      </c>
      <c r="E71" s="1048"/>
      <c r="F71" s="1048"/>
      <c r="G71" s="1048"/>
      <c r="H71" s="1048"/>
      <c r="I71" s="1048"/>
      <c r="J71" s="1048"/>
      <c r="K71" s="1048"/>
      <c r="L71" s="1048"/>
      <c r="M71" s="1048"/>
      <c r="N71" s="1048"/>
      <c r="O71" s="1048"/>
      <c r="P71" s="1048"/>
      <c r="Q71" s="1058"/>
      <c r="R71" s="893" t="s">
        <v>806</v>
      </c>
    </row>
    <row r="72" spans="2:18" hidden="1" outlineLevel="1">
      <c r="B72" s="1153"/>
      <c r="C72" s="1057" t="s">
        <v>760</v>
      </c>
      <c r="D72" s="990">
        <v>65</v>
      </c>
      <c r="E72" s="1048"/>
      <c r="F72" s="1048"/>
      <c r="G72" s="1048"/>
      <c r="H72" s="1048"/>
      <c r="I72" s="1048"/>
      <c r="J72" s="1048"/>
      <c r="K72" s="1048"/>
      <c r="L72" s="1048"/>
      <c r="M72" s="1048"/>
      <c r="N72" s="1048"/>
      <c r="O72" s="1048"/>
      <c r="P72" s="1048"/>
      <c r="Q72" s="1058"/>
      <c r="R72" s="893" t="s">
        <v>795</v>
      </c>
    </row>
    <row r="73" spans="2:18" hidden="1" outlineLevel="1">
      <c r="B73" s="1153"/>
      <c r="C73" s="1057" t="s">
        <v>761</v>
      </c>
      <c r="D73" s="990">
        <v>66</v>
      </c>
      <c r="E73" s="1048"/>
      <c r="F73" s="1048"/>
      <c r="G73" s="1048"/>
      <c r="H73" s="1048"/>
      <c r="I73" s="1048"/>
      <c r="J73" s="1048"/>
      <c r="K73" s="1048"/>
      <c r="L73" s="1048"/>
      <c r="M73" s="1048"/>
      <c r="N73" s="1048"/>
      <c r="O73" s="1048"/>
      <c r="P73" s="1048"/>
      <c r="Q73" s="1058"/>
      <c r="R73" s="893" t="s">
        <v>795</v>
      </c>
    </row>
    <row r="74" spans="2:18" hidden="1" outlineLevel="1">
      <c r="B74" s="1153"/>
      <c r="C74" s="1057" t="s">
        <v>815</v>
      </c>
      <c r="D74" s="990">
        <v>67</v>
      </c>
      <c r="E74" s="1048"/>
      <c r="F74" s="1048"/>
      <c r="G74" s="1048"/>
      <c r="H74" s="1048"/>
      <c r="I74" s="1048"/>
      <c r="J74" s="1048"/>
      <c r="K74" s="1048"/>
      <c r="L74" s="1048"/>
      <c r="M74" s="1048"/>
      <c r="N74" s="1048"/>
      <c r="O74" s="1048"/>
      <c r="P74" s="1048"/>
      <c r="Q74" s="1058"/>
      <c r="R74" s="893" t="s">
        <v>795</v>
      </c>
    </row>
    <row r="75" spans="2:18" hidden="1" outlineLevel="1">
      <c r="B75" s="1153"/>
      <c r="C75" s="1057" t="s">
        <v>816</v>
      </c>
      <c r="D75" s="990">
        <v>68</v>
      </c>
      <c r="E75" s="1048"/>
      <c r="F75" s="1048"/>
      <c r="G75" s="1048"/>
      <c r="H75" s="1048"/>
      <c r="I75" s="1048"/>
      <c r="J75" s="1048"/>
      <c r="K75" s="1048"/>
      <c r="L75" s="1048"/>
      <c r="M75" s="1048"/>
      <c r="N75" s="1048"/>
      <c r="O75" s="1048"/>
      <c r="P75" s="1048"/>
      <c r="Q75" s="1058"/>
      <c r="R75" s="893" t="s">
        <v>795</v>
      </c>
    </row>
    <row r="76" spans="2:18" hidden="1" outlineLevel="1">
      <c r="B76" s="1153"/>
      <c r="C76" s="1057" t="s">
        <v>817</v>
      </c>
      <c r="D76" s="990">
        <v>69</v>
      </c>
      <c r="E76" s="1048"/>
      <c r="F76" s="1048"/>
      <c r="G76" s="1048"/>
      <c r="H76" s="1048"/>
      <c r="I76" s="1048"/>
      <c r="J76" s="1048"/>
      <c r="K76" s="1048"/>
      <c r="L76" s="1048"/>
      <c r="M76" s="1048"/>
      <c r="N76" s="1048"/>
      <c r="O76" s="1048"/>
      <c r="P76" s="1048"/>
      <c r="Q76" s="1058"/>
      <c r="R76" s="893" t="s">
        <v>758</v>
      </c>
    </row>
    <row r="77" spans="2:18" hidden="1" outlineLevel="1">
      <c r="B77" s="1153"/>
      <c r="C77" s="1057" t="s">
        <v>818</v>
      </c>
      <c r="D77" s="990">
        <v>70</v>
      </c>
      <c r="E77" s="1048"/>
      <c r="F77" s="1048"/>
      <c r="G77" s="1048"/>
      <c r="H77" s="1048"/>
      <c r="I77" s="1048"/>
      <c r="J77" s="1048"/>
      <c r="K77" s="1048"/>
      <c r="L77" s="1048"/>
      <c r="M77" s="1048"/>
      <c r="N77" s="1048"/>
      <c r="O77" s="1048"/>
      <c r="P77" s="1048"/>
      <c r="Q77" s="1058"/>
      <c r="R77" s="893" t="s">
        <v>758</v>
      </c>
    </row>
    <row r="78" spans="2:18" hidden="1" outlineLevel="1">
      <c r="B78" s="1153" t="s">
        <v>772</v>
      </c>
      <c r="C78" s="1057" t="s">
        <v>762</v>
      </c>
      <c r="D78" s="990">
        <v>71</v>
      </c>
      <c r="E78" s="1048"/>
      <c r="F78" s="1048"/>
      <c r="G78" s="1048"/>
      <c r="H78" s="1048"/>
      <c r="I78" s="1048"/>
      <c r="J78" s="1048"/>
      <c r="K78" s="1048"/>
      <c r="L78" s="1048"/>
      <c r="M78" s="1048"/>
      <c r="N78" s="1048"/>
      <c r="O78" s="1048"/>
      <c r="P78" s="1048"/>
      <c r="Q78" s="1058"/>
      <c r="R78" s="893" t="s">
        <v>795</v>
      </c>
    </row>
    <row r="79" spans="2:18" hidden="1" outlineLevel="1">
      <c r="B79" s="1153"/>
      <c r="C79" s="1057" t="s">
        <v>760</v>
      </c>
      <c r="D79" s="990">
        <v>72</v>
      </c>
      <c r="E79" s="1048"/>
      <c r="F79" s="1048"/>
      <c r="G79" s="1048"/>
      <c r="H79" s="1048"/>
      <c r="I79" s="1048"/>
      <c r="J79" s="1048"/>
      <c r="K79" s="1048"/>
      <c r="L79" s="1048"/>
      <c r="M79" s="1048"/>
      <c r="N79" s="1048"/>
      <c r="O79" s="1048"/>
      <c r="P79" s="1048"/>
      <c r="Q79" s="1058"/>
      <c r="R79" s="893" t="s">
        <v>758</v>
      </c>
    </row>
    <row r="80" spans="2:18" hidden="1" outlineLevel="1">
      <c r="B80" s="1153"/>
      <c r="C80" s="1057" t="s">
        <v>761</v>
      </c>
      <c r="D80" s="990">
        <v>73</v>
      </c>
      <c r="E80" s="1048"/>
      <c r="F80" s="1048"/>
      <c r="G80" s="1048"/>
      <c r="H80" s="1048"/>
      <c r="I80" s="1048"/>
      <c r="J80" s="1048"/>
      <c r="K80" s="1048"/>
      <c r="L80" s="1048"/>
      <c r="M80" s="1048"/>
      <c r="N80" s="1048"/>
      <c r="O80" s="1048"/>
      <c r="P80" s="1048"/>
      <c r="Q80" s="1058"/>
      <c r="R80" s="893" t="s">
        <v>758</v>
      </c>
    </row>
    <row r="81" spans="2:18" hidden="1" outlineLevel="1">
      <c r="B81" s="1153"/>
      <c r="C81" s="1057" t="s">
        <v>815</v>
      </c>
      <c r="D81" s="990">
        <v>74</v>
      </c>
      <c r="E81" s="1048"/>
      <c r="F81" s="1048"/>
      <c r="G81" s="1048"/>
      <c r="H81" s="1048"/>
      <c r="I81" s="1048"/>
      <c r="J81" s="1048"/>
      <c r="K81" s="1048"/>
      <c r="L81" s="1048"/>
      <c r="M81" s="1048"/>
      <c r="N81" s="1048"/>
      <c r="O81" s="1048"/>
      <c r="P81" s="1048"/>
      <c r="Q81" s="1058"/>
      <c r="R81" s="893" t="s">
        <v>795</v>
      </c>
    </row>
    <row r="82" spans="2:18" hidden="1" outlineLevel="1">
      <c r="B82" s="1153"/>
      <c r="C82" s="1057" t="s">
        <v>816</v>
      </c>
      <c r="D82" s="990">
        <v>75</v>
      </c>
      <c r="E82" s="1048"/>
      <c r="F82" s="1048"/>
      <c r="G82" s="1048"/>
      <c r="H82" s="1048"/>
      <c r="I82" s="1048"/>
      <c r="J82" s="1048"/>
      <c r="K82" s="1048"/>
      <c r="L82" s="1048"/>
      <c r="M82" s="1048"/>
      <c r="N82" s="1048"/>
      <c r="O82" s="1048"/>
      <c r="P82" s="1048"/>
      <c r="Q82" s="1058"/>
      <c r="R82" s="893" t="s">
        <v>758</v>
      </c>
    </row>
    <row r="83" spans="2:18" hidden="1" outlineLevel="1">
      <c r="B83" s="1153"/>
      <c r="C83" s="1057" t="s">
        <v>817</v>
      </c>
      <c r="D83" s="990">
        <v>76</v>
      </c>
      <c r="E83" s="1048"/>
      <c r="F83" s="1048"/>
      <c r="G83" s="1048"/>
      <c r="H83" s="1048"/>
      <c r="I83" s="1048"/>
      <c r="J83" s="1048"/>
      <c r="K83" s="1048"/>
      <c r="L83" s="1048"/>
      <c r="M83" s="1048"/>
      <c r="N83" s="1048"/>
      <c r="O83" s="1048"/>
      <c r="P83" s="1048"/>
      <c r="Q83" s="1058"/>
      <c r="R83" s="893" t="s">
        <v>758</v>
      </c>
    </row>
    <row r="84" spans="2:18" hidden="1" outlineLevel="1">
      <c r="B84" s="1153"/>
      <c r="C84" s="1057" t="s">
        <v>818</v>
      </c>
      <c r="D84" s="990">
        <v>77</v>
      </c>
      <c r="E84" s="1048"/>
      <c r="F84" s="1048"/>
      <c r="G84" s="1048"/>
      <c r="H84" s="1048"/>
      <c r="I84" s="1048"/>
      <c r="J84" s="1048"/>
      <c r="K84" s="1048"/>
      <c r="L84" s="1048"/>
      <c r="M84" s="1048"/>
      <c r="N84" s="1048"/>
      <c r="O84" s="1048"/>
      <c r="P84" s="1048"/>
      <c r="Q84" s="1058"/>
      <c r="R84" s="893" t="s">
        <v>795</v>
      </c>
    </row>
    <row r="85" spans="2:18" hidden="1" outlineLevel="1">
      <c r="B85" s="1153" t="s">
        <v>770</v>
      </c>
      <c r="C85" s="1057" t="s">
        <v>762</v>
      </c>
      <c r="D85" s="990">
        <v>78</v>
      </c>
      <c r="E85" s="1048"/>
      <c r="F85" s="1048"/>
      <c r="G85" s="1048"/>
      <c r="H85" s="1048"/>
      <c r="I85" s="1048"/>
      <c r="J85" s="1048"/>
      <c r="K85" s="1048"/>
      <c r="L85" s="1048"/>
      <c r="M85" s="1048"/>
      <c r="N85" s="1048"/>
      <c r="O85" s="1048"/>
      <c r="P85" s="1048"/>
      <c r="Q85" s="1058"/>
      <c r="R85" s="893" t="s">
        <v>795</v>
      </c>
    </row>
    <row r="86" spans="2:18" hidden="1" outlineLevel="1">
      <c r="B86" s="1153"/>
      <c r="C86" s="1057" t="s">
        <v>760</v>
      </c>
      <c r="D86" s="990">
        <v>79</v>
      </c>
      <c r="E86" s="1048"/>
      <c r="F86" s="1048"/>
      <c r="G86" s="1048"/>
      <c r="H86" s="1048"/>
      <c r="I86" s="1048"/>
      <c r="J86" s="1048"/>
      <c r="K86" s="1048"/>
      <c r="L86" s="1048"/>
      <c r="M86" s="1048"/>
      <c r="N86" s="1048"/>
      <c r="O86" s="1048"/>
      <c r="P86" s="1048"/>
      <c r="Q86" s="1058"/>
      <c r="R86" s="893" t="s">
        <v>795</v>
      </c>
    </row>
    <row r="87" spans="2:18" hidden="1" outlineLevel="1">
      <c r="B87" s="1153"/>
      <c r="C87" s="1057" t="s">
        <v>761</v>
      </c>
      <c r="D87" s="990">
        <v>80</v>
      </c>
      <c r="E87" s="1048"/>
      <c r="F87" s="1048"/>
      <c r="G87" s="1048"/>
      <c r="H87" s="1048"/>
      <c r="I87" s="1048"/>
      <c r="J87" s="1048"/>
      <c r="K87" s="1048"/>
      <c r="L87" s="1048"/>
      <c r="M87" s="1048"/>
      <c r="N87" s="1048"/>
      <c r="O87" s="1048"/>
      <c r="P87" s="1048"/>
      <c r="Q87" s="1058"/>
      <c r="R87" s="893" t="s">
        <v>795</v>
      </c>
    </row>
    <row r="88" spans="2:18" hidden="1" outlineLevel="1">
      <c r="B88" s="1153"/>
      <c r="C88" s="1057" t="s">
        <v>815</v>
      </c>
      <c r="D88" s="990">
        <v>81</v>
      </c>
      <c r="E88" s="1048"/>
      <c r="F88" s="1048"/>
      <c r="G88" s="1048"/>
      <c r="H88" s="1048"/>
      <c r="I88" s="1048"/>
      <c r="J88" s="1048"/>
      <c r="K88" s="1048"/>
      <c r="L88" s="1048"/>
      <c r="M88" s="1048"/>
      <c r="N88" s="1048"/>
      <c r="O88" s="1048"/>
      <c r="P88" s="1048"/>
      <c r="Q88" s="1058"/>
      <c r="R88" s="893" t="s">
        <v>758</v>
      </c>
    </row>
    <row r="89" spans="2:18" hidden="1" outlineLevel="1">
      <c r="B89" s="1153"/>
      <c r="C89" s="1057" t="s">
        <v>816</v>
      </c>
      <c r="D89" s="990">
        <v>82</v>
      </c>
      <c r="E89" s="1048"/>
      <c r="F89" s="1048"/>
      <c r="G89" s="1048"/>
      <c r="H89" s="1048"/>
      <c r="I89" s="1048"/>
      <c r="J89" s="1048"/>
      <c r="K89" s="1048"/>
      <c r="L89" s="1048"/>
      <c r="M89" s="1048"/>
      <c r="N89" s="1048"/>
      <c r="O89" s="1048"/>
      <c r="P89" s="1048"/>
      <c r="Q89" s="1058"/>
      <c r="R89" s="893" t="s">
        <v>795</v>
      </c>
    </row>
    <row r="90" spans="2:18" hidden="1" outlineLevel="1">
      <c r="B90" s="1153"/>
      <c r="C90" s="1057" t="s">
        <v>817</v>
      </c>
      <c r="D90" s="990">
        <v>83</v>
      </c>
      <c r="E90" s="1048"/>
      <c r="F90" s="1048"/>
      <c r="G90" s="1048"/>
      <c r="H90" s="1048"/>
      <c r="I90" s="1048"/>
      <c r="J90" s="1048"/>
      <c r="K90" s="1048"/>
      <c r="L90" s="1048"/>
      <c r="M90" s="1048"/>
      <c r="N90" s="1048"/>
      <c r="O90" s="1048"/>
      <c r="P90" s="1048"/>
      <c r="Q90" s="1058"/>
      <c r="R90" s="893" t="s">
        <v>795</v>
      </c>
    </row>
    <row r="91" spans="2:18" hidden="1" outlineLevel="1">
      <c r="B91" s="1153"/>
      <c r="C91" s="1057" t="s">
        <v>818</v>
      </c>
      <c r="D91" s="990">
        <v>84</v>
      </c>
      <c r="E91" s="1048"/>
      <c r="F91" s="1048"/>
      <c r="G91" s="1048"/>
      <c r="H91" s="1048"/>
      <c r="I91" s="1048"/>
      <c r="J91" s="1048"/>
      <c r="K91" s="1048"/>
      <c r="L91" s="1048"/>
      <c r="M91" s="1048"/>
      <c r="N91" s="1048"/>
      <c r="O91" s="1048"/>
      <c r="P91" s="1048"/>
      <c r="Q91" s="1058"/>
      <c r="R91" s="893" t="s">
        <v>795</v>
      </c>
    </row>
    <row r="92" spans="2:18" hidden="1" outlineLevel="1">
      <c r="B92" s="1153" t="s">
        <v>767</v>
      </c>
      <c r="C92" s="1057" t="s">
        <v>762</v>
      </c>
      <c r="D92" s="990">
        <v>85</v>
      </c>
      <c r="E92" s="1048"/>
      <c r="F92" s="1048"/>
      <c r="G92" s="1048"/>
      <c r="H92" s="1048"/>
      <c r="I92" s="1048"/>
      <c r="J92" s="1048"/>
      <c r="K92" s="1048"/>
      <c r="L92" s="1048"/>
      <c r="M92" s="1048"/>
      <c r="N92" s="1048"/>
      <c r="O92" s="1048"/>
      <c r="P92" s="1048"/>
      <c r="Q92" s="1058"/>
      <c r="R92" s="893" t="s">
        <v>795</v>
      </c>
    </row>
    <row r="93" spans="2:18" hidden="1" outlineLevel="1">
      <c r="B93" s="1153"/>
      <c r="C93" s="1057" t="s">
        <v>760</v>
      </c>
      <c r="D93" s="990">
        <v>86</v>
      </c>
      <c r="E93" s="1048"/>
      <c r="F93" s="1048"/>
      <c r="G93" s="1048"/>
      <c r="H93" s="1048"/>
      <c r="I93" s="1048"/>
      <c r="J93" s="1048"/>
      <c r="K93" s="1048"/>
      <c r="L93" s="1048"/>
      <c r="M93" s="1048"/>
      <c r="N93" s="1048"/>
      <c r="O93" s="1048"/>
      <c r="P93" s="1048"/>
      <c r="Q93" s="1058"/>
      <c r="R93" s="893" t="s">
        <v>758</v>
      </c>
    </row>
    <row r="94" spans="2:18" hidden="1" outlineLevel="1">
      <c r="B94" s="1153"/>
      <c r="C94" s="1057" t="s">
        <v>761</v>
      </c>
      <c r="D94" s="990">
        <v>87</v>
      </c>
      <c r="E94" s="1048"/>
      <c r="F94" s="1048"/>
      <c r="G94" s="1048"/>
      <c r="H94" s="1048"/>
      <c r="I94" s="1048"/>
      <c r="J94" s="1048"/>
      <c r="K94" s="1048"/>
      <c r="L94" s="1048"/>
      <c r="M94" s="1048"/>
      <c r="N94" s="1048"/>
      <c r="O94" s="1048"/>
      <c r="P94" s="1048"/>
      <c r="Q94" s="1058"/>
      <c r="R94" s="893" t="s">
        <v>795</v>
      </c>
    </row>
    <row r="95" spans="2:18" hidden="1" outlineLevel="1">
      <c r="B95" s="1153"/>
      <c r="C95" s="1057" t="s">
        <v>815</v>
      </c>
      <c r="D95" s="990">
        <v>88</v>
      </c>
      <c r="E95" s="1048"/>
      <c r="F95" s="1048"/>
      <c r="G95" s="1048"/>
      <c r="H95" s="1048"/>
      <c r="I95" s="1048"/>
      <c r="J95" s="1048"/>
      <c r="K95" s="1048"/>
      <c r="L95" s="1048"/>
      <c r="M95" s="1048"/>
      <c r="N95" s="1048"/>
      <c r="O95" s="1048"/>
      <c r="P95" s="1048"/>
      <c r="Q95" s="1058"/>
      <c r="R95" s="893" t="s">
        <v>795</v>
      </c>
    </row>
    <row r="96" spans="2:18" hidden="1" outlineLevel="1">
      <c r="B96" s="1153"/>
      <c r="C96" s="1057" t="s">
        <v>816</v>
      </c>
      <c r="D96" s="990">
        <v>89</v>
      </c>
      <c r="E96" s="1048"/>
      <c r="F96" s="1048"/>
      <c r="G96" s="1048"/>
      <c r="H96" s="1048"/>
      <c r="I96" s="1048"/>
      <c r="J96" s="1048"/>
      <c r="K96" s="1048"/>
      <c r="L96" s="1048"/>
      <c r="M96" s="1048"/>
      <c r="N96" s="1048"/>
      <c r="O96" s="1048"/>
      <c r="P96" s="1048"/>
      <c r="Q96" s="1058"/>
      <c r="R96" s="893" t="s">
        <v>795</v>
      </c>
    </row>
    <row r="97" spans="2:18" hidden="1" outlineLevel="1">
      <c r="B97" s="1153"/>
      <c r="C97" s="1057" t="s">
        <v>817</v>
      </c>
      <c r="D97" s="990">
        <v>90</v>
      </c>
      <c r="E97" s="1048"/>
      <c r="F97" s="1048"/>
      <c r="G97" s="1048"/>
      <c r="H97" s="1048"/>
      <c r="I97" s="1048"/>
      <c r="J97" s="1048"/>
      <c r="K97" s="1048"/>
      <c r="L97" s="1048"/>
      <c r="M97" s="1048"/>
      <c r="N97" s="1048"/>
      <c r="O97" s="1048"/>
      <c r="P97" s="1048"/>
      <c r="Q97" s="1058"/>
      <c r="R97" s="893" t="s">
        <v>795</v>
      </c>
    </row>
    <row r="98" spans="2:18" hidden="1" outlineLevel="1">
      <c r="B98" s="1153"/>
      <c r="C98" s="1057" t="s">
        <v>818</v>
      </c>
      <c r="D98" s="990">
        <v>91</v>
      </c>
      <c r="E98" s="1048"/>
      <c r="F98" s="1048"/>
      <c r="G98" s="1048"/>
      <c r="H98" s="1048"/>
      <c r="I98" s="1048"/>
      <c r="J98" s="1048"/>
      <c r="K98" s="1048"/>
      <c r="L98" s="1048"/>
      <c r="M98" s="1048"/>
      <c r="N98" s="1048"/>
      <c r="O98" s="1048"/>
      <c r="P98" s="1048"/>
      <c r="Q98" s="1058"/>
      <c r="R98" s="893" t="s">
        <v>795</v>
      </c>
    </row>
    <row r="99" spans="2:18" ht="48" hidden="1" outlineLevel="1">
      <c r="B99" s="1153" t="s">
        <v>773</v>
      </c>
      <c r="C99" s="1057" t="s">
        <v>762</v>
      </c>
      <c r="D99" s="990">
        <v>92</v>
      </c>
      <c r="E99" s="1048"/>
      <c r="F99" s="1048"/>
      <c r="G99" s="1048"/>
      <c r="H99" s="1048"/>
      <c r="I99" s="1048"/>
      <c r="J99" s="1048"/>
      <c r="K99" s="1048"/>
      <c r="L99" s="1048"/>
      <c r="M99" s="1048"/>
      <c r="N99" s="1048"/>
      <c r="O99" s="1048"/>
      <c r="P99" s="1048"/>
      <c r="Q99" s="1058"/>
      <c r="R99" s="1059" t="s">
        <v>807</v>
      </c>
    </row>
    <row r="100" spans="2:18" hidden="1" outlineLevel="1">
      <c r="B100" s="1153"/>
      <c r="C100" s="1057" t="s">
        <v>760</v>
      </c>
      <c r="D100" s="990">
        <v>93</v>
      </c>
      <c r="E100" s="1048"/>
      <c r="F100" s="1048"/>
      <c r="G100" s="1048"/>
      <c r="H100" s="1048"/>
      <c r="I100" s="1048"/>
      <c r="J100" s="1048"/>
      <c r="K100" s="1048"/>
      <c r="L100" s="1048"/>
      <c r="M100" s="1048"/>
      <c r="N100" s="1048"/>
      <c r="O100" s="1048"/>
      <c r="P100" s="1048"/>
      <c r="Q100" s="1058"/>
      <c r="R100" s="893" t="s">
        <v>795</v>
      </c>
    </row>
    <row r="101" spans="2:18" hidden="1" outlineLevel="1">
      <c r="B101" s="1153"/>
      <c r="C101" s="1057" t="s">
        <v>761</v>
      </c>
      <c r="D101" s="990">
        <v>94</v>
      </c>
      <c r="E101" s="1048"/>
      <c r="F101" s="1048"/>
      <c r="G101" s="1048"/>
      <c r="H101" s="1048"/>
      <c r="I101" s="1048"/>
      <c r="J101" s="1048"/>
      <c r="K101" s="1048"/>
      <c r="L101" s="1048"/>
      <c r="M101" s="1048"/>
      <c r="N101" s="1048"/>
      <c r="O101" s="1048"/>
      <c r="P101" s="1048"/>
      <c r="Q101" s="1058"/>
      <c r="R101" s="893" t="s">
        <v>795</v>
      </c>
    </row>
    <row r="102" spans="2:18" hidden="1" outlineLevel="1">
      <c r="B102" s="1153"/>
      <c r="C102" s="1057" t="s">
        <v>815</v>
      </c>
      <c r="D102" s="990">
        <v>95</v>
      </c>
      <c r="E102" s="1048"/>
      <c r="F102" s="1048"/>
      <c r="G102" s="1048"/>
      <c r="H102" s="1048"/>
      <c r="I102" s="1048"/>
      <c r="J102" s="1048"/>
      <c r="K102" s="1048"/>
      <c r="L102" s="1048"/>
      <c r="M102" s="1048"/>
      <c r="N102" s="1048"/>
      <c r="O102" s="1048"/>
      <c r="P102" s="1048"/>
      <c r="Q102" s="1058"/>
      <c r="R102" s="893" t="s">
        <v>758</v>
      </c>
    </row>
    <row r="103" spans="2:18" hidden="1" outlineLevel="1">
      <c r="B103" s="1153"/>
      <c r="C103" s="1057" t="s">
        <v>816</v>
      </c>
      <c r="D103" s="990">
        <v>96</v>
      </c>
      <c r="E103" s="1048"/>
      <c r="F103" s="1048"/>
      <c r="G103" s="1048"/>
      <c r="H103" s="1048"/>
      <c r="I103" s="1048"/>
      <c r="J103" s="1048"/>
      <c r="K103" s="1048"/>
      <c r="L103" s="1048"/>
      <c r="M103" s="1048"/>
      <c r="N103" s="1048"/>
      <c r="O103" s="1048"/>
      <c r="P103" s="1048"/>
      <c r="Q103" s="1058"/>
      <c r="R103" s="893" t="s">
        <v>795</v>
      </c>
    </row>
    <row r="104" spans="2:18" hidden="1" outlineLevel="1">
      <c r="B104" s="1153"/>
      <c r="C104" s="1057" t="s">
        <v>817</v>
      </c>
      <c r="D104" s="990">
        <v>97</v>
      </c>
      <c r="E104" s="1048"/>
      <c r="F104" s="1048"/>
      <c r="G104" s="1048"/>
      <c r="H104" s="1048"/>
      <c r="I104" s="1048"/>
      <c r="J104" s="1048"/>
      <c r="K104" s="1048"/>
      <c r="L104" s="1048"/>
      <c r="M104" s="1048"/>
      <c r="N104" s="1048"/>
      <c r="O104" s="1048"/>
      <c r="P104" s="1048"/>
      <c r="Q104" s="1058"/>
      <c r="R104" s="893" t="s">
        <v>795</v>
      </c>
    </row>
    <row r="105" spans="2:18" hidden="1" outlineLevel="1">
      <c r="B105" s="1153"/>
      <c r="C105" s="1057" t="s">
        <v>818</v>
      </c>
      <c r="D105" s="990">
        <v>98</v>
      </c>
      <c r="E105" s="1048"/>
      <c r="F105" s="1048"/>
      <c r="G105" s="1048"/>
      <c r="H105" s="1048"/>
      <c r="I105" s="1048"/>
      <c r="J105" s="1048"/>
      <c r="K105" s="1048"/>
      <c r="L105" s="1048"/>
      <c r="M105" s="1048"/>
      <c r="N105" s="1048"/>
      <c r="O105" s="1048"/>
      <c r="P105" s="1048"/>
      <c r="Q105" s="1058"/>
      <c r="R105" s="893" t="s">
        <v>795</v>
      </c>
    </row>
    <row r="106" spans="2:18" hidden="1" outlineLevel="1">
      <c r="B106" s="1153" t="s">
        <v>774</v>
      </c>
      <c r="C106" s="1057" t="s">
        <v>762</v>
      </c>
      <c r="D106" s="990">
        <v>99</v>
      </c>
      <c r="E106" s="1048"/>
      <c r="F106" s="1048"/>
      <c r="G106" s="1048"/>
      <c r="H106" s="1048"/>
      <c r="I106" s="1048"/>
      <c r="J106" s="1048"/>
      <c r="K106" s="1048"/>
      <c r="L106" s="1048"/>
      <c r="M106" s="1048"/>
      <c r="N106" s="1048"/>
      <c r="O106" s="1048"/>
      <c r="P106" s="1048"/>
      <c r="Q106" s="1058"/>
      <c r="R106" s="893" t="s">
        <v>795</v>
      </c>
    </row>
    <row r="107" spans="2:18" hidden="1" outlineLevel="1">
      <c r="B107" s="1153"/>
      <c r="C107" s="1057" t="s">
        <v>760</v>
      </c>
      <c r="D107" s="990">
        <v>100</v>
      </c>
      <c r="E107" s="1048"/>
      <c r="F107" s="1048"/>
      <c r="G107" s="1048"/>
      <c r="H107" s="1048"/>
      <c r="I107" s="1048"/>
      <c r="J107" s="1048"/>
      <c r="K107" s="1048"/>
      <c r="L107" s="1048"/>
      <c r="M107" s="1048"/>
      <c r="N107" s="1048"/>
      <c r="O107" s="1048"/>
      <c r="P107" s="1048"/>
      <c r="Q107" s="1058"/>
      <c r="R107" s="893" t="s">
        <v>795</v>
      </c>
    </row>
    <row r="108" spans="2:18" hidden="1" outlineLevel="1">
      <c r="B108" s="1153"/>
      <c r="C108" s="1057" t="s">
        <v>761</v>
      </c>
      <c r="D108" s="990">
        <v>101</v>
      </c>
      <c r="E108" s="1048"/>
      <c r="F108" s="1048"/>
      <c r="G108" s="1048"/>
      <c r="H108" s="1048"/>
      <c r="I108" s="1048"/>
      <c r="J108" s="1048"/>
      <c r="K108" s="1048"/>
      <c r="L108" s="1048"/>
      <c r="M108" s="1048"/>
      <c r="N108" s="1048"/>
      <c r="O108" s="1048"/>
      <c r="P108" s="1048"/>
      <c r="Q108" s="1058"/>
      <c r="R108" s="893" t="s">
        <v>758</v>
      </c>
    </row>
    <row r="109" spans="2:18" hidden="1" outlineLevel="1">
      <c r="B109" s="1153"/>
      <c r="C109" s="1057" t="s">
        <v>815</v>
      </c>
      <c r="D109" s="990">
        <v>102</v>
      </c>
      <c r="E109" s="1048"/>
      <c r="F109" s="1048"/>
      <c r="G109" s="1048"/>
      <c r="H109" s="1048"/>
      <c r="I109" s="1048"/>
      <c r="J109" s="1048"/>
      <c r="K109" s="1048"/>
      <c r="L109" s="1048"/>
      <c r="M109" s="1048"/>
      <c r="N109" s="1048"/>
      <c r="O109" s="1048"/>
      <c r="P109" s="1048"/>
      <c r="Q109" s="1058"/>
      <c r="R109" s="893" t="s">
        <v>798</v>
      </c>
    </row>
    <row r="110" spans="2:18" hidden="1" outlineLevel="1">
      <c r="B110" s="1153"/>
      <c r="C110" s="1057" t="s">
        <v>816</v>
      </c>
      <c r="D110" s="990">
        <v>103</v>
      </c>
      <c r="E110" s="1048"/>
      <c r="F110" s="1048"/>
      <c r="G110" s="1048"/>
      <c r="H110" s="1048"/>
      <c r="I110" s="1048"/>
      <c r="J110" s="1048"/>
      <c r="K110" s="1048"/>
      <c r="L110" s="1048"/>
      <c r="M110" s="1048"/>
      <c r="N110" s="1048"/>
      <c r="O110" s="1048"/>
      <c r="P110" s="1048"/>
      <c r="Q110" s="1058"/>
      <c r="R110" s="893" t="s">
        <v>758</v>
      </c>
    </row>
    <row r="111" spans="2:18" hidden="1" outlineLevel="1">
      <c r="B111" s="1153"/>
      <c r="C111" s="1057" t="s">
        <v>817</v>
      </c>
      <c r="D111" s="990">
        <v>104</v>
      </c>
      <c r="E111" s="1048"/>
      <c r="F111" s="1048"/>
      <c r="G111" s="1048"/>
      <c r="H111" s="1048"/>
      <c r="I111" s="1048"/>
      <c r="J111" s="1048"/>
      <c r="K111" s="1048"/>
      <c r="L111" s="1048"/>
      <c r="M111" s="1048"/>
      <c r="N111" s="1048"/>
      <c r="O111" s="1048"/>
      <c r="P111" s="1048"/>
      <c r="Q111" s="1058"/>
      <c r="R111" s="893" t="s">
        <v>758</v>
      </c>
    </row>
    <row r="112" spans="2:18" hidden="1" outlineLevel="1">
      <c r="B112" s="1153"/>
      <c r="C112" s="1057" t="s">
        <v>818</v>
      </c>
      <c r="D112" s="990">
        <v>105</v>
      </c>
      <c r="E112" s="1048"/>
      <c r="F112" s="1048"/>
      <c r="G112" s="1048"/>
      <c r="H112" s="1048"/>
      <c r="I112" s="1048"/>
      <c r="J112" s="1048"/>
      <c r="K112" s="1048"/>
      <c r="L112" s="1048"/>
      <c r="M112" s="1048"/>
      <c r="N112" s="1048"/>
      <c r="O112" s="1048"/>
      <c r="P112" s="1048"/>
      <c r="Q112" s="1058"/>
      <c r="R112" s="893" t="s">
        <v>795</v>
      </c>
    </row>
    <row r="113" spans="2:18" hidden="1" outlineLevel="1">
      <c r="B113" s="1162" t="s">
        <v>792</v>
      </c>
      <c r="C113" s="1057" t="s">
        <v>793</v>
      </c>
      <c r="D113" s="990">
        <v>106</v>
      </c>
      <c r="E113" s="1048"/>
      <c r="F113" s="1048"/>
      <c r="G113" s="1048"/>
      <c r="H113" s="1048"/>
      <c r="I113" s="1048"/>
      <c r="J113" s="1048"/>
      <c r="K113" s="1048"/>
      <c r="L113" s="1048"/>
      <c r="M113" s="1048"/>
      <c r="N113" s="1048"/>
      <c r="O113" s="1048"/>
      <c r="P113" s="1048"/>
      <c r="Q113" s="1058"/>
      <c r="R113" s="893" t="s">
        <v>808</v>
      </c>
    </row>
    <row r="114" spans="2:18" hidden="1" outlineLevel="1">
      <c r="B114" s="1153"/>
      <c r="C114" s="1057" t="s">
        <v>794</v>
      </c>
      <c r="D114" s="990">
        <v>107</v>
      </c>
      <c r="E114" s="1048"/>
      <c r="F114" s="1048"/>
      <c r="G114" s="1048"/>
      <c r="H114" s="1048"/>
      <c r="I114" s="1048"/>
      <c r="J114" s="1048"/>
      <c r="K114" s="1048"/>
      <c r="L114" s="1048"/>
      <c r="M114" s="1048"/>
      <c r="N114" s="1048"/>
      <c r="O114" s="1048"/>
      <c r="P114" s="1048"/>
      <c r="Q114" s="1058"/>
      <c r="R114" s="893" t="s">
        <v>758</v>
      </c>
    </row>
    <row r="115" spans="2:18" hidden="1" outlineLevel="1">
      <c r="B115" s="1153"/>
      <c r="C115" s="1057" t="s">
        <v>815</v>
      </c>
      <c r="D115" s="990">
        <v>108</v>
      </c>
      <c r="E115" s="1048"/>
      <c r="F115" s="1048"/>
      <c r="G115" s="1048"/>
      <c r="H115" s="1048"/>
      <c r="I115" s="1048"/>
      <c r="J115" s="1048"/>
      <c r="K115" s="1048"/>
      <c r="L115" s="1048"/>
      <c r="M115" s="1048"/>
      <c r="N115" s="1048"/>
      <c r="O115" s="1048"/>
      <c r="P115" s="1048"/>
      <c r="Q115" s="1058"/>
      <c r="R115" s="893" t="s">
        <v>795</v>
      </c>
    </row>
    <row r="116" spans="2:18" hidden="1" outlineLevel="1">
      <c r="B116" s="1153"/>
      <c r="C116" s="1057" t="s">
        <v>816</v>
      </c>
      <c r="D116" s="990">
        <v>109</v>
      </c>
      <c r="E116" s="1048"/>
      <c r="F116" s="1048"/>
      <c r="G116" s="1048"/>
      <c r="H116" s="1048"/>
      <c r="I116" s="1048"/>
      <c r="J116" s="1048"/>
      <c r="K116" s="1048"/>
      <c r="L116" s="1048"/>
      <c r="M116" s="1048"/>
      <c r="N116" s="1048"/>
      <c r="O116" s="1048"/>
      <c r="P116" s="1048"/>
      <c r="Q116" s="1058"/>
      <c r="R116" s="893" t="s">
        <v>795</v>
      </c>
    </row>
    <row r="117" spans="2:18" hidden="1" outlineLevel="1">
      <c r="B117" s="1153"/>
      <c r="C117" s="1057" t="s">
        <v>817</v>
      </c>
      <c r="D117" s="990">
        <v>110</v>
      </c>
      <c r="E117" s="1048"/>
      <c r="F117" s="1048"/>
      <c r="G117" s="1048"/>
      <c r="H117" s="1048"/>
      <c r="I117" s="1048"/>
      <c r="J117" s="1048"/>
      <c r="K117" s="1048"/>
      <c r="L117" s="1048"/>
      <c r="M117" s="1048"/>
      <c r="N117" s="1048"/>
      <c r="O117" s="1048"/>
      <c r="P117" s="1048"/>
      <c r="Q117" s="1058"/>
      <c r="R117" s="893" t="s">
        <v>795</v>
      </c>
    </row>
    <row r="118" spans="2:18" hidden="1" outlineLevel="1">
      <c r="B118" s="1153"/>
      <c r="C118" s="1057" t="s">
        <v>818</v>
      </c>
      <c r="D118" s="990">
        <v>111</v>
      </c>
      <c r="E118" s="1048"/>
      <c r="F118" s="1048"/>
      <c r="G118" s="1048"/>
      <c r="H118" s="1048"/>
      <c r="I118" s="1048"/>
      <c r="J118" s="1048"/>
      <c r="K118" s="1048"/>
      <c r="L118" s="1048"/>
      <c r="M118" s="1048"/>
      <c r="N118" s="1048"/>
      <c r="O118" s="1048"/>
      <c r="P118" s="1048"/>
      <c r="Q118" s="1058"/>
      <c r="R118" s="893" t="s">
        <v>758</v>
      </c>
    </row>
    <row r="119" spans="2:18" hidden="1" outlineLevel="1">
      <c r="B119" s="1162" t="s">
        <v>796</v>
      </c>
      <c r="C119" s="1057" t="s">
        <v>793</v>
      </c>
      <c r="D119" s="990">
        <v>112</v>
      </c>
      <c r="E119" s="1048"/>
      <c r="F119" s="1048"/>
      <c r="G119" s="1048"/>
      <c r="H119" s="1048"/>
      <c r="I119" s="1048"/>
      <c r="J119" s="1048"/>
      <c r="K119" s="1048"/>
      <c r="L119" s="1048"/>
      <c r="M119" s="1048"/>
      <c r="N119" s="1048"/>
      <c r="O119" s="1048"/>
      <c r="P119" s="1048"/>
      <c r="Q119" s="1058"/>
      <c r="R119" s="893" t="s">
        <v>797</v>
      </c>
    </row>
    <row r="120" spans="2:18" hidden="1" outlineLevel="1">
      <c r="B120" s="1153"/>
      <c r="C120" s="1057" t="s">
        <v>794</v>
      </c>
      <c r="D120" s="990">
        <v>113</v>
      </c>
      <c r="E120" s="1048"/>
      <c r="F120" s="1048"/>
      <c r="G120" s="1048"/>
      <c r="H120" s="1048"/>
      <c r="I120" s="1048"/>
      <c r="J120" s="1048"/>
      <c r="K120" s="1048"/>
      <c r="L120" s="1048"/>
      <c r="M120" s="1048"/>
      <c r="N120" s="1048"/>
      <c r="O120" s="1048"/>
      <c r="P120" s="1048"/>
      <c r="Q120" s="1058"/>
      <c r="R120" s="893" t="s">
        <v>795</v>
      </c>
    </row>
    <row r="121" spans="2:18" hidden="1" outlineLevel="1">
      <c r="B121" s="1153"/>
      <c r="C121" s="1057" t="s">
        <v>815</v>
      </c>
      <c r="D121" s="990">
        <v>114</v>
      </c>
      <c r="E121" s="1048"/>
      <c r="F121" s="1048"/>
      <c r="G121" s="1048"/>
      <c r="H121" s="1048"/>
      <c r="I121" s="1048"/>
      <c r="J121" s="1048"/>
      <c r="K121" s="1048"/>
      <c r="L121" s="1048"/>
      <c r="M121" s="1048"/>
      <c r="N121" s="1048"/>
      <c r="O121" s="1048"/>
      <c r="P121" s="1048"/>
      <c r="Q121" s="1058"/>
      <c r="R121" s="893" t="s">
        <v>758</v>
      </c>
    </row>
    <row r="122" spans="2:18" hidden="1" outlineLevel="1">
      <c r="B122" s="1153"/>
      <c r="C122" s="1057" t="s">
        <v>816</v>
      </c>
      <c r="D122" s="990">
        <v>115</v>
      </c>
      <c r="E122" s="1048"/>
      <c r="F122" s="1048"/>
      <c r="G122" s="1048"/>
      <c r="H122" s="1048"/>
      <c r="I122" s="1048"/>
      <c r="J122" s="1048"/>
      <c r="K122" s="1048"/>
      <c r="L122" s="1048"/>
      <c r="M122" s="1048"/>
      <c r="N122" s="1048"/>
      <c r="O122" s="1048"/>
      <c r="P122" s="1048"/>
      <c r="Q122" s="1058"/>
      <c r="R122" s="893" t="s">
        <v>795</v>
      </c>
    </row>
    <row r="123" spans="2:18" hidden="1" outlineLevel="1">
      <c r="B123" s="1153"/>
      <c r="C123" s="1057" t="s">
        <v>817</v>
      </c>
      <c r="D123" s="990">
        <v>116</v>
      </c>
      <c r="E123" s="1048"/>
      <c r="F123" s="1048"/>
      <c r="G123" s="1048"/>
      <c r="H123" s="1048"/>
      <c r="I123" s="1048"/>
      <c r="J123" s="1048"/>
      <c r="K123" s="1048"/>
      <c r="L123" s="1048"/>
      <c r="M123" s="1048"/>
      <c r="N123" s="1048"/>
      <c r="O123" s="1048"/>
      <c r="P123" s="1048"/>
      <c r="Q123" s="1058"/>
      <c r="R123" s="893" t="s">
        <v>795</v>
      </c>
    </row>
    <row r="124" spans="2:18" hidden="1" outlineLevel="1">
      <c r="B124" s="1153"/>
      <c r="C124" s="1057" t="s">
        <v>818</v>
      </c>
      <c r="D124" s="990">
        <v>117</v>
      </c>
      <c r="E124" s="1048"/>
      <c r="F124" s="1048"/>
      <c r="G124" s="1048"/>
      <c r="H124" s="1048"/>
      <c r="I124" s="1048"/>
      <c r="J124" s="1048"/>
      <c r="K124" s="1048"/>
      <c r="L124" s="1048"/>
      <c r="M124" s="1048"/>
      <c r="N124" s="1048"/>
      <c r="O124" s="1048"/>
      <c r="P124" s="1048"/>
      <c r="Q124" s="1058"/>
      <c r="R124" s="893" t="s">
        <v>795</v>
      </c>
    </row>
    <row r="125" spans="2:18" ht="17.25" customHeight="1" collapsed="1">
      <c r="B125" s="1153" t="s">
        <v>741</v>
      </c>
      <c r="C125" s="1153"/>
      <c r="D125" s="990">
        <v>118</v>
      </c>
      <c r="E125" s="1040"/>
      <c r="F125" s="1040"/>
      <c r="G125" s="1040"/>
      <c r="H125" s="1040"/>
      <c r="I125" s="1038"/>
      <c r="J125" s="1038"/>
      <c r="K125" s="1038"/>
      <c r="L125" s="1038"/>
      <c r="M125" s="1038"/>
      <c r="N125" s="1038"/>
      <c r="O125" s="1038"/>
      <c r="P125" s="1038"/>
      <c r="Q125" s="1058"/>
      <c r="R125" s="893" t="s">
        <v>688</v>
      </c>
    </row>
    <row r="126" spans="2:18" ht="17.25" customHeight="1">
      <c r="B126" s="1153" t="s">
        <v>742</v>
      </c>
      <c r="C126" s="1153"/>
      <c r="D126" s="990">
        <v>119</v>
      </c>
      <c r="E126" s="1040"/>
      <c r="F126" s="1040"/>
      <c r="G126" s="1040"/>
      <c r="H126" s="1040"/>
      <c r="I126" s="1038"/>
      <c r="J126" s="1038"/>
      <c r="K126" s="1038"/>
      <c r="L126" s="1038"/>
      <c r="M126" s="1038"/>
      <c r="N126" s="1038"/>
      <c r="O126" s="1038"/>
      <c r="P126" s="1038"/>
      <c r="Q126" s="1058"/>
      <c r="R126" s="893" t="s">
        <v>689</v>
      </c>
    </row>
    <row r="127" spans="2:18" ht="17.25" customHeight="1">
      <c r="B127" s="1153" t="s">
        <v>743</v>
      </c>
      <c r="C127" s="1153"/>
      <c r="D127" s="990">
        <v>120</v>
      </c>
      <c r="E127" s="895">
        <f>TEXT(E125,"yyyy-mm-dd")&amp; " ~ "&amp; TEXT(E126,"yyyy-mm-dd")</f>
      </c>
      <c r="F127" s="895">
        <f>TEXT(F125,"yyyy-mm-dd")&amp; " ~ "&amp; TEXT(F126,"yyyy-mm-dd")</f>
      </c>
      <c r="G127" s="895">
        <f>TEXT(G125,"yyyy-mm-dd")&amp; " ~ "&amp; TEXT(G126,"yyyy-mm-dd")</f>
      </c>
      <c r="H127" s="895">
        <f>TEXT(H125,"yyyy-mm-dd")&amp; " ~ "&amp; TEXT(H126,"yyyy-mm-dd")</f>
      </c>
      <c r="I127" s="895">
        <f>TEXT(I125,"yyyy-mm-dd")&amp; " ~ "&amp; TEXT(I126,"yyyy-mm-dd")</f>
      </c>
      <c r="J127" s="895">
        <f>TEXT(J125,"yyyy-mm-dd")&amp; " ~ "&amp; TEXT(J126,"yyyy-mm-dd")</f>
      </c>
      <c r="K127" s="895">
        <f>TEXT(K125,"yyyy-mm-dd")&amp; " ~ "&amp; TEXT(K126,"yyyy-mm-dd")</f>
      </c>
      <c r="L127" s="895">
        <f>TEXT(L125,"yyyy-mm-dd")&amp; " ~ "&amp; TEXT(L126,"yyyy-mm-dd")</f>
      </c>
      <c r="M127" s="895">
        <f>TEXT(M125,"yyyy-mm-dd")&amp; " ~ "&amp; TEXT(M126,"yyyy-mm-dd")</f>
      </c>
      <c r="N127" s="895">
        <f>TEXT(N125,"yyyy-mm-dd")&amp; " ~ "&amp; TEXT(N126,"yyyy-mm-dd")</f>
      </c>
      <c r="O127" s="895">
        <f>TEXT(O125,"yyyy-mm-dd")&amp; " ~ "&amp; TEXT(O126,"yyyy-mm-dd")</f>
      </c>
      <c r="P127" s="895">
        <f>TEXT(P125,"yyyy-mm-dd")&amp; " ~ "&amp; TEXT(P126,"yyyy-mm-dd")</f>
      </c>
      <c r="Q127" s="1058"/>
    </row>
    <row r="128" spans="2:18" ht="17.25" customHeight="1">
      <c r="B128" s="1153" t="s">
        <v>744</v>
      </c>
      <c r="C128" s="1153"/>
      <c r="D128" s="990">
        <v>121</v>
      </c>
      <c r="E128" s="898">
        <f>DATEDIF(E125,E126,"d")</f>
      </c>
      <c r="F128" s="898">
        <f>DATEDIF(F125,F126,"d")</f>
      </c>
      <c r="G128" s="898">
        <f>DATEDIF(G125,G126,"d")</f>
      </c>
      <c r="H128" s="898">
        <f>DATEDIF(H125,H126,"d")</f>
      </c>
      <c r="I128" s="898">
        <f>DATEDIF(I125,I126,"d")</f>
      </c>
      <c r="J128" s="898">
        <f>DATEDIF(J125,J126,"d")</f>
      </c>
      <c r="K128" s="898">
        <f>DATEDIF(K125,K126,"d")</f>
      </c>
      <c r="L128" s="898">
        <f>DATEDIF(L125,L126,"d")</f>
      </c>
      <c r="M128" s="898">
        <f>DATEDIF(M125,M126,"d")</f>
      </c>
      <c r="N128" s="898">
        <f>DATEDIF(N125,N126,"d")</f>
      </c>
      <c r="O128" s="898">
        <f>DATEDIF(O125,O126,"d")</f>
      </c>
      <c r="P128" s="898">
        <f>DATEDIF(P125,P126,"d")</f>
      </c>
      <c r="Q128" s="1058"/>
    </row>
    <row r="129" spans="2:18" ht="17.25" customHeight="1">
      <c r="B129" s="1156" t="s">
        <v>745</v>
      </c>
      <c r="C129" s="1157"/>
      <c r="D129" s="990">
        <v>122</v>
      </c>
      <c r="E129" s="1038"/>
      <c r="F129" s="1038"/>
      <c r="G129" s="1038"/>
      <c r="H129" s="1038"/>
      <c r="I129" s="1038"/>
      <c r="J129" s="1038"/>
      <c r="K129" s="1038"/>
      <c r="L129" s="1038"/>
      <c r="M129" s="1038"/>
      <c r="N129" s="1038"/>
      <c r="O129" s="1038"/>
      <c r="P129" s="1038"/>
      <c r="Q129" s="1058"/>
    </row>
    <row r="130" spans="2:18" ht="17.25" customHeight="1">
      <c r="B130" s="1158"/>
      <c r="C130" s="1159"/>
      <c r="D130" s="990">
        <v>123</v>
      </c>
      <c r="E130" s="1038"/>
      <c r="F130" s="1039"/>
      <c r="G130" s="1039"/>
      <c r="H130" s="1038"/>
      <c r="I130" s="1038"/>
      <c r="J130" s="1038"/>
      <c r="K130" s="1038"/>
      <c r="L130" s="1038"/>
      <c r="M130" s="1038"/>
      <c r="N130" s="1038"/>
      <c r="O130" s="1038"/>
      <c r="P130" s="1038"/>
      <c r="Q130" s="1058"/>
    </row>
    <row r="131" spans="2:18" ht="17.25" customHeight="1">
      <c r="B131" s="1158"/>
      <c r="C131" s="1159"/>
      <c r="D131" s="990">
        <v>124</v>
      </c>
      <c r="E131" s="1038"/>
      <c r="F131" s="1039"/>
      <c r="G131" s="1039"/>
      <c r="H131" s="1038"/>
      <c r="I131" s="1038"/>
      <c r="J131" s="1038"/>
      <c r="K131" s="1038"/>
      <c r="L131" s="1038"/>
      <c r="M131" s="1038"/>
      <c r="N131" s="1038"/>
      <c r="O131" s="1038"/>
      <c r="P131" s="1038"/>
      <c r="Q131" s="1058"/>
    </row>
    <row r="132" spans="2:18" ht="17.25" customHeight="1">
      <c r="B132" s="1158"/>
      <c r="C132" s="1159"/>
      <c r="D132" s="990">
        <v>125</v>
      </c>
      <c r="E132" s="1038"/>
      <c r="F132" s="1039"/>
      <c r="G132" s="1039"/>
      <c r="H132" s="1038"/>
      <c r="I132" s="1038"/>
      <c r="J132" s="1038"/>
      <c r="K132" s="1038"/>
      <c r="L132" s="1038"/>
      <c r="M132" s="1038"/>
      <c r="N132" s="1038"/>
      <c r="O132" s="1038"/>
      <c r="P132" s="1038"/>
      <c r="Q132" s="1058"/>
    </row>
    <row r="133" spans="2:18" ht="17.25" customHeight="1">
      <c r="B133" s="1160"/>
      <c r="C133" s="1161"/>
      <c r="D133" s="990">
        <v>126</v>
      </c>
      <c r="E133" s="1038"/>
      <c r="F133" s="1038"/>
      <c r="G133" s="1038"/>
      <c r="H133" s="1038"/>
      <c r="I133" s="1038"/>
      <c r="J133" s="1038"/>
      <c r="K133" s="1038"/>
      <c r="L133" s="1038"/>
      <c r="M133" s="1038"/>
      <c r="N133" s="1038"/>
      <c r="O133" s="1038"/>
      <c r="P133" s="1038"/>
      <c r="Q133" s="1058"/>
    </row>
    <row r="134" spans="2:18" ht="249" customHeight="1">
      <c r="B134" s="1153" t="s">
        <v>724</v>
      </c>
      <c r="C134" s="1153"/>
      <c r="D134" s="990">
        <v>127</v>
      </c>
      <c r="E134" s="1072"/>
      <c r="F134" s="1039"/>
      <c r="G134" s="1039"/>
      <c r="H134" s="1039"/>
      <c r="I134" s="1038"/>
      <c r="J134" s="1038"/>
      <c r="K134" s="1038"/>
      <c r="L134" s="1038"/>
      <c r="M134" s="1038"/>
      <c r="N134" s="1038"/>
      <c r="O134" s="1038"/>
      <c r="P134" s="1038"/>
      <c r="Q134" s="1058"/>
    </row>
    <row r="135" spans="2:18" ht="17.25" customHeight="1">
      <c r="B135" s="1154" t="s">
        <v>777</v>
      </c>
      <c r="C135" s="1057" t="s">
        <v>681</v>
      </c>
      <c r="D135" s="990">
        <v>128</v>
      </c>
      <c r="E135" s="899">
        <f>'4. 집행예산집계표'!F10 *1000</f>
        <v>0</v>
      </c>
      <c r="F135" s="899"/>
      <c r="G135" s="899"/>
      <c r="H135" s="899"/>
      <c r="I135" s="895"/>
      <c r="J135" s="895"/>
      <c r="K135" s="895"/>
      <c r="L135" s="895"/>
      <c r="M135" s="895"/>
      <c r="N135" s="895"/>
      <c r="O135" s="895"/>
      <c r="P135" s="895"/>
      <c r="Q135" s="1058"/>
      <c r="R135" s="893" t="s">
        <v>809</v>
      </c>
    </row>
    <row r="136" spans="2:18" ht="17.25" customHeight="1">
      <c r="B136" s="1155"/>
      <c r="C136" s="1057" t="s">
        <v>682</v>
      </c>
      <c r="D136" s="990">
        <v>129</v>
      </c>
      <c r="E136" s="899">
        <f>'4. 집행예산집계표'!F13 *1000</f>
        <v>0</v>
      </c>
      <c r="F136" s="899"/>
      <c r="G136" s="899"/>
      <c r="H136" s="899"/>
      <c r="I136" s="895"/>
      <c r="J136" s="895"/>
      <c r="K136" s="895"/>
      <c r="L136" s="895"/>
      <c r="M136" s="895"/>
      <c r="N136" s="895"/>
      <c r="O136" s="895"/>
      <c r="P136" s="895"/>
      <c r="Q136" s="1058"/>
      <c r="R136" s="893" t="s">
        <v>809</v>
      </c>
    </row>
    <row r="137" spans="2:18" ht="17.25" customHeight="1">
      <c r="B137" s="1155"/>
      <c r="C137" s="1057" t="s">
        <v>683</v>
      </c>
      <c r="D137" s="990">
        <v>130</v>
      </c>
      <c r="E137" s="899">
        <f>'4. 집행예산집계표'!F19 *1000</f>
        <v>0</v>
      </c>
      <c r="F137" s="899"/>
      <c r="G137" s="899"/>
      <c r="H137" s="899"/>
      <c r="I137" s="895"/>
      <c r="J137" s="895"/>
      <c r="K137" s="895"/>
      <c r="L137" s="895"/>
      <c r="M137" s="895"/>
      <c r="N137" s="895"/>
      <c r="O137" s="895"/>
      <c r="P137" s="895"/>
      <c r="Q137" s="1058"/>
      <c r="R137" s="893" t="s">
        <v>809</v>
      </c>
    </row>
    <row r="138" spans="2:18" ht="17.25" customHeight="1">
      <c r="B138" s="1155"/>
      <c r="C138" s="1057" t="s">
        <v>684</v>
      </c>
      <c r="D138" s="990">
        <v>131</v>
      </c>
      <c r="E138" s="899">
        <f>'4. 집행예산집계표'!F22 *1000</f>
        <v>0</v>
      </c>
      <c r="F138" s="899"/>
      <c r="G138" s="899"/>
      <c r="H138" s="899"/>
      <c r="I138" s="895"/>
      <c r="J138" s="895"/>
      <c r="K138" s="895"/>
      <c r="L138" s="895"/>
      <c r="M138" s="895"/>
      <c r="N138" s="895"/>
      <c r="O138" s="895"/>
      <c r="P138" s="895"/>
      <c r="Q138" s="1058"/>
      <c r="R138" s="893" t="s">
        <v>809</v>
      </c>
    </row>
    <row r="139" spans="2:18" ht="17.25" customHeight="1">
      <c r="B139" s="1155"/>
      <c r="C139" s="1057" t="s">
        <v>685</v>
      </c>
      <c r="D139" s="990">
        <v>132</v>
      </c>
      <c r="E139" s="988">
        <f>SUM(E135:E138)</f>
        <v>0</v>
      </c>
      <c r="F139" s="988">
        <f>SUM(F135:F138)</f>
        <v>0</v>
      </c>
      <c r="G139" s="988">
        <f>SUM(G135:G138)</f>
        <v>0</v>
      </c>
      <c r="H139" s="988">
        <f t="shared" ref="H139:P139" si="0">SUM(H135:H138)</f>
        <v>0</v>
      </c>
      <c r="I139" s="988">
        <f t="shared" si="0"/>
        <v>0</v>
      </c>
      <c r="J139" s="988">
        <f t="shared" si="0"/>
        <v>0</v>
      </c>
      <c r="K139" s="988">
        <f t="shared" si="0"/>
        <v>0</v>
      </c>
      <c r="L139" s="988">
        <f t="shared" si="0"/>
        <v>0</v>
      </c>
      <c r="M139" s="988">
        <f t="shared" si="0"/>
        <v>0</v>
      </c>
      <c r="N139" s="988">
        <f t="shared" si="0"/>
        <v>0</v>
      </c>
      <c r="O139" s="988"/>
      <c r="P139" s="988">
        <f t="shared" si="0"/>
        <v>0</v>
      </c>
      <c r="Q139" s="1058"/>
    </row>
    <row r="140" spans="2:18" ht="17.25" customHeight="1">
      <c r="B140" s="1155"/>
      <c r="C140" s="1057" t="s">
        <v>686</v>
      </c>
      <c r="D140" s="990">
        <v>133</v>
      </c>
      <c r="E140" s="988"/>
      <c r="F140" s="988">
        <f>F139-E139</f>
        <v>0</v>
      </c>
      <c r="G140" s="988">
        <f>G139-F139</f>
        <v>0</v>
      </c>
      <c r="H140" s="988">
        <f t="shared" ref="H140:N140" si="1">H139-G139</f>
        <v>0</v>
      </c>
      <c r="I140" s="988">
        <f t="shared" si="1"/>
        <v>0</v>
      </c>
      <c r="J140" s="988">
        <f t="shared" si="1"/>
        <v>0</v>
      </c>
      <c r="K140" s="988">
        <f t="shared" si="1"/>
        <v>0</v>
      </c>
      <c r="L140" s="988">
        <f t="shared" si="1"/>
        <v>0</v>
      </c>
      <c r="M140" s="988">
        <f t="shared" si="1"/>
        <v>0</v>
      </c>
      <c r="N140" s="988">
        <f t="shared" si="1"/>
        <v>0</v>
      </c>
      <c r="O140" s="988"/>
      <c r="P140" s="988">
        <f>P139-N139</f>
        <v>0</v>
      </c>
      <c r="Q140" s="1058"/>
    </row>
    <row r="141" spans="2:18" ht="17.25" customHeight="1">
      <c r="B141" s="1154" t="s">
        <v>776</v>
      </c>
      <c r="C141" s="1057" t="s">
        <v>681</v>
      </c>
      <c r="D141" s="990">
        <v>134</v>
      </c>
      <c r="E141" s="900">
        <f>'4. 집행예산집계표'!H10 *1000</f>
        <v>0</v>
      </c>
      <c r="F141" s="900"/>
      <c r="G141" s="900"/>
      <c r="H141" s="900"/>
      <c r="I141" s="895"/>
      <c r="J141" s="895"/>
      <c r="K141" s="895"/>
      <c r="L141" s="895"/>
      <c r="M141" s="895"/>
      <c r="N141" s="895"/>
      <c r="O141" s="895"/>
      <c r="P141" s="895"/>
      <c r="Q141" s="1058"/>
      <c r="R141" s="893" t="s">
        <v>775</v>
      </c>
    </row>
    <row r="142" spans="2:18" ht="17.25" customHeight="1">
      <c r="B142" s="1155"/>
      <c r="C142" s="1057" t="s">
        <v>682</v>
      </c>
      <c r="D142" s="990">
        <v>135</v>
      </c>
      <c r="E142" s="900">
        <f>'4. 집행예산집계표'!H13 *1000</f>
        <v>0</v>
      </c>
      <c r="F142" s="900"/>
      <c r="G142" s="900"/>
      <c r="H142" s="900"/>
      <c r="I142" s="895"/>
      <c r="J142" s="895"/>
      <c r="K142" s="895"/>
      <c r="L142" s="895"/>
      <c r="M142" s="895"/>
      <c r="N142" s="895"/>
      <c r="O142" s="895"/>
      <c r="P142" s="895"/>
      <c r="Q142" s="1058"/>
      <c r="R142" s="893" t="s">
        <v>809</v>
      </c>
    </row>
    <row r="143" spans="2:18" ht="17.25" customHeight="1">
      <c r="B143" s="1155"/>
      <c r="C143" s="1057" t="s">
        <v>683</v>
      </c>
      <c r="D143" s="990">
        <v>136</v>
      </c>
      <c r="E143" s="900">
        <f>'4. 집행예산집계표'!H19 *1000</f>
        <v>0</v>
      </c>
      <c r="F143" s="900"/>
      <c r="G143" s="900"/>
      <c r="H143" s="900"/>
      <c r="I143" s="895"/>
      <c r="J143" s="895"/>
      <c r="K143" s="895"/>
      <c r="L143" s="895"/>
      <c r="M143" s="895"/>
      <c r="N143" s="895"/>
      <c r="O143" s="895"/>
      <c r="P143" s="895"/>
      <c r="Q143" s="1058"/>
      <c r="R143" s="893" t="s">
        <v>809</v>
      </c>
    </row>
    <row r="144" spans="2:18" ht="17.25" customHeight="1">
      <c r="B144" s="1155"/>
      <c r="C144" s="1057" t="s">
        <v>684</v>
      </c>
      <c r="D144" s="990">
        <v>137</v>
      </c>
      <c r="E144" s="900">
        <f>'4. 집행예산집계표'!H22 *1000</f>
        <v>0</v>
      </c>
      <c r="F144" s="900"/>
      <c r="G144" s="900"/>
      <c r="H144" s="900"/>
      <c r="I144" s="895"/>
      <c r="J144" s="895"/>
      <c r="K144" s="895"/>
      <c r="L144" s="895"/>
      <c r="M144" s="895"/>
      <c r="N144" s="895"/>
      <c r="O144" s="895"/>
      <c r="P144" s="895"/>
      <c r="Q144" s="1058"/>
      <c r="R144" s="893" t="s">
        <v>809</v>
      </c>
    </row>
    <row r="145" spans="2:18" ht="17.25" customHeight="1">
      <c r="B145" s="1155"/>
      <c r="C145" s="1057" t="s">
        <v>685</v>
      </c>
      <c r="D145" s="990">
        <v>138</v>
      </c>
      <c r="E145" s="989">
        <f>SUM(E141:E144)</f>
        <v>0</v>
      </c>
      <c r="F145" s="989">
        <f>SUM(F141:F144)</f>
        <v>0</v>
      </c>
      <c r="G145" s="989">
        <f>SUM(G141:G144)</f>
        <v>0</v>
      </c>
      <c r="H145" s="989">
        <f t="shared" ref="H145:P145" si="2">SUM(H141:H144)</f>
        <v>0</v>
      </c>
      <c r="I145" s="989">
        <f t="shared" si="2"/>
        <v>0</v>
      </c>
      <c r="J145" s="989">
        <f t="shared" si="2"/>
        <v>0</v>
      </c>
      <c r="K145" s="989">
        <f t="shared" si="2"/>
        <v>0</v>
      </c>
      <c r="L145" s="989">
        <f t="shared" si="2"/>
        <v>0</v>
      </c>
      <c r="M145" s="989">
        <f t="shared" si="2"/>
        <v>0</v>
      </c>
      <c r="N145" s="989">
        <f t="shared" si="2"/>
        <v>0</v>
      </c>
      <c r="O145" s="989"/>
      <c r="P145" s="989">
        <f t="shared" si="2"/>
        <v>0</v>
      </c>
      <c r="Q145" s="1058"/>
    </row>
    <row r="146" spans="2:18" ht="17.25" customHeight="1">
      <c r="B146" s="1155"/>
      <c r="C146" s="1057" t="s">
        <v>686</v>
      </c>
      <c r="D146" s="990">
        <v>139</v>
      </c>
      <c r="E146" s="989"/>
      <c r="F146" s="989">
        <f>F145-E145</f>
        <v>0</v>
      </c>
      <c r="G146" s="989">
        <f>G145-F145</f>
        <v>0</v>
      </c>
      <c r="H146" s="989">
        <f t="shared" ref="H146:N146" si="3">H145-G145</f>
        <v>0</v>
      </c>
      <c r="I146" s="989">
        <f t="shared" si="3"/>
        <v>0</v>
      </c>
      <c r="J146" s="989">
        <f t="shared" si="3"/>
        <v>0</v>
      </c>
      <c r="K146" s="989">
        <f t="shared" si="3"/>
        <v>0</v>
      </c>
      <c r="L146" s="989">
        <f t="shared" si="3"/>
        <v>0</v>
      </c>
      <c r="M146" s="989">
        <f t="shared" si="3"/>
        <v>0</v>
      </c>
      <c r="N146" s="989">
        <f t="shared" si="3"/>
        <v>0</v>
      </c>
      <c r="O146" s="989"/>
      <c r="P146" s="989">
        <f>P145-N145</f>
        <v>0</v>
      </c>
      <c r="Q146" s="1058"/>
    </row>
    <row r="147" spans="2:18" ht="17.25" customHeight="1">
      <c r="B147" s="1154" t="s">
        <v>778</v>
      </c>
      <c r="C147" s="1057" t="s">
        <v>751</v>
      </c>
      <c r="D147" s="990">
        <v>140</v>
      </c>
      <c r="E147" s="989">
        <f>E139-E145</f>
        <v>0</v>
      </c>
      <c r="F147" s="989">
        <f t="shared" ref="F147:P147" si="4">F139-F145</f>
        <v>0</v>
      </c>
      <c r="G147" s="989">
        <f t="shared" si="4"/>
        <v>0</v>
      </c>
      <c r="H147" s="989">
        <f t="shared" si="4"/>
        <v>0</v>
      </c>
      <c r="I147" s="989">
        <f t="shared" si="4"/>
        <v>0</v>
      </c>
      <c r="J147" s="989">
        <f t="shared" si="4"/>
        <v>0</v>
      </c>
      <c r="K147" s="989">
        <f t="shared" si="4"/>
        <v>0</v>
      </c>
      <c r="L147" s="989">
        <f t="shared" si="4"/>
        <v>0</v>
      </c>
      <c r="M147" s="989">
        <f t="shared" si="4"/>
        <v>0</v>
      </c>
      <c r="N147" s="989">
        <f t="shared" si="4"/>
        <v>0</v>
      </c>
      <c r="O147" s="989"/>
      <c r="P147" s="989">
        <f t="shared" si="4"/>
        <v>0</v>
      </c>
      <c r="Q147" s="1058"/>
    </row>
    <row r="148" spans="2:18" ht="17.25" customHeight="1">
      <c r="B148" s="1155"/>
      <c r="C148" s="1057" t="s">
        <v>750</v>
      </c>
      <c r="D148" s="990">
        <v>141</v>
      </c>
      <c r="E148" s="901">
        <f>'4. 집행예산집계표'!H42 *1000</f>
        <v>0</v>
      </c>
      <c r="F148" s="901"/>
      <c r="G148" s="901"/>
      <c r="H148" s="901"/>
      <c r="I148" s="901"/>
      <c r="J148" s="901"/>
      <c r="K148" s="901"/>
      <c r="L148" s="901"/>
      <c r="M148" s="901"/>
      <c r="N148" s="901"/>
      <c r="O148" s="901"/>
      <c r="P148" s="901"/>
      <c r="Q148" s="1058"/>
      <c r="R148" s="893" t="s">
        <v>809</v>
      </c>
    </row>
    <row r="149" spans="2:18" ht="17.25" customHeight="1">
      <c r="B149" s="1155"/>
      <c r="C149" s="1057" t="s">
        <v>749</v>
      </c>
      <c r="D149" s="990">
        <v>142</v>
      </c>
      <c r="E149" s="902">
        <f>'4. 집행예산집계표'!I42/100</f>
        <v>0</v>
      </c>
      <c r="F149" s="902"/>
      <c r="G149" s="902"/>
      <c r="H149" s="902"/>
      <c r="I149" s="902"/>
      <c r="J149" s="902"/>
      <c r="K149" s="902"/>
      <c r="L149" s="902"/>
      <c r="M149" s="902"/>
      <c r="N149" s="902"/>
      <c r="O149" s="902"/>
      <c r="P149" s="902"/>
      <c r="Q149" s="1058"/>
      <c r="R149" s="893" t="s">
        <v>775</v>
      </c>
    </row>
    <row r="152" spans="2:18" ht="19">
      <c r="F152" s="987"/>
    </row>
    <row r="153" spans="2:18" ht="32.25" customHeight="1">
      <c r="B153" s="1146" t="s">
        <v>819</v>
      </c>
      <c r="C153" s="1146"/>
      <c r="D153" s="1146"/>
      <c r="E153" s="1146"/>
      <c r="F153" s="1146"/>
      <c r="G153" s="1146"/>
      <c r="H153" s="1146"/>
      <c r="I153" s="1146"/>
      <c r="J153" s="1146"/>
      <c r="K153" s="1146"/>
      <c r="L153" s="1146"/>
      <c r="M153" s="1146"/>
      <c r="N153" s="1146"/>
    </row>
    <row r="154" spans="2:18">
      <c r="B154" s="1141" t="s">
        <v>831</v>
      </c>
      <c r="C154" s="1141"/>
      <c r="D154" s="1141"/>
      <c r="E154" s="1152" t="s">
        <v>820</v>
      </c>
      <c r="F154" s="1152"/>
      <c r="G154" s="1152" t="s">
        <v>821</v>
      </c>
      <c r="H154" s="1152"/>
      <c r="I154" s="1152" t="s">
        <v>823</v>
      </c>
      <c r="J154" s="1152"/>
      <c r="K154" s="1152" t="s">
        <v>824</v>
      </c>
      <c r="L154" s="1152"/>
      <c r="M154" s="1152" t="s">
        <v>822</v>
      </c>
      <c r="N154" s="1152"/>
    </row>
    <row r="155" spans="2:18">
      <c r="B155" s="1141" t="s">
        <v>832</v>
      </c>
      <c r="C155" s="1141"/>
      <c r="D155" s="1141"/>
      <c r="E155" s="1142" t="s">
        <v>826</v>
      </c>
      <c r="F155" s="1142"/>
      <c r="G155" s="1142" t="s">
        <v>827</v>
      </c>
      <c r="H155" s="1142"/>
      <c r="I155" s="1142" t="s">
        <v>828</v>
      </c>
      <c r="J155" s="1142"/>
      <c r="K155" s="1142" t="s">
        <v>829</v>
      </c>
      <c r="L155" s="1142"/>
      <c r="M155" s="1142" t="s">
        <v>835</v>
      </c>
      <c r="N155" s="1142"/>
    </row>
    <row r="156" spans="2:18" ht="54.75" customHeight="1">
      <c r="B156" s="1141" t="s">
        <v>834</v>
      </c>
      <c r="C156" s="1141"/>
      <c r="D156" s="1141"/>
      <c r="E156" s="1142" t="s">
        <v>843</v>
      </c>
      <c r="F156" s="1142"/>
      <c r="G156" s="1142"/>
      <c r="H156" s="1142"/>
      <c r="I156" s="1142"/>
      <c r="J156" s="1142"/>
      <c r="K156" s="1142" t="s">
        <v>839</v>
      </c>
      <c r="L156" s="1142"/>
      <c r="M156" s="1142"/>
      <c r="N156" s="1142"/>
    </row>
    <row r="157" spans="2:18" ht="54.75" customHeight="1">
      <c r="B157" s="1141" t="s">
        <v>836</v>
      </c>
      <c r="C157" s="1141"/>
      <c r="D157" s="1141"/>
      <c r="E157" s="1142" t="s">
        <v>847</v>
      </c>
      <c r="F157" s="1142"/>
      <c r="G157" s="1142" t="s">
        <v>848</v>
      </c>
      <c r="H157" s="1142"/>
      <c r="I157" s="1142" t="s">
        <v>845</v>
      </c>
      <c r="J157" s="1142"/>
      <c r="K157" s="1142" t="s">
        <v>845</v>
      </c>
      <c r="L157" s="1142"/>
      <c r="M157" s="1142" t="s">
        <v>846</v>
      </c>
      <c r="N157" s="1142"/>
    </row>
    <row r="158" spans="2:18" ht="66" customHeight="1">
      <c r="B158" s="1141" t="s">
        <v>841</v>
      </c>
      <c r="C158" s="1141"/>
      <c r="D158" s="1141"/>
      <c r="E158" s="1142" t="s">
        <v>842</v>
      </c>
      <c r="F158" s="1142"/>
      <c r="G158" s="1142" t="s">
        <v>855</v>
      </c>
      <c r="H158" s="1142"/>
      <c r="I158" s="1142" t="s">
        <v>837</v>
      </c>
      <c r="J158" s="1142"/>
      <c r="K158" s="1142" t="s">
        <v>838</v>
      </c>
      <c r="L158" s="1142"/>
      <c r="M158" s="1142" t="s">
        <v>840</v>
      </c>
      <c r="N158" s="1142"/>
    </row>
    <row r="159" spans="2:18">
      <c r="B159" s="1141" t="s">
        <v>825</v>
      </c>
      <c r="C159" s="1141"/>
      <c r="D159" s="1141"/>
      <c r="E159" s="1142" t="s">
        <v>844</v>
      </c>
      <c r="F159" s="1142"/>
      <c r="G159" s="1142" t="s">
        <v>830</v>
      </c>
      <c r="H159" s="1142"/>
      <c r="I159" s="1142" t="s">
        <v>830</v>
      </c>
      <c r="J159" s="1142"/>
      <c r="K159" s="1142" t="s">
        <v>830</v>
      </c>
      <c r="L159" s="1142"/>
      <c r="M159" s="1142" t="s">
        <v>830</v>
      </c>
      <c r="N159" s="1142"/>
    </row>
    <row r="160" spans="2:18" ht="51.75" customHeight="1">
      <c r="B160" s="1141" t="s">
        <v>833</v>
      </c>
      <c r="C160" s="1141"/>
      <c r="D160" s="1141"/>
      <c r="E160" s="1142" t="s">
        <v>849</v>
      </c>
      <c r="F160" s="1142"/>
      <c r="G160" s="1142" t="s">
        <v>851</v>
      </c>
      <c r="H160" s="1142"/>
      <c r="I160" s="1142"/>
      <c r="J160" s="1142"/>
      <c r="K160" s="1142"/>
      <c r="L160" s="1142"/>
      <c r="M160" s="1142"/>
      <c r="N160" s="1142"/>
    </row>
    <row r="161" spans="2:14">
      <c r="B161" s="1143"/>
      <c r="C161" s="1143"/>
      <c r="D161" s="1143"/>
      <c r="E161" s="1140"/>
      <c r="F161" s="1140"/>
      <c r="G161" s="1140"/>
      <c r="H161" s="1140"/>
      <c r="I161" s="1140"/>
      <c r="J161" s="1140"/>
      <c r="K161" s="1140"/>
      <c r="L161" s="1140"/>
      <c r="M161" s="1140"/>
      <c r="N161" s="1140"/>
    </row>
    <row r="162" spans="2:14" ht="32.25" customHeight="1">
      <c r="B162" s="1146" t="s">
        <v>850</v>
      </c>
      <c r="C162" s="1146"/>
      <c r="D162" s="1146"/>
      <c r="E162" s="1146"/>
      <c r="F162" s="1146"/>
      <c r="G162" s="1146"/>
      <c r="H162" s="1146"/>
      <c r="I162" s="1146"/>
      <c r="J162" s="1146"/>
      <c r="K162" s="1146"/>
      <c r="L162" s="1146"/>
      <c r="M162" s="1146"/>
      <c r="N162" s="1146"/>
    </row>
    <row r="163" spans="2:14" ht="49.5" customHeight="1">
      <c r="B163" s="1145" t="s">
        <v>853</v>
      </c>
      <c r="C163" s="1145"/>
      <c r="D163" s="1145"/>
      <c r="E163" s="1147" t="s">
        <v>857</v>
      </c>
      <c r="F163" s="1148"/>
      <c r="G163" s="1148"/>
      <c r="H163" s="1148"/>
      <c r="I163" s="1148"/>
      <c r="J163" s="1148"/>
      <c r="K163" s="1148"/>
      <c r="L163" s="1148"/>
      <c r="M163" s="1148"/>
      <c r="N163" s="1149"/>
    </row>
    <row r="164" spans="2:14" ht="192" customHeight="1">
      <c r="B164" s="1144" t="s">
        <v>856</v>
      </c>
      <c r="C164" s="1144"/>
      <c r="D164" s="1144"/>
      <c r="E164" s="1147" t="s">
        <v>858</v>
      </c>
      <c r="F164" s="1150"/>
      <c r="G164" s="1150"/>
      <c r="H164" s="1150"/>
      <c r="I164" s="1150"/>
      <c r="J164" s="1150"/>
      <c r="K164" s="1150"/>
      <c r="L164" s="1150"/>
      <c r="M164" s="1150"/>
      <c r="N164" s="1151"/>
    </row>
    <row r="165" spans="2:14" ht="121.5" customHeight="1">
      <c r="B165" s="1145" t="s">
        <v>852</v>
      </c>
      <c r="C165" s="1145"/>
      <c r="D165" s="1145"/>
      <c r="E165" s="1147" t="s">
        <v>859</v>
      </c>
      <c r="F165" s="1148"/>
      <c r="G165" s="1148"/>
      <c r="H165" s="1148"/>
      <c r="I165" s="1148"/>
      <c r="J165" s="1148"/>
      <c r="K165" s="1148"/>
      <c r="L165" s="1148"/>
      <c r="M165" s="1148"/>
      <c r="N165" s="1149"/>
    </row>
    <row r="166" spans="2:14">
      <c r="B166" s="1071"/>
      <c r="C166" s="1071"/>
      <c r="D166" s="1071"/>
      <c r="E166" s="1140"/>
      <c r="F166" s="1140"/>
      <c r="G166" s="1140"/>
      <c r="H166" s="1140"/>
      <c r="I166" s="1140"/>
      <c r="J166" s="1140"/>
      <c r="K166" s="1140"/>
      <c r="L166" s="1140"/>
      <c r="M166" s="1140"/>
      <c r="N166" s="1140"/>
    </row>
    <row r="167" spans="2:14">
      <c r="B167" s="1071"/>
      <c r="C167" s="1071"/>
      <c r="D167" s="1071"/>
      <c r="E167" s="1140"/>
      <c r="F167" s="1140"/>
      <c r="G167" s="1140"/>
      <c r="H167" s="1140"/>
      <c r="I167" s="1140"/>
      <c r="J167" s="1140"/>
      <c r="K167" s="1140"/>
      <c r="L167" s="1140"/>
      <c r="M167" s="1140"/>
      <c r="N167" s="1140"/>
    </row>
  </sheetData>
  <mergeCells count="111">
    <mergeCell ref="B2:P2"/>
    <mergeCell ref="B3:D3"/>
    <mergeCell ref="B5:D5"/>
    <mergeCell ref="E3:I3"/>
    <mergeCell ref="O3:P3"/>
    <mergeCell ref="O5:P5"/>
    <mergeCell ref="B4:D4"/>
    <mergeCell ref="B19:C19"/>
    <mergeCell ref="B78:B84"/>
    <mergeCell ref="B71:B77"/>
    <mergeCell ref="B64:B70"/>
    <mergeCell ref="B8:C8"/>
    <mergeCell ref="B9:C9"/>
    <mergeCell ref="B10:C10"/>
    <mergeCell ref="B14:C14"/>
    <mergeCell ref="B6:D6"/>
    <mergeCell ref="B7:D7"/>
    <mergeCell ref="B22:C22"/>
    <mergeCell ref="G158:H158"/>
    <mergeCell ref="G156:H156"/>
    <mergeCell ref="E154:F154"/>
    <mergeCell ref="E155:F155"/>
    <mergeCell ref="B11:C11"/>
    <mergeCell ref="B12:C12"/>
    <mergeCell ref="B13:C13"/>
    <mergeCell ref="B15:C15"/>
    <mergeCell ref="B16:C16"/>
    <mergeCell ref="B17:C17"/>
    <mergeCell ref="B18:C18"/>
    <mergeCell ref="B106:B112"/>
    <mergeCell ref="B20:C20"/>
    <mergeCell ref="B21:C21"/>
    <mergeCell ref="B30:B35"/>
    <mergeCell ref="B141:B146"/>
    <mergeCell ref="B23:B29"/>
    <mergeCell ref="B135:B140"/>
    <mergeCell ref="B36:B42"/>
    <mergeCell ref="B43:B49"/>
    <mergeCell ref="B50:B56"/>
    <mergeCell ref="B57:B63"/>
    <mergeCell ref="B92:B98"/>
    <mergeCell ref="B85:B91"/>
    <mergeCell ref="M154:N154"/>
    <mergeCell ref="M155:N155"/>
    <mergeCell ref="M156:N156"/>
    <mergeCell ref="G157:H157"/>
    <mergeCell ref="I157:J157"/>
    <mergeCell ref="K157:L157"/>
    <mergeCell ref="M157:N157"/>
    <mergeCell ref="B99:B105"/>
    <mergeCell ref="B153:N153"/>
    <mergeCell ref="B147:B149"/>
    <mergeCell ref="B134:C134"/>
    <mergeCell ref="B125:C125"/>
    <mergeCell ref="B126:C126"/>
    <mergeCell ref="B127:C127"/>
    <mergeCell ref="B128:C128"/>
    <mergeCell ref="B129:C133"/>
    <mergeCell ref="B113:B118"/>
    <mergeCell ref="B119:B124"/>
    <mergeCell ref="B154:D154"/>
    <mergeCell ref="G154:H154"/>
    <mergeCell ref="G155:H155"/>
    <mergeCell ref="M166:N166"/>
    <mergeCell ref="M167:N167"/>
    <mergeCell ref="M158:N158"/>
    <mergeCell ref="M159:N159"/>
    <mergeCell ref="M161:N161"/>
    <mergeCell ref="G160:N160"/>
    <mergeCell ref="K154:L154"/>
    <mergeCell ref="K155:L155"/>
    <mergeCell ref="K158:L158"/>
    <mergeCell ref="K159:L159"/>
    <mergeCell ref="K161:L161"/>
    <mergeCell ref="K166:L166"/>
    <mergeCell ref="K167:L167"/>
    <mergeCell ref="I156:J156"/>
    <mergeCell ref="K156:L156"/>
    <mergeCell ref="G166:H166"/>
    <mergeCell ref="G167:H167"/>
    <mergeCell ref="I154:J154"/>
    <mergeCell ref="I155:J155"/>
    <mergeCell ref="I158:J158"/>
    <mergeCell ref="I159:J159"/>
    <mergeCell ref="I161:J161"/>
    <mergeCell ref="I166:J166"/>
    <mergeCell ref="I167:J167"/>
    <mergeCell ref="E166:F166"/>
    <mergeCell ref="E167:F167"/>
    <mergeCell ref="B155:D155"/>
    <mergeCell ref="B158:D158"/>
    <mergeCell ref="B159:D159"/>
    <mergeCell ref="B160:D160"/>
    <mergeCell ref="B156:D156"/>
    <mergeCell ref="E156:F156"/>
    <mergeCell ref="E159:F159"/>
    <mergeCell ref="E160:F160"/>
    <mergeCell ref="E161:F161"/>
    <mergeCell ref="E158:F158"/>
    <mergeCell ref="B161:D161"/>
    <mergeCell ref="B164:D164"/>
    <mergeCell ref="B165:D165"/>
    <mergeCell ref="B157:D157"/>
    <mergeCell ref="E157:F157"/>
    <mergeCell ref="B162:N162"/>
    <mergeCell ref="E165:N165"/>
    <mergeCell ref="E164:N164"/>
    <mergeCell ref="B163:D163"/>
    <mergeCell ref="E163:N163"/>
    <mergeCell ref="G159:H159"/>
    <mergeCell ref="G161:H16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C1:AH50"/>
  <sheetViews>
    <sheetView showGridLines="0" showZeros="0" view="pageBreakPreview" zoomScaleNormal="85" zoomScaleSheetLayoutView="100" workbookViewId="0">
      <selection activeCell="K15" sqref="K15"/>
    </sheetView>
  </sheetViews>
  <sheetFormatPr baseColWidth="10" defaultColWidth="8.83203125" defaultRowHeight="18"/>
  <cols>
    <col min="1" max="1" width="1.1640625" style="793" customWidth="1"/>
    <col min="2" max="2" width="2" style="793" customWidth="1"/>
    <col min="3" max="3" width="1.5" style="793" customWidth="1"/>
    <col min="4" max="4" width="5.33203125" style="793" customWidth="1"/>
    <col min="5" max="5" width="10.1640625" style="793" customWidth="1"/>
    <col min="6" max="6" width="11.83203125" style="793" customWidth="1"/>
    <col min="7" max="7" width="6.6640625" style="793" customWidth="1"/>
    <col min="8" max="8" width="11.83203125" style="793" customWidth="1"/>
    <col min="9" max="9" width="6.6640625" style="794" customWidth="1"/>
    <col min="10" max="10" width="11.83203125" style="793" customWidth="1"/>
    <col min="11" max="11" width="6.6640625" style="794" customWidth="1"/>
    <col min="12" max="12" width="11.83203125" style="793" customWidth="1"/>
    <col min="13" max="13" width="6.6640625" style="794" customWidth="1"/>
    <col min="14" max="14" width="11.83203125" style="793" customWidth="1"/>
    <col min="15" max="15" width="6.6640625" style="794" customWidth="1"/>
    <col min="16" max="16" width="11.83203125" style="793" customWidth="1"/>
    <col min="17" max="17" width="6.6640625" style="794" customWidth="1"/>
    <col min="18" max="18" width="11.83203125" style="793" customWidth="1"/>
    <col min="19" max="19" width="6.6640625" style="794" customWidth="1"/>
    <col min="20" max="21" width="5.83203125" style="793" customWidth="1"/>
    <col min="22" max="22" width="6.6640625" style="794" customWidth="1"/>
    <col min="23" max="23" width="11.83203125" style="793" customWidth="1"/>
    <col min="24" max="24" width="13" style="794" bestFit="1" customWidth="1"/>
    <col min="25" max="25" width="1.1640625" style="793" customWidth="1"/>
    <col min="26" max="26" width="1.33203125" style="793" customWidth="1"/>
    <col min="27" max="28" width="3.83203125" style="793" customWidth="1"/>
    <col min="29" max="30" width="12.1640625" style="793" customWidth="1"/>
    <col min="31" max="44" width="3.83203125" style="793" customWidth="1"/>
    <col min="45" max="16384" width="8.83203125" style="793"/>
  </cols>
  <sheetData>
    <row r="1" spans="3:34" ht="15.75" customHeight="1"/>
    <row r="2" spans="3:34" ht="7.5" customHeight="1" thickBot="1"/>
    <row r="3" spans="3:34">
      <c r="C3" s="795"/>
      <c r="D3" s="796"/>
      <c r="E3" s="796"/>
      <c r="F3" s="796"/>
      <c r="G3" s="796"/>
      <c r="H3" s="796"/>
      <c r="I3" s="797"/>
      <c r="J3" s="796"/>
      <c r="K3" s="797"/>
      <c r="L3" s="796"/>
      <c r="M3" s="797"/>
      <c r="N3" s="796"/>
      <c r="O3" s="797"/>
      <c r="P3" s="796"/>
      <c r="Q3" s="797"/>
      <c r="R3" s="796"/>
      <c r="S3" s="797"/>
      <c r="T3" s="796"/>
      <c r="U3" s="796"/>
      <c r="V3" s="797"/>
      <c r="W3" s="796"/>
      <c r="X3" s="797"/>
      <c r="Y3" s="798"/>
      <c r="AA3" s="799"/>
      <c r="AB3" s="799"/>
      <c r="AC3" s="799"/>
      <c r="AH3" s="793" t="s">
        <v>814</v>
      </c>
    </row>
    <row r="4" spans="3:34" ht="17.25" customHeight="1">
      <c r="C4" s="800"/>
      <c r="E4" s="1131" t="s">
        <v>861</v>
      </c>
      <c r="F4" s="1131"/>
      <c r="G4" s="1131"/>
      <c r="H4" s="1130" t="s">
        <v>428</v>
      </c>
      <c r="I4" s="1130"/>
      <c r="J4" s="1130"/>
      <c r="K4" s="1130"/>
      <c r="L4" s="802"/>
      <c r="N4" s="799"/>
      <c r="P4" s="799"/>
      <c r="R4" s="799"/>
      <c r="U4" s="799"/>
      <c r="W4" s="799"/>
      <c r="Y4" s="803"/>
    </row>
    <row r="5" spans="3:34" ht="31.75" customHeight="1">
      <c r="C5" s="800"/>
      <c r="D5" s="804"/>
      <c r="E5" s="1131"/>
      <c r="F5" s="1131"/>
      <c r="G5" s="1131"/>
      <c r="H5" s="1130"/>
      <c r="I5" s="1130"/>
      <c r="J5" s="1130"/>
      <c r="K5" s="1130"/>
      <c r="L5" s="802"/>
      <c r="Y5" s="803"/>
    </row>
    <row r="6" spans="3:34">
      <c r="C6" s="800"/>
      <c r="D6" s="867"/>
      <c r="L6" s="867"/>
      <c r="Y6" s="803"/>
      <c r="AA6" s="805"/>
      <c r="AB6" s="805"/>
      <c r="AC6" s="805"/>
    </row>
    <row r="7" spans="3:34" ht="18" customHeight="1">
      <c r="C7" s="800"/>
      <c r="D7" s="806" t="str">
        <f>"1.공 사 명  : " &amp; 공통!E3 &amp; " (공사코드: " &amp; 공통!K3 &amp; ")"</f>
        <v>1.공 사 명  :  (공사코드: )</v>
      </c>
      <c r="E7" s="806"/>
      <c r="M7" s="807"/>
      <c r="O7" s="808"/>
      <c r="P7" s="809"/>
      <c r="Q7" s="808"/>
      <c r="R7" s="809"/>
      <c r="S7" s="808"/>
      <c r="T7" s="801"/>
      <c r="U7" s="809"/>
      <c r="V7" s="808"/>
      <c r="W7" s="809"/>
      <c r="Y7" s="803"/>
      <c r="AC7" s="810"/>
      <c r="AD7" s="799"/>
    </row>
    <row r="8" spans="3:34" ht="18" customHeight="1">
      <c r="C8" s="800"/>
      <c r="D8" s="806" t="str">
        <f>"2.공사기간 : " &amp; 공통!E127 &amp; " (" &amp; 공통!E128 &amp; " 일간)"</f>
        <v>2.공사기간 :  ( 일간)</v>
      </c>
      <c r="E8" s="806"/>
      <c r="L8" s="867"/>
      <c r="P8" s="809"/>
      <c r="U8" s="809"/>
      <c r="W8" s="809"/>
      <c r="X8" s="811"/>
      <c r="Y8" s="812"/>
      <c r="AC8" s="810"/>
      <c r="AD8" s="813"/>
    </row>
    <row r="9" spans="3:34" ht="18" customHeight="1">
      <c r="C9" s="800"/>
      <c r="D9" s="806" t="str">
        <f>"3.현장소장 : " &amp; 공통!E12 &amp; " (서명)"</f>
        <v>3.현장소장 :  (서명)</v>
      </c>
      <c r="E9" s="806"/>
      <c r="I9" s="814"/>
      <c r="U9" s="794"/>
      <c r="W9" s="865" t="str">
        <f>"작성일자 : "&amp;TEXT(공통!E10,"yyyy-mm-dd")</f>
        <v>작성일자 : 1900-01-00</v>
      </c>
      <c r="X9" s="865"/>
      <c r="Y9" s="815"/>
      <c r="AC9" s="810"/>
      <c r="AD9" s="799"/>
    </row>
    <row r="10" spans="3:34" ht="18" customHeight="1">
      <c r="C10" s="800"/>
      <c r="D10" s="793" t="s">
        <v>429</v>
      </c>
      <c r="P10" s="801"/>
      <c r="R10" s="801"/>
      <c r="U10" s="801"/>
      <c r="W10" s="801"/>
      <c r="X10" s="808" t="s">
        <v>430</v>
      </c>
      <c r="Y10" s="803"/>
      <c r="AD10" s="799"/>
    </row>
    <row r="11" spans="3:34" ht="18" customHeight="1">
      <c r="C11" s="800"/>
      <c r="D11" s="1093" t="s">
        <v>431</v>
      </c>
      <c r="E11" s="1094"/>
      <c r="F11" s="1083" t="s">
        <v>432</v>
      </c>
      <c r="G11" s="1084"/>
      <c r="H11" s="1093" t="s">
        <v>433</v>
      </c>
      <c r="I11" s="1094"/>
      <c r="J11" s="1097" t="s">
        <v>434</v>
      </c>
      <c r="K11" s="1098"/>
      <c r="L11" s="1136" t="s">
        <v>604</v>
      </c>
      <c r="M11" s="1137"/>
      <c r="N11" s="1083" t="s">
        <v>631</v>
      </c>
      <c r="O11" s="1084"/>
      <c r="P11" s="1080" t="s">
        <v>630</v>
      </c>
      <c r="Q11" s="1081"/>
      <c r="R11" s="1081"/>
      <c r="S11" s="1081"/>
      <c r="T11" s="1081"/>
      <c r="U11" s="1081"/>
      <c r="V11" s="1082"/>
      <c r="W11" s="1097" t="s">
        <v>627</v>
      </c>
      <c r="X11" s="1098"/>
      <c r="Y11" s="803"/>
      <c r="AD11" s="809"/>
    </row>
    <row r="12" spans="3:34" ht="17.75" customHeight="1">
      <c r="C12" s="800"/>
      <c r="D12" s="1132"/>
      <c r="E12" s="1133"/>
      <c r="F12" s="1091"/>
      <c r="G12" s="1092"/>
      <c r="H12" s="1095"/>
      <c r="I12" s="1096"/>
      <c r="J12" s="3"/>
      <c r="K12" s="1079"/>
      <c r="L12" s="1138"/>
      <c r="M12" s="1139"/>
      <c r="N12" s="1099" t="s">
        <v>605</v>
      </c>
      <c r="O12" s="1100"/>
      <c r="P12" s="1099" t="s">
        <v>606</v>
      </c>
      <c r="Q12" s="1100"/>
      <c r="R12" s="1099" t="s">
        <v>659</v>
      </c>
      <c r="S12" s="1100"/>
      <c r="T12" s="3" t="s">
        <v>628</v>
      </c>
      <c r="U12" s="1078"/>
      <c r="V12" s="1079"/>
      <c r="W12" s="3"/>
      <c r="X12" s="1079"/>
      <c r="Y12" s="803"/>
    </row>
    <row r="13" spans="3:34" ht="17.75" customHeight="1">
      <c r="C13" s="800"/>
      <c r="D13" s="1132"/>
      <c r="E13" s="1133"/>
      <c r="F13" s="816" t="s">
        <v>435</v>
      </c>
      <c r="G13" s="816" t="s">
        <v>420</v>
      </c>
      <c r="H13" s="816" t="s">
        <v>436</v>
      </c>
      <c r="I13" s="817" t="s">
        <v>420</v>
      </c>
      <c r="J13" s="816" t="s">
        <v>437</v>
      </c>
      <c r="K13" s="818" t="s">
        <v>420</v>
      </c>
      <c r="L13" s="816" t="s">
        <v>437</v>
      </c>
      <c r="M13" s="818" t="s">
        <v>0</v>
      </c>
      <c r="N13" s="816" t="s">
        <v>437</v>
      </c>
      <c r="O13" s="818" t="s">
        <v>0</v>
      </c>
      <c r="P13" s="816" t="s">
        <v>437</v>
      </c>
      <c r="Q13" s="818" t="s">
        <v>0</v>
      </c>
      <c r="R13" s="816" t="s">
        <v>435</v>
      </c>
      <c r="S13" s="818" t="s">
        <v>0</v>
      </c>
      <c r="T13" s="1099" t="s">
        <v>620</v>
      </c>
      <c r="U13" s="1100"/>
      <c r="V13" s="818" t="s">
        <v>0</v>
      </c>
      <c r="W13" s="816" t="s">
        <v>437</v>
      </c>
      <c r="X13" s="818" t="s">
        <v>0</v>
      </c>
      <c r="Y13" s="803"/>
    </row>
    <row r="14" spans="3:34" ht="18" customHeight="1">
      <c r="C14" s="800"/>
      <c r="D14" s="1134" t="s">
        <v>438</v>
      </c>
      <c r="E14" s="1135"/>
      <c r="F14" s="1060">
        <f>공통!F4</f>
        <v>0</v>
      </c>
      <c r="G14" s="1049">
        <f>IFERROR((F14/F14*100),0)</f>
      </c>
      <c r="H14" s="819">
        <f>'4. 집행예산집계표'!F9</f>
        <v>0</v>
      </c>
      <c r="I14" s="1049">
        <f>'4. 집행예산집계표'!G9</f>
        <v>0</v>
      </c>
      <c r="J14" s="819">
        <f>'4. 집행예산집계표'!H9</f>
        <v>0</v>
      </c>
      <c r="K14" s="1050">
        <f>'4. 집행예산집계표'!I9</f>
        <v>0</v>
      </c>
      <c r="L14" s="821">
        <f>'4. 집행예산집계표'!J9</f>
        <v>0</v>
      </c>
      <c r="M14" s="820">
        <f>IFERROR(($L14/$J14*100),0)</f>
        <v>0</v>
      </c>
      <c r="N14" s="819">
        <f>'4. 집행예산집계표'!L9</f>
        <v>0</v>
      </c>
      <c r="O14" s="820">
        <f>IFERROR((N$14/$J14*100),0)</f>
        <v>0</v>
      </c>
      <c r="P14" s="819">
        <f>'4. 집행예산집계표'!N9</f>
        <v>0</v>
      </c>
      <c r="Q14" s="820">
        <f>IFERROR((P$14/$J14*100),0)</f>
        <v>0</v>
      </c>
      <c r="R14" s="819">
        <f>'4. 집행예산집계표'!P9</f>
        <v>0</v>
      </c>
      <c r="S14" s="820">
        <f>IFERROR((R$14/$J14*100),0)</f>
        <v>0</v>
      </c>
      <c r="T14" s="1122">
        <f>P14+R14</f>
        <v>0</v>
      </c>
      <c r="U14" s="1123"/>
      <c r="V14" s="820">
        <f>IFERROR((T$14/$J14*100),0)</f>
        <v>0</v>
      </c>
      <c r="W14" s="822">
        <f>L14+N14+T14</f>
        <v>0</v>
      </c>
      <c r="X14" s="820">
        <f>IFERROR((W$14/$J14*100),0)</f>
        <v>0</v>
      </c>
      <c r="Y14" s="803"/>
    </row>
    <row r="15" spans="3:34" ht="18" customHeight="1">
      <c r="C15" s="800"/>
      <c r="D15" s="2" t="s">
        <v>439</v>
      </c>
      <c r="E15" s="1"/>
      <c r="F15" s="1061">
        <f>공통!H4</f>
        <v>0</v>
      </c>
      <c r="G15" s="824">
        <f>IFERROR((F$15/F$14*100),0)</f>
        <v>0</v>
      </c>
      <c r="H15" s="823">
        <f>'4. 집행예산집계표'!F10</f>
        <v>0</v>
      </c>
      <c r="I15" s="824">
        <f>IFERROR((H$15/H$14*100),0)</f>
        <v>0</v>
      </c>
      <c r="J15" s="823">
        <f>'4. 집행예산집계표'!H10</f>
        <v>0</v>
      </c>
      <c r="K15" s="824">
        <f>IFERROR((J15/J$14*100),0)</f>
        <v>0</v>
      </c>
      <c r="L15" s="825">
        <f>'4. 집행예산집계표'!J10</f>
        <v>0</v>
      </c>
      <c r="M15" s="824">
        <f t="shared" ref="M15:O20" si="0">IFERROR((L15/L$14*100),0)</f>
        <v>0</v>
      </c>
      <c r="N15" s="823">
        <f>'4. 집행예산집계표'!L10</f>
        <v>0</v>
      </c>
      <c r="O15" s="824">
        <f t="shared" si="0"/>
        <v>0</v>
      </c>
      <c r="P15" s="823">
        <f>'4. 집행예산집계표'!N10</f>
        <v>0</v>
      </c>
      <c r="Q15" s="824">
        <f t="shared" ref="Q15" si="1">IFERROR((P15/P$14*100),0)</f>
        <v>0</v>
      </c>
      <c r="R15" s="823">
        <f>'4. 집행예산집계표'!P10</f>
        <v>0</v>
      </c>
      <c r="S15" s="824">
        <f t="shared" ref="S15" si="2">IFERROR((R15/R$14*100),0)</f>
        <v>0</v>
      </c>
      <c r="T15" s="1124">
        <f>P15+R15</f>
        <v>0</v>
      </c>
      <c r="U15" s="1125"/>
      <c r="V15" s="824">
        <f>IFERROR((T15/T$14*100),0)</f>
        <v>0</v>
      </c>
      <c r="W15" s="981">
        <f>L15+N15+T15</f>
        <v>0</v>
      </c>
      <c r="X15" s="824">
        <f>IFERROR(W$15/W$14*100,0)</f>
      </c>
      <c r="Y15" s="803"/>
    </row>
    <row r="16" spans="3:34" ht="18" customHeight="1">
      <c r="C16" s="800"/>
      <c r="D16" s="2" t="s">
        <v>440</v>
      </c>
      <c r="E16" s="1"/>
      <c r="F16" s="1061">
        <f>공통!J4</f>
        <v>0</v>
      </c>
      <c r="G16" s="824">
        <f>IFERROR((F$16/F$14*100),0)</f>
        <v>0</v>
      </c>
      <c r="H16" s="823">
        <f>'4. 집행예산집계표'!F13</f>
        <v>0</v>
      </c>
      <c r="I16" s="824">
        <f>IFERROR((H$16/H$14*100),0)</f>
        <v>0</v>
      </c>
      <c r="J16" s="823">
        <f>'4. 집행예산집계표'!H13</f>
        <v>0</v>
      </c>
      <c r="K16" s="824">
        <f>IFERROR((J16/J$14*100),0)</f>
        <v>0</v>
      </c>
      <c r="L16" s="825">
        <f>'4. 집행예산집계표'!J13</f>
        <v>0</v>
      </c>
      <c r="M16" s="824">
        <f t="shared" si="0"/>
        <v>0</v>
      </c>
      <c r="N16" s="823">
        <f>'4. 집행예산집계표'!L13</f>
        <v>0</v>
      </c>
      <c r="O16" s="824">
        <f t="shared" si="0"/>
        <v>0</v>
      </c>
      <c r="P16" s="823">
        <f>'4. 집행예산집계표'!N13</f>
        <v>0</v>
      </c>
      <c r="Q16" s="824">
        <f t="shared" ref="Q16" si="3">IFERROR((P16/P$14*100),0)</f>
        <v>0</v>
      </c>
      <c r="R16" s="823">
        <f>'4. 집행예산집계표'!P13</f>
        <v>0</v>
      </c>
      <c r="S16" s="824">
        <f t="shared" ref="S16" si="4">IFERROR((R16/R$14*100),0)</f>
        <v>0</v>
      </c>
      <c r="T16" s="1124">
        <f>P16+R16</f>
        <v>0</v>
      </c>
      <c r="U16" s="1125"/>
      <c r="V16" s="824">
        <f t="shared" ref="V16:V20" si="5">IFERROR((T16/T$14*100),0)</f>
        <v>0</v>
      </c>
      <c r="W16" s="981">
        <f>L16+N16+T16</f>
        <v>0</v>
      </c>
      <c r="X16" s="824">
        <f>IFERROR(W$16/W$14*100,0)</f>
      </c>
      <c r="Y16" s="803"/>
    </row>
    <row r="17" spans="3:27" ht="18" customHeight="1">
      <c r="C17" s="800"/>
      <c r="D17" s="2" t="s">
        <v>441</v>
      </c>
      <c r="E17" s="1"/>
      <c r="F17" s="1061">
        <f>공통!L4</f>
        <v>0</v>
      </c>
      <c r="G17" s="824">
        <f>IFERROR((F$17/F$14*100),0)</f>
        <v>0</v>
      </c>
      <c r="H17" s="823">
        <f>'4. 집행예산집계표'!F19</f>
        <v>0</v>
      </c>
      <c r="I17" s="824">
        <f>IFERROR((H$17/H$14*100),0)</f>
        <v>0</v>
      </c>
      <c r="J17" s="823">
        <f>'4. 집행예산집계표'!H19</f>
        <v>0</v>
      </c>
      <c r="K17" s="824">
        <f>IFERROR((J17/J$14*100),0)</f>
        <v>0</v>
      </c>
      <c r="L17" s="825">
        <f>'4. 집행예산집계표'!J19</f>
        <v>0</v>
      </c>
      <c r="M17" s="824">
        <f t="shared" si="0"/>
        <v>0</v>
      </c>
      <c r="N17" s="823">
        <f>'4. 집행예산집계표'!L19</f>
        <v>0</v>
      </c>
      <c r="O17" s="824">
        <f t="shared" si="0"/>
        <v>0</v>
      </c>
      <c r="P17" s="823">
        <f>'4. 집행예산집계표'!N19</f>
        <v>0</v>
      </c>
      <c r="Q17" s="824">
        <f t="shared" ref="Q17" si="6">IFERROR((P17/P$14*100),0)</f>
        <v>0</v>
      </c>
      <c r="R17" s="823">
        <f>'4. 집행예산집계표'!P19</f>
        <v>0</v>
      </c>
      <c r="S17" s="824">
        <f t="shared" ref="S17" si="7">IFERROR((R17/R$14*100),0)</f>
        <v>0</v>
      </c>
      <c r="T17" s="1124">
        <f>P17+R17</f>
        <v>0</v>
      </c>
      <c r="U17" s="1125"/>
      <c r="V17" s="824">
        <f t="shared" si="5"/>
        <v>0</v>
      </c>
      <c r="W17" s="981">
        <f>L17+N17+T17</f>
        <v>0</v>
      </c>
      <c r="X17" s="824">
        <f>IFERROR(W$17/W$14*100,0)</f>
      </c>
      <c r="Y17" s="803"/>
    </row>
    <row r="18" spans="3:27" ht="18" customHeight="1">
      <c r="C18" s="800"/>
      <c r="D18" s="2" t="s">
        <v>442</v>
      </c>
      <c r="E18" s="1"/>
      <c r="F18" s="1061">
        <f>공통!N4</f>
      </c>
      <c r="G18" s="824">
        <f>IFERROR((F$18/F$14*100),0)</f>
        <v>0</v>
      </c>
      <c r="H18" s="823">
        <f>'4. 집행예산집계표'!F22</f>
        <v>0</v>
      </c>
      <c r="I18" s="824">
        <f>IFERROR((H$18/H$14*100),0)</f>
        <v>0</v>
      </c>
      <c r="J18" s="823">
        <f>'4. 집행예산집계표'!H22</f>
        <v>0</v>
      </c>
      <c r="K18" s="824">
        <f>IFERROR((J18/J$14*100),0)</f>
        <v>0</v>
      </c>
      <c r="L18" s="825">
        <f>'4. 집행예산집계표'!J22</f>
        <v>0</v>
      </c>
      <c r="M18" s="824">
        <f>IFERROR((L18/L$14*100),0)</f>
        <v>0</v>
      </c>
      <c r="N18" s="823">
        <f>'4. 집행예산집계표'!L22</f>
        <v>0</v>
      </c>
      <c r="O18" s="824">
        <f t="shared" si="0"/>
        <v>0</v>
      </c>
      <c r="P18" s="823">
        <f>'4. 집행예산집계표'!N22</f>
        <v>0</v>
      </c>
      <c r="Q18" s="824">
        <f t="shared" ref="Q18" si="8">IFERROR((P18/P$14*100),0)</f>
        <v>0</v>
      </c>
      <c r="R18" s="823">
        <f>'4. 집행예산집계표'!P22</f>
        <v>0</v>
      </c>
      <c r="S18" s="824">
        <f t="shared" ref="S18" si="9">IFERROR((R18/R$14*100),0)</f>
        <v>0</v>
      </c>
      <c r="T18" s="1124">
        <f>P18+R18</f>
        <v>0</v>
      </c>
      <c r="U18" s="1125"/>
      <c r="V18" s="824">
        <f t="shared" si="5"/>
        <v>0</v>
      </c>
      <c r="W18" s="981">
        <f>L18+N18+T18</f>
        <v>0</v>
      </c>
      <c r="X18" s="824">
        <f>IFERROR(W$18/W$14*100,0)</f>
      </c>
      <c r="Y18" s="803"/>
    </row>
    <row r="19" spans="3:27" ht="18" customHeight="1">
      <c r="C19" s="800"/>
      <c r="D19" s="1113" t="s">
        <v>443</v>
      </c>
      <c r="E19" s="1115"/>
      <c r="F19" s="1051">
        <f>SUM(F15:F18)</f>
        <v>0</v>
      </c>
      <c r="G19" s="978">
        <f>IFERROR((F19/F14*100),0)</f>
        <v>0</v>
      </c>
      <c r="H19" s="1051">
        <f>SUM(H15:H18)</f>
        <v>0</v>
      </c>
      <c r="I19" s="979">
        <f>IFERROR((H19/H14*100),0)</f>
        <v>0</v>
      </c>
      <c r="J19" s="1051">
        <f>SUM(J15:J18)</f>
        <v>0</v>
      </c>
      <c r="K19" s="980">
        <f t="shared" ref="K19:K20" si="10">IFERROR((J19/J$14*100),0)</f>
        <v>0</v>
      </c>
      <c r="L19" s="1051">
        <f>SUM(L15:L18)</f>
        <v>0</v>
      </c>
      <c r="M19" s="980">
        <f t="shared" ref="M19:M20" si="11">IFERROR((L19/L$14*100),0)</f>
        <v>0</v>
      </c>
      <c r="N19" s="1051">
        <f>SUM(N15:N18)</f>
        <v>0</v>
      </c>
      <c r="O19" s="980">
        <f t="shared" si="0"/>
        <v>0</v>
      </c>
      <c r="P19" s="1051">
        <f>SUM(P15:P18)</f>
        <v>0</v>
      </c>
      <c r="Q19" s="980">
        <f t="shared" ref="Q19" si="12">IFERROR((P19/P$14*100),0)</f>
        <v>0</v>
      </c>
      <c r="R19" s="1051">
        <f>SUM(R15:R18)</f>
        <v>0</v>
      </c>
      <c r="S19" s="980">
        <f t="shared" ref="S19" si="13">IFERROR((R19/R$14*100),0)</f>
        <v>0</v>
      </c>
      <c r="T19" s="1111">
        <f>SUM(T15:U18)</f>
        <v>0</v>
      </c>
      <c r="U19" s="1112"/>
      <c r="V19" s="980">
        <f t="shared" si="5"/>
        <v>0</v>
      </c>
      <c r="W19" s="826">
        <f>SUM(W15:W18)</f>
        <v>0</v>
      </c>
      <c r="X19" s="978">
        <f>IFERROR(W19/W14*100,0)</f>
      </c>
      <c r="Y19" s="803"/>
    </row>
    <row r="20" spans="3:27" ht="18" customHeight="1">
      <c r="C20" s="800"/>
      <c r="D20" s="1113" t="s">
        <v>421</v>
      </c>
      <c r="E20" s="1115"/>
      <c r="F20" s="1051">
        <f>공통!P4</f>
      </c>
      <c r="G20" s="978">
        <f>IFERROR((F20/F14*100),0)</f>
        <v>0</v>
      </c>
      <c r="H20" s="826"/>
      <c r="I20" s="979"/>
      <c r="J20" s="826">
        <f>'4. 집행예산집계표'!H42</f>
        <v>0</v>
      </c>
      <c r="K20" s="980">
        <f t="shared" si="10"/>
        <v>0</v>
      </c>
      <c r="L20" s="826">
        <f>'4. 집행예산집계표'!J42</f>
        <v>0</v>
      </c>
      <c r="M20" s="980">
        <f t="shared" si="11"/>
        <v>0</v>
      </c>
      <c r="N20" s="826">
        <f>'4. 집행예산집계표'!L42</f>
        <v>0</v>
      </c>
      <c r="O20" s="980">
        <f t="shared" si="0"/>
        <v>0</v>
      </c>
      <c r="P20" s="826">
        <f>'4. 집행예산집계표'!N42</f>
        <v>0</v>
      </c>
      <c r="Q20" s="980">
        <f t="shared" ref="Q20" si="14">IFERROR((P20/P$14*100),0)</f>
        <v>0</v>
      </c>
      <c r="R20" s="826">
        <f>'4. 집행예산집계표'!P42</f>
        <v>0</v>
      </c>
      <c r="S20" s="980">
        <f t="shared" ref="S20" si="15">IFERROR((R20/R$14*100),0)</f>
        <v>0</v>
      </c>
      <c r="T20" s="1128">
        <f>'4. 집행예산집계표'!R42</f>
        <v>0</v>
      </c>
      <c r="U20" s="1129"/>
      <c r="V20" s="980">
        <f t="shared" si="5"/>
        <v>0</v>
      </c>
      <c r="W20" s="826">
        <f>'4. 집행예산집계표'!T42</f>
        <v>0</v>
      </c>
      <c r="X20" s="978">
        <f>IFERROR(W20/W14*100,0)</f>
      </c>
      <c r="Y20" s="803"/>
    </row>
    <row r="21" spans="3:27" ht="18" customHeight="1">
      <c r="C21" s="800"/>
      <c r="D21" s="793" t="s">
        <v>1</v>
      </c>
      <c r="G21" s="827"/>
      <c r="Y21" s="803"/>
    </row>
    <row r="22" spans="3:27" ht="18" customHeight="1">
      <c r="C22" s="800"/>
      <c r="D22" s="828" t="s">
        <v>511</v>
      </c>
      <c r="E22" s="829"/>
      <c r="F22" s="829"/>
      <c r="G22" s="829"/>
      <c r="H22" s="829"/>
      <c r="I22" s="830"/>
      <c r="J22" s="829"/>
      <c r="K22" s="830"/>
      <c r="L22" s="829"/>
      <c r="M22" s="830"/>
      <c r="N22" s="829"/>
      <c r="O22" s="830"/>
      <c r="P22" s="829"/>
      <c r="Q22" s="830"/>
      <c r="R22" s="829"/>
      <c r="S22" s="830"/>
      <c r="T22" s="829"/>
      <c r="U22" s="829"/>
      <c r="V22" s="830"/>
      <c r="W22" s="829"/>
      <c r="X22" s="831"/>
      <c r="Y22" s="803"/>
    </row>
    <row r="23" spans="3:27" ht="18" customHeight="1">
      <c r="C23" s="800"/>
      <c r="D23" s="832" t="str">
        <f>"   ① 발주처 : " &amp; 공통!M3</f>
        <v xml:space="preserve">   ① 발주처 : </v>
      </c>
      <c r="Q23" s="1085" t="s">
        <v>444</v>
      </c>
      <c r="R23" s="1085"/>
      <c r="S23" s="1113" t="s">
        <v>445</v>
      </c>
      <c r="T23" s="1114"/>
      <c r="U23" s="1115"/>
      <c r="V23" s="1085" t="s">
        <v>608</v>
      </c>
      <c r="W23" s="1085"/>
      <c r="X23" s="1085"/>
      <c r="Y23" s="803"/>
    </row>
    <row r="24" spans="3:27" ht="18" customHeight="1">
      <c r="C24" s="800"/>
      <c r="D24" s="832" t="str">
        <f>"   ② 계약처 : " &amp; 공통!O3</f>
        <v xml:space="preserve">   ② 계약처 : </v>
      </c>
      <c r="E24" s="833"/>
      <c r="Q24" s="1101" t="s">
        <v>446</v>
      </c>
      <c r="R24" s="1101"/>
      <c r="S24" s="2" t="s">
        <v>610</v>
      </c>
      <c r="T24" s="1086"/>
      <c r="U24" s="1"/>
      <c r="V24" s="1108" t="s">
        <v>609</v>
      </c>
      <c r="W24" s="1109"/>
      <c r="X24" s="1110"/>
      <c r="Y24" s="803"/>
      <c r="AA24" s="5" t="s">
        <v>690</v>
      </c>
    </row>
    <row r="25" spans="3:27" ht="18" customHeight="1">
      <c r="C25" s="800"/>
      <c r="D25" s="832" t="str">
        <f>"   ③ 계약방식 : " &amp; 공통!G5</f>
        <v xml:space="preserve">   ③ 계약방식 : </v>
      </c>
      <c r="G25" s="799"/>
      <c r="L25" s="801"/>
      <c r="Q25" s="1102" t="s">
        <v>461</v>
      </c>
      <c r="R25" s="1103"/>
      <c r="S25" s="2" t="s">
        <v>610</v>
      </c>
      <c r="T25" s="1086"/>
      <c r="U25" s="1"/>
      <c r="V25" s="1108" t="s">
        <v>572</v>
      </c>
      <c r="W25" s="1109"/>
      <c r="X25" s="1110"/>
      <c r="Y25" s="803"/>
      <c r="AA25" s="5" t="s">
        <v>690</v>
      </c>
    </row>
    <row r="26" spans="3:27" ht="18" customHeight="1">
      <c r="C26" s="800"/>
      <c r="D26" s="835" t="str">
        <f>"   ④ 기성, 수금 : " &amp; 공통!I5</f>
        <v xml:space="preserve">   ④ 기성, 수금 : </v>
      </c>
      <c r="E26" s="836"/>
      <c r="F26" s="836"/>
      <c r="G26" s="836"/>
      <c r="H26" s="836"/>
      <c r="I26" s="837"/>
      <c r="J26" s="836"/>
      <c r="K26" s="837"/>
      <c r="L26" s="836"/>
      <c r="M26" s="837"/>
      <c r="Q26" s="1104" t="s">
        <v>462</v>
      </c>
      <c r="R26" s="1105"/>
      <c r="S26" s="2" t="s">
        <v>610</v>
      </c>
      <c r="T26" s="1086"/>
      <c r="U26" s="1"/>
      <c r="V26" s="1108" t="s">
        <v>574</v>
      </c>
      <c r="W26" s="1109"/>
      <c r="X26" s="1110"/>
      <c r="Y26" s="803"/>
      <c r="AA26" s="5" t="s">
        <v>690</v>
      </c>
    </row>
    <row r="27" spans="3:27" ht="18" customHeight="1">
      <c r="C27" s="800"/>
      <c r="D27" s="832" t="s">
        <v>512</v>
      </c>
      <c r="E27" s="982"/>
      <c r="F27" s="982"/>
      <c r="G27" s="982"/>
      <c r="H27" s="982"/>
      <c r="I27" s="983"/>
      <c r="J27" s="984"/>
      <c r="K27" s="985"/>
      <c r="L27" s="986"/>
      <c r="Q27" s="1106"/>
      <c r="R27" s="1107"/>
      <c r="S27" s="1119" t="s">
        <v>729</v>
      </c>
      <c r="T27" s="1120"/>
      <c r="U27" s="1120"/>
      <c r="V27" s="1120"/>
      <c r="W27" s="1120"/>
      <c r="X27" s="1121"/>
      <c r="Y27" s="803"/>
      <c r="AA27" s="5" t="s">
        <v>690</v>
      </c>
    </row>
    <row r="28" spans="3:27" ht="18" customHeight="1">
      <c r="C28" s="800"/>
      <c r="D28" s="832" t="str">
        <f>"   ① " &amp; 공통!E129</f>
        <v xml:space="preserve">   ① </v>
      </c>
      <c r="Q28" s="1101" t="s">
        <v>447</v>
      </c>
      <c r="R28" s="1101"/>
      <c r="S28" s="2" t="s">
        <v>862</v>
      </c>
      <c r="T28" s="1086"/>
      <c r="U28" s="1086"/>
      <c r="V28" s="1086"/>
      <c r="W28" s="1086"/>
      <c r="X28" s="1"/>
      <c r="Y28" s="803"/>
      <c r="AA28" s="5" t="s">
        <v>691</v>
      </c>
    </row>
    <row r="29" spans="3:27" ht="19.5" customHeight="1">
      <c r="C29" s="800"/>
      <c r="D29" s="832" t="s">
        <v>656</v>
      </c>
      <c r="Q29" s="838"/>
      <c r="R29" s="834"/>
      <c r="S29" s="838"/>
      <c r="T29" s="834"/>
      <c r="U29" s="834"/>
      <c r="V29" s="838"/>
      <c r="W29" s="834"/>
      <c r="X29" s="839"/>
      <c r="Y29" s="803"/>
    </row>
    <row r="30" spans="3:27" ht="18.75" customHeight="1">
      <c r="C30" s="800"/>
      <c r="D30" s="1126"/>
      <c r="E30" s="1127"/>
      <c r="F30" s="1127"/>
      <c r="G30" s="1127"/>
      <c r="H30" s="1127"/>
      <c r="I30" s="1127"/>
      <c r="J30" s="1127"/>
      <c r="K30" s="1127"/>
      <c r="L30" s="1127"/>
      <c r="M30" s="1127"/>
      <c r="N30" s="1127"/>
      <c r="O30" s="1127"/>
      <c r="Q30" s="1113" t="s">
        <v>448</v>
      </c>
      <c r="R30" s="1114"/>
      <c r="S30" s="1114"/>
      <c r="T30" s="1114"/>
      <c r="U30" s="1114"/>
      <c r="V30" s="1114"/>
      <c r="W30" s="1114"/>
      <c r="X30" s="1115"/>
      <c r="Y30" s="803"/>
    </row>
    <row r="31" spans="3:27" ht="18" customHeight="1">
      <c r="C31" s="800"/>
      <c r="D31" s="1126"/>
      <c r="E31" s="1127"/>
      <c r="F31" s="1127"/>
      <c r="G31" s="1127"/>
      <c r="H31" s="1127"/>
      <c r="I31" s="1127"/>
      <c r="J31" s="1127"/>
      <c r="K31" s="1127"/>
      <c r="L31" s="1127"/>
      <c r="M31" s="1127"/>
      <c r="N31" s="1127"/>
      <c r="O31" s="1127"/>
      <c r="Q31" s="1087" t="s">
        <v>449</v>
      </c>
      <c r="R31" s="1088"/>
      <c r="S31" s="2" t="s">
        <v>450</v>
      </c>
      <c r="T31" s="1086"/>
      <c r="U31" s="1086"/>
      <c r="V31" s="1086"/>
      <c r="W31" s="1086"/>
      <c r="X31" s="1"/>
      <c r="Y31" s="803"/>
      <c r="AA31" s="5" t="s">
        <v>692</v>
      </c>
    </row>
    <row r="32" spans="3:27" ht="18" customHeight="1">
      <c r="C32" s="800"/>
      <c r="D32" s="1126"/>
      <c r="E32" s="1127"/>
      <c r="F32" s="1127"/>
      <c r="G32" s="1127"/>
      <c r="H32" s="1127"/>
      <c r="I32" s="1127"/>
      <c r="J32" s="1127"/>
      <c r="K32" s="1127"/>
      <c r="L32" s="1127"/>
      <c r="M32" s="1127"/>
      <c r="N32" s="1127"/>
      <c r="O32" s="1127"/>
      <c r="Q32" s="1089"/>
      <c r="R32" s="1090"/>
      <c r="S32" s="2" t="s">
        <v>517</v>
      </c>
      <c r="T32" s="1086"/>
      <c r="U32" s="1086"/>
      <c r="V32" s="1086"/>
      <c r="W32" s="1086"/>
      <c r="X32" s="1"/>
      <c r="Y32" s="803"/>
      <c r="AA32" s="5"/>
    </row>
    <row r="33" spans="3:27" ht="18" customHeight="1">
      <c r="C33" s="800"/>
      <c r="D33" s="1126"/>
      <c r="E33" s="1127"/>
      <c r="F33" s="1127"/>
      <c r="G33" s="1127"/>
      <c r="H33" s="1127"/>
      <c r="I33" s="1127"/>
      <c r="J33" s="1127"/>
      <c r="K33" s="1127"/>
      <c r="L33" s="1127"/>
      <c r="M33" s="1127"/>
      <c r="N33" s="1127"/>
      <c r="O33" s="1127"/>
      <c r="Q33" s="2" t="s">
        <v>451</v>
      </c>
      <c r="R33" s="1"/>
      <c r="S33" s="2" t="s">
        <v>459</v>
      </c>
      <c r="T33" s="1086"/>
      <c r="U33" s="1086"/>
      <c r="V33" s="1086"/>
      <c r="W33" s="1086"/>
      <c r="X33" s="1"/>
      <c r="Y33" s="803"/>
      <c r="AA33" s="5" t="s">
        <v>693</v>
      </c>
    </row>
    <row r="34" spans="3:27" ht="18" customHeight="1">
      <c r="C34" s="800"/>
      <c r="D34" s="1126"/>
      <c r="E34" s="1127"/>
      <c r="F34" s="1127"/>
      <c r="G34" s="1127"/>
      <c r="H34" s="1127"/>
      <c r="I34" s="1127"/>
      <c r="J34" s="1127"/>
      <c r="K34" s="1127"/>
      <c r="L34" s="1127"/>
      <c r="M34" s="1127"/>
      <c r="N34" s="1127"/>
      <c r="O34" s="1127"/>
      <c r="Q34" s="2" t="s">
        <v>452</v>
      </c>
      <c r="R34" s="1"/>
      <c r="S34" s="2" t="s">
        <v>596</v>
      </c>
      <c r="T34" s="1086"/>
      <c r="U34" s="1086"/>
      <c r="V34" s="1086"/>
      <c r="W34" s="1086"/>
      <c r="X34" s="1"/>
      <c r="Y34" s="803"/>
      <c r="AA34" s="5" t="s">
        <v>694</v>
      </c>
    </row>
    <row r="35" spans="3:27" ht="18" customHeight="1">
      <c r="C35" s="800"/>
      <c r="D35" s="1126"/>
      <c r="E35" s="1127"/>
      <c r="F35" s="1127"/>
      <c r="G35" s="1127"/>
      <c r="H35" s="1127"/>
      <c r="I35" s="1127"/>
      <c r="J35" s="1127"/>
      <c r="K35" s="1127"/>
      <c r="L35" s="1127"/>
      <c r="M35" s="1127"/>
      <c r="N35" s="1127"/>
      <c r="O35" s="1127"/>
      <c r="Q35" s="2" t="s">
        <v>453</v>
      </c>
      <c r="R35" s="1"/>
      <c r="S35" s="2" t="s">
        <v>696</v>
      </c>
      <c r="T35" s="1086"/>
      <c r="U35" s="1086"/>
      <c r="V35" s="1086"/>
      <c r="W35" s="1086"/>
      <c r="X35" s="1"/>
      <c r="Y35" s="803"/>
      <c r="AA35" s="5" t="s">
        <v>695</v>
      </c>
    </row>
    <row r="36" spans="3:27" ht="18" customHeight="1">
      <c r="C36" s="800"/>
      <c r="D36" s="1126"/>
      <c r="E36" s="1127"/>
      <c r="F36" s="1127"/>
      <c r="G36" s="1127"/>
      <c r="H36" s="1127"/>
      <c r="I36" s="1127"/>
      <c r="J36" s="1127"/>
      <c r="K36" s="1127"/>
      <c r="L36" s="1127"/>
      <c r="M36" s="1127"/>
      <c r="N36" s="1127"/>
      <c r="O36" s="1127"/>
      <c r="Q36" s="842"/>
      <c r="R36" s="843"/>
      <c r="S36" s="842"/>
      <c r="T36" s="843"/>
      <c r="U36" s="843"/>
      <c r="V36" s="842"/>
      <c r="W36" s="843"/>
      <c r="X36" s="844"/>
      <c r="Y36" s="803"/>
    </row>
    <row r="37" spans="3:27" ht="18" customHeight="1">
      <c r="C37" s="800"/>
      <c r="D37" s="1126"/>
      <c r="E37" s="1127"/>
      <c r="F37" s="1127"/>
      <c r="G37" s="1127"/>
      <c r="H37" s="1127"/>
      <c r="I37" s="1127"/>
      <c r="J37" s="1127"/>
      <c r="K37" s="1127"/>
      <c r="L37" s="1127"/>
      <c r="M37" s="1127"/>
      <c r="N37" s="1127"/>
      <c r="O37" s="1127"/>
      <c r="Q37" s="1085" t="s">
        <v>611</v>
      </c>
      <c r="R37" s="1085"/>
      <c r="S37" s="1085" t="s">
        <v>612</v>
      </c>
      <c r="T37" s="1085"/>
      <c r="U37" s="1085"/>
      <c r="V37" s="845" t="s">
        <v>613</v>
      </c>
      <c r="W37" s="1085" t="s">
        <v>614</v>
      </c>
      <c r="X37" s="1085"/>
      <c r="Y37" s="803"/>
    </row>
    <row r="38" spans="3:27" ht="18" customHeight="1">
      <c r="C38" s="800"/>
      <c r="D38" s="1126"/>
      <c r="E38" s="1127"/>
      <c r="F38" s="1127"/>
      <c r="G38" s="1127"/>
      <c r="H38" s="1127"/>
      <c r="I38" s="1127"/>
      <c r="J38" s="1127"/>
      <c r="K38" s="1127"/>
      <c r="L38" s="1127"/>
      <c r="M38" s="1127"/>
      <c r="N38" s="1127"/>
      <c r="O38" s="1127"/>
      <c r="Q38" s="2" t="s">
        <v>615</v>
      </c>
      <c r="R38" s="1"/>
      <c r="S38" s="2"/>
      <c r="T38" s="1086"/>
      <c r="U38" s="1"/>
      <c r="V38" s="846"/>
      <c r="W38" s="2" t="s">
        <v>673</v>
      </c>
      <c r="X38" s="1"/>
      <c r="Y38" s="803"/>
    </row>
    <row r="39" spans="3:27" ht="18" customHeight="1">
      <c r="C39" s="800"/>
      <c r="D39" s="841"/>
      <c r="Q39" s="2" t="s">
        <v>616</v>
      </c>
      <c r="R39" s="1"/>
      <c r="S39" s="2"/>
      <c r="T39" s="1086"/>
      <c r="U39" s="1"/>
      <c r="V39" s="846"/>
      <c r="W39" s="2" t="s">
        <v>673</v>
      </c>
      <c r="X39" s="1"/>
      <c r="Y39" s="803"/>
    </row>
    <row r="40" spans="3:27" ht="18" customHeight="1">
      <c r="C40" s="800"/>
      <c r="D40" s="841"/>
      <c r="Q40" s="2" t="s">
        <v>6</v>
      </c>
      <c r="R40" s="1"/>
      <c r="S40" s="2"/>
      <c r="T40" s="1086"/>
      <c r="U40" s="1"/>
      <c r="V40" s="846"/>
      <c r="W40" s="2"/>
      <c r="X40" s="1"/>
      <c r="Y40" s="803"/>
    </row>
    <row r="41" spans="3:27">
      <c r="C41" s="800"/>
      <c r="D41" s="841"/>
      <c r="X41" s="847"/>
      <c r="Y41" s="803"/>
    </row>
    <row r="42" spans="3:27" s="850" customFormat="1" ht="26" customHeight="1">
      <c r="C42" s="848"/>
      <c r="D42" s="1116" t="s">
        <v>460</v>
      </c>
      <c r="E42" s="1117"/>
      <c r="F42" s="1117"/>
      <c r="G42" s="1117"/>
      <c r="H42" s="1117"/>
      <c r="I42" s="1117"/>
      <c r="J42" s="1117"/>
      <c r="K42" s="1117"/>
      <c r="L42" s="1117"/>
      <c r="M42" s="1117"/>
      <c r="N42" s="1117"/>
      <c r="O42" s="1117"/>
      <c r="P42" s="1117"/>
      <c r="Q42" s="1117"/>
      <c r="R42" s="1117"/>
      <c r="S42" s="1117"/>
      <c r="T42" s="1117"/>
      <c r="U42" s="1117"/>
      <c r="V42" s="1117"/>
      <c r="W42" s="1117"/>
      <c r="X42" s="1118"/>
      <c r="Y42" s="849"/>
    </row>
    <row r="43" spans="3:27" s="850" customFormat="1" ht="9" customHeight="1" thickBot="1">
      <c r="C43" s="848"/>
      <c r="D43" s="851"/>
      <c r="E43" s="851"/>
      <c r="F43" s="851"/>
      <c r="G43" s="851"/>
      <c r="H43" s="851"/>
      <c r="I43" s="852"/>
      <c r="J43" s="851"/>
      <c r="K43" s="852"/>
      <c r="L43" s="851"/>
      <c r="M43" s="852"/>
      <c r="N43" s="851"/>
      <c r="O43" s="852"/>
      <c r="P43" s="851"/>
      <c r="Q43" s="852"/>
      <c r="R43" s="851"/>
      <c r="S43" s="852"/>
      <c r="T43" s="851"/>
      <c r="U43" s="851"/>
      <c r="V43" s="852"/>
      <c r="W43" s="851"/>
      <c r="X43" s="852"/>
      <c r="Y43" s="849"/>
    </row>
    <row r="44" spans="3:27" s="850" customFormat="1" ht="16" thickBot="1">
      <c r="C44" s="853"/>
      <c r="D44" s="854" t="s">
        <v>454</v>
      </c>
      <c r="E44" s="854"/>
      <c r="F44" s="855"/>
      <c r="G44" s="855"/>
      <c r="H44" s="855"/>
      <c r="I44" s="856"/>
      <c r="J44" s="855"/>
      <c r="K44" s="856"/>
      <c r="L44" s="855"/>
      <c r="M44" s="856"/>
      <c r="N44" s="855"/>
      <c r="O44" s="856"/>
      <c r="P44" s="855"/>
      <c r="Q44" s="856"/>
      <c r="R44" s="855"/>
      <c r="S44" s="856"/>
      <c r="T44" s="855"/>
      <c r="U44" s="855"/>
      <c r="V44" s="856"/>
      <c r="W44" s="857" t="s">
        <v>455</v>
      </c>
      <c r="X44" s="858"/>
      <c r="Y44" s="859"/>
    </row>
    <row r="45" spans="3:27" ht="9.75" customHeight="1">
      <c r="C45" s="840"/>
      <c r="F45" s="860"/>
      <c r="G45" s="860"/>
      <c r="H45" s="860"/>
      <c r="I45" s="861"/>
      <c r="J45" s="860"/>
      <c r="K45" s="862"/>
      <c r="L45" s="860"/>
      <c r="M45" s="861"/>
      <c r="N45" s="860"/>
      <c r="O45" s="861"/>
      <c r="P45" s="860"/>
      <c r="Q45" s="861"/>
      <c r="R45" s="860"/>
      <c r="S45" s="861"/>
      <c r="T45" s="860"/>
      <c r="U45" s="860"/>
      <c r="X45" s="808"/>
    </row>
    <row r="47" spans="3:27">
      <c r="P47" s="863"/>
      <c r="R47" s="863"/>
    </row>
    <row r="49" spans="5:5">
      <c r="E49" s="864"/>
    </row>
    <row r="50" spans="5:5">
      <c r="E50" s="864"/>
    </row>
  </sheetData>
  <mergeCells count="68">
    <mergeCell ref="D30:O38"/>
    <mergeCell ref="T20:U20"/>
    <mergeCell ref="H4:K5"/>
    <mergeCell ref="E4:G5"/>
    <mergeCell ref="D11:E13"/>
    <mergeCell ref="D15:E15"/>
    <mergeCell ref="T13:U13"/>
    <mergeCell ref="D14:E14"/>
    <mergeCell ref="D17:E17"/>
    <mergeCell ref="T17:U17"/>
    <mergeCell ref="D18:E18"/>
    <mergeCell ref="T18:U18"/>
    <mergeCell ref="R12:S12"/>
    <mergeCell ref="L11:M12"/>
    <mergeCell ref="D16:E16"/>
    <mergeCell ref="D19:E19"/>
    <mergeCell ref="T19:U19"/>
    <mergeCell ref="W11:X12"/>
    <mergeCell ref="S23:U23"/>
    <mergeCell ref="D42:X42"/>
    <mergeCell ref="S27:X27"/>
    <mergeCell ref="S28:X28"/>
    <mergeCell ref="Q30:X30"/>
    <mergeCell ref="V25:X25"/>
    <mergeCell ref="V26:X26"/>
    <mergeCell ref="T14:U14"/>
    <mergeCell ref="T15:U15"/>
    <mergeCell ref="S35:X35"/>
    <mergeCell ref="Q28:R28"/>
    <mergeCell ref="D20:E20"/>
    <mergeCell ref="T16:U16"/>
    <mergeCell ref="S34:X34"/>
    <mergeCell ref="S32:X32"/>
    <mergeCell ref="Q23:R23"/>
    <mergeCell ref="Q24:R24"/>
    <mergeCell ref="Q25:R25"/>
    <mergeCell ref="Q26:R27"/>
    <mergeCell ref="V23:X23"/>
    <mergeCell ref="V24:X24"/>
    <mergeCell ref="S24:U24"/>
    <mergeCell ref="F11:G12"/>
    <mergeCell ref="H11:I12"/>
    <mergeCell ref="J11:K12"/>
    <mergeCell ref="N12:O12"/>
    <mergeCell ref="P12:Q12"/>
    <mergeCell ref="W37:X37"/>
    <mergeCell ref="S38:U38"/>
    <mergeCell ref="S39:U39"/>
    <mergeCell ref="S40:U40"/>
    <mergeCell ref="W38:X38"/>
    <mergeCell ref="W39:X39"/>
    <mergeCell ref="W40:X40"/>
    <mergeCell ref="Q40:R40"/>
    <mergeCell ref="T12:V12"/>
    <mergeCell ref="P11:V11"/>
    <mergeCell ref="N11:O11"/>
    <mergeCell ref="Q37:R37"/>
    <mergeCell ref="S37:U37"/>
    <mergeCell ref="Q39:R39"/>
    <mergeCell ref="Q38:R38"/>
    <mergeCell ref="S25:U25"/>
    <mergeCell ref="S26:U26"/>
    <mergeCell ref="Q31:R32"/>
    <mergeCell ref="Q33:R33"/>
    <mergeCell ref="Q34:R34"/>
    <mergeCell ref="Q35:R35"/>
    <mergeCell ref="S31:X31"/>
    <mergeCell ref="S33:X33"/>
  </mergeCells>
  <phoneticPr fontId="134" type="noConversion"/>
  <printOptions horizontalCentered="1" verticalCentered="1"/>
  <pageMargins left="0.22" right="0" top="0.47244094488188981" bottom="0.23622047244094491" header="0.31496062992125984" footer="0.39370078740157483"/>
  <pageSetup paperSize="9" scale="7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B1:AA57"/>
  <sheetViews>
    <sheetView showGridLines="0" view="pageBreakPreview" zoomScale="85" zoomScaleNormal="80" zoomScaleSheetLayoutView="85" workbookViewId="0">
      <pane xSplit="5" ySplit="9" topLeftCell="F10" activePane="bottomRight" state="frozen"/>
      <selection activeCell="K29" sqref="K29"/>
      <selection pane="topRight" activeCell="K29" sqref="K29"/>
      <selection pane="bottomLeft" activeCell="K29" sqref="K29"/>
      <selection pane="bottomRight" activeCell="M31" sqref="M31"/>
    </sheetView>
  </sheetViews>
  <sheetFormatPr baseColWidth="10" defaultColWidth="8.83203125" defaultRowHeight="15.25" customHeight="1"/>
  <cols>
    <col min="1" max="1" width="1.5" style="5" customWidth="1"/>
    <col min="2" max="2" width="1.1640625" style="5" customWidth="1"/>
    <col min="3" max="3" width="14.5" style="5" customWidth="1"/>
    <col min="4" max="4" width="9.83203125" style="5" customWidth="1"/>
    <col min="5" max="5" width="11.6640625" style="5" customWidth="1"/>
    <col min="6" max="6" width="10.83203125" style="116" customWidth="1"/>
    <col min="7" max="7" width="6.6640625" style="116" customWidth="1"/>
    <col min="8" max="8" width="10.83203125" style="116" customWidth="1"/>
    <col min="9" max="9" width="6.6640625" style="116" customWidth="1"/>
    <col min="10" max="10" width="10.83203125" style="116" customWidth="1"/>
    <col min="11" max="11" width="6.6640625" style="116" customWidth="1"/>
    <col min="12" max="12" width="10.83203125" style="5" customWidth="1"/>
    <col min="13" max="13" width="6.6640625" style="5" customWidth="1"/>
    <col min="14" max="14" width="10.83203125" style="5" customWidth="1"/>
    <col min="15" max="15" width="6.6640625" style="5" customWidth="1"/>
    <col min="16" max="16" width="10.83203125" style="5" customWidth="1"/>
    <col min="17" max="17" width="6.6640625" style="5" customWidth="1"/>
    <col min="18" max="18" width="10.83203125" style="5" customWidth="1"/>
    <col min="19" max="19" width="6.6640625" style="5" customWidth="1"/>
    <col min="20" max="20" width="10.83203125" style="5" customWidth="1"/>
    <col min="21" max="21" width="6.6640625" style="5" customWidth="1"/>
    <col min="22" max="22" width="10.83203125" style="5" customWidth="1"/>
    <col min="23" max="23" width="1.1640625" style="5" customWidth="1"/>
    <col min="24" max="44" width="3.83203125" style="5" customWidth="1"/>
    <col min="45" max="16384" width="8.83203125" style="5"/>
  </cols>
  <sheetData>
    <row r="1" spans="2:27" ht="15.25" customHeight="1" thickBot="1"/>
    <row r="2" spans="2:27" ht="20.25" customHeight="1">
      <c r="B2" s="6"/>
      <c r="C2" s="1194" t="s">
        <v>28</v>
      </c>
      <c r="D2" s="1194"/>
      <c r="E2" s="1194"/>
      <c r="F2" s="1194"/>
      <c r="G2" s="1194"/>
      <c r="H2" s="1194"/>
      <c r="I2" s="1194"/>
      <c r="J2" s="1194"/>
      <c r="K2" s="1194"/>
      <c r="L2" s="1194"/>
      <c r="M2" s="1194"/>
      <c r="N2" s="1194"/>
      <c r="O2" s="1194"/>
      <c r="P2" s="1194"/>
      <c r="Q2" s="1194"/>
      <c r="R2" s="1194"/>
      <c r="S2" s="1194"/>
      <c r="T2" s="1194"/>
      <c r="U2" s="1194"/>
      <c r="V2" s="1194"/>
      <c r="W2" s="117"/>
    </row>
    <row r="3" spans="2:27" ht="15.25" customHeight="1">
      <c r="B3" s="9"/>
      <c r="C3" s="1195"/>
      <c r="D3" s="1195"/>
      <c r="E3" s="1195"/>
      <c r="F3" s="1195"/>
      <c r="G3" s="1195"/>
      <c r="H3" s="1195"/>
      <c r="I3" s="1195"/>
      <c r="J3" s="1195"/>
      <c r="K3" s="1195"/>
      <c r="L3" s="1195"/>
      <c r="M3" s="1195"/>
      <c r="N3" s="1195"/>
      <c r="O3" s="1195"/>
      <c r="P3" s="1195"/>
      <c r="Q3" s="1195"/>
      <c r="R3" s="1195"/>
      <c r="S3" s="1195"/>
      <c r="T3" s="1195"/>
      <c r="U3" s="1195"/>
      <c r="V3" s="1195"/>
      <c r="W3" s="10"/>
      <c r="Y3" s="8"/>
      <c r="Z3" s="8"/>
      <c r="AA3" s="8"/>
    </row>
    <row r="4" spans="2:27" ht="51" customHeight="1">
      <c r="B4" s="9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5"/>
      <c r="N4" s="1195"/>
      <c r="O4" s="1195"/>
      <c r="P4" s="1195"/>
      <c r="Q4" s="1195"/>
      <c r="R4" s="1195"/>
      <c r="S4" s="1195"/>
      <c r="T4" s="1195"/>
      <c r="U4" s="1195"/>
      <c r="V4" s="1195"/>
      <c r="W4" s="10"/>
    </row>
    <row r="5" spans="2:27" ht="15.25" customHeight="1">
      <c r="B5" s="9"/>
      <c r="C5" s="93" t="str">
        <f>'0. 집행계획(갑지)'!D7</f>
        <v>1.공 사 명  :  (공사코드: )</v>
      </c>
      <c r="D5" s="98"/>
      <c r="F5" s="5"/>
      <c r="G5" s="5"/>
      <c r="H5" s="5"/>
      <c r="I5" s="5"/>
      <c r="J5" s="5"/>
      <c r="K5" s="98"/>
      <c r="M5" s="118"/>
      <c r="N5" s="12"/>
      <c r="P5" s="12"/>
      <c r="T5" s="12"/>
      <c r="V5" s="102" t="s">
        <v>33</v>
      </c>
      <c r="W5" s="10"/>
    </row>
    <row r="6" spans="2:27" s="17" customFormat="1" ht="15.25" customHeight="1">
      <c r="B6" s="15"/>
      <c r="C6" s="1196" t="s">
        <v>29</v>
      </c>
      <c r="D6" s="1197"/>
      <c r="E6" s="1188" t="s">
        <v>82</v>
      </c>
      <c r="F6" s="1202" t="s">
        <v>40</v>
      </c>
      <c r="G6" s="1203"/>
      <c r="H6" s="1206" t="s">
        <v>384</v>
      </c>
      <c r="I6" s="1206"/>
      <c r="J6" s="1211" t="s">
        <v>619</v>
      </c>
      <c r="K6" s="1203"/>
      <c r="L6" s="1210" t="s">
        <v>631</v>
      </c>
      <c r="M6" s="1210"/>
      <c r="N6" s="1208" t="s">
        <v>629</v>
      </c>
      <c r="O6" s="1208"/>
      <c r="P6" s="1208"/>
      <c r="Q6" s="1208"/>
      <c r="R6" s="1208"/>
      <c r="S6" s="1209"/>
      <c r="T6" s="1207" t="s">
        <v>642</v>
      </c>
      <c r="U6" s="1207"/>
      <c r="V6" s="1191" t="s">
        <v>7</v>
      </c>
      <c r="W6" s="16"/>
    </row>
    <row r="7" spans="2:27" s="17" customFormat="1" ht="15.25" customHeight="1">
      <c r="B7" s="15"/>
      <c r="C7" s="1198"/>
      <c r="D7" s="1199"/>
      <c r="E7" s="1189"/>
      <c r="F7" s="1204"/>
      <c r="G7" s="1205"/>
      <c r="H7" s="1206"/>
      <c r="I7" s="1206"/>
      <c r="J7" s="1212"/>
      <c r="K7" s="1205"/>
      <c r="L7" s="1213" t="s">
        <v>605</v>
      </c>
      <c r="M7" s="1214"/>
      <c r="N7" s="1213" t="s">
        <v>606</v>
      </c>
      <c r="O7" s="1214"/>
      <c r="P7" s="1213" t="s">
        <v>659</v>
      </c>
      <c r="Q7" s="1214"/>
      <c r="R7" s="1207" t="s">
        <v>633</v>
      </c>
      <c r="S7" s="1207"/>
      <c r="T7" s="1207"/>
      <c r="U7" s="1207"/>
      <c r="V7" s="1192"/>
      <c r="W7" s="16"/>
    </row>
    <row r="8" spans="2:27" s="17" customFormat="1" ht="15.25" customHeight="1" thickBot="1">
      <c r="B8" s="15"/>
      <c r="C8" s="1200"/>
      <c r="D8" s="1201"/>
      <c r="E8" s="1190"/>
      <c r="F8" s="119" t="s">
        <v>5</v>
      </c>
      <c r="G8" s="120" t="s">
        <v>8</v>
      </c>
      <c r="H8" s="119" t="s">
        <v>5</v>
      </c>
      <c r="I8" s="119" t="s">
        <v>0</v>
      </c>
      <c r="J8" s="121" t="s">
        <v>5</v>
      </c>
      <c r="K8" s="121" t="s">
        <v>0</v>
      </c>
      <c r="L8" s="122" t="s">
        <v>5</v>
      </c>
      <c r="M8" s="122" t="s">
        <v>8</v>
      </c>
      <c r="N8" s="123" t="s">
        <v>5</v>
      </c>
      <c r="O8" s="122" t="s">
        <v>8</v>
      </c>
      <c r="P8" s="123" t="s">
        <v>5</v>
      </c>
      <c r="Q8" s="122" t="s">
        <v>8</v>
      </c>
      <c r="R8" s="123" t="s">
        <v>5</v>
      </c>
      <c r="S8" s="122" t="s">
        <v>8</v>
      </c>
      <c r="T8" s="123" t="s">
        <v>5</v>
      </c>
      <c r="U8" s="122" t="s">
        <v>8</v>
      </c>
      <c r="V8" s="1193"/>
      <c r="W8" s="16"/>
    </row>
    <row r="9" spans="2:27" s="17" customFormat="1" ht="18.5" customHeight="1" thickTop="1">
      <c r="B9" s="15"/>
      <c r="C9" s="1184"/>
      <c r="D9" s="1185"/>
      <c r="E9" s="885" t="s">
        <v>87</v>
      </c>
      <c r="F9" s="1062">
        <f>F10+F13+F22</f>
        <v>0</v>
      </c>
      <c r="G9" s="1053"/>
      <c r="H9" s="1063">
        <f>F9</f>
        <v>0</v>
      </c>
      <c r="I9" s="992">
        <f>G9</f>
        <v>0</v>
      </c>
      <c r="J9" s="993">
        <f>IFERROR((H9*공통!E13),0)</f>
        <v>0</v>
      </c>
      <c r="K9" s="994">
        <f>IFERROR((J9/H9*100),0)</f>
        <v>0</v>
      </c>
      <c r="L9" s="993">
        <f>IFERROR((H9*공통!E14),0)</f>
        <v>0</v>
      </c>
      <c r="M9" s="994">
        <f>IFERROR((L9/H9*100),0)</f>
        <v>0</v>
      </c>
      <c r="N9" s="992">
        <f>IFERROR((H9*공통!E15),0)</f>
        <v>0</v>
      </c>
      <c r="O9" s="994">
        <f>IFERROR((N9/H9*100),0)</f>
        <v>0</v>
      </c>
      <c r="P9" s="992">
        <f>IFERROR((H9*공통!E16),0)</f>
        <v>0</v>
      </c>
      <c r="Q9" s="994">
        <f>IFERROR((P9/H9*100),0)</f>
        <v>0</v>
      </c>
      <c r="R9" s="992">
        <f>N9+P9</f>
        <v>0</v>
      </c>
      <c r="S9" s="994">
        <f>IFERROR((R9/H9*100),0)</f>
        <v>0</v>
      </c>
      <c r="T9" s="992">
        <f>J9+L9+R9</f>
        <v>0</v>
      </c>
      <c r="U9" s="994">
        <f>IFERROR((T9/H9*100),0)</f>
        <v>0</v>
      </c>
      <c r="V9" s="991"/>
      <c r="W9" s="16"/>
      <c r="Y9" s="17" t="s">
        <v>812</v>
      </c>
    </row>
    <row r="10" spans="2:27" s="17" customFormat="1" ht="18.5" customHeight="1">
      <c r="B10" s="15"/>
      <c r="C10" s="1186" t="str">
        <f>" 1. 발 주 자 : "&amp;공통!M3</f>
        <v xml:space="preserve"> 1. 발 주 자 : </v>
      </c>
      <c r="D10" s="1187"/>
      <c r="E10" s="995" t="s">
        <v>88</v>
      </c>
      <c r="F10" s="996">
        <f>F11+F12</f>
        <v>0</v>
      </c>
      <c r="G10" s="997">
        <f>IFERROR((F10/F9*100),0)</f>
        <v>0</v>
      </c>
      <c r="H10" s="996">
        <f>H11+H12</f>
        <v>0</v>
      </c>
      <c r="I10" s="997">
        <f>IFERROR((H10/H9*100),0)</f>
        <v>0</v>
      </c>
      <c r="J10" s="996">
        <f>J11+J12</f>
        <v>0</v>
      </c>
      <c r="K10" s="997">
        <f>IFERROR((J10/J9*100),0)</f>
        <v>0</v>
      </c>
      <c r="L10" s="996">
        <f>L11+L12</f>
        <v>0</v>
      </c>
      <c r="M10" s="997">
        <f>IFERROR((L10/L9*100),0)</f>
        <v>0</v>
      </c>
      <c r="N10" s="996">
        <f>N11+N12</f>
        <v>0</v>
      </c>
      <c r="O10" s="997">
        <f>IFERROR((N10/N9*100),0)</f>
        <v>0</v>
      </c>
      <c r="P10" s="996">
        <f>P11+P12</f>
        <v>0</v>
      </c>
      <c r="Q10" s="997">
        <f>IFERROR((P10/P9*100),0)</f>
        <v>0</v>
      </c>
      <c r="R10" s="996">
        <f t="shared" ref="R10:R38" si="0">N10+P10</f>
        <v>0</v>
      </c>
      <c r="S10" s="997">
        <f>IFERROR((R10/R9*100),0)</f>
        <v>0</v>
      </c>
      <c r="T10" s="998">
        <f>J10+L10+R10</f>
        <v>0</v>
      </c>
      <c r="U10" s="997">
        <f>IFERROR((T10/T9*100),0)</f>
        <v>0</v>
      </c>
      <c r="V10" s="999"/>
      <c r="W10" s="16"/>
    </row>
    <row r="11" spans="2:27" s="17" customFormat="1" ht="18.5" customHeight="1">
      <c r="B11" s="15"/>
      <c r="C11" s="1172"/>
      <c r="D11" s="1173"/>
      <c r="E11" s="1000" t="s">
        <v>3</v>
      </c>
      <c r="F11" s="1001">
        <f>'5.집행예산산출내역서'!F8/1000</f>
        <v>0</v>
      </c>
      <c r="G11" s="1002">
        <f>IFERROR((F11/F9*100),0)</f>
        <v>0</v>
      </c>
      <c r="H11" s="1003">
        <f>'5.집행예산산출내역서'!G8/1000</f>
        <v>0</v>
      </c>
      <c r="I11" s="1002">
        <f>IFERROR((H11/H9*100),0)</f>
        <v>0</v>
      </c>
      <c r="J11" s="1003">
        <f>'5.집행예산산출내역서'!H8/1000</f>
        <v>0</v>
      </c>
      <c r="K11" s="1002">
        <f>IFERROR((J11/J9*100),0)</f>
        <v>0</v>
      </c>
      <c r="L11" s="1004">
        <f>'5.집행예산산출내역서'!I8/1000</f>
        <v>0</v>
      </c>
      <c r="M11" s="1002">
        <f>IFERROR((L11/L9*100),0)</f>
        <v>0</v>
      </c>
      <c r="N11" s="1004">
        <f>'5.집행예산산출내역서'!J8/1000</f>
        <v>0</v>
      </c>
      <c r="O11" s="1002">
        <f>IFERROR((N11/N9*100),0)</f>
        <v>0</v>
      </c>
      <c r="P11" s="1004">
        <f>'5.집행예산산출내역서'!K8/1000</f>
        <v>0</v>
      </c>
      <c r="Q11" s="1002">
        <f>IFERROR((P11/P9*100),0)</f>
        <v>0</v>
      </c>
      <c r="R11" s="1001">
        <f>N11+P11</f>
        <v>0</v>
      </c>
      <c r="S11" s="1002">
        <f>IFERROR((R11/R9*100),0)</f>
        <v>0</v>
      </c>
      <c r="T11" s="1003">
        <f>J11+L11+R11</f>
        <v>0</v>
      </c>
      <c r="U11" s="1002">
        <f>IFERROR((T11/T9*100),0)</f>
        <v>0</v>
      </c>
      <c r="V11" s="1005"/>
      <c r="W11" s="16"/>
    </row>
    <row r="12" spans="2:27" s="17" customFormat="1" ht="18.5" customHeight="1">
      <c r="B12" s="15"/>
      <c r="C12" s="1172" t="str">
        <f>" 2. 계약방법 : " &amp; 공통!G5</f>
        <v xml:space="preserve"> 2. 계약방법 : </v>
      </c>
      <c r="D12" s="1173"/>
      <c r="E12" s="1006" t="s">
        <v>669</v>
      </c>
      <c r="F12" s="1007">
        <f>'5.집행예산산출내역서'!F9/1000</f>
        <v>0</v>
      </c>
      <c r="G12" s="1008">
        <f>IFERROR((F12/F9*100),0)</f>
        <v>0</v>
      </c>
      <c r="H12" s="1009">
        <f>'5.집행예산산출내역서'!G9/1000</f>
        <v>0</v>
      </c>
      <c r="I12" s="1008">
        <f>IFERROR((H12/H9*100),0)</f>
        <v>0</v>
      </c>
      <c r="J12" s="1009">
        <f>'5.집행예산산출내역서'!H9/1000</f>
        <v>0</v>
      </c>
      <c r="K12" s="1008">
        <f>IFERROR((J12/J9*100),0)</f>
        <v>0</v>
      </c>
      <c r="L12" s="1010">
        <f>'5.집행예산산출내역서'!I9/1000</f>
        <v>0</v>
      </c>
      <c r="M12" s="1008">
        <f>IFERROR((L12/L9*100),0)</f>
        <v>0</v>
      </c>
      <c r="N12" s="1010">
        <f>'5.집행예산산출내역서'!J9/1000</f>
        <v>0</v>
      </c>
      <c r="O12" s="1008">
        <f>IFERROR((N12/N9*100),0)</f>
        <v>0</v>
      </c>
      <c r="P12" s="1010">
        <f>'5.집행예산산출내역서'!K9/1000</f>
        <v>0</v>
      </c>
      <c r="Q12" s="1008">
        <f>IFERROR((P12/P9*100),0)</f>
        <v>0</v>
      </c>
      <c r="R12" s="1007">
        <f t="shared" si="0"/>
        <v>0</v>
      </c>
      <c r="S12" s="1008">
        <f>IFERROR((R12/R9*100),0)</f>
        <v>0</v>
      </c>
      <c r="T12" s="1011">
        <f>J12+L12+R12</f>
        <v>0</v>
      </c>
      <c r="U12" s="1008">
        <f>IFERROR((T12/T9*100),0)</f>
        <v>0</v>
      </c>
      <c r="V12" s="1012"/>
      <c r="W12" s="16"/>
    </row>
    <row r="13" spans="2:27" s="17" customFormat="1" ht="18.5" customHeight="1">
      <c r="B13" s="15"/>
      <c r="C13" s="1172"/>
      <c r="D13" s="1173"/>
      <c r="E13" s="995" t="s">
        <v>35</v>
      </c>
      <c r="F13" s="996">
        <f>SUM(F14:F18)</f>
        <v>0</v>
      </c>
      <c r="G13" s="997">
        <f>IFERROR((F13/F9*100),0)</f>
        <v>0</v>
      </c>
      <c r="H13" s="996">
        <f>SUM(H14:H18)</f>
        <v>0</v>
      </c>
      <c r="I13" s="997">
        <f>IFERROR((H13/H9*100),0)</f>
        <v>0</v>
      </c>
      <c r="J13" s="996">
        <f>SUM(J14:J18)</f>
        <v>0</v>
      </c>
      <c r="K13" s="997">
        <f>IFERROR((J13/J9*100),0)</f>
        <v>0</v>
      </c>
      <c r="L13" s="996">
        <f>SUM(L14:L18)</f>
        <v>0</v>
      </c>
      <c r="M13" s="997">
        <f>IFERROR((L13/L9*100),0)</f>
        <v>0</v>
      </c>
      <c r="N13" s="996">
        <f>SUM(N14:N18)</f>
        <v>0</v>
      </c>
      <c r="O13" s="997">
        <f>IFERROR((N13/N9*100),0)</f>
        <v>0</v>
      </c>
      <c r="P13" s="996">
        <f>SUM(P14:P18)</f>
        <v>0</v>
      </c>
      <c r="Q13" s="997">
        <f>IFERROR((P13/P9*100),0)</f>
        <v>0</v>
      </c>
      <c r="R13" s="996">
        <f t="shared" si="0"/>
        <v>0</v>
      </c>
      <c r="S13" s="997">
        <f>IFERROR((R13/R9*100),0)</f>
        <v>0</v>
      </c>
      <c r="T13" s="1013">
        <f>J13+L13+R13</f>
        <v>0</v>
      </c>
      <c r="U13" s="997">
        <f>IFERROR((T13/T9*100),0)</f>
        <v>0</v>
      </c>
      <c r="V13" s="1014"/>
      <c r="W13" s="16"/>
    </row>
    <row r="14" spans="2:27" s="17" customFormat="1" ht="18.5" customHeight="1">
      <c r="B14" s="15"/>
      <c r="C14" s="1172" t="str">
        <f>" 3. 낙 찰 율 : " &amp; TEXT(공통!E11, "0%")</f>
        <v xml:space="preserve"> 3. 낙 찰 율 : 0%</v>
      </c>
      <c r="D14" s="1173"/>
      <c r="E14" s="1015" t="s">
        <v>89</v>
      </c>
      <c r="F14" s="1016">
        <f>'5.집행예산산출내역서'!F11/1000</f>
        <v>0</v>
      </c>
      <c r="G14" s="1017">
        <f>IFERROR((F14/F9*100),0)</f>
        <v>0</v>
      </c>
      <c r="H14" s="1011">
        <f>'5.집행예산산출내역서'!G11/1000</f>
        <v>0</v>
      </c>
      <c r="I14" s="1017">
        <f>IFERROR((H14/H9*100),0)</f>
        <v>0</v>
      </c>
      <c r="J14" s="1011">
        <f>'5.집행예산산출내역서'!H11/1000</f>
        <v>0</v>
      </c>
      <c r="K14" s="1017">
        <f>IFERROR((J14/J9*100),0)</f>
        <v>0</v>
      </c>
      <c r="L14" s="1018">
        <f>'5.집행예산산출내역서'!I11/1000</f>
        <v>0</v>
      </c>
      <c r="M14" s="1017">
        <f>IFERROR((L14/L9*100),0)</f>
        <v>0</v>
      </c>
      <c r="N14" s="1018">
        <f>'5.집행예산산출내역서'!J11/1000</f>
        <v>0</v>
      </c>
      <c r="O14" s="1017">
        <f>IFERROR((N14/N9*100),0)</f>
        <v>0</v>
      </c>
      <c r="P14" s="1018">
        <f>'5.집행예산산출내역서'!K11/1000</f>
        <v>0</v>
      </c>
      <c r="Q14" s="1017">
        <f>IFERROR((P14/P9*100),0)</f>
        <v>0</v>
      </c>
      <c r="R14" s="1016">
        <f t="shared" si="0"/>
        <v>0</v>
      </c>
      <c r="S14" s="1017">
        <f>IFERROR((R14/R9*100),0)</f>
        <v>0</v>
      </c>
      <c r="T14" s="1003">
        <f t="shared" ref="T14:T18" si="1">J14+L14+R14</f>
        <v>0</v>
      </c>
      <c r="U14" s="1017">
        <f>IFERROR((T14/T9*100),0)</f>
        <v>0</v>
      </c>
      <c r="V14" s="1019"/>
      <c r="W14" s="16"/>
    </row>
    <row r="15" spans="2:27" s="17" customFormat="1" ht="18.5" customHeight="1">
      <c r="B15" s="15"/>
      <c r="C15" s="1186"/>
      <c r="D15" s="1187"/>
      <c r="E15" s="1020" t="s">
        <v>103</v>
      </c>
      <c r="F15" s="1016">
        <f>'5.집행예산산출내역서'!F13/1000</f>
        <v>0</v>
      </c>
      <c r="G15" s="1017">
        <f>IFERROR((F15/F9*100),0)</f>
        <v>0</v>
      </c>
      <c r="H15" s="1011">
        <f>'5.집행예산산출내역서'!G13/1000</f>
        <v>0</v>
      </c>
      <c r="I15" s="1017">
        <f>IFERROR((H15/H9*100),0)</f>
        <v>0</v>
      </c>
      <c r="J15" s="1011">
        <f>'5.집행예산산출내역서'!H13/1000</f>
        <v>0</v>
      </c>
      <c r="K15" s="1017">
        <f>IFERROR((J15/J9*100),0)</f>
        <v>0</v>
      </c>
      <c r="L15" s="1018">
        <f>'5.집행예산산출내역서'!I13/1000</f>
        <v>0</v>
      </c>
      <c r="M15" s="1017">
        <f>IFERROR((L15/L9*100),0)</f>
        <v>0</v>
      </c>
      <c r="N15" s="1018">
        <f>'5.집행예산산출내역서'!J13/1000</f>
        <v>0</v>
      </c>
      <c r="O15" s="1017">
        <f>IFERROR((N15/N9*100),0)</f>
        <v>0</v>
      </c>
      <c r="P15" s="1018">
        <f>'5.집행예산산출내역서'!K13/1000</f>
        <v>0</v>
      </c>
      <c r="Q15" s="1017">
        <f>IFERROR((P15/P9*100),0)</f>
        <v>0</v>
      </c>
      <c r="R15" s="1016">
        <f t="shared" si="0"/>
        <v>0</v>
      </c>
      <c r="S15" s="1017">
        <f>IFERROR((R15/R9*100),0)</f>
        <v>0</v>
      </c>
      <c r="T15" s="1011">
        <f t="shared" si="1"/>
        <v>0</v>
      </c>
      <c r="U15" s="1017">
        <f>IFERROR((T15/T9*100),0)</f>
        <v>0</v>
      </c>
      <c r="V15" s="1019"/>
      <c r="W15" s="16"/>
    </row>
    <row r="16" spans="2:27" s="17" customFormat="1" ht="18.5" customHeight="1">
      <c r="B16" s="15"/>
      <c r="C16" s="1172" t="s">
        <v>723</v>
      </c>
      <c r="D16" s="1173"/>
      <c r="E16" s="1015" t="s">
        <v>90</v>
      </c>
      <c r="F16" s="1016">
        <f>'5.집행예산산출내역서'!F15/1000</f>
        <v>0</v>
      </c>
      <c r="G16" s="1017">
        <f>IFERROR((F16/F9*100),0)</f>
        <v>0</v>
      </c>
      <c r="H16" s="1011">
        <f>'5.집행예산산출내역서'!G15/1000</f>
        <v>0</v>
      </c>
      <c r="I16" s="1017">
        <f>IFERROR((H16/H9*100),0)</f>
        <v>0</v>
      </c>
      <c r="J16" s="1011">
        <f>'5.집행예산산출내역서'!H15/1000</f>
        <v>0</v>
      </c>
      <c r="K16" s="1017">
        <f>IFERROR((J16/J9*100),0)</f>
        <v>0</v>
      </c>
      <c r="L16" s="1018">
        <f>'5.집행예산산출내역서'!I15/1000</f>
        <v>0</v>
      </c>
      <c r="M16" s="1017">
        <f>IFERROR((L16/L9*100),0)</f>
        <v>0</v>
      </c>
      <c r="N16" s="1018">
        <f>'5.집행예산산출내역서'!J15/1000</f>
        <v>0</v>
      </c>
      <c r="O16" s="1017">
        <f>IFERROR((N16/N9*100),0)</f>
        <v>0</v>
      </c>
      <c r="P16" s="1018">
        <f>'5.집행예산산출내역서'!K15/1000</f>
        <v>0</v>
      </c>
      <c r="Q16" s="1017">
        <f>IFERROR((P16/P9*100),0)</f>
        <v>0</v>
      </c>
      <c r="R16" s="1016">
        <f t="shared" si="0"/>
        <v>0</v>
      </c>
      <c r="S16" s="1017">
        <f>IFERROR((R16/R9*100),0)</f>
        <v>0</v>
      </c>
      <c r="T16" s="1011">
        <f t="shared" si="1"/>
        <v>0</v>
      </c>
      <c r="U16" s="1017">
        <f>IFERROR((T16/T9*100),0)</f>
        <v>0</v>
      </c>
      <c r="V16" s="1019"/>
      <c r="W16" s="16"/>
    </row>
    <row r="17" spans="2:23" s="17" customFormat="1" ht="18.5" customHeight="1">
      <c r="B17" s="15"/>
      <c r="C17" s="1182" t="str">
        <f xml:space="preserve"> "    " &amp; 공통!E127</f>
        <v xml:space="preserve">    </v>
      </c>
      <c r="D17" s="1183"/>
      <c r="E17" s="1015" t="s">
        <v>91</v>
      </c>
      <c r="F17" s="1016">
        <f>'5.집행예산산출내역서'!F17/1000</f>
        <v>0</v>
      </c>
      <c r="G17" s="1017">
        <f>IFERROR((F17/F9*100),0)</f>
        <v>0</v>
      </c>
      <c r="H17" s="1011">
        <f>'5.집행예산산출내역서'!G17/1000</f>
        <v>0</v>
      </c>
      <c r="I17" s="1017">
        <f>IFERROR((H17/H9*100),0)</f>
        <v>0</v>
      </c>
      <c r="J17" s="1011">
        <f>'5.집행예산산출내역서'!H17/1000</f>
        <v>0</v>
      </c>
      <c r="K17" s="1017">
        <f>IFERROR((J17/J9*100),0)</f>
        <v>0</v>
      </c>
      <c r="L17" s="1018">
        <f>'5.집행예산산출내역서'!I17/1000</f>
        <v>0</v>
      </c>
      <c r="M17" s="1017">
        <f>IFERROR((L17/L9*100),0)</f>
        <v>0</v>
      </c>
      <c r="N17" s="1018">
        <f>'5.집행예산산출내역서'!J17/1000</f>
        <v>0</v>
      </c>
      <c r="O17" s="1017">
        <f>IFERROR((N17/N9*100),0)</f>
        <v>0</v>
      </c>
      <c r="P17" s="1018">
        <f>'5.집행예산산출내역서'!K17/1000</f>
        <v>0</v>
      </c>
      <c r="Q17" s="1017">
        <f>IFERROR((P17/P9*100),0)</f>
        <v>0</v>
      </c>
      <c r="R17" s="1016">
        <f t="shared" si="0"/>
        <v>0</v>
      </c>
      <c r="S17" s="1017">
        <f>IFERROR((R17/R9*100),0)</f>
        <v>0</v>
      </c>
      <c r="T17" s="1011">
        <f t="shared" si="1"/>
        <v>0</v>
      </c>
      <c r="U17" s="1017">
        <f>IFERROR((T17/T9*100),0)</f>
        <v>0</v>
      </c>
      <c r="V17" s="1019"/>
      <c r="W17" s="16"/>
    </row>
    <row r="18" spans="2:23" s="17" customFormat="1" ht="18.5" customHeight="1">
      <c r="B18" s="15"/>
      <c r="C18" s="1182"/>
      <c r="D18" s="1183"/>
      <c r="E18" s="1015" t="s">
        <v>104</v>
      </c>
      <c r="F18" s="1016">
        <f>'5.집행예산산출내역서'!F19/1000</f>
        <v>0</v>
      </c>
      <c r="G18" s="1017">
        <f>IFERROR((F18/F9*100),0)</f>
        <v>0</v>
      </c>
      <c r="H18" s="1011">
        <f>'5.집행예산산출내역서'!G19/1000</f>
        <v>0</v>
      </c>
      <c r="I18" s="1017">
        <f>IFERROR((H18/H9*100),0)</f>
        <v>0</v>
      </c>
      <c r="J18" s="1011">
        <f>'5.집행예산산출내역서'!H19/1000</f>
        <v>0</v>
      </c>
      <c r="K18" s="1017">
        <f>IFERROR((J18/J9*100),0)</f>
        <v>0</v>
      </c>
      <c r="L18" s="1018">
        <f>'5.집행예산산출내역서'!I19/1000</f>
        <v>0</v>
      </c>
      <c r="M18" s="1017">
        <f>IFERROR((L18/L9*100),0)</f>
        <v>0</v>
      </c>
      <c r="N18" s="1018">
        <f>'5.집행예산산출내역서'!J19/1000</f>
        <v>0</v>
      </c>
      <c r="O18" s="1017">
        <f>IFERROR((N18/N9*100),0)</f>
        <v>0</v>
      </c>
      <c r="P18" s="1018">
        <f>'5.집행예산산출내역서'!K19/1000</f>
        <v>0</v>
      </c>
      <c r="Q18" s="1017">
        <f>IFERROR((P18/P9*100),0)</f>
        <v>0</v>
      </c>
      <c r="R18" s="1016">
        <f t="shared" si="0"/>
        <v>0</v>
      </c>
      <c r="S18" s="1017">
        <f>IFERROR((R18/R9*100),0)</f>
        <v>0</v>
      </c>
      <c r="T18" s="1011">
        <f t="shared" si="1"/>
        <v>0</v>
      </c>
      <c r="U18" s="1017">
        <f>IFERROR((T18/T9*100),0)</f>
        <v>0</v>
      </c>
      <c r="V18" s="1019"/>
      <c r="W18" s="16"/>
    </row>
    <row r="19" spans="2:23" s="17" customFormat="1" ht="18.5" customHeight="1">
      <c r="B19" s="15"/>
      <c r="C19" s="1172" t="str">
        <f>" 5. 계약 금액 : " &amp; TEXT(F9, "#,##0") &amp; " 천원"</f>
        <v xml:space="preserve"> 5. 계약 금액 : 0 천원</v>
      </c>
      <c r="D19" s="1173"/>
      <c r="E19" s="995" t="s">
        <v>78</v>
      </c>
      <c r="F19" s="996">
        <f>SUM(F20:F21)</f>
        <v>0</v>
      </c>
      <c r="G19" s="997">
        <f>IFERROR((F19/F9*100),0)</f>
        <v>0</v>
      </c>
      <c r="H19" s="996">
        <f>SUM(H20:H21)</f>
        <v>0</v>
      </c>
      <c r="I19" s="997">
        <f>IFERROR((H19/H9*100),0)</f>
        <v>0</v>
      </c>
      <c r="J19" s="996">
        <f>SUM(J20:J21)</f>
        <v>0</v>
      </c>
      <c r="K19" s="997">
        <f>IFERROR((J19/J9*100),0)</f>
        <v>0</v>
      </c>
      <c r="L19" s="996">
        <f>SUM(L20:L21)</f>
        <v>0</v>
      </c>
      <c r="M19" s="997">
        <f>IFERROR((L19/L9*100),0)</f>
        <v>0</v>
      </c>
      <c r="N19" s="996">
        <f>SUM(N20:N21)</f>
        <v>0</v>
      </c>
      <c r="O19" s="997">
        <f>IFERROR((N19/N9*100),0)</f>
        <v>0</v>
      </c>
      <c r="P19" s="996">
        <f>SUM(P20:P21)</f>
        <v>0</v>
      </c>
      <c r="Q19" s="997">
        <f>IFERROR((P19/P9*100),0)</f>
        <v>0</v>
      </c>
      <c r="R19" s="996">
        <f t="shared" si="0"/>
        <v>0</v>
      </c>
      <c r="S19" s="997">
        <f>IFERROR((R19/R9*100),0)</f>
        <v>0</v>
      </c>
      <c r="T19" s="1013">
        <f>J19+L19+R19</f>
        <v>0</v>
      </c>
      <c r="U19" s="997">
        <f>IFERROR((T19/T9*100),0)</f>
        <v>0</v>
      </c>
      <c r="V19" s="1014"/>
      <c r="W19" s="16"/>
    </row>
    <row r="20" spans="2:23" s="17" customFormat="1" ht="18.5" customHeight="1">
      <c r="B20" s="15"/>
      <c r="C20" s="1172" t="str">
        <f>"    재  료  비 : " &amp; TEXT(F10, "#,##0") &amp; " 천원"</f>
        <v xml:space="preserve">    재  료  비 : 0 천원</v>
      </c>
      <c r="D20" s="1173"/>
      <c r="E20" s="1021" t="s">
        <v>37</v>
      </c>
      <c r="F20" s="1016">
        <f>'5.집행예산산출내역서'!F22</f>
        <v>0</v>
      </c>
      <c r="G20" s="1017">
        <f>IFERROR((F20/F9*100),0)</f>
        <v>0</v>
      </c>
      <c r="H20" s="1016">
        <f>'5.집행예산산출내역서'!G22</f>
        <v>0</v>
      </c>
      <c r="I20" s="1017">
        <f>IFERROR((H20/H9*100),0)</f>
        <v>0</v>
      </c>
      <c r="J20" s="1011">
        <f>'5.집행예산산출내역서'!H22</f>
        <v>0</v>
      </c>
      <c r="K20" s="1017">
        <f>IFERROR((J20/J9*100),0)</f>
        <v>0</v>
      </c>
      <c r="L20" s="1011">
        <f>'5.집행예산산출내역서'!I22</f>
        <v>0</v>
      </c>
      <c r="M20" s="1017">
        <f>IFERROR((L20/L9*100),0)</f>
        <v>0</v>
      </c>
      <c r="N20" s="1011">
        <f>'5.집행예산산출내역서'!J22</f>
        <v>0</v>
      </c>
      <c r="O20" s="1017">
        <f>IFERROR((N20/N9*100),0)</f>
        <v>0</v>
      </c>
      <c r="P20" s="1022">
        <f>'5.집행예산산출내역서'!K22</f>
        <v>0</v>
      </c>
      <c r="Q20" s="1017">
        <f>IFERROR((P20/P9*100),0)</f>
        <v>0</v>
      </c>
      <c r="R20" s="1017">
        <f>'5.집행예산산출내역서'!L22</f>
        <v>0</v>
      </c>
      <c r="S20" s="1017">
        <f>IFERROR((R20/R9*100),0)</f>
        <v>0</v>
      </c>
      <c r="T20" s="1003">
        <f t="shared" ref="T20:T21" si="2">J20+L20+R20</f>
        <v>0</v>
      </c>
      <c r="U20" s="1017">
        <f>IFERROR((T20/T9*100),0)</f>
        <v>0</v>
      </c>
      <c r="V20" s="1017"/>
      <c r="W20" s="124">
        <f t="shared" ref="W20:W21" si="3">U20+S20</f>
        <v>0</v>
      </c>
    </row>
    <row r="21" spans="2:23" s="17" customFormat="1" ht="18.5" customHeight="1">
      <c r="B21" s="15"/>
      <c r="C21" s="1172" t="str">
        <f>"    노  무  비 : " &amp; TEXT(F13, "#,##0") &amp; " 천원"</f>
        <v xml:space="preserve">    노  무  비 : 0 천원</v>
      </c>
      <c r="D21" s="1173"/>
      <c r="E21" s="1021" t="s">
        <v>38</v>
      </c>
      <c r="F21" s="1016">
        <f>'5.집행예산산출내역서'!F23</f>
        <v>0</v>
      </c>
      <c r="G21" s="1017">
        <f>IFERROR((F21/F9*100),0)</f>
        <v>0</v>
      </c>
      <c r="H21" s="1016">
        <f>'5.집행예산산출내역서'!G23</f>
        <v>0</v>
      </c>
      <c r="I21" s="1017">
        <f>IFERROR((H21/H9*100),0)</f>
        <v>0</v>
      </c>
      <c r="J21" s="1011">
        <f>'5.집행예산산출내역서'!H23</f>
        <v>0</v>
      </c>
      <c r="K21" s="1017">
        <f>IFERROR((J21/J9*100),0)</f>
        <v>0</v>
      </c>
      <c r="L21" s="1011">
        <f>'5.집행예산산출내역서'!I23</f>
        <v>0</v>
      </c>
      <c r="M21" s="1017">
        <f>IFERROR((L21/L9*100),0)</f>
        <v>0</v>
      </c>
      <c r="N21" s="1011">
        <f>'5.집행예산산출내역서'!J23</f>
        <v>0</v>
      </c>
      <c r="O21" s="1017">
        <f>IFERROR((N21/N9*100),0)</f>
        <v>0</v>
      </c>
      <c r="P21" s="1022">
        <f>'5.집행예산산출내역서'!K23</f>
        <v>0</v>
      </c>
      <c r="Q21" s="1017">
        <f>IFERROR((P21/P9*100),0)</f>
        <v>0</v>
      </c>
      <c r="R21" s="1017">
        <f>'5.집행예산산출내역서'!L23</f>
        <v>0</v>
      </c>
      <c r="S21" s="1017">
        <f>IFERROR((R21/R9*100),0)</f>
        <v>0</v>
      </c>
      <c r="T21" s="1011">
        <f t="shared" si="2"/>
        <v>0</v>
      </c>
      <c r="U21" s="1017">
        <f>IFERROR((T21/T9*100),0)</f>
        <v>0</v>
      </c>
      <c r="V21" s="1017"/>
      <c r="W21" s="124">
        <f t="shared" si="3"/>
        <v>0</v>
      </c>
    </row>
    <row r="22" spans="2:23" s="17" customFormat="1" ht="18.5" customHeight="1">
      <c r="B22" s="15"/>
      <c r="C22" s="1172" t="str">
        <f>"    외  주  비 : " &amp; TEXT(F19, "#,##0") &amp; " 천원"</f>
        <v xml:space="preserve">    외  주  비 : 0 천원</v>
      </c>
      <c r="D22" s="1173"/>
      <c r="E22" s="995" t="s">
        <v>81</v>
      </c>
      <c r="F22" s="996">
        <f>SUM(F23:F37)</f>
        <v>0</v>
      </c>
      <c r="G22" s="997">
        <f>IFERROR((F22/F9*100),0)</f>
        <v>0</v>
      </c>
      <c r="H22" s="996">
        <f>SUM(H23:H37)</f>
        <v>0</v>
      </c>
      <c r="I22" s="997">
        <f>IFERROR((H22/H9*100),0)</f>
        <v>0</v>
      </c>
      <c r="J22" s="996">
        <f>SUM(J23:J37)</f>
        <v>0</v>
      </c>
      <c r="K22" s="997">
        <f>IFERROR((J22/J9*100),0)</f>
        <v>0</v>
      </c>
      <c r="L22" s="996">
        <f>SUM(L23:L37)</f>
        <v>0</v>
      </c>
      <c r="M22" s="997">
        <f>IFERROR((L22/L9*100),0)</f>
        <v>0</v>
      </c>
      <c r="N22" s="996">
        <f>SUM(N23:N37)</f>
        <v>0</v>
      </c>
      <c r="O22" s="997">
        <f>IFERROR((N22/N9*100),0)</f>
        <v>0</v>
      </c>
      <c r="P22" s="996">
        <f>SUM(P23:P37)</f>
        <v>0</v>
      </c>
      <c r="Q22" s="997">
        <f>IFERROR((P22/P9*100),0)</f>
        <v>0</v>
      </c>
      <c r="R22" s="996">
        <f t="shared" si="0"/>
        <v>0</v>
      </c>
      <c r="S22" s="997">
        <f>IFERROR((R22/R9*100),0)</f>
        <v>0</v>
      </c>
      <c r="T22" s="1013">
        <f>J22+L22+R22</f>
        <v>0</v>
      </c>
      <c r="U22" s="997">
        <f>IFERROR((T22/T9*100),0)</f>
        <v>0</v>
      </c>
      <c r="V22" s="1014"/>
      <c r="W22" s="16"/>
    </row>
    <row r="23" spans="2:23" s="17" customFormat="1" ht="18.5" customHeight="1">
      <c r="B23" s="15"/>
      <c r="C23" s="1172" t="str">
        <f>"    경       비 : " &amp; TEXT(F22, "#,##0") &amp; " 천원"</f>
        <v xml:space="preserve">    경       비 : 0 천원</v>
      </c>
      <c r="D23" s="1173"/>
      <c r="E23" s="1020" t="s">
        <v>11</v>
      </c>
      <c r="F23" s="1016">
        <f>'5.집행예산산출내역서'!F25/1000</f>
        <v>0</v>
      </c>
      <c r="G23" s="1017">
        <f>IFERROR((F23/F9*100),0)</f>
        <v>0</v>
      </c>
      <c r="H23" s="1011">
        <f>'5.집행예산산출내역서'!G25/1000</f>
        <v>0</v>
      </c>
      <c r="I23" s="1017">
        <f>IFERROR((H23/H9*100),0)</f>
        <v>0</v>
      </c>
      <c r="J23" s="1011">
        <f>'5.집행예산산출내역서'!H25/1000</f>
        <v>0</v>
      </c>
      <c r="K23" s="1017">
        <f>IFERROR((J23/J9*100),0)</f>
        <v>0</v>
      </c>
      <c r="L23" s="1018">
        <f>'5.집행예산산출내역서'!I25/1000</f>
        <v>0</v>
      </c>
      <c r="M23" s="1017">
        <f>IFERROR((L23/L9*100),0)</f>
        <v>0</v>
      </c>
      <c r="N23" s="1018">
        <f>'5.집행예산산출내역서'!J25/1000</f>
        <v>0</v>
      </c>
      <c r="O23" s="1017">
        <f>IFERROR((N23/N9*100),0)</f>
        <v>0</v>
      </c>
      <c r="P23" s="1018">
        <f>'5.집행예산산출내역서'!K25/1000</f>
        <v>0</v>
      </c>
      <c r="Q23" s="1017">
        <f>IFERROR((P23/P9*100),0)</f>
        <v>0</v>
      </c>
      <c r="R23" s="1016">
        <f t="shared" si="0"/>
        <v>0</v>
      </c>
      <c r="S23" s="1017">
        <f>IFERROR((R23/R9*100),0)</f>
        <v>0</v>
      </c>
      <c r="T23" s="1003">
        <f t="shared" ref="T23:T37" si="4">J23+L23+R23</f>
        <v>0</v>
      </c>
      <c r="U23" s="1017">
        <f>IFERROR((T23/T9*100),0)</f>
        <v>0</v>
      </c>
      <c r="V23" s="1019"/>
      <c r="W23" s="16"/>
    </row>
    <row r="24" spans="2:23" s="17" customFormat="1" ht="18.5" customHeight="1">
      <c r="B24" s="15"/>
      <c r="C24" s="1172"/>
      <c r="D24" s="1173"/>
      <c r="E24" s="1020" t="s">
        <v>92</v>
      </c>
      <c r="F24" s="1016">
        <f>'5.집행예산산출내역서'!F26/1000</f>
        <v>0</v>
      </c>
      <c r="G24" s="1017">
        <f>IFERROR((F24/F9*100),0)</f>
        <v>0</v>
      </c>
      <c r="H24" s="1011">
        <f>'5.집행예산산출내역서'!G26/1000</f>
        <v>0</v>
      </c>
      <c r="I24" s="1017">
        <f>IFERROR((H24/H9*100),0)</f>
        <v>0</v>
      </c>
      <c r="J24" s="1011">
        <f>'5.집행예산산출내역서'!H26/1000</f>
        <v>0</v>
      </c>
      <c r="K24" s="1017">
        <f>IFERROR((J24/J9*100),0)</f>
        <v>0</v>
      </c>
      <c r="L24" s="1018">
        <f>'5.집행예산산출내역서'!I26/1000</f>
        <v>0</v>
      </c>
      <c r="M24" s="1017">
        <f>IFERROR((L24/L9*100),0)</f>
        <v>0</v>
      </c>
      <c r="N24" s="1018">
        <f>'5.집행예산산출내역서'!J26/1000</f>
        <v>0</v>
      </c>
      <c r="O24" s="1017">
        <f>IFERROR((N24/N9*100),0)</f>
        <v>0</v>
      </c>
      <c r="P24" s="1018">
        <f>'5.집행예산산출내역서'!K26/1000</f>
        <v>0</v>
      </c>
      <c r="Q24" s="1017">
        <f>IFERROR((P24/P9*100),0)</f>
        <v>0</v>
      </c>
      <c r="R24" s="1016">
        <f t="shared" si="0"/>
        <v>0</v>
      </c>
      <c r="S24" s="1017">
        <f>IFERROR((R24/R9*100),0)</f>
        <v>0</v>
      </c>
      <c r="T24" s="1011">
        <f t="shared" si="4"/>
        <v>0</v>
      </c>
      <c r="U24" s="1017">
        <f>IFERROR((T24/T9*100),0)</f>
        <v>0</v>
      </c>
      <c r="V24" s="1052" t="s">
        <v>557</v>
      </c>
      <c r="W24" s="16"/>
    </row>
    <row r="25" spans="2:23" s="17" customFormat="1" ht="18.5" customHeight="1">
      <c r="B25" s="15"/>
      <c r="C25" s="1172" t="str">
        <f>" 6. 현장소장 : " &amp; 공통!E12  &amp; " (서명)"</f>
        <v xml:space="preserve"> 6. 현장소장 :  (서명)</v>
      </c>
      <c r="D25" s="1173"/>
      <c r="E25" s="1020" t="s">
        <v>83</v>
      </c>
      <c r="F25" s="1016">
        <f>'5.집행예산산출내역서'!F38/1000</f>
        <v>0</v>
      </c>
      <c r="G25" s="1017">
        <f>IFERROR((F25/F9*100),0)</f>
        <v>0</v>
      </c>
      <c r="H25" s="1011">
        <f>'5.집행예산산출내역서'!G38/1000</f>
        <v>0</v>
      </c>
      <c r="I25" s="1017">
        <f>IFERROR((H25/H9*100),0)</f>
        <v>0</v>
      </c>
      <c r="J25" s="1011">
        <f>'5.집행예산산출내역서'!H38/1000</f>
        <v>0</v>
      </c>
      <c r="K25" s="1017">
        <f>IFERROR((J25/J9*100),0)</f>
        <v>0</v>
      </c>
      <c r="L25" s="1018">
        <f>'5.집행예산산출내역서'!I38/1000</f>
        <v>0</v>
      </c>
      <c r="M25" s="1017">
        <f>IFERROR((L25/L9*100),0)</f>
        <v>0</v>
      </c>
      <c r="N25" s="1018">
        <f>'5.집행예산산출내역서'!J38/1000</f>
        <v>0</v>
      </c>
      <c r="O25" s="1017">
        <f>IFERROR((N25/N9*100),0)</f>
        <v>0</v>
      </c>
      <c r="P25" s="1018">
        <f>'5.집행예산산출내역서'!K38/1000</f>
        <v>0</v>
      </c>
      <c r="Q25" s="1017">
        <f>IFERROR((P25/P9*100),0)</f>
        <v>0</v>
      </c>
      <c r="R25" s="1016">
        <f t="shared" si="0"/>
        <v>0</v>
      </c>
      <c r="S25" s="1017">
        <f>IFERROR((R25/R9*100),0)</f>
        <v>0</v>
      </c>
      <c r="T25" s="1011">
        <f t="shared" si="4"/>
        <v>0</v>
      </c>
      <c r="U25" s="1017">
        <f>IFERROR((T25/T9*100),0)</f>
        <v>0</v>
      </c>
      <c r="V25" s="1019"/>
      <c r="W25" s="16"/>
    </row>
    <row r="26" spans="2:23" s="17" customFormat="1" ht="18.5" customHeight="1">
      <c r="B26" s="15"/>
      <c r="C26" s="1172"/>
      <c r="D26" s="1173"/>
      <c r="E26" s="1020" t="s">
        <v>86</v>
      </c>
      <c r="F26" s="1016">
        <f>'5.집행예산산출내역서'!F39/1000</f>
        <v>0</v>
      </c>
      <c r="G26" s="1017">
        <f>IFERROR((F26/F9*100),0)</f>
        <v>0</v>
      </c>
      <c r="H26" s="1011">
        <f>'5.집행예산산출내역서'!G39/1000</f>
        <v>0</v>
      </c>
      <c r="I26" s="1017">
        <f>IFERROR((H26/H9*100),0)</f>
        <v>0</v>
      </c>
      <c r="J26" s="1011">
        <f>'5.집행예산산출내역서'!H39/1000</f>
        <v>0</v>
      </c>
      <c r="K26" s="1017">
        <f>IFERROR((J26/J9*100),0)</f>
        <v>0</v>
      </c>
      <c r="L26" s="1018">
        <f>'5.집행예산산출내역서'!I39/1000</f>
        <v>0</v>
      </c>
      <c r="M26" s="1017">
        <f>IFERROR((L26/L9*100),0)</f>
        <v>0</v>
      </c>
      <c r="N26" s="1018">
        <f>'5.집행예산산출내역서'!J39/1000</f>
        <v>0</v>
      </c>
      <c r="O26" s="1017">
        <f>IFERROR((N26/N9*100),0)</f>
        <v>0</v>
      </c>
      <c r="P26" s="1018">
        <f>'5.집행예산산출내역서'!K39/1000</f>
        <v>0</v>
      </c>
      <c r="Q26" s="1017">
        <f>IFERROR((P26/P9*100),0)</f>
        <v>0</v>
      </c>
      <c r="R26" s="1016">
        <f t="shared" si="0"/>
        <v>0</v>
      </c>
      <c r="S26" s="1017">
        <f>IFERROR((R26/R9*100),0)</f>
        <v>0</v>
      </c>
      <c r="T26" s="1011">
        <f t="shared" si="4"/>
        <v>0</v>
      </c>
      <c r="U26" s="1017">
        <f>IFERROR((T26/T9*100),0)</f>
        <v>0</v>
      </c>
      <c r="V26" s="1019"/>
      <c r="W26" s="16"/>
    </row>
    <row r="27" spans="2:23" s="17" customFormat="1" ht="18.5" customHeight="1">
      <c r="B27" s="15"/>
      <c r="C27" s="1172"/>
      <c r="D27" s="1173"/>
      <c r="E27" s="1020" t="s">
        <v>39</v>
      </c>
      <c r="F27" s="1016">
        <f>'5.집행예산산출내역서'!F40/1000</f>
        <v>0</v>
      </c>
      <c r="G27" s="1017">
        <f>IFERROR((F27/F9*100),0)</f>
        <v>0</v>
      </c>
      <c r="H27" s="1011">
        <f>'5.집행예산산출내역서'!G40/1000</f>
        <v>0</v>
      </c>
      <c r="I27" s="1017">
        <f>IFERROR((H27/H9*100),0)</f>
        <v>0</v>
      </c>
      <c r="J27" s="1011">
        <f>'5.집행예산산출내역서'!H40/1000</f>
        <v>0</v>
      </c>
      <c r="K27" s="1017">
        <f>IFERROR((J27/J9*100),0)</f>
        <v>0</v>
      </c>
      <c r="L27" s="1018">
        <f>'5.집행예산산출내역서'!I40/1000</f>
        <v>0</v>
      </c>
      <c r="M27" s="1017">
        <f>IFERROR((L27/L9*100),0)</f>
        <v>0</v>
      </c>
      <c r="N27" s="1018">
        <f>'5.집행예산산출내역서'!J40/1000</f>
        <v>0</v>
      </c>
      <c r="O27" s="1017">
        <f>IFERROR((N27/N9*100),0)</f>
        <v>0</v>
      </c>
      <c r="P27" s="1018">
        <f>'5.집행예산산출내역서'!K40/1000</f>
        <v>0</v>
      </c>
      <c r="Q27" s="1017">
        <f>IFERROR((P27/P9*100),0)</f>
        <v>0</v>
      </c>
      <c r="R27" s="1016">
        <f t="shared" si="0"/>
        <v>0</v>
      </c>
      <c r="S27" s="1017">
        <f>IFERROR((R27/R9*100),0)</f>
        <v>0</v>
      </c>
      <c r="T27" s="1011">
        <f t="shared" si="4"/>
        <v>0</v>
      </c>
      <c r="U27" s="1017">
        <f>IFERROR((T27/T9*100),0)</f>
        <v>0</v>
      </c>
      <c r="V27" s="1019"/>
      <c r="W27" s="16"/>
    </row>
    <row r="28" spans="2:23" s="17" customFormat="1" ht="18.5" customHeight="1">
      <c r="B28" s="15"/>
      <c r="C28" s="1174"/>
      <c r="D28" s="1175"/>
      <c r="E28" s="1020" t="s">
        <v>80</v>
      </c>
      <c r="F28" s="1016">
        <f>'5.집행예산산출내역서'!F41/1000</f>
        <v>0</v>
      </c>
      <c r="G28" s="1017">
        <f>IFERROR((F28/F9*100),0)</f>
        <v>0</v>
      </c>
      <c r="H28" s="1011">
        <f>'5.집행예산산출내역서'!G41/1000</f>
        <v>0</v>
      </c>
      <c r="I28" s="1017">
        <f>IFERROR((H28/H9*100),0)</f>
        <v>0</v>
      </c>
      <c r="J28" s="1011">
        <f>'5.집행예산산출내역서'!H41/1000</f>
        <v>0</v>
      </c>
      <c r="K28" s="1017">
        <f>IFERROR((J28/J9*100),0)</f>
        <v>0</v>
      </c>
      <c r="L28" s="1018">
        <f>'5.집행예산산출내역서'!I41/1000</f>
        <v>0</v>
      </c>
      <c r="M28" s="1017">
        <f>IFERROR((L28/L9*100),0)</f>
        <v>0</v>
      </c>
      <c r="N28" s="1018">
        <f>'5.집행예산산출내역서'!J41/1000</f>
        <v>0</v>
      </c>
      <c r="O28" s="1017">
        <f>IFERROR((N28/N9*100),0)</f>
        <v>0</v>
      </c>
      <c r="P28" s="1018">
        <f>'5.집행예산산출내역서'!K41/1000</f>
        <v>0</v>
      </c>
      <c r="Q28" s="1017">
        <f>IFERROR((P28/P9*100),0)</f>
        <v>0</v>
      </c>
      <c r="R28" s="1016">
        <f t="shared" si="0"/>
        <v>0</v>
      </c>
      <c r="S28" s="1017">
        <f>IFERROR((R28/R9*100),0)</f>
        <v>0</v>
      </c>
      <c r="T28" s="1011">
        <f t="shared" si="4"/>
        <v>0</v>
      </c>
      <c r="U28" s="1017">
        <f>IFERROR((T28/T9*100),0)</f>
        <v>0</v>
      </c>
      <c r="V28" s="1019"/>
      <c r="W28" s="16"/>
    </row>
    <row r="29" spans="2:23" s="17" customFormat="1" ht="18.5" customHeight="1">
      <c r="B29" s="15"/>
      <c r="C29" s="1178"/>
      <c r="D29" s="1179"/>
      <c r="E29" s="1020" t="s">
        <v>84</v>
      </c>
      <c r="F29" s="1016">
        <f>'5.집행예산산출내역서'!F44/1000</f>
        <v>0</v>
      </c>
      <c r="G29" s="1017">
        <f>IFERROR((F29/F9*100),0)</f>
        <v>0</v>
      </c>
      <c r="H29" s="1011">
        <f>'5.집행예산산출내역서'!G44/1000</f>
        <v>0</v>
      </c>
      <c r="I29" s="1017">
        <f>IFERROR((H29/H9*100),0)</f>
        <v>0</v>
      </c>
      <c r="J29" s="1011">
        <f>'5.집행예산산출내역서'!H44/1000</f>
        <v>0</v>
      </c>
      <c r="K29" s="1017">
        <f>IFERROR((J29/J9*100),0)</f>
        <v>0</v>
      </c>
      <c r="L29" s="1018">
        <f>'5.집행예산산출내역서'!I44/1000</f>
        <v>0</v>
      </c>
      <c r="M29" s="1017">
        <f>IFERROR((L29/L9*100),0)</f>
        <v>0</v>
      </c>
      <c r="N29" s="1018">
        <f>'5.집행예산산출내역서'!J44/1000</f>
        <v>0</v>
      </c>
      <c r="O29" s="1017">
        <f>IFERROR((N29/N9*100),0)</f>
        <v>0</v>
      </c>
      <c r="P29" s="1018">
        <f>'5.집행예산산출내역서'!K44/1000</f>
        <v>0</v>
      </c>
      <c r="Q29" s="1017">
        <f>IFERROR((P29/P9*100),0)</f>
        <v>0</v>
      </c>
      <c r="R29" s="1016">
        <f t="shared" si="0"/>
        <v>0</v>
      </c>
      <c r="S29" s="1017">
        <f>IFERROR((R29/R9*100),0)</f>
        <v>0</v>
      </c>
      <c r="T29" s="1011">
        <f t="shared" si="4"/>
        <v>0</v>
      </c>
      <c r="U29" s="1017">
        <f>IFERROR((T29/T9*100),0)</f>
        <v>0</v>
      </c>
      <c r="V29" s="1019"/>
      <c r="W29" s="16"/>
    </row>
    <row r="30" spans="2:23" s="17" customFormat="1" ht="18.5" customHeight="1">
      <c r="B30" s="15"/>
      <c r="C30" s="1180"/>
      <c r="D30" s="1181"/>
      <c r="E30" s="1020" t="s">
        <v>12</v>
      </c>
      <c r="F30" s="1016">
        <f>'5.집행예산산출내역서'!F47/1000</f>
        <v>0</v>
      </c>
      <c r="G30" s="1017">
        <f>IFERROR((F30/F9*100),0)</f>
        <v>0</v>
      </c>
      <c r="H30" s="1011">
        <f>'5.집행예산산출내역서'!G47/1000</f>
        <v>0</v>
      </c>
      <c r="I30" s="1017">
        <f>IFERROR((H30/H9*100),0)</f>
        <v>0</v>
      </c>
      <c r="J30" s="1011">
        <f>'5.집행예산산출내역서'!H47/1000</f>
        <v>0</v>
      </c>
      <c r="K30" s="1017">
        <f>IFERROR((J30/J9*100),0)</f>
        <v>0</v>
      </c>
      <c r="L30" s="1018">
        <f>'5.집행예산산출내역서'!I47/1000</f>
        <v>0</v>
      </c>
      <c r="M30" s="1017">
        <f>IFERROR((L30/L9*100),0)</f>
        <v>0</v>
      </c>
      <c r="N30" s="1018">
        <f>'5.집행예산산출내역서'!J47/1000</f>
        <v>0</v>
      </c>
      <c r="O30" s="1017">
        <f>IFERROR((N30/N9*100),0)</f>
        <v>0</v>
      </c>
      <c r="P30" s="1018">
        <f>'5.집행예산산출내역서'!K47/1000</f>
        <v>0</v>
      </c>
      <c r="Q30" s="1017">
        <f>IFERROR((P30/P9*100),0)</f>
        <v>0</v>
      </c>
      <c r="R30" s="1016">
        <f t="shared" si="0"/>
        <v>0</v>
      </c>
      <c r="S30" s="1017">
        <f>IFERROR((R30/R9*100),0)</f>
        <v>0</v>
      </c>
      <c r="T30" s="1011">
        <f t="shared" si="4"/>
        <v>0</v>
      </c>
      <c r="U30" s="1017">
        <f>IFERROR((T30/T9*100),0)</f>
        <v>0</v>
      </c>
      <c r="V30" s="1019"/>
      <c r="W30" s="16"/>
    </row>
    <row r="31" spans="2:23" s="17" customFormat="1" ht="18.5" customHeight="1">
      <c r="B31" s="15"/>
      <c r="C31" s="1174"/>
      <c r="D31" s="1175"/>
      <c r="E31" s="1020" t="s">
        <v>13</v>
      </c>
      <c r="F31" s="1016">
        <f>'5.집행예산산출내역서'!F48/1000</f>
        <v>0</v>
      </c>
      <c r="G31" s="1017">
        <f>IFERROR((F31/F9*100),0)</f>
        <v>0</v>
      </c>
      <c r="H31" s="1011">
        <f>'5.집행예산산출내역서'!G48/1000</f>
        <v>0</v>
      </c>
      <c r="I31" s="1017">
        <f>IFERROR((H31/H9*100),0)</f>
        <v>0</v>
      </c>
      <c r="J31" s="1011">
        <f>'5.집행예산산출내역서'!H48/1000</f>
        <v>0</v>
      </c>
      <c r="K31" s="1017">
        <f>IFERROR((J31/J9*100),0)</f>
        <v>0</v>
      </c>
      <c r="L31" s="1018">
        <f>'5.집행예산산출내역서'!I48/1000</f>
        <v>0</v>
      </c>
      <c r="M31" s="1017">
        <f>IFERROR((L31/L9*100),0)</f>
        <v>0</v>
      </c>
      <c r="N31" s="1018">
        <f>'5.집행예산산출내역서'!J48/1000</f>
        <v>0</v>
      </c>
      <c r="O31" s="1017">
        <f>IFERROR((N31/N9*100),0)</f>
        <v>0</v>
      </c>
      <c r="P31" s="1018">
        <f>'5.집행예산산출내역서'!K48/1000</f>
        <v>0</v>
      </c>
      <c r="Q31" s="1017">
        <f>IFERROR((P31/P9*100),0)</f>
        <v>0</v>
      </c>
      <c r="R31" s="1016">
        <f t="shared" si="0"/>
        <v>0</v>
      </c>
      <c r="S31" s="1017">
        <f>IFERROR((R31/R9*100),0)</f>
        <v>0</v>
      </c>
      <c r="T31" s="1011">
        <f t="shared" si="4"/>
        <v>0</v>
      </c>
      <c r="U31" s="1017">
        <f>IFERROR((T31/T9*100),0)</f>
        <v>0</v>
      </c>
      <c r="V31" s="1019"/>
      <c r="W31" s="16"/>
    </row>
    <row r="32" spans="2:23" s="17" customFormat="1" ht="18.5" customHeight="1">
      <c r="B32" s="15"/>
      <c r="C32" s="1174"/>
      <c r="D32" s="1175"/>
      <c r="E32" s="1020" t="s">
        <v>14</v>
      </c>
      <c r="F32" s="1016">
        <f>'5.집행예산산출내역서'!F49/1000</f>
        <v>0</v>
      </c>
      <c r="G32" s="1017">
        <f>IFERROR((F32/F9*100),0)</f>
        <v>0</v>
      </c>
      <c r="H32" s="1011">
        <f>'5.집행예산산출내역서'!G49/1000</f>
        <v>0</v>
      </c>
      <c r="I32" s="1017">
        <f>IFERROR((H32/H9*100),0)</f>
        <v>0</v>
      </c>
      <c r="J32" s="1011">
        <f>'5.집행예산산출내역서'!H49/1000</f>
        <v>0</v>
      </c>
      <c r="K32" s="1017">
        <f>IFERROR((J32/J9*100),0)</f>
        <v>0</v>
      </c>
      <c r="L32" s="1018">
        <f>'5.집행예산산출내역서'!I49/1000</f>
        <v>0</v>
      </c>
      <c r="M32" s="1017">
        <f>IFERROR((L32/L9*100),0)</f>
        <v>0</v>
      </c>
      <c r="N32" s="1018">
        <f>'5.집행예산산출내역서'!J49/1000</f>
        <v>0</v>
      </c>
      <c r="O32" s="1017">
        <f>IFERROR((N32/N9*100),0)</f>
        <v>0</v>
      </c>
      <c r="P32" s="1018">
        <f>'5.집행예산산출내역서'!K49/1000</f>
        <v>0</v>
      </c>
      <c r="Q32" s="1017">
        <f>IFERROR((P32/P9*100),0)</f>
        <v>0</v>
      </c>
      <c r="R32" s="1016">
        <f t="shared" si="0"/>
        <v>0</v>
      </c>
      <c r="S32" s="1017">
        <f>IFERROR((R32/R9*100),0)</f>
        <v>0</v>
      </c>
      <c r="T32" s="1011">
        <f t="shared" si="4"/>
        <v>0</v>
      </c>
      <c r="U32" s="1017">
        <f>IFERROR((T32/T9*100),0)</f>
        <v>0</v>
      </c>
      <c r="V32" s="1019"/>
      <c r="W32" s="16"/>
    </row>
    <row r="33" spans="2:27" s="17" customFormat="1" ht="18.5" customHeight="1">
      <c r="B33" s="15"/>
      <c r="C33" s="1174"/>
      <c r="D33" s="1175"/>
      <c r="E33" s="1020" t="s">
        <v>15</v>
      </c>
      <c r="F33" s="1016">
        <f>'5.집행예산산출내역서'!F50/1000</f>
        <v>0</v>
      </c>
      <c r="G33" s="1017">
        <f>IFERROR((F33/F9*100),0)</f>
        <v>0</v>
      </c>
      <c r="H33" s="1011">
        <f>'5.집행예산산출내역서'!G50/1000</f>
        <v>0</v>
      </c>
      <c r="I33" s="1017">
        <f>IFERROR((H33/H9*100),0)</f>
        <v>0</v>
      </c>
      <c r="J33" s="1011">
        <f>'5.집행예산산출내역서'!H50/1000</f>
        <v>0</v>
      </c>
      <c r="K33" s="1017">
        <f>IFERROR((J33/J9*100),0)</f>
        <v>0</v>
      </c>
      <c r="L33" s="1018">
        <f>'5.집행예산산출내역서'!I50/1000</f>
        <v>0</v>
      </c>
      <c r="M33" s="1017">
        <f>IFERROR((L33/L9*100),0)</f>
        <v>0</v>
      </c>
      <c r="N33" s="1018">
        <f>'5.집행예산산출내역서'!J50/1000</f>
        <v>0</v>
      </c>
      <c r="O33" s="1017">
        <f>IFERROR((N33/N9*100),0)</f>
        <v>0</v>
      </c>
      <c r="P33" s="1018">
        <f>'5.집행예산산출내역서'!K50/1000</f>
        <v>0</v>
      </c>
      <c r="Q33" s="1017">
        <f>IFERROR((P33/P9*100),0)</f>
        <v>0</v>
      </c>
      <c r="R33" s="1016">
        <f t="shared" si="0"/>
        <v>0</v>
      </c>
      <c r="S33" s="1017">
        <f>IFERROR((R33/R9*100),0)</f>
        <v>0</v>
      </c>
      <c r="T33" s="1011">
        <f t="shared" si="4"/>
        <v>0</v>
      </c>
      <c r="U33" s="1017">
        <f>IFERROR((T33/T9*100),0)</f>
        <v>0</v>
      </c>
      <c r="V33" s="1019"/>
      <c r="W33" s="16"/>
    </row>
    <row r="34" spans="2:27" s="17" customFormat="1" ht="18.5" customHeight="1">
      <c r="B34" s="15"/>
      <c r="C34" s="1174"/>
      <c r="D34" s="1175"/>
      <c r="E34" s="1020" t="s">
        <v>16</v>
      </c>
      <c r="F34" s="1016">
        <f>'5.집행예산산출내역서'!F51/1000</f>
        <v>0</v>
      </c>
      <c r="G34" s="1017">
        <f>IFERROR((F34/F9*100),0)</f>
        <v>0</v>
      </c>
      <c r="H34" s="1011">
        <f>'5.집행예산산출내역서'!G51/1000</f>
        <v>0</v>
      </c>
      <c r="I34" s="1017">
        <f>IFERROR((H34/H9*100),0)</f>
        <v>0</v>
      </c>
      <c r="J34" s="1011">
        <f>'5.집행예산산출내역서'!H51/1000</f>
        <v>0</v>
      </c>
      <c r="K34" s="1017">
        <f>IFERROR((J34/J9*100),0)</f>
        <v>0</v>
      </c>
      <c r="L34" s="1018">
        <f>'5.집행예산산출내역서'!I51/1000</f>
        <v>0</v>
      </c>
      <c r="M34" s="1017">
        <f>IFERROR((L34/L9*100),0)</f>
        <v>0</v>
      </c>
      <c r="N34" s="1018">
        <f>'5.집행예산산출내역서'!J51/1000</f>
        <v>0</v>
      </c>
      <c r="O34" s="1017">
        <f>IFERROR((N34/N9*100),0)</f>
        <v>0</v>
      </c>
      <c r="P34" s="1018">
        <f>'5.집행예산산출내역서'!K51/1000</f>
        <v>0</v>
      </c>
      <c r="Q34" s="1017">
        <f>IFERROR((P34/P9*100),0)</f>
        <v>0</v>
      </c>
      <c r="R34" s="1016">
        <f t="shared" si="0"/>
        <v>0</v>
      </c>
      <c r="S34" s="1017">
        <f>IFERROR((R34/R9*100),0)</f>
        <v>0</v>
      </c>
      <c r="T34" s="1011">
        <f t="shared" si="4"/>
        <v>0</v>
      </c>
      <c r="U34" s="1017">
        <f>IFERROR((T34/T9*100),0)</f>
        <v>0</v>
      </c>
      <c r="V34" s="1019"/>
      <c r="W34" s="16"/>
    </row>
    <row r="35" spans="2:27" s="17" customFormat="1" ht="18.5" customHeight="1">
      <c r="B35" s="15"/>
      <c r="C35" s="1174"/>
      <c r="D35" s="1175"/>
      <c r="E35" s="1020" t="s">
        <v>17</v>
      </c>
      <c r="F35" s="1016">
        <f>'5.집행예산산출내역서'!F52/1000</f>
        <v>0</v>
      </c>
      <c r="G35" s="1017">
        <f>IFERROR((F35/F9*100),0)</f>
        <v>0</v>
      </c>
      <c r="H35" s="1011">
        <f>'5.집행예산산출내역서'!G52/1000</f>
        <v>0</v>
      </c>
      <c r="I35" s="1017">
        <f>IFERROR((H35/H9*100),0)</f>
        <v>0</v>
      </c>
      <c r="J35" s="1011">
        <f>'5.집행예산산출내역서'!H52/1000</f>
        <v>0</v>
      </c>
      <c r="K35" s="1017">
        <f>IFERROR((J35/J9*100),0)</f>
        <v>0</v>
      </c>
      <c r="L35" s="1018">
        <f>'5.집행예산산출내역서'!I52/1000</f>
        <v>0</v>
      </c>
      <c r="M35" s="1017">
        <f>IFERROR((L35/L9*100),0)</f>
        <v>0</v>
      </c>
      <c r="N35" s="1018">
        <f>'5.집행예산산출내역서'!J52/1000</f>
        <v>0</v>
      </c>
      <c r="O35" s="1017">
        <f>IFERROR((N35/N9*100),0)</f>
        <v>0</v>
      </c>
      <c r="P35" s="1018">
        <f>'5.집행예산산출내역서'!K52/1000</f>
        <v>0</v>
      </c>
      <c r="Q35" s="1017">
        <f>IFERROR((P35/P9*100),0)</f>
        <v>0</v>
      </c>
      <c r="R35" s="1016">
        <f t="shared" si="0"/>
        <v>0</v>
      </c>
      <c r="S35" s="1017">
        <f>IFERROR((R35/R9*100),0)</f>
        <v>0</v>
      </c>
      <c r="T35" s="1011">
        <f t="shared" si="4"/>
        <v>0</v>
      </c>
      <c r="U35" s="1017">
        <f>IFERROR((T35/T9*100),0)</f>
        <v>0</v>
      </c>
      <c r="V35" s="1019"/>
      <c r="W35" s="16"/>
    </row>
    <row r="36" spans="2:27" s="17" customFormat="1" ht="18.5" customHeight="1">
      <c r="B36" s="15"/>
      <c r="C36" s="1174"/>
      <c r="D36" s="1175"/>
      <c r="E36" s="1020" t="s">
        <v>34</v>
      </c>
      <c r="F36" s="1016">
        <f>'5.집행예산산출내역서'!F55/1000</f>
        <v>0</v>
      </c>
      <c r="G36" s="1017">
        <f>IFERROR((F36/F9*100),0)</f>
        <v>0</v>
      </c>
      <c r="H36" s="1011">
        <f>'5.집행예산산출내역서'!G55/1000</f>
        <v>0</v>
      </c>
      <c r="I36" s="1017">
        <f>IFERROR((H36/H9*100),0)</f>
        <v>0</v>
      </c>
      <c r="J36" s="1011">
        <f>'5.집행예산산출내역서'!H55/1000</f>
        <v>0</v>
      </c>
      <c r="K36" s="1017">
        <f>IFERROR((J36/J9*100),0)</f>
        <v>0</v>
      </c>
      <c r="L36" s="1018">
        <f>'5.집행예산산출내역서'!I55/1000</f>
        <v>0</v>
      </c>
      <c r="M36" s="1017">
        <f>IFERROR((L36/L9*100),0)</f>
        <v>0</v>
      </c>
      <c r="N36" s="1018">
        <f>'5.집행예산산출내역서'!J55/1000</f>
        <v>0</v>
      </c>
      <c r="O36" s="1017">
        <f>IFERROR((N36/N9*100),0)</f>
        <v>0</v>
      </c>
      <c r="P36" s="1018">
        <f>'5.집행예산산출내역서'!K55/1000</f>
        <v>0</v>
      </c>
      <c r="Q36" s="1017">
        <f>IFERROR((P36/P9*100),0)</f>
        <v>0</v>
      </c>
      <c r="R36" s="1016">
        <f t="shared" si="0"/>
        <v>0</v>
      </c>
      <c r="S36" s="1017">
        <f>IFERROR((R36/R9*100),0)</f>
        <v>0</v>
      </c>
      <c r="T36" s="1011">
        <f t="shared" si="4"/>
        <v>0</v>
      </c>
      <c r="U36" s="1017">
        <f>IFERROR((T36/T9*100),0)</f>
        <v>0</v>
      </c>
      <c r="V36" s="1052" t="s">
        <v>558</v>
      </c>
      <c r="W36" s="16"/>
    </row>
    <row r="37" spans="2:27" s="17" customFormat="1" ht="18.5" customHeight="1">
      <c r="B37" s="15"/>
      <c r="C37" s="1174"/>
      <c r="D37" s="1175"/>
      <c r="E37" s="1023" t="s">
        <v>9</v>
      </c>
      <c r="F37" s="1016">
        <f>'5.집행예산산출내역서'!F56/1000</f>
        <v>0</v>
      </c>
      <c r="G37" s="1017">
        <f>IFERROR((F37/F9*100),0)</f>
        <v>0</v>
      </c>
      <c r="H37" s="1011">
        <f>'5.집행예산산출내역서'!G56/1000</f>
        <v>0</v>
      </c>
      <c r="I37" s="1017">
        <f>IFERROR((H37/H9*100),0)</f>
        <v>0</v>
      </c>
      <c r="J37" s="1011">
        <f>'5.집행예산산출내역서'!H56/1000</f>
        <v>0</v>
      </c>
      <c r="K37" s="1017">
        <f>IFERROR((J37/J9*100),0)</f>
        <v>0</v>
      </c>
      <c r="L37" s="1018">
        <f>'5.집행예산산출내역서'!I56/1000</f>
        <v>0</v>
      </c>
      <c r="M37" s="1017">
        <f>IFERROR((L37/L9*100),0)</f>
        <v>0</v>
      </c>
      <c r="N37" s="1018">
        <f>'5.집행예산산출내역서'!J56/1000</f>
        <v>0</v>
      </c>
      <c r="O37" s="1017">
        <f>IFERROR((N37/N9*100),0)</f>
        <v>0</v>
      </c>
      <c r="P37" s="1018">
        <f>'5.집행예산산출내역서'!K56/1000</f>
        <v>0</v>
      </c>
      <c r="Q37" s="1017">
        <f>IFERROR((P37/P9*100),0)</f>
        <v>0</v>
      </c>
      <c r="R37" s="1016">
        <f t="shared" si="0"/>
        <v>0</v>
      </c>
      <c r="S37" s="1017">
        <f>IFERROR((R37/R9*100),0)</f>
        <v>0</v>
      </c>
      <c r="T37" s="1011">
        <f t="shared" si="4"/>
        <v>0</v>
      </c>
      <c r="U37" s="1017">
        <f>IFERROR((T37/T9*100),0)</f>
        <v>0</v>
      </c>
      <c r="V37" s="1019"/>
      <c r="W37" s="16"/>
    </row>
    <row r="38" spans="2:27" s="17" customFormat="1" ht="18.5" customHeight="1">
      <c r="B38" s="15"/>
      <c r="C38" s="1174"/>
      <c r="D38" s="1175"/>
      <c r="E38" s="995" t="s">
        <v>85</v>
      </c>
      <c r="F38" s="1024">
        <f>F10+F13+F19+F22</f>
        <v>0</v>
      </c>
      <c r="G38" s="997">
        <f>IFERROR((F38/F9*100),0)</f>
        <v>0</v>
      </c>
      <c r="H38" s="1024">
        <f>H10+H13+H19+H22</f>
        <v>0</v>
      </c>
      <c r="I38" s="997">
        <f>IFERROR((H38/H9*100),0)</f>
        <v>0</v>
      </c>
      <c r="J38" s="1024">
        <f>J10+J13+J19+J22</f>
        <v>0</v>
      </c>
      <c r="K38" s="997">
        <f>IFERROR((J38/J9*100),0)</f>
        <v>0</v>
      </c>
      <c r="L38" s="1024">
        <f>L10+L13+L19+L22</f>
        <v>0</v>
      </c>
      <c r="M38" s="997">
        <f>IFERROR((L38/L9*100),0)</f>
        <v>0</v>
      </c>
      <c r="N38" s="1024">
        <f>N10+N13+N19+N22</f>
        <v>0</v>
      </c>
      <c r="O38" s="997">
        <f>IFERROR((N38/N9*100),0)</f>
        <v>0</v>
      </c>
      <c r="P38" s="1024">
        <f>P10+P13+P19+P22</f>
        <v>0</v>
      </c>
      <c r="Q38" s="997">
        <f>IFERROR((P38/P9*100),0)</f>
        <v>0</v>
      </c>
      <c r="R38" s="996">
        <f t="shared" si="0"/>
        <v>0</v>
      </c>
      <c r="S38" s="1025">
        <f>IFERROR((R38/R9*100),0)</f>
        <v>0</v>
      </c>
      <c r="T38" s="1024">
        <f>J38+L38+R38</f>
        <v>0</v>
      </c>
      <c r="U38" s="997">
        <f>IFERROR((T38/T9*100),0)</f>
        <v>0</v>
      </c>
      <c r="V38" s="1014"/>
      <c r="W38" s="16"/>
    </row>
    <row r="39" spans="2:27" s="113" customFormat="1" ht="18.5" customHeight="1">
      <c r="B39" s="125"/>
      <c r="C39" s="1176"/>
      <c r="D39" s="1177"/>
      <c r="E39" s="1026" t="s">
        <v>10</v>
      </c>
      <c r="F39" s="1027"/>
      <c r="G39" s="1028">
        <f>IFERROR((F39/F9*100),0)</f>
        <v>0</v>
      </c>
      <c r="H39" s="1027">
        <f>INT(H9*$V$39)</f>
        <v>0</v>
      </c>
      <c r="I39" s="1028">
        <f>IFERROR((H39/H9*100),0)</f>
        <v>0</v>
      </c>
      <c r="J39" s="1027">
        <f>INT(J9*$V$39)</f>
        <v>0</v>
      </c>
      <c r="K39" s="1028">
        <f>IFERROR((J39/J9*100),0)</f>
        <v>0</v>
      </c>
      <c r="L39" s="1027">
        <f>INT(L9*$V$39)</f>
        <v>0</v>
      </c>
      <c r="M39" s="1028">
        <f>IFERROR((L39/L9*100),0)</f>
        <v>0</v>
      </c>
      <c r="N39" s="1027">
        <f>INT(N9*$V$39)</f>
        <v>0</v>
      </c>
      <c r="O39" s="1028">
        <f>IFERROR((N39/N9*100),0)</f>
        <v>0</v>
      </c>
      <c r="P39" s="1027">
        <f>INT(P9*$V$39)</f>
        <v>0</v>
      </c>
      <c r="Q39" s="1028">
        <f>IFERROR((P39/P9*100),0)</f>
        <v>0</v>
      </c>
      <c r="R39" s="1027">
        <f>P39+N39</f>
        <v>0</v>
      </c>
      <c r="S39" s="1028">
        <f>IFERROR((R39/R9*100),0)</f>
        <v>0</v>
      </c>
      <c r="T39" s="1065">
        <f t="shared" ref="T39:T41" si="5">J39+L39+R39</f>
        <v>0</v>
      </c>
      <c r="U39" s="1028">
        <f>IFERROR((T39/T9*100),0)</f>
        <v>0</v>
      </c>
      <c r="V39" s="1029">
        <f>공통!E17</f>
        <v>0</v>
      </c>
      <c r="W39" s="126"/>
    </row>
    <row r="40" spans="2:27" s="113" customFormat="1" ht="18.5" customHeight="1">
      <c r="B40" s="125"/>
      <c r="C40" s="1176"/>
      <c r="D40" s="1177"/>
      <c r="E40" s="1030" t="s">
        <v>422</v>
      </c>
      <c r="F40" s="1027"/>
      <c r="G40" s="1028">
        <f>IFERROR((F40/F9*100),0)</f>
        <v>0</v>
      </c>
      <c r="H40" s="1027">
        <f>INT(H9*$V$40)</f>
        <v>0</v>
      </c>
      <c r="I40" s="1028">
        <f>IFERROR((H40/H9*100),0)</f>
        <v>0</v>
      </c>
      <c r="J40" s="1027">
        <f>INT(J9*$V$40)</f>
        <v>0</v>
      </c>
      <c r="K40" s="1028">
        <f>IFERROR((J40/J9*100),0)</f>
        <v>0</v>
      </c>
      <c r="L40" s="1027">
        <f>INT(L9*$V$40)</f>
        <v>0</v>
      </c>
      <c r="M40" s="1028">
        <f>IFERROR((L40/L9*100),0)</f>
        <v>0</v>
      </c>
      <c r="N40" s="1027">
        <f>INT(N9*$V$40)</f>
        <v>0</v>
      </c>
      <c r="O40" s="1028">
        <f>IFERROR((N40/N9*100),0)</f>
        <v>0</v>
      </c>
      <c r="P40" s="1027">
        <f>INT(P9*$V$40)</f>
        <v>0</v>
      </c>
      <c r="Q40" s="1028">
        <f>IFERROR((P40/P9*100),0)</f>
        <v>0</v>
      </c>
      <c r="R40" s="1027">
        <f>P40+N40</f>
        <v>0</v>
      </c>
      <c r="S40" s="1028">
        <f>IFERROR((R40/R9*100),0)</f>
        <v>0</v>
      </c>
      <c r="T40" s="1001">
        <f t="shared" si="5"/>
        <v>0</v>
      </c>
      <c r="U40" s="1028">
        <f>IFERROR((T40/T9*100),0)</f>
        <v>0</v>
      </c>
      <c r="V40" s="1029">
        <f>공통!E18</f>
        <v>0</v>
      </c>
      <c r="W40" s="126"/>
    </row>
    <row r="41" spans="2:27" s="17" customFormat="1" ht="18.5" customHeight="1">
      <c r="B41" s="15"/>
      <c r="C41" s="1168"/>
      <c r="D41" s="1169"/>
      <c r="E41" s="1066" t="s">
        <v>813</v>
      </c>
      <c r="F41" s="1031"/>
      <c r="G41" s="1032">
        <f>IFERROR((F41/F9*100),0)</f>
        <v>0</v>
      </c>
      <c r="H41" s="1033"/>
      <c r="I41" s="1032">
        <f>IFERROR((H41/H9*100),0)</f>
        <v>0</v>
      </c>
      <c r="J41" s="1031"/>
      <c r="K41" s="1032">
        <f>IFERROR((J41/J9*100),0)</f>
        <v>0</v>
      </c>
      <c r="L41" s="1031"/>
      <c r="M41" s="1032">
        <f>IFERROR((L41/L9*100),0)</f>
        <v>0</v>
      </c>
      <c r="N41" s="1031"/>
      <c r="O41" s="1032">
        <f>IFERROR((N41/N9*100),0)</f>
        <v>0</v>
      </c>
      <c r="P41" s="1031"/>
      <c r="Q41" s="1032">
        <f>IFERROR((P41/P9*100),0)</f>
        <v>0</v>
      </c>
      <c r="R41" s="1027">
        <f>P41+N41</f>
        <v>0</v>
      </c>
      <c r="S41" s="1032">
        <f>IFERROR((R41/R9*100),0)</f>
        <v>0</v>
      </c>
      <c r="T41" s="1034">
        <f t="shared" si="5"/>
        <v>0</v>
      </c>
      <c r="U41" s="1032">
        <f>IFERROR((T41/T9*100),0)</f>
        <v>0</v>
      </c>
      <c r="V41" s="1035"/>
      <c r="W41" s="16"/>
    </row>
    <row r="42" spans="2:27" s="17" customFormat="1" ht="18.5" customHeight="1">
      <c r="B42" s="15"/>
      <c r="C42" s="1170"/>
      <c r="D42" s="1171"/>
      <c r="E42" s="1036" t="s">
        <v>107</v>
      </c>
      <c r="F42" s="996"/>
      <c r="G42" s="1037">
        <f>IFERROR((F42/F9*100),0)</f>
        <v>0</v>
      </c>
      <c r="H42" s="1064">
        <f>H9-H38-H39-H40-H41</f>
        <v>0</v>
      </c>
      <c r="I42" s="1037">
        <f>IFERROR((H42/H9*100),0)</f>
        <v>0</v>
      </c>
      <c r="J42" s="1064">
        <f>J9-J38-J39-J40-J41</f>
        <v>0</v>
      </c>
      <c r="K42" s="1037">
        <f>IFERROR((J42/J9*100),0)</f>
        <v>0</v>
      </c>
      <c r="L42" s="1064">
        <f>L9-L38-L39-L40-L41</f>
        <v>0</v>
      </c>
      <c r="M42" s="1037">
        <f>IFERROR((L42/L9*100),0)</f>
        <v>0</v>
      </c>
      <c r="N42" s="1064">
        <f>N9-N38-N39-N40-N41</f>
        <v>0</v>
      </c>
      <c r="O42" s="1037">
        <f>IFERROR((N42/N9*100),0)</f>
        <v>0</v>
      </c>
      <c r="P42" s="1064">
        <f>P9-P38-P39-P40-P41</f>
        <v>0</v>
      </c>
      <c r="Q42" s="1037">
        <f>IFERROR((P42/P9*100),0)</f>
        <v>0</v>
      </c>
      <c r="R42" s="996">
        <f t="shared" ref="R42" si="6">N42+P42</f>
        <v>0</v>
      </c>
      <c r="S42" s="1037">
        <f>IFERROR((R42/R9*100),0)</f>
        <v>0</v>
      </c>
      <c r="T42" s="1024">
        <f>J42+L42+R42</f>
        <v>0</v>
      </c>
      <c r="U42" s="1037">
        <f>IFERROR((T42/T9*100),0)</f>
        <v>0</v>
      </c>
      <c r="V42" s="1014"/>
      <c r="W42" s="16"/>
    </row>
    <row r="43" spans="2:27" s="17" customFormat="1" ht="8.25" customHeight="1" thickBot="1">
      <c r="B43" s="15"/>
      <c r="D43" s="17" t="s">
        <v>456</v>
      </c>
      <c r="E43" s="113"/>
      <c r="F43" s="127"/>
      <c r="G43" s="128"/>
      <c r="H43" s="128"/>
      <c r="I43" s="128"/>
      <c r="J43" s="127"/>
      <c r="K43" s="128"/>
      <c r="L43" s="113"/>
      <c r="W43" s="16"/>
    </row>
    <row r="44" spans="2:27" s="113" customFormat="1" ht="16" thickBot="1">
      <c r="B44" s="107"/>
      <c r="C44" s="108" t="s">
        <v>31</v>
      </c>
      <c r="D44" s="109" t="s">
        <v>30</v>
      </c>
      <c r="E44" s="109"/>
      <c r="F44" s="110"/>
      <c r="G44" s="109"/>
      <c r="H44" s="109"/>
      <c r="I44" s="109"/>
      <c r="J44" s="110"/>
      <c r="K44" s="110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3" t="s">
        <v>106</v>
      </c>
      <c r="W44" s="112"/>
    </row>
    <row r="45" spans="2:27" ht="15.25" customHeight="1">
      <c r="L45" s="445"/>
    </row>
    <row r="46" spans="2:27" s="116" customFormat="1" ht="15.25" customHeight="1">
      <c r="B46" s="5"/>
      <c r="C46" s="5"/>
      <c r="D46" s="5"/>
      <c r="E46" s="5"/>
      <c r="H46" s="501"/>
      <c r="I46" s="504"/>
      <c r="J46" s="441"/>
      <c r="K46" s="441"/>
      <c r="L46" s="442"/>
      <c r="M46" s="442"/>
      <c r="N46" s="442"/>
      <c r="O46" s="5"/>
      <c r="P46" s="442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27" s="116" customFormat="1" ht="15.25" customHeight="1">
      <c r="B47" s="5"/>
      <c r="C47" s="5"/>
      <c r="D47" s="5"/>
      <c r="E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27" s="116" customFormat="1" ht="15.25" customHeight="1">
      <c r="B48" s="5"/>
      <c r="C48" s="5"/>
      <c r="D48" s="5"/>
      <c r="E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2:27" s="116" customFormat="1" ht="15.25" customHeight="1">
      <c r="B49" s="5"/>
      <c r="C49" s="5"/>
      <c r="D49" s="5"/>
      <c r="E49" s="5"/>
      <c r="H49" s="501"/>
      <c r="I49" s="50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2:27" s="116" customFormat="1" ht="15.25" customHeight="1">
      <c r="B50" s="5"/>
      <c r="C50" s="5"/>
      <c r="D50" s="5"/>
      <c r="E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2:27" s="116" customFormat="1" ht="15.25" customHeight="1">
      <c r="B51" s="5"/>
      <c r="C51" s="5"/>
      <c r="D51" s="5"/>
      <c r="E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2:27" s="116" customFormat="1" ht="15.25" customHeight="1">
      <c r="B52" s="5"/>
      <c r="C52" s="5"/>
      <c r="D52" s="5"/>
      <c r="E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2:27" s="116" customFormat="1" ht="15.25" customHeight="1">
      <c r="B53" s="5"/>
      <c r="C53" s="5"/>
      <c r="D53" s="5"/>
      <c r="E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2:27" s="116" customFormat="1" ht="15.25" customHeight="1">
      <c r="B54" s="5"/>
      <c r="D54" s="5"/>
      <c r="E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2:27" s="116" customFormat="1" ht="15.25" customHeight="1">
      <c r="B55" s="5"/>
      <c r="D55" s="5"/>
      <c r="E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2:27" s="116" customFormat="1" ht="15.25" customHeight="1">
      <c r="B56" s="5"/>
      <c r="D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2:27" s="116" customFormat="1" ht="15.25" customHeight="1">
      <c r="B57" s="5"/>
      <c r="D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</sheetData>
  <mergeCells count="48">
    <mergeCell ref="E6:E8"/>
    <mergeCell ref="V6:V8"/>
    <mergeCell ref="C2:V4"/>
    <mergeCell ref="C6:D8"/>
    <mergeCell ref="F6:G7"/>
    <mergeCell ref="H6:I7"/>
    <mergeCell ref="T6:U7"/>
    <mergeCell ref="N6:S6"/>
    <mergeCell ref="L6:M6"/>
    <mergeCell ref="J6:K7"/>
    <mergeCell ref="L7:M7"/>
    <mergeCell ref="N7:O7"/>
    <mergeCell ref="R7:S7"/>
    <mergeCell ref="P7:Q7"/>
    <mergeCell ref="C18:D18"/>
    <mergeCell ref="C17:D17"/>
    <mergeCell ref="C9:D9"/>
    <mergeCell ref="C10:D10"/>
    <mergeCell ref="C11:D11"/>
    <mergeCell ref="C12:D12"/>
    <mergeCell ref="C13:D13"/>
    <mergeCell ref="C14:D14"/>
    <mergeCell ref="C15:D15"/>
    <mergeCell ref="C16:D16"/>
    <mergeCell ref="C28:D28"/>
    <mergeCell ref="C29:D29"/>
    <mergeCell ref="C30:D30"/>
    <mergeCell ref="C19:D19"/>
    <mergeCell ref="C22:D22"/>
    <mergeCell ref="C23:D23"/>
    <mergeCell ref="C24:D24"/>
    <mergeCell ref="C25:D25"/>
    <mergeCell ref="C41:D41"/>
    <mergeCell ref="C42:D42"/>
    <mergeCell ref="C20:D20"/>
    <mergeCell ref="C21:D21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</mergeCells>
  <phoneticPr fontId="6" type="noConversion"/>
  <printOptions horizontalCentered="1" verticalCentered="1"/>
  <pageMargins left="0" right="0" top="0.3" bottom="0.17" header="0.2" footer="0.24"/>
  <pageSetup paperSize="9" scale="71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ER61"/>
  <sheetViews>
    <sheetView view="pageBreakPreview" zoomScale="85" zoomScaleNormal="60" zoomScaleSheetLayoutView="70" workbookViewId="0">
      <pane xSplit="2" ySplit="6" topLeftCell="C9" activePane="bottomRight" state="frozen"/>
      <selection activeCell="K29" sqref="K29"/>
      <selection pane="topRight" activeCell="K29" sqref="K29"/>
      <selection pane="bottomLeft" activeCell="K29" sqref="K29"/>
      <selection pane="bottomRight" activeCell="I52" sqref="I52:I53"/>
    </sheetView>
  </sheetViews>
  <sheetFormatPr baseColWidth="10" defaultColWidth="3.83203125" defaultRowHeight="18"/>
  <cols>
    <col min="1" max="1" width="3" style="5" customWidth="1"/>
    <col min="2" max="2" width="1.1640625" style="5" customWidth="1"/>
    <col min="3" max="3" width="19.83203125" style="5" customWidth="1"/>
    <col min="4" max="4" width="57.5" style="5" customWidth="1"/>
    <col min="5" max="5" width="23.1640625" style="5" hidden="1" customWidth="1"/>
    <col min="6" max="7" width="14.83203125" style="116" customWidth="1"/>
    <col min="8" max="15" width="14.83203125" style="5" customWidth="1"/>
    <col min="16" max="16" width="1.1640625" style="5" customWidth="1"/>
    <col min="17" max="17" width="1.83203125" style="5" customWidth="1"/>
    <col min="18" max="18" width="22.1640625" style="5" customWidth="1"/>
    <col min="19" max="25" width="8.83203125" style="5" customWidth="1"/>
    <col min="26" max="26" width="15.1640625" style="5" bestFit="1" customWidth="1"/>
    <col min="27" max="119" width="8.83203125" style="5" customWidth="1"/>
    <col min="120" max="120" width="3" style="5" customWidth="1"/>
    <col min="121" max="121" width="1.1640625" style="5" customWidth="1"/>
    <col min="122" max="122" width="19.83203125" style="5" customWidth="1"/>
    <col min="123" max="123" width="52.83203125" style="5" customWidth="1"/>
    <col min="124" max="124" width="17.83203125" style="5" customWidth="1"/>
    <col min="125" max="127" width="19.1640625" style="5" customWidth="1"/>
    <col min="128" max="128" width="19" style="5" customWidth="1"/>
    <col min="129" max="129" width="19.5" style="5" customWidth="1"/>
    <col min="130" max="130" width="20.1640625" style="5" customWidth="1"/>
    <col min="131" max="131" width="1.1640625" style="5" customWidth="1"/>
    <col min="132" max="132" width="1.83203125" style="5" customWidth="1"/>
    <col min="133" max="133" width="4.83203125" style="5" customWidth="1"/>
    <col min="134" max="134" width="10.5" style="5" customWidth="1"/>
    <col min="135" max="138" width="14.83203125" style="5" customWidth="1"/>
    <col min="139" max="139" width="16.1640625" style="5" customWidth="1"/>
    <col min="140" max="148" width="3.83203125" style="5" customWidth="1"/>
  </cols>
  <sheetData>
    <row r="1" spans="1:148" ht="19" thickBot="1"/>
    <row r="2" spans="1:148" ht="30">
      <c r="B2" s="6"/>
      <c r="C2" s="129" t="s">
        <v>385</v>
      </c>
      <c r="D2" s="130"/>
      <c r="E2" s="130"/>
      <c r="F2" s="446"/>
      <c r="G2" s="446"/>
      <c r="H2" s="131"/>
      <c r="I2" s="131"/>
      <c r="J2" s="131"/>
      <c r="K2" s="131"/>
      <c r="L2" s="131"/>
      <c r="M2" s="131"/>
      <c r="N2" s="131"/>
      <c r="O2" s="131"/>
      <c r="P2" s="7"/>
    </row>
    <row r="3" spans="1:148">
      <c r="B3" s="9"/>
      <c r="C3" s="82"/>
      <c r="D3" s="14"/>
      <c r="E3" s="14"/>
      <c r="F3" s="447"/>
      <c r="G3" s="447"/>
      <c r="H3" s="457"/>
      <c r="P3" s="10"/>
    </row>
    <row r="4" spans="1:148" ht="19" thickBot="1">
      <c r="B4" s="9"/>
      <c r="C4" s="98" t="str">
        <f>'0. 집행계획(갑지)'!D7</f>
        <v>1.공 사 명  :  (공사코드: )</v>
      </c>
      <c r="D4" s="99"/>
      <c r="E4" s="99"/>
      <c r="F4" s="448"/>
      <c r="G4" s="448"/>
      <c r="H4" s="12"/>
      <c r="K4" s="12"/>
      <c r="L4" s="12"/>
      <c r="N4" s="12"/>
      <c r="O4" s="12" t="s">
        <v>386</v>
      </c>
      <c r="P4" s="10"/>
    </row>
    <row r="5" spans="1:148" ht="28.25" customHeight="1">
      <c r="B5" s="9"/>
      <c r="C5" s="1224" t="s">
        <v>387</v>
      </c>
      <c r="D5" s="1225" t="s">
        <v>388</v>
      </c>
      <c r="E5" s="1225"/>
      <c r="F5" s="1219" t="s">
        <v>425</v>
      </c>
      <c r="G5" s="1219" t="s">
        <v>424</v>
      </c>
      <c r="H5" s="1218" t="s">
        <v>635</v>
      </c>
      <c r="I5" s="882" t="s">
        <v>632</v>
      </c>
      <c r="J5" s="1226" t="s">
        <v>630</v>
      </c>
      <c r="K5" s="1227"/>
      <c r="L5" s="1228"/>
      <c r="M5" s="1216" t="s">
        <v>625</v>
      </c>
      <c r="N5" s="1216" t="s">
        <v>626</v>
      </c>
      <c r="O5" s="1216" t="s">
        <v>573</v>
      </c>
      <c r="P5" s="10"/>
      <c r="R5" s="781"/>
    </row>
    <row r="6" spans="1:148" ht="28.25" customHeight="1">
      <c r="B6" s="9"/>
      <c r="C6" s="1224"/>
      <c r="D6" s="1225"/>
      <c r="E6" s="1225"/>
      <c r="F6" s="1220"/>
      <c r="G6" s="1220"/>
      <c r="H6" s="1218"/>
      <c r="I6" s="882" t="s">
        <v>623</v>
      </c>
      <c r="J6" s="882" t="s">
        <v>624</v>
      </c>
      <c r="K6" s="882" t="s">
        <v>659</v>
      </c>
      <c r="L6" s="882" t="s">
        <v>634</v>
      </c>
      <c r="M6" s="1217"/>
      <c r="N6" s="1217"/>
      <c r="O6" s="1217"/>
      <c r="P6" s="10"/>
      <c r="R6" s="782"/>
    </row>
    <row r="7" spans="1:148" ht="24.75" customHeight="1">
      <c r="B7" s="9"/>
      <c r="C7" s="132" t="s">
        <v>25</v>
      </c>
      <c r="D7" s="944"/>
      <c r="E7" s="945"/>
      <c r="F7" s="875">
        <f t="shared" ref="F7:K7" si="0">SUM(F8:F9)</f>
        <v>0</v>
      </c>
      <c r="G7" s="875">
        <f t="shared" si="0"/>
        <v>0</v>
      </c>
      <c r="H7" s="875">
        <f t="shared" si="0"/>
        <v>0</v>
      </c>
      <c r="I7" s="875">
        <f t="shared" si="0"/>
        <v>0</v>
      </c>
      <c r="J7" s="875">
        <f t="shared" si="0"/>
        <v>0</v>
      </c>
      <c r="K7" s="875">
        <f t="shared" si="0"/>
        <v>0</v>
      </c>
      <c r="L7" s="874">
        <f>J7+K7</f>
        <v>0</v>
      </c>
      <c r="M7" s="874">
        <f>H7+I7+L7</f>
        <v>0</v>
      </c>
      <c r="N7" s="874"/>
      <c r="O7" s="874"/>
      <c r="P7" s="10"/>
      <c r="R7" s="5" t="s">
        <v>697</v>
      </c>
    </row>
    <row r="8" spans="1:148" ht="24.75" customHeight="1">
      <c r="B8" s="9"/>
      <c r="C8" s="616" t="s">
        <v>32</v>
      </c>
      <c r="D8" s="912" t="s">
        <v>457</v>
      </c>
      <c r="E8" s="946"/>
      <c r="F8" s="920">
        <f>SUMIF('5-1. 재료비산출내역'!$D:$D,1,'5-1. 재료비산출내역'!$J:$J)</f>
        <v>0</v>
      </c>
      <c r="G8" s="920">
        <f>SUMIF('5-1. 재료비산출내역'!$D:$D,1,'5-1. 재료비산출내역'!$M:$M)</f>
        <v>0</v>
      </c>
      <c r="H8" s="920">
        <f>SUMIF('5-1. 재료비산출내역'!$D:$D,1,'5-1. 재료비산출내역'!$P:$P)</f>
        <v>0</v>
      </c>
      <c r="I8" s="920">
        <f>SUMIF('5-1. 재료비산출내역'!$D:$D,1,'5-1. 재료비산출내역'!$S:$S)</f>
        <v>0</v>
      </c>
      <c r="J8" s="920">
        <f>SUMIF('5-1. 재료비산출내역'!$D:$D,1,'5-1. 재료비산출내역'!$V:$V)</f>
        <v>0</v>
      </c>
      <c r="K8" s="920">
        <f>SUMIF('5-1. 재료비산출내역'!$D:$D,1,'5-1. 재료비산출내역'!$Y:$Y)+SUMIF('5-1. 재료비산출내역'!$D:$D,1,'5-1. 재료비산출내역'!$AB:$AB)+SUMIF('5-1. 재료비산출내역'!$D:$D,1,'5-1. 재료비산출내역'!$AE:$AE)</f>
        <v>0</v>
      </c>
      <c r="L8" s="876">
        <f>J8+K8</f>
        <v>0</v>
      </c>
      <c r="M8" s="877">
        <f>H8+I8+L8</f>
        <v>0</v>
      </c>
      <c r="N8" s="879"/>
      <c r="O8" s="879"/>
      <c r="P8" s="10"/>
      <c r="R8" s="782"/>
    </row>
    <row r="9" spans="1:148" ht="24.75" customHeight="1">
      <c r="B9" s="9"/>
      <c r="C9" s="617" t="s">
        <v>666</v>
      </c>
      <c r="D9" s="947" t="s">
        <v>457</v>
      </c>
      <c r="E9" s="948"/>
      <c r="F9" s="878">
        <f>SUMIF('5-1. 재료비산출내역'!$D:$D,2,'5-1. 재료비산출내역'!$J:$J)</f>
        <v>0</v>
      </c>
      <c r="G9" s="878">
        <f>SUMIF('5-1. 재료비산출내역'!$D:$D,2,'5-1. 재료비산출내역'!$M:$M)</f>
        <v>0</v>
      </c>
      <c r="H9" s="871">
        <f>SUMIF('5-1. 재료비산출내역'!$D:$D,2,'5-1. 재료비산출내역'!$P:$P)</f>
        <v>0</v>
      </c>
      <c r="I9" s="871">
        <f>SUMIF('5-1. 재료비산출내역'!$D:$D,2,'5-1. 재료비산출내역'!$S:$S)</f>
        <v>0</v>
      </c>
      <c r="J9" s="871">
        <f>SUMIF('5-1. 재료비산출내역'!$D:$D,2,'5-1. 재료비산출내역'!$V:$V)</f>
        <v>0</v>
      </c>
      <c r="K9" s="878">
        <f>SUMIF('5-1. 재료비산출내역'!$D:$D,2,'5-1. 재료비산출내역'!$Y:$Y)+SUMIF('5-1. 재료비산출내역'!$D:$D,2,'5-1. 재료비산출내역'!$AB:$AB)+SUMIF('5-1. 재료비산출내역'!$D:$D,2,'5-1. 재료비산출내역'!$AE:$AE)</f>
        <v>0</v>
      </c>
      <c r="L9" s="878">
        <f>J9+K9</f>
        <v>0</v>
      </c>
      <c r="M9" s="871">
        <f>H9+I9+L9</f>
        <v>0</v>
      </c>
      <c r="N9" s="879"/>
      <c r="O9" s="879"/>
      <c r="P9" s="10"/>
      <c r="R9" s="782"/>
    </row>
    <row r="10" spans="1:148" ht="24.75" customHeight="1">
      <c r="B10" s="9"/>
      <c r="C10" s="132" t="s">
        <v>389</v>
      </c>
      <c r="D10" s="949"/>
      <c r="E10" s="945"/>
      <c r="F10" s="875">
        <f t="shared" ref="F10:K10" si="1">F11+F13+F15+F17+F19</f>
        <v>0</v>
      </c>
      <c r="G10" s="875">
        <f t="shared" si="1"/>
        <v>0</v>
      </c>
      <c r="H10" s="875">
        <f t="shared" si="1"/>
        <v>0</v>
      </c>
      <c r="I10" s="875">
        <f t="shared" si="1"/>
        <v>0</v>
      </c>
      <c r="J10" s="875">
        <f t="shared" si="1"/>
        <v>0</v>
      </c>
      <c r="K10" s="875">
        <f t="shared" si="1"/>
        <v>0</v>
      </c>
      <c r="L10" s="874">
        <f>J10+K10</f>
        <v>0</v>
      </c>
      <c r="M10" s="874">
        <f>H10+I10+L10</f>
        <v>0</v>
      </c>
      <c r="N10" s="874"/>
      <c r="O10" s="874"/>
      <c r="P10" s="10"/>
      <c r="R10" s="782"/>
    </row>
    <row r="11" spans="1:148" ht="24.75" customHeight="1">
      <c r="A11" s="98"/>
      <c r="B11" s="449"/>
      <c r="C11" s="134" t="s">
        <v>390</v>
      </c>
      <c r="D11" s="904" t="s">
        <v>391</v>
      </c>
      <c r="E11" s="950"/>
      <c r="F11" s="915">
        <f t="shared" ref="F11:K11" si="2">SUM(F12:F12)</f>
        <v>0</v>
      </c>
      <c r="G11" s="915">
        <f t="shared" si="2"/>
        <v>0</v>
      </c>
      <c r="H11" s="915">
        <f t="shared" si="2"/>
        <v>0</v>
      </c>
      <c r="I11" s="915">
        <f t="shared" si="2"/>
        <v>0</v>
      </c>
      <c r="J11" s="915">
        <f t="shared" si="2"/>
        <v>0</v>
      </c>
      <c r="K11" s="915">
        <f t="shared" si="2"/>
        <v>0</v>
      </c>
      <c r="L11" s="917">
        <f t="shared" ref="L11:L20" si="3">J11+K11</f>
        <v>0</v>
      </c>
      <c r="M11" s="917">
        <f t="shared" ref="M11:M20" si="4">H11+I11+L11</f>
        <v>0</v>
      </c>
      <c r="N11" s="917"/>
      <c r="O11" s="917"/>
      <c r="P11" s="461"/>
      <c r="Q11" s="98"/>
      <c r="R11" s="783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</row>
    <row r="12" spans="1:148" ht="24.75" customHeight="1">
      <c r="B12" s="9"/>
      <c r="C12" s="146"/>
      <c r="D12" s="912">
        <f>공통!E23</f>
        <v>0</v>
      </c>
      <c r="E12" s="951"/>
      <c r="F12" s="876">
        <f>공통!E24</f>
        <v>0</v>
      </c>
      <c r="G12" s="876">
        <f>공통!E25</f>
        <v>0</v>
      </c>
      <c r="H12" s="876">
        <f>공통!E26</f>
        <v>0</v>
      </c>
      <c r="I12" s="876">
        <f>공통!E27</f>
        <v>0</v>
      </c>
      <c r="J12" s="876">
        <f>공통!E28</f>
        <v>0</v>
      </c>
      <c r="K12" s="876">
        <f>공통!E29</f>
        <v>0</v>
      </c>
      <c r="L12" s="876">
        <f>J12+K12</f>
        <v>0</v>
      </c>
      <c r="M12" s="877">
        <f>H12+I12+L12</f>
        <v>0</v>
      </c>
      <c r="N12" s="923"/>
      <c r="O12" s="923"/>
      <c r="P12" s="10"/>
      <c r="R12" s="5" t="s">
        <v>698</v>
      </c>
    </row>
    <row r="13" spans="1:148" ht="24.75" customHeight="1">
      <c r="A13" s="98"/>
      <c r="B13" s="449"/>
      <c r="C13" s="145" t="s">
        <v>725</v>
      </c>
      <c r="D13" s="904" t="s">
        <v>391</v>
      </c>
      <c r="E13" s="950"/>
      <c r="F13" s="915">
        <f t="shared" ref="F13:K13" si="5">SUM(F14:F14)</f>
        <v>0</v>
      </c>
      <c r="G13" s="915">
        <f t="shared" si="5"/>
        <v>0</v>
      </c>
      <c r="H13" s="915">
        <f t="shared" si="5"/>
        <v>0</v>
      </c>
      <c r="I13" s="915">
        <f t="shared" si="5"/>
        <v>0</v>
      </c>
      <c r="J13" s="915">
        <f t="shared" si="5"/>
        <v>0</v>
      </c>
      <c r="K13" s="915">
        <f t="shared" si="5"/>
        <v>0</v>
      </c>
      <c r="L13" s="917">
        <f t="shared" ref="L13" si="6">J13+K13</f>
        <v>0</v>
      </c>
      <c r="M13" s="917">
        <f t="shared" ref="M13" si="7">H13+I13+L13</f>
        <v>0</v>
      </c>
      <c r="N13" s="917"/>
      <c r="O13" s="917"/>
      <c r="P13" s="461"/>
      <c r="Q13" s="98"/>
      <c r="R13" s="783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</row>
    <row r="14" spans="1:148" ht="24.75" customHeight="1">
      <c r="B14" s="9"/>
      <c r="C14" s="144" t="s">
        <v>392</v>
      </c>
      <c r="D14" s="977">
        <f>공통!E36</f>
        <v>0</v>
      </c>
      <c r="E14" s="952"/>
      <c r="F14" s="924">
        <f>공통!E37</f>
        <v>0</v>
      </c>
      <c r="G14" s="924">
        <f>공통!E38</f>
        <v>0</v>
      </c>
      <c r="H14" s="925">
        <f>공통!E39</f>
        <v>0</v>
      </c>
      <c r="I14" s="925">
        <f>공통!E40</f>
        <v>0</v>
      </c>
      <c r="J14" s="925">
        <f>공통!E41</f>
        <v>0</v>
      </c>
      <c r="K14" s="925">
        <f>공통!E42</f>
        <v>0</v>
      </c>
      <c r="L14" s="925">
        <f t="shared" si="3"/>
        <v>0</v>
      </c>
      <c r="M14" s="921">
        <f t="shared" si="4"/>
        <v>0</v>
      </c>
      <c r="N14" s="926"/>
      <c r="O14" s="926"/>
      <c r="P14" s="10"/>
      <c r="R14" s="5" t="s">
        <v>699</v>
      </c>
    </row>
    <row r="15" spans="1:148" ht="24.75" customHeight="1">
      <c r="A15" s="98"/>
      <c r="B15" s="449"/>
      <c r="C15" s="134" t="s">
        <v>726</v>
      </c>
      <c r="D15" s="904" t="s">
        <v>391</v>
      </c>
      <c r="E15" s="950"/>
      <c r="F15" s="915"/>
      <c r="G15" s="915">
        <f>SUM(G16:G16)</f>
        <v>0</v>
      </c>
      <c r="H15" s="915">
        <f>SUM(H16:H16)</f>
        <v>0</v>
      </c>
      <c r="I15" s="915">
        <f>SUM(I16:I16)</f>
        <v>0</v>
      </c>
      <c r="J15" s="915">
        <f>SUM(J16:J16)</f>
        <v>0</v>
      </c>
      <c r="K15" s="915">
        <f>SUM(K16:K16)</f>
        <v>0</v>
      </c>
      <c r="L15" s="917">
        <f t="shared" ref="L15" si="8">J15+K15</f>
        <v>0</v>
      </c>
      <c r="M15" s="917">
        <f t="shared" ref="M15" si="9">H15+I15+L15</f>
        <v>0</v>
      </c>
      <c r="N15" s="917"/>
      <c r="O15" s="917"/>
      <c r="P15" s="461"/>
      <c r="Q15" s="98"/>
      <c r="R15" s="1221" t="s">
        <v>700</v>
      </c>
      <c r="S15" s="1221"/>
      <c r="T15" s="1221"/>
      <c r="U15" s="1221"/>
      <c r="V15" s="1221"/>
      <c r="W15" s="1221"/>
      <c r="X15" s="1221"/>
      <c r="Y15" s="1221"/>
      <c r="Z15" s="1221"/>
      <c r="AA15" s="1221"/>
      <c r="AB15" s="1221"/>
      <c r="AC15" s="1221"/>
      <c r="AD15" s="1221"/>
      <c r="AE15" s="1221"/>
      <c r="AF15" s="1221"/>
      <c r="AG15" s="1221"/>
      <c r="AH15" s="1221"/>
      <c r="AI15" s="1221"/>
      <c r="AJ15" s="1221"/>
      <c r="AK15" s="1221"/>
      <c r="AL15" s="1221"/>
      <c r="AM15" s="1221"/>
      <c r="AN15" s="1221"/>
      <c r="AO15" s="1221"/>
      <c r="AP15" s="1221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</row>
    <row r="16" spans="1:148" ht="24.75" customHeight="1">
      <c r="B16" s="9"/>
      <c r="C16" s="462"/>
      <c r="D16" s="912">
        <f>공통!E30</f>
        <v>0</v>
      </c>
      <c r="E16" s="951"/>
      <c r="F16" s="876"/>
      <c r="G16" s="876">
        <f>공통!E31</f>
        <v>0</v>
      </c>
      <c r="H16" s="877">
        <f>공통!E32</f>
        <v>0</v>
      </c>
      <c r="I16" s="876">
        <f>공통!E33</f>
        <v>0</v>
      </c>
      <c r="J16" s="876">
        <f>공통!E34</f>
        <v>0</v>
      </c>
      <c r="K16" s="876">
        <f>공통!E35</f>
        <v>0</v>
      </c>
      <c r="L16" s="876">
        <f>J16+K16</f>
        <v>0</v>
      </c>
      <c r="M16" s="877">
        <f>H16+I16+L16</f>
        <v>0</v>
      </c>
      <c r="N16" s="923"/>
      <c r="O16" s="923"/>
      <c r="P16" s="10"/>
      <c r="R16" s="1221"/>
      <c r="S16" s="1221"/>
      <c r="T16" s="1221"/>
      <c r="U16" s="1221"/>
      <c r="V16" s="1221"/>
      <c r="W16" s="1221"/>
      <c r="X16" s="1221"/>
      <c r="Y16" s="1221"/>
      <c r="Z16" s="1221"/>
      <c r="AA16" s="1221"/>
      <c r="AB16" s="1221"/>
      <c r="AC16" s="1221"/>
      <c r="AD16" s="1221"/>
      <c r="AE16" s="1221"/>
      <c r="AF16" s="1221"/>
      <c r="AG16" s="1221"/>
      <c r="AH16" s="1221"/>
      <c r="AI16" s="1221"/>
      <c r="AJ16" s="1221"/>
      <c r="AK16" s="1221"/>
      <c r="AL16" s="1221"/>
      <c r="AM16" s="1221"/>
      <c r="AN16" s="1221"/>
      <c r="AO16" s="1221"/>
      <c r="AP16" s="1221"/>
    </row>
    <row r="17" spans="1:148" ht="24.75" customHeight="1">
      <c r="A17" s="98"/>
      <c r="B17" s="449"/>
      <c r="C17" s="134" t="s">
        <v>393</v>
      </c>
      <c r="D17" s="904" t="s">
        <v>391</v>
      </c>
      <c r="E17" s="950"/>
      <c r="F17" s="915"/>
      <c r="G17" s="915">
        <f>SUM(G18:G18)</f>
        <v>0</v>
      </c>
      <c r="H17" s="915">
        <f>SUM(H18:H18)</f>
        <v>0</v>
      </c>
      <c r="I17" s="915">
        <f>SUM(I18:I18)</f>
        <v>0</v>
      </c>
      <c r="J17" s="915">
        <f>SUM(J18:J18)</f>
        <v>0</v>
      </c>
      <c r="K17" s="915">
        <f>SUM(K18:K18)</f>
        <v>0</v>
      </c>
      <c r="L17" s="917">
        <f t="shared" ref="L17" si="10">J17+K17</f>
        <v>0</v>
      </c>
      <c r="M17" s="917">
        <f t="shared" ref="M17" si="11">H17+I17+L17</f>
        <v>0</v>
      </c>
      <c r="N17" s="917"/>
      <c r="O17" s="917"/>
      <c r="P17" s="461"/>
      <c r="Q17" s="98"/>
      <c r="R17" s="884" t="s">
        <v>763</v>
      </c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</row>
    <row r="18" spans="1:148" ht="25.5" customHeight="1">
      <c r="B18" s="9"/>
      <c r="C18" s="462"/>
      <c r="D18" s="912">
        <f>D12</f>
        <v>0</v>
      </c>
      <c r="E18" s="951"/>
      <c r="F18" s="876"/>
      <c r="G18" s="876">
        <f>(G11+G15)/12</f>
        <v>0</v>
      </c>
      <c r="H18" s="877"/>
      <c r="I18" s="876">
        <f>(I11+I15)/12</f>
        <v>0</v>
      </c>
      <c r="J18" s="876"/>
      <c r="K18" s="876"/>
      <c r="L18" s="876">
        <f t="shared" si="3"/>
        <v>0</v>
      </c>
      <c r="M18" s="953">
        <f t="shared" si="4"/>
        <v>0</v>
      </c>
      <c r="N18" s="923"/>
      <c r="O18" s="923"/>
      <c r="P18" s="10"/>
      <c r="R18" s="782"/>
    </row>
    <row r="19" spans="1:148" ht="24.75" customHeight="1">
      <c r="A19" s="98"/>
      <c r="B19" s="449"/>
      <c r="C19" s="134" t="s">
        <v>394</v>
      </c>
      <c r="D19" s="904" t="s">
        <v>391</v>
      </c>
      <c r="E19" s="950"/>
      <c r="F19" s="915"/>
      <c r="G19" s="916">
        <f>G13/12</f>
        <v>0</v>
      </c>
      <c r="H19" s="916">
        <f>H13/12</f>
        <v>0</v>
      </c>
      <c r="I19" s="916">
        <f>I13/12</f>
        <v>0</v>
      </c>
      <c r="J19" s="916">
        <f>J13/12</f>
        <v>0</v>
      </c>
      <c r="K19" s="916">
        <f>K13/12</f>
        <v>0</v>
      </c>
      <c r="L19" s="917">
        <f t="shared" ref="L19" si="12">J19+K19</f>
        <v>0</v>
      </c>
      <c r="M19" s="917">
        <f t="shared" ref="M19" si="13">H19+I19+L19</f>
        <v>0</v>
      </c>
      <c r="N19" s="916"/>
      <c r="O19" s="916"/>
      <c r="P19" s="461"/>
      <c r="Q19" s="98"/>
      <c r="R19" s="1215" t="s">
        <v>701</v>
      </c>
      <c r="S19" s="1215"/>
      <c r="T19" s="1215"/>
      <c r="U19" s="1215"/>
      <c r="V19" s="1215"/>
      <c r="W19" s="1215"/>
      <c r="X19" s="1215"/>
      <c r="Y19" s="1215"/>
      <c r="Z19" s="1215"/>
      <c r="AA19" s="1215"/>
      <c r="AB19" s="1215"/>
      <c r="AC19" s="1215"/>
      <c r="AD19" s="1215"/>
      <c r="AE19" s="1215"/>
      <c r="AF19" s="1215"/>
      <c r="AG19" s="1215"/>
      <c r="AH19" s="1215"/>
      <c r="AI19" s="1215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</row>
    <row r="20" spans="1:148" ht="24.75" customHeight="1">
      <c r="B20" s="9"/>
      <c r="C20" s="144" t="s">
        <v>392</v>
      </c>
      <c r="D20" s="912">
        <f>D14</f>
        <v>0</v>
      </c>
      <c r="E20" s="951"/>
      <c r="F20" s="939"/>
      <c r="G20" s="939"/>
      <c r="H20" s="921"/>
      <c r="I20" s="939"/>
      <c r="J20" s="939"/>
      <c r="K20" s="876"/>
      <c r="L20" s="876">
        <f t="shared" si="3"/>
        <v>0</v>
      </c>
      <c r="M20" s="921">
        <f t="shared" si="4"/>
        <v>0</v>
      </c>
      <c r="N20" s="926"/>
      <c r="O20" s="926"/>
      <c r="P20" s="10"/>
      <c r="R20" s="782"/>
    </row>
    <row r="21" spans="1:148" ht="24.75" customHeight="1">
      <c r="A21" s="98"/>
      <c r="B21" s="449"/>
      <c r="C21" s="132" t="s">
        <v>395</v>
      </c>
      <c r="D21" s="954"/>
      <c r="E21" s="955"/>
      <c r="F21" s="875">
        <f t="shared" ref="F21:K21" si="14">SUM(F22:F23)</f>
        <v>0</v>
      </c>
      <c r="G21" s="875">
        <f t="shared" si="14"/>
        <v>0</v>
      </c>
      <c r="H21" s="875">
        <f t="shared" si="14"/>
        <v>0</v>
      </c>
      <c r="I21" s="875">
        <f t="shared" si="14"/>
        <v>0</v>
      </c>
      <c r="J21" s="875">
        <f t="shared" si="14"/>
        <v>0</v>
      </c>
      <c r="K21" s="875">
        <f t="shared" si="14"/>
        <v>0</v>
      </c>
      <c r="L21" s="874">
        <f>J21+K21</f>
        <v>0</v>
      </c>
      <c r="M21" s="874">
        <f>H21+I21+L21</f>
        <v>0</v>
      </c>
      <c r="N21" s="874"/>
      <c r="O21" s="874"/>
      <c r="P21" s="461"/>
      <c r="Q21" s="98"/>
      <c r="R21" s="783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</row>
    <row r="22" spans="1:148" ht="24.75" customHeight="1">
      <c r="B22" s="9"/>
      <c r="C22" s="616" t="s">
        <v>396</v>
      </c>
      <c r="D22" s="905"/>
      <c r="E22" s="956"/>
      <c r="F22" s="957"/>
      <c r="G22" s="957"/>
      <c r="H22" s="958"/>
      <c r="I22" s="959"/>
      <c r="J22" s="959"/>
      <c r="K22" s="959"/>
      <c r="L22" s="917">
        <f t="shared" ref="L22" si="15">J22+K22</f>
        <v>0</v>
      </c>
      <c r="M22" s="917">
        <f t="shared" ref="M22" si="16">H22+I22+L22</f>
        <v>0</v>
      </c>
      <c r="N22" s="960"/>
      <c r="O22" s="960"/>
      <c r="P22" s="10"/>
      <c r="R22" s="782"/>
    </row>
    <row r="23" spans="1:148" ht="24.75" customHeight="1">
      <c r="B23" s="9"/>
      <c r="C23" s="616" t="s">
        <v>397</v>
      </c>
      <c r="D23" s="905"/>
      <c r="E23" s="961"/>
      <c r="F23" s="957"/>
      <c r="G23" s="957"/>
      <c r="H23" s="958"/>
      <c r="I23" s="959"/>
      <c r="J23" s="959"/>
      <c r="K23" s="959"/>
      <c r="L23" s="917">
        <f t="shared" ref="L23" si="17">J23+K23</f>
        <v>0</v>
      </c>
      <c r="M23" s="917">
        <f t="shared" ref="M23" si="18">H23+I23+L23</f>
        <v>0</v>
      </c>
      <c r="N23" s="962"/>
      <c r="O23" s="962"/>
      <c r="P23" s="10"/>
      <c r="R23" s="782"/>
    </row>
    <row r="24" spans="1:148" ht="24.75" customHeight="1">
      <c r="A24" s="98"/>
      <c r="B24" s="449"/>
      <c r="C24" s="132" t="s">
        <v>398</v>
      </c>
      <c r="D24" s="954"/>
      <c r="E24" s="955"/>
      <c r="F24" s="875">
        <f t="shared" ref="F24:K24" si="19">F25+F26+F38+F39+F40+F41+F44+F47+F48+F49+F50+F51+F52+F55+F56</f>
        <v>0</v>
      </c>
      <c r="G24" s="875">
        <f t="shared" si="19"/>
        <v>0</v>
      </c>
      <c r="H24" s="875">
        <f t="shared" si="19"/>
        <v>0</v>
      </c>
      <c r="I24" s="875">
        <f t="shared" si="19"/>
        <v>0</v>
      </c>
      <c r="J24" s="875">
        <f t="shared" si="19"/>
        <v>0</v>
      </c>
      <c r="K24" s="875">
        <f t="shared" si="19"/>
        <v>0</v>
      </c>
      <c r="L24" s="874">
        <f>J24+K24</f>
        <v>0</v>
      </c>
      <c r="M24" s="874">
        <f>H24+I24+L24</f>
        <v>0</v>
      </c>
      <c r="N24" s="874"/>
      <c r="O24" s="874"/>
      <c r="P24" s="461"/>
      <c r="Q24" s="98"/>
      <c r="R24" s="783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</row>
    <row r="25" spans="1:148" ht="24.75" customHeight="1">
      <c r="A25" s="450"/>
      <c r="B25" s="451"/>
      <c r="C25" s="136" t="s">
        <v>399</v>
      </c>
      <c r="D25" s="904">
        <f>공통!E43</f>
        <v>0</v>
      </c>
      <c r="E25" s="950"/>
      <c r="F25" s="915">
        <f>공통!E44</f>
        <v>0</v>
      </c>
      <c r="G25" s="917">
        <f>공통!E45</f>
        <v>0</v>
      </c>
      <c r="H25" s="917">
        <f>공통!E46</f>
        <v>0</v>
      </c>
      <c r="I25" s="917">
        <f>공통!E47</f>
        <v>0</v>
      </c>
      <c r="J25" s="917">
        <f>공통!E48</f>
        <v>0</v>
      </c>
      <c r="K25" s="917">
        <f>공통!E49</f>
        <v>0</v>
      </c>
      <c r="L25" s="917">
        <f t="shared" ref="L25:L27" si="20">J25+K25</f>
        <v>0</v>
      </c>
      <c r="M25" s="917">
        <f t="shared" ref="M25:M27" si="21">H25+I25+L25</f>
        <v>0</v>
      </c>
      <c r="N25" s="917"/>
      <c r="O25" s="917"/>
      <c r="P25" s="461"/>
      <c r="Q25" s="98"/>
      <c r="R25" s="137" t="s">
        <v>702</v>
      </c>
      <c r="S25" s="450"/>
      <c r="T25" s="450"/>
      <c r="U25" s="450"/>
      <c r="V25" s="450"/>
      <c r="W25" s="450"/>
      <c r="X25" s="450"/>
      <c r="Y25" s="450"/>
      <c r="Z25" s="450"/>
      <c r="AA25" s="450"/>
      <c r="AB25" s="450"/>
      <c r="AC25" s="450"/>
      <c r="AD25" s="450"/>
      <c r="AE25" s="450"/>
      <c r="AF25" s="450"/>
      <c r="AG25" s="450"/>
      <c r="AH25" s="450"/>
      <c r="AI25" s="450"/>
      <c r="AJ25" s="450"/>
      <c r="AK25" s="450"/>
      <c r="AL25" s="450"/>
      <c r="AM25" s="450"/>
      <c r="AN25" s="450"/>
      <c r="AO25" s="450"/>
      <c r="AP25" s="450"/>
      <c r="AQ25" s="450"/>
      <c r="AR25" s="450"/>
      <c r="AS25" s="450"/>
      <c r="AT25" s="450"/>
      <c r="AU25" s="450"/>
      <c r="AV25" s="450"/>
      <c r="AW25" s="450"/>
      <c r="AX25" s="450"/>
      <c r="AY25" s="450"/>
      <c r="AZ25" s="450"/>
      <c r="BA25" s="450"/>
      <c r="BB25" s="450"/>
      <c r="BC25" s="450"/>
      <c r="BD25" s="450"/>
      <c r="BE25" s="450"/>
      <c r="BF25" s="450"/>
      <c r="BG25" s="450"/>
      <c r="BH25" s="450"/>
      <c r="BI25" s="450"/>
      <c r="BJ25" s="450"/>
      <c r="BK25" s="450"/>
      <c r="BL25" s="450"/>
      <c r="BM25" s="450"/>
      <c r="BN25" s="450"/>
      <c r="BO25" s="450"/>
      <c r="BP25" s="450"/>
      <c r="BQ25" s="450"/>
      <c r="BR25" s="450"/>
      <c r="BS25" s="450"/>
      <c r="BT25" s="450"/>
      <c r="BU25" s="450"/>
      <c r="BV25" s="450"/>
      <c r="BW25" s="450"/>
      <c r="BX25" s="450"/>
      <c r="BY25" s="450"/>
      <c r="BZ25" s="450"/>
      <c r="CA25" s="450"/>
      <c r="CB25" s="450"/>
      <c r="CC25" s="450"/>
      <c r="CD25" s="450"/>
      <c r="CE25" s="450"/>
      <c r="CF25" s="450"/>
      <c r="CG25" s="450"/>
      <c r="CH25" s="450"/>
      <c r="CI25" s="450"/>
      <c r="CJ25" s="450"/>
      <c r="CK25" s="450"/>
      <c r="CL25" s="450"/>
      <c r="CM25" s="450"/>
      <c r="CN25" s="450"/>
      <c r="CO25" s="450"/>
      <c r="CP25" s="450"/>
      <c r="CQ25" s="450"/>
      <c r="CR25" s="450"/>
      <c r="CS25" s="450"/>
      <c r="CT25" s="450"/>
      <c r="CU25" s="450"/>
      <c r="CV25" s="450"/>
      <c r="CW25" s="450"/>
      <c r="CX25" s="450"/>
      <c r="CY25" s="450"/>
      <c r="CZ25" s="450"/>
      <c r="DA25" s="450"/>
      <c r="DB25" s="450"/>
      <c r="DC25" s="450"/>
      <c r="DD25" s="450"/>
      <c r="DE25" s="450"/>
      <c r="DF25" s="450"/>
      <c r="DG25" s="450"/>
      <c r="DH25" s="450"/>
      <c r="DI25" s="450"/>
      <c r="DJ25" s="450"/>
      <c r="DK25" s="450"/>
      <c r="DL25" s="450"/>
      <c r="DM25" s="450"/>
      <c r="DN25" s="450"/>
      <c r="DO25" s="450"/>
      <c r="DP25" s="450"/>
      <c r="DQ25" s="450"/>
      <c r="DR25" s="450"/>
      <c r="DS25" s="450"/>
      <c r="DT25" s="450"/>
      <c r="DU25" s="450"/>
      <c r="DV25" s="450"/>
      <c r="DW25" s="450"/>
      <c r="DX25" s="450"/>
      <c r="DY25" s="450"/>
      <c r="DZ25" s="450"/>
      <c r="EA25" s="450"/>
      <c r="EB25" s="450"/>
      <c r="EC25" s="450"/>
      <c r="ED25" s="450"/>
      <c r="EE25" s="450"/>
      <c r="EF25" s="450"/>
      <c r="EG25" s="450"/>
      <c r="EH25" s="450"/>
      <c r="EI25" s="450"/>
      <c r="EJ25" s="450"/>
      <c r="EK25" s="450"/>
      <c r="EL25" s="450"/>
      <c r="EM25" s="450"/>
      <c r="EN25" s="450"/>
      <c r="EO25" s="450"/>
      <c r="EP25" s="450"/>
      <c r="EQ25" s="450"/>
      <c r="ER25" s="450"/>
    </row>
    <row r="26" spans="1:148" ht="24.75" customHeight="1">
      <c r="A26" s="450"/>
      <c r="B26" s="451"/>
      <c r="C26" s="138" t="s">
        <v>93</v>
      </c>
      <c r="D26" s="904" t="s">
        <v>391</v>
      </c>
      <c r="E26" s="963"/>
      <c r="F26" s="918">
        <f t="shared" ref="F26:K26" si="22">F27+F33</f>
        <v>0</v>
      </c>
      <c r="G26" s="918">
        <f t="shared" si="22"/>
        <v>0</v>
      </c>
      <c r="H26" s="918">
        <f t="shared" si="22"/>
        <v>0</v>
      </c>
      <c r="I26" s="918">
        <f t="shared" si="22"/>
        <v>0</v>
      </c>
      <c r="J26" s="918">
        <f t="shared" si="22"/>
        <v>0</v>
      </c>
      <c r="K26" s="918">
        <f t="shared" si="22"/>
        <v>0</v>
      </c>
      <c r="L26" s="917">
        <f t="shared" si="20"/>
        <v>0</v>
      </c>
      <c r="M26" s="917">
        <f t="shared" si="21"/>
        <v>0</v>
      </c>
      <c r="N26" s="916"/>
      <c r="O26" s="916"/>
      <c r="P26" s="461"/>
      <c r="Q26" s="98"/>
      <c r="R26" s="784"/>
      <c r="S26" s="450"/>
      <c r="T26" s="450"/>
      <c r="U26" s="450"/>
      <c r="V26" s="450"/>
      <c r="W26" s="450"/>
      <c r="X26" s="450"/>
      <c r="Y26" s="450"/>
      <c r="Z26" s="508"/>
      <c r="AA26" s="450"/>
      <c r="AB26" s="450"/>
      <c r="AC26" s="450"/>
      <c r="AD26" s="450"/>
      <c r="AE26" s="450"/>
      <c r="AF26" s="450"/>
      <c r="AG26" s="450"/>
      <c r="AH26" s="450"/>
      <c r="AI26" s="450"/>
      <c r="AJ26" s="450"/>
      <c r="AK26" s="450"/>
      <c r="AL26" s="450"/>
      <c r="AM26" s="450"/>
      <c r="AN26" s="450"/>
      <c r="AO26" s="450"/>
      <c r="AP26" s="450"/>
      <c r="AQ26" s="450"/>
      <c r="AR26" s="450"/>
      <c r="AS26" s="450"/>
      <c r="AT26" s="450"/>
      <c r="AU26" s="450"/>
      <c r="AV26" s="450"/>
      <c r="AW26" s="450"/>
      <c r="AX26" s="450"/>
      <c r="AY26" s="450"/>
      <c r="AZ26" s="450"/>
      <c r="BA26" s="450"/>
      <c r="BB26" s="450"/>
      <c r="BC26" s="450"/>
      <c r="BD26" s="450"/>
      <c r="BE26" s="450"/>
      <c r="BF26" s="450"/>
      <c r="BG26" s="450"/>
      <c r="BH26" s="450"/>
      <c r="BI26" s="450"/>
      <c r="BJ26" s="450"/>
      <c r="BK26" s="450"/>
      <c r="BL26" s="450"/>
      <c r="BM26" s="450"/>
      <c r="BN26" s="450"/>
      <c r="BO26" s="450"/>
      <c r="BP26" s="450"/>
      <c r="BQ26" s="450"/>
      <c r="BR26" s="450"/>
      <c r="BS26" s="450"/>
      <c r="BT26" s="450"/>
      <c r="BU26" s="450"/>
      <c r="BV26" s="450"/>
      <c r="BW26" s="450"/>
      <c r="BX26" s="450"/>
      <c r="BY26" s="450"/>
      <c r="BZ26" s="450"/>
      <c r="CA26" s="450"/>
      <c r="CB26" s="450"/>
      <c r="CC26" s="450"/>
      <c r="CD26" s="450"/>
      <c r="CE26" s="450"/>
      <c r="CF26" s="450"/>
      <c r="CG26" s="450"/>
      <c r="CH26" s="450"/>
      <c r="CI26" s="450"/>
      <c r="CJ26" s="450"/>
      <c r="CK26" s="450"/>
      <c r="CL26" s="450"/>
      <c r="CM26" s="450"/>
      <c r="CN26" s="450"/>
      <c r="CO26" s="450"/>
      <c r="CP26" s="450"/>
      <c r="CQ26" s="450"/>
      <c r="CR26" s="450"/>
      <c r="CS26" s="450"/>
      <c r="CT26" s="450"/>
      <c r="CU26" s="450"/>
      <c r="CV26" s="450"/>
      <c r="CW26" s="450"/>
      <c r="CX26" s="450"/>
      <c r="CY26" s="450"/>
      <c r="CZ26" s="450"/>
      <c r="DA26" s="450"/>
      <c r="DB26" s="450"/>
      <c r="DC26" s="450"/>
      <c r="DD26" s="450"/>
      <c r="DE26" s="450"/>
      <c r="DF26" s="450"/>
      <c r="DG26" s="450"/>
      <c r="DH26" s="450"/>
      <c r="DI26" s="450"/>
      <c r="DJ26" s="450"/>
      <c r="DK26" s="450"/>
      <c r="DL26" s="450"/>
      <c r="DM26" s="450"/>
      <c r="DN26" s="450"/>
      <c r="DO26" s="450"/>
      <c r="DP26" s="450"/>
      <c r="DQ26" s="450"/>
      <c r="DR26" s="450"/>
      <c r="DS26" s="450"/>
      <c r="DT26" s="450"/>
      <c r="DU26" s="450"/>
      <c r="DV26" s="450"/>
      <c r="DW26" s="450"/>
      <c r="DX26" s="450"/>
      <c r="DY26" s="450"/>
      <c r="DZ26" s="450"/>
      <c r="EA26" s="450"/>
      <c r="EB26" s="450"/>
      <c r="EC26" s="450"/>
      <c r="ED26" s="450"/>
      <c r="EE26" s="450"/>
      <c r="EF26" s="450"/>
      <c r="EG26" s="450"/>
      <c r="EH26" s="450"/>
      <c r="EI26" s="450"/>
      <c r="EJ26" s="450"/>
      <c r="EK26" s="450"/>
      <c r="EL26" s="450"/>
      <c r="EM26" s="450"/>
      <c r="EN26" s="450"/>
      <c r="EO26" s="450"/>
      <c r="EP26" s="450"/>
      <c r="EQ26" s="450"/>
      <c r="ER26" s="450"/>
    </row>
    <row r="27" spans="1:148" ht="24.75" customHeight="1">
      <c r="B27" s="9"/>
      <c r="C27" s="754" t="s">
        <v>94</v>
      </c>
      <c r="D27" s="964" t="s">
        <v>622</v>
      </c>
      <c r="E27" s="965"/>
      <c r="F27" s="927">
        <f t="shared" ref="F27:K27" si="23">SUM(F28:F32)</f>
        <v>0</v>
      </c>
      <c r="G27" s="927">
        <f t="shared" si="23"/>
        <v>0</v>
      </c>
      <c r="H27" s="927">
        <f t="shared" si="23"/>
        <v>0</v>
      </c>
      <c r="I27" s="927">
        <f t="shared" si="23"/>
        <v>0</v>
      </c>
      <c r="J27" s="927">
        <f t="shared" si="23"/>
        <v>0</v>
      </c>
      <c r="K27" s="927">
        <f t="shared" si="23"/>
        <v>0</v>
      </c>
      <c r="L27" s="910">
        <f t="shared" si="20"/>
        <v>0</v>
      </c>
      <c r="M27" s="911">
        <f t="shared" si="21"/>
        <v>0</v>
      </c>
      <c r="N27" s="928"/>
      <c r="O27" s="928"/>
      <c r="P27" s="10"/>
      <c r="R27" s="782"/>
      <c r="T27" s="450"/>
      <c r="U27" s="450"/>
      <c r="V27" s="450"/>
      <c r="W27" s="450"/>
      <c r="X27" s="450"/>
      <c r="Y27" s="450"/>
      <c r="Z27" s="508"/>
    </row>
    <row r="28" spans="1:148" ht="24.75" customHeight="1">
      <c r="A28" s="137"/>
      <c r="B28" s="135"/>
      <c r="C28" s="142" t="s">
        <v>95</v>
      </c>
      <c r="D28" s="966" t="str">
        <f>"[총급여액+임금]*" &amp; TEXT(공통!E19, "0.0%")</f>
        <v>[총급여액+임금]*0.0%</v>
      </c>
      <c r="E28" s="967"/>
      <c r="F28" s="930"/>
      <c r="G28" s="930">
        <f>($G$11+$G$13+$G$15)*공통!E19</f>
        <v>0</v>
      </c>
      <c r="H28" s="930">
        <f>($H$11+$H$13+$H$15)*공통!E19</f>
        <v>0</v>
      </c>
      <c r="I28" s="930">
        <f>($I$11+$I$13+$I$15)*공통!E19</f>
        <v>0</v>
      </c>
      <c r="J28" s="930">
        <f>($J$11+$J$13+$J$15)*공통!E19</f>
        <v>0</v>
      </c>
      <c r="K28" s="930">
        <f>($K$11+$K$13+$K$15)*공통!E19</f>
        <v>0</v>
      </c>
      <c r="L28" s="907">
        <f t="shared" ref="L28:L32" si="24">J28+K28</f>
        <v>0</v>
      </c>
      <c r="M28" s="883">
        <f t="shared" ref="M28:M32" si="25">H28+I28+L28</f>
        <v>0</v>
      </c>
      <c r="N28" s="931"/>
      <c r="O28" s="931"/>
      <c r="P28" s="10"/>
      <c r="R28" s="137" t="s">
        <v>703</v>
      </c>
      <c r="S28" s="137"/>
      <c r="T28" s="450"/>
      <c r="U28" s="450"/>
      <c r="V28" s="450"/>
      <c r="W28" s="450"/>
      <c r="X28" s="450"/>
      <c r="Y28" s="450"/>
      <c r="Z28" s="508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37"/>
      <c r="EC28" s="137"/>
      <c r="ED28" s="137"/>
      <c r="EE28" s="137"/>
      <c r="EF28" s="137"/>
      <c r="EG28" s="137"/>
      <c r="EH28" s="137"/>
      <c r="EI28" s="137"/>
      <c r="EJ28" s="137"/>
      <c r="EK28" s="137"/>
      <c r="EL28" s="137"/>
      <c r="EM28" s="137"/>
      <c r="EN28" s="137"/>
      <c r="EO28" s="137"/>
      <c r="EP28" s="137"/>
      <c r="EQ28" s="137"/>
      <c r="ER28" s="137"/>
    </row>
    <row r="29" spans="1:148" ht="24.75" customHeight="1">
      <c r="A29" s="137"/>
      <c r="B29" s="135"/>
      <c r="C29" s="142" t="s">
        <v>96</v>
      </c>
      <c r="D29" s="966" t="str">
        <f>"[총급여액+임금]*" &amp; TEXT(공통!E20, "0.0000%")</f>
        <v>[총급여액+임금]*0.0000%</v>
      </c>
      <c r="E29" s="967"/>
      <c r="F29" s="930"/>
      <c r="G29" s="930">
        <f>($G$11+$G$13+$G$15)*공통!E20</f>
        <v>0</v>
      </c>
      <c r="H29" s="930">
        <f>($H$11+$H$13+$H$15)*공통!E20</f>
        <v>0</v>
      </c>
      <c r="I29" s="930">
        <f>($I$11+$I$13+$I$15)*공통!E20</f>
        <v>0</v>
      </c>
      <c r="J29" s="930">
        <f>($J$11+$J$13+$J$15)*공통!E20</f>
        <v>0</v>
      </c>
      <c r="K29" s="930">
        <f>($K$11+$K$13+$K$15)*공통!E20</f>
        <v>0</v>
      </c>
      <c r="L29" s="907">
        <f t="shared" si="24"/>
        <v>0</v>
      </c>
      <c r="M29" s="883">
        <f t="shared" si="25"/>
        <v>0</v>
      </c>
      <c r="N29" s="931"/>
      <c r="O29" s="931"/>
      <c r="P29" s="10"/>
      <c r="R29" s="137" t="s">
        <v>704</v>
      </c>
      <c r="S29" s="137"/>
      <c r="T29" s="450"/>
      <c r="U29" s="450"/>
      <c r="V29" s="450"/>
      <c r="W29" s="450"/>
      <c r="X29" s="450"/>
      <c r="Y29" s="450"/>
      <c r="Z29" s="508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37"/>
      <c r="EC29" s="137"/>
      <c r="ED29" s="137"/>
      <c r="EE29" s="137"/>
      <c r="EF29" s="137"/>
      <c r="EG29" s="137"/>
      <c r="EH29" s="137"/>
      <c r="EI29" s="137"/>
      <c r="EJ29" s="137"/>
      <c r="EK29" s="137"/>
      <c r="EL29" s="137"/>
      <c r="EM29" s="137"/>
      <c r="EN29" s="137"/>
      <c r="EO29" s="137"/>
      <c r="EP29" s="137"/>
      <c r="EQ29" s="137"/>
      <c r="ER29" s="137"/>
    </row>
    <row r="30" spans="1:148" ht="24.75" customHeight="1">
      <c r="A30" s="137"/>
      <c r="B30" s="135"/>
      <c r="C30" s="142" t="s">
        <v>97</v>
      </c>
      <c r="D30" s="966" t="s">
        <v>423</v>
      </c>
      <c r="E30" s="967"/>
      <c r="F30" s="930"/>
      <c r="G30" s="930"/>
      <c r="H30" s="930"/>
      <c r="I30" s="930"/>
      <c r="J30" s="930"/>
      <c r="K30" s="930"/>
      <c r="L30" s="907">
        <f t="shared" si="24"/>
        <v>0</v>
      </c>
      <c r="M30" s="883">
        <f t="shared" si="25"/>
        <v>0</v>
      </c>
      <c r="N30" s="931"/>
      <c r="O30" s="931"/>
      <c r="P30" s="10"/>
      <c r="R30" s="137" t="s">
        <v>705</v>
      </c>
      <c r="S30" s="137"/>
      <c r="T30" s="450"/>
      <c r="U30" s="450"/>
      <c r="V30" s="450"/>
      <c r="W30" s="450"/>
      <c r="X30" s="450"/>
      <c r="Y30" s="450"/>
      <c r="Z30" s="508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37"/>
      <c r="EC30" s="137"/>
      <c r="ED30" s="137"/>
      <c r="EE30" s="137"/>
      <c r="EF30" s="137"/>
      <c r="EG30" s="137"/>
      <c r="EH30" s="137"/>
      <c r="EI30" s="137"/>
      <c r="EJ30" s="137"/>
      <c r="EK30" s="137"/>
      <c r="EL30" s="137"/>
      <c r="EM30" s="137"/>
      <c r="EN30" s="137"/>
      <c r="EO30" s="137"/>
      <c r="EP30" s="137"/>
      <c r="EQ30" s="137"/>
      <c r="ER30" s="137"/>
    </row>
    <row r="31" spans="1:148" ht="24.75" customHeight="1">
      <c r="B31" s="9"/>
      <c r="C31" s="142" t="s">
        <v>4</v>
      </c>
      <c r="D31" s="966" t="str">
        <f>"[총급여액+임금+(외주비*하도급노무비율)]*" &amp; TEXT(공통!E21, "0.000%")</f>
        <v>[총급여액+임금+(외주비*하도급노무비율)]*0.000%</v>
      </c>
      <c r="E31" s="967"/>
      <c r="F31" s="930"/>
      <c r="G31" s="930">
        <f>($G$11+$G$13+$G$15)*공통!E21</f>
        <v>0</v>
      </c>
      <c r="H31" s="930">
        <f>($H$11+$H$13+$H$15)*공통!E21</f>
        <v>0</v>
      </c>
      <c r="I31" s="930">
        <f>($I$11+$I$13+$I$15)*공통!E21</f>
        <v>0</v>
      </c>
      <c r="J31" s="930">
        <f>($J$11+$J$13+$J$15)*공통!E21</f>
        <v>0</v>
      </c>
      <c r="K31" s="930">
        <f>($K$11+$K$13+$K$15)*공통!E21</f>
        <v>0</v>
      </c>
      <c r="L31" s="907">
        <f t="shared" si="24"/>
        <v>0</v>
      </c>
      <c r="M31" s="883">
        <f t="shared" si="25"/>
        <v>0</v>
      </c>
      <c r="N31" s="931"/>
      <c r="O31" s="931"/>
      <c r="P31" s="10"/>
      <c r="R31" s="5" t="s">
        <v>706</v>
      </c>
      <c r="T31" s="450"/>
      <c r="U31" s="450"/>
      <c r="V31" s="450"/>
      <c r="W31" s="450"/>
      <c r="X31" s="450"/>
      <c r="Y31" s="450"/>
      <c r="Z31" s="508"/>
    </row>
    <row r="32" spans="1:148" ht="24.75" customHeight="1">
      <c r="B32" s="9"/>
      <c r="C32" s="142" t="s">
        <v>98</v>
      </c>
      <c r="D32" s="966" t="str">
        <f>"[총급여액+임금+(외주비*하도급노무비율)]*" &amp; TEXT(공통!E22, "0.00%")</f>
        <v>[총급여액+임금+(외주비*하도급노무비율)]*0.00%</v>
      </c>
      <c r="E32" s="967"/>
      <c r="F32" s="930"/>
      <c r="G32" s="930">
        <f>($G$11+$G$13+$G$15)*공통!E22</f>
        <v>0</v>
      </c>
      <c r="H32" s="930">
        <f>($H$11+$H$13+$H$15)*공통!E22</f>
        <v>0</v>
      </c>
      <c r="I32" s="930">
        <f>($I$11+$I$13+$I$15)*공통!E22</f>
        <v>0</v>
      </c>
      <c r="J32" s="930">
        <f>($J$11+$J$13+$J$15)*공통!E22</f>
        <v>0</v>
      </c>
      <c r="K32" s="930">
        <f>($K$11+$K$13+$K$15)*공통!E22</f>
        <v>0</v>
      </c>
      <c r="L32" s="907">
        <f t="shared" si="24"/>
        <v>0</v>
      </c>
      <c r="M32" s="883">
        <f t="shared" si="25"/>
        <v>0</v>
      </c>
      <c r="N32" s="931"/>
      <c r="O32" s="931"/>
      <c r="P32" s="10"/>
      <c r="R32" s="5" t="s">
        <v>706</v>
      </c>
      <c r="T32" s="450"/>
      <c r="U32" s="450"/>
      <c r="V32" s="450"/>
      <c r="W32" s="450"/>
      <c r="X32" s="450"/>
      <c r="Y32" s="450"/>
      <c r="Z32" s="508"/>
    </row>
    <row r="33" spans="1:148" ht="24.75" customHeight="1">
      <c r="B33" s="9"/>
      <c r="C33" s="906" t="s">
        <v>99</v>
      </c>
      <c r="D33" s="968"/>
      <c r="E33" s="969"/>
      <c r="F33" s="910">
        <f>SUM(F34:F37)</f>
        <v>0</v>
      </c>
      <c r="G33" s="910">
        <f t="shared" ref="G33:K33" si="26">SUM(G34:G37)</f>
        <v>0</v>
      </c>
      <c r="H33" s="910">
        <f t="shared" si="26"/>
        <v>0</v>
      </c>
      <c r="I33" s="910">
        <f t="shared" si="26"/>
        <v>0</v>
      </c>
      <c r="J33" s="910">
        <f t="shared" si="26"/>
        <v>0</v>
      </c>
      <c r="K33" s="910">
        <f t="shared" si="26"/>
        <v>0</v>
      </c>
      <c r="L33" s="910">
        <f t="shared" ref="L33" si="27">J33+K33</f>
        <v>0</v>
      </c>
      <c r="M33" s="911">
        <f t="shared" ref="M33" si="28">H33+I33+L33</f>
        <v>0</v>
      </c>
      <c r="N33" s="911"/>
      <c r="O33" s="911"/>
      <c r="P33" s="10"/>
      <c r="R33" s="5" t="s">
        <v>707</v>
      </c>
      <c r="T33" s="450"/>
      <c r="U33" s="450"/>
      <c r="V33" s="450"/>
      <c r="W33" s="450"/>
      <c r="X33" s="450"/>
      <c r="Y33" s="450"/>
      <c r="Z33" s="508"/>
    </row>
    <row r="34" spans="1:148" ht="24.75" customHeight="1">
      <c r="B34" s="9"/>
      <c r="C34" s="142" t="s">
        <v>100</v>
      </c>
      <c r="D34" s="966"/>
      <c r="E34" s="967"/>
      <c r="F34" s="930"/>
      <c r="G34" s="930"/>
      <c r="H34" s="932"/>
      <c r="I34" s="909"/>
      <c r="J34" s="909"/>
      <c r="K34" s="909"/>
      <c r="L34" s="907">
        <f t="shared" ref="L34:L37" si="29">J34+K34</f>
        <v>0</v>
      </c>
      <c r="M34" s="883">
        <f t="shared" ref="M34:M37" si="30">H34+I34+L34</f>
        <v>0</v>
      </c>
      <c r="N34" s="931"/>
      <c r="O34" s="931"/>
      <c r="P34" s="10"/>
      <c r="R34" s="782"/>
      <c r="T34" s="450"/>
      <c r="U34" s="450"/>
      <c r="V34" s="450"/>
      <c r="W34" s="450"/>
      <c r="X34" s="450"/>
      <c r="Y34" s="450"/>
      <c r="Z34" s="508"/>
    </row>
    <row r="35" spans="1:148" ht="24.75" customHeight="1">
      <c r="B35" s="9"/>
      <c r="C35" s="142" t="s">
        <v>621</v>
      </c>
      <c r="D35" s="966"/>
      <c r="E35" s="967"/>
      <c r="F35" s="930"/>
      <c r="G35" s="930"/>
      <c r="H35" s="932"/>
      <c r="I35" s="909"/>
      <c r="J35" s="909"/>
      <c r="K35" s="909"/>
      <c r="L35" s="907">
        <f t="shared" si="29"/>
        <v>0</v>
      </c>
      <c r="M35" s="883">
        <f t="shared" si="30"/>
        <v>0</v>
      </c>
      <c r="N35" s="931"/>
      <c r="O35" s="931"/>
      <c r="P35" s="10"/>
      <c r="R35" s="782"/>
      <c r="T35" s="450"/>
      <c r="U35" s="450"/>
      <c r="V35" s="450"/>
      <c r="W35" s="450"/>
      <c r="X35" s="450"/>
      <c r="Y35" s="450"/>
      <c r="Z35" s="508"/>
    </row>
    <row r="36" spans="1:148" ht="24.75" customHeight="1">
      <c r="B36" s="9"/>
      <c r="C36" s="142" t="s">
        <v>101</v>
      </c>
      <c r="D36" s="966" t="s">
        <v>516</v>
      </c>
      <c r="E36" s="967"/>
      <c r="F36" s="930"/>
      <c r="G36" s="930"/>
      <c r="H36" s="932"/>
      <c r="I36" s="931"/>
      <c r="J36" s="931"/>
      <c r="K36" s="909"/>
      <c r="L36" s="907">
        <f t="shared" si="29"/>
        <v>0</v>
      </c>
      <c r="M36" s="883">
        <f t="shared" si="30"/>
        <v>0</v>
      </c>
      <c r="N36" s="931"/>
      <c r="O36" s="931"/>
      <c r="P36" s="10"/>
      <c r="R36" s="438" t="s">
        <v>708</v>
      </c>
      <c r="T36" s="450"/>
      <c r="U36" s="450"/>
      <c r="V36" s="450"/>
      <c r="W36" s="450"/>
      <c r="X36" s="450"/>
      <c r="Y36" s="450"/>
      <c r="Z36" s="508"/>
    </row>
    <row r="37" spans="1:148" ht="24.75" customHeight="1">
      <c r="B37" s="9"/>
      <c r="C37" s="143" t="s">
        <v>102</v>
      </c>
      <c r="D37" s="947" t="s">
        <v>463</v>
      </c>
      <c r="E37" s="948"/>
      <c r="F37" s="933"/>
      <c r="G37" s="933"/>
      <c r="H37" s="935"/>
      <c r="I37" s="936"/>
      <c r="J37" s="936"/>
      <c r="K37" s="937"/>
      <c r="L37" s="878">
        <f t="shared" si="29"/>
        <v>0</v>
      </c>
      <c r="M37" s="871">
        <f t="shared" si="30"/>
        <v>0</v>
      </c>
      <c r="N37" s="936"/>
      <c r="O37" s="936"/>
      <c r="P37" s="10"/>
      <c r="R37" s="438" t="s">
        <v>709</v>
      </c>
      <c r="T37" s="450"/>
      <c r="U37" s="450"/>
      <c r="V37" s="450"/>
      <c r="W37" s="450"/>
      <c r="X37" s="450"/>
      <c r="Y37" s="450"/>
      <c r="Z37" s="508"/>
    </row>
    <row r="38" spans="1:148" ht="24.75" customHeight="1">
      <c r="A38" s="98"/>
      <c r="B38" s="449"/>
      <c r="C38" s="136" t="s">
        <v>400</v>
      </c>
      <c r="D38" s="904">
        <f>공통!E64</f>
        <v>0</v>
      </c>
      <c r="E38" s="950"/>
      <c r="F38" s="915">
        <f>공통!E65</f>
        <v>0</v>
      </c>
      <c r="G38" s="915">
        <f>공통!E66</f>
        <v>0</v>
      </c>
      <c r="H38" s="915">
        <f>공통!E67</f>
        <v>0</v>
      </c>
      <c r="I38" s="915">
        <f>공통!E68</f>
        <v>0</v>
      </c>
      <c r="J38" s="915">
        <f>공통!E69</f>
        <v>0</v>
      </c>
      <c r="K38" s="915">
        <f>공통!E70</f>
        <v>0</v>
      </c>
      <c r="L38" s="917">
        <f t="shared" ref="L38" si="31">J38+K38</f>
        <v>0</v>
      </c>
      <c r="M38" s="917">
        <f t="shared" ref="M38" si="32">H38+I38+L38</f>
        <v>0</v>
      </c>
      <c r="N38" s="916"/>
      <c r="O38" s="916"/>
      <c r="P38" s="461"/>
      <c r="Q38" s="98"/>
      <c r="S38" s="98"/>
      <c r="T38" s="450"/>
      <c r="U38" s="450"/>
      <c r="V38" s="450"/>
      <c r="W38" s="450"/>
      <c r="X38" s="450"/>
      <c r="Y38" s="450"/>
      <c r="Z38" s="50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</row>
    <row r="39" spans="1:148" ht="24.75" customHeight="1">
      <c r="A39" s="98"/>
      <c r="B39" s="449"/>
      <c r="C39" s="138" t="s">
        <v>401</v>
      </c>
      <c r="D39" s="904">
        <f>공통!E71</f>
        <v>0</v>
      </c>
      <c r="E39" s="950"/>
      <c r="F39" s="915">
        <f>공통!E72</f>
        <v>0</v>
      </c>
      <c r="G39" s="915">
        <f>공통!E73</f>
        <v>0</v>
      </c>
      <c r="H39" s="915">
        <f>공통!E74</f>
        <v>0</v>
      </c>
      <c r="I39" s="915">
        <f>공통!E75</f>
        <v>0</v>
      </c>
      <c r="J39" s="915">
        <f>공통!E76</f>
        <v>0</v>
      </c>
      <c r="K39" s="915">
        <f>공통!E77</f>
        <v>0</v>
      </c>
      <c r="L39" s="917">
        <f t="shared" ref="L39" si="33">J39+K39</f>
        <v>0</v>
      </c>
      <c r="M39" s="917">
        <f t="shared" ref="M39" si="34">H39+I39+L39</f>
        <v>0</v>
      </c>
      <c r="N39" s="916"/>
      <c r="O39" s="916"/>
      <c r="P39" s="461"/>
      <c r="Q39" s="98"/>
      <c r="R39" s="5" t="s">
        <v>710</v>
      </c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</row>
    <row r="40" spans="1:148" ht="24.75" customHeight="1">
      <c r="A40" s="450"/>
      <c r="B40" s="451"/>
      <c r="C40" s="139" t="s">
        <v>402</v>
      </c>
      <c r="D40" s="904">
        <f>공통!E78</f>
        <v>0</v>
      </c>
      <c r="E40" s="950"/>
      <c r="F40" s="915">
        <f>공통!E79</f>
        <v>0</v>
      </c>
      <c r="G40" s="916">
        <f>공통!E80</f>
        <v>0</v>
      </c>
      <c r="H40" s="916">
        <f>공통!E81</f>
        <v>0</v>
      </c>
      <c r="I40" s="916">
        <f>공통!E82</f>
        <v>0</v>
      </c>
      <c r="J40" s="916">
        <f>공통!E83</f>
        <v>0</v>
      </c>
      <c r="K40" s="916">
        <f>공통!E84</f>
        <v>0</v>
      </c>
      <c r="L40" s="917">
        <f t="shared" ref="L40:L43" si="35">J40+K40</f>
        <v>0</v>
      </c>
      <c r="M40" s="917">
        <f t="shared" ref="M40:M43" si="36">H40+I40+L40</f>
        <v>0</v>
      </c>
      <c r="N40" s="916"/>
      <c r="O40" s="916"/>
      <c r="P40" s="461"/>
      <c r="Q40" s="98"/>
      <c r="S40" s="445"/>
      <c r="T40" s="445"/>
      <c r="U40" s="445"/>
      <c r="V40" s="445"/>
      <c r="W40" s="445"/>
      <c r="X40" s="445"/>
      <c r="Y40" s="445"/>
      <c r="Z40" s="445"/>
      <c r="AA40" s="445"/>
      <c r="AB40" s="445"/>
      <c r="AC40" s="445"/>
      <c r="AD40" s="445"/>
      <c r="AE40" s="445"/>
      <c r="AF40" s="445"/>
      <c r="AG40" s="445"/>
      <c r="AH40" s="445"/>
      <c r="AI40" s="445"/>
      <c r="AJ40" s="445"/>
      <c r="AK40" s="445"/>
      <c r="AL40" s="445"/>
      <c r="AM40" s="445"/>
      <c r="AN40" s="445"/>
      <c r="AO40" s="445"/>
      <c r="AP40" s="445"/>
      <c r="AQ40" s="450"/>
      <c r="AR40" s="450"/>
      <c r="AS40" s="450"/>
      <c r="AT40" s="450"/>
      <c r="AU40" s="450"/>
      <c r="AV40" s="450"/>
      <c r="AW40" s="450"/>
      <c r="AX40" s="450"/>
      <c r="AY40" s="450"/>
      <c r="AZ40" s="450"/>
      <c r="BA40" s="450"/>
      <c r="BB40" s="450"/>
      <c r="BC40" s="450"/>
      <c r="BD40" s="450"/>
      <c r="BE40" s="450"/>
      <c r="BF40" s="450"/>
      <c r="BG40" s="450"/>
      <c r="BH40" s="450"/>
      <c r="BI40" s="450"/>
      <c r="BJ40" s="450"/>
      <c r="BK40" s="450"/>
      <c r="BL40" s="450"/>
      <c r="BM40" s="450"/>
      <c r="BN40" s="450"/>
      <c r="BO40" s="450"/>
      <c r="BP40" s="450"/>
      <c r="BQ40" s="450"/>
      <c r="BR40" s="450"/>
      <c r="BS40" s="450"/>
      <c r="BT40" s="450"/>
      <c r="BU40" s="450"/>
      <c r="BV40" s="450"/>
      <c r="BW40" s="450"/>
      <c r="BX40" s="450"/>
      <c r="BY40" s="450"/>
      <c r="BZ40" s="450"/>
      <c r="CA40" s="450"/>
      <c r="CB40" s="450"/>
      <c r="CC40" s="450"/>
      <c r="CD40" s="450"/>
      <c r="CE40" s="450"/>
      <c r="CF40" s="450"/>
      <c r="CG40" s="450"/>
      <c r="CH40" s="450"/>
      <c r="CI40" s="450"/>
      <c r="CJ40" s="450"/>
      <c r="CK40" s="450"/>
      <c r="CL40" s="450"/>
      <c r="CM40" s="450"/>
      <c r="CN40" s="450"/>
      <c r="CO40" s="450"/>
      <c r="CP40" s="450"/>
      <c r="CQ40" s="450"/>
      <c r="CR40" s="450"/>
      <c r="CS40" s="450"/>
      <c r="CT40" s="450"/>
      <c r="CU40" s="450"/>
      <c r="CV40" s="450"/>
      <c r="CW40" s="450"/>
      <c r="CX40" s="450"/>
      <c r="CY40" s="450"/>
      <c r="CZ40" s="450"/>
      <c r="DA40" s="450"/>
      <c r="DB40" s="450"/>
      <c r="DC40" s="450"/>
      <c r="DD40" s="450"/>
      <c r="DE40" s="450"/>
      <c r="DF40" s="450"/>
      <c r="DG40" s="450"/>
      <c r="DH40" s="450"/>
      <c r="DI40" s="450"/>
      <c r="DJ40" s="450"/>
      <c r="DK40" s="450"/>
      <c r="DL40" s="450"/>
      <c r="DM40" s="450"/>
      <c r="DN40" s="450"/>
      <c r="DO40" s="450"/>
      <c r="DP40" s="450"/>
      <c r="DQ40" s="450"/>
      <c r="DR40" s="450"/>
      <c r="DS40" s="450"/>
      <c r="DT40" s="450"/>
      <c r="DU40" s="450"/>
      <c r="DV40" s="450"/>
      <c r="DW40" s="450"/>
      <c r="DX40" s="450"/>
      <c r="DY40" s="450"/>
      <c r="DZ40" s="450"/>
      <c r="EA40" s="450"/>
      <c r="EB40" s="450"/>
      <c r="EC40" s="450"/>
      <c r="ED40" s="450"/>
      <c r="EE40" s="450"/>
      <c r="EF40" s="450"/>
      <c r="EG40" s="450"/>
      <c r="EH40" s="450"/>
      <c r="EI40" s="450"/>
      <c r="EJ40" s="450"/>
      <c r="EK40" s="450"/>
      <c r="EL40" s="450"/>
      <c r="EM40" s="450"/>
      <c r="EN40" s="450"/>
      <c r="EO40" s="450"/>
      <c r="EP40" s="450"/>
      <c r="EQ40" s="450"/>
      <c r="ER40" s="450"/>
    </row>
    <row r="41" spans="1:148" ht="24.75" customHeight="1">
      <c r="A41" s="137"/>
      <c r="B41" s="135"/>
      <c r="C41" s="139" t="s">
        <v>403</v>
      </c>
      <c r="D41" s="904" t="s">
        <v>391</v>
      </c>
      <c r="E41" s="950"/>
      <c r="F41" s="915">
        <f>SUM(F42:F43)</f>
        <v>0</v>
      </c>
      <c r="G41" s="915">
        <f t="shared" ref="G41:K41" si="37">SUM(G42:G43)</f>
        <v>0</v>
      </c>
      <c r="H41" s="915">
        <f t="shared" si="37"/>
        <v>0</v>
      </c>
      <c r="I41" s="915">
        <f t="shared" si="37"/>
        <v>0</v>
      </c>
      <c r="J41" s="915">
        <f t="shared" si="37"/>
        <v>0</v>
      </c>
      <c r="K41" s="915">
        <f t="shared" si="37"/>
        <v>0</v>
      </c>
      <c r="L41" s="917">
        <f t="shared" si="35"/>
        <v>0</v>
      </c>
      <c r="M41" s="917">
        <f t="shared" si="36"/>
        <v>0</v>
      </c>
      <c r="N41" s="917"/>
      <c r="O41" s="917"/>
      <c r="P41" s="10"/>
      <c r="R41"/>
      <c r="S41" s="450"/>
      <c r="T41" s="450"/>
      <c r="U41" s="450"/>
      <c r="V41" s="450"/>
      <c r="W41" s="450"/>
      <c r="X41" s="450"/>
      <c r="Y41" s="450"/>
      <c r="Z41" s="450"/>
      <c r="AA41" s="450"/>
      <c r="AB41" s="450"/>
      <c r="AC41" s="450"/>
      <c r="AD41" s="450"/>
      <c r="AE41" s="450"/>
      <c r="AF41" s="450"/>
      <c r="AG41" s="450"/>
      <c r="AH41" s="450"/>
      <c r="AI41" s="450"/>
      <c r="AJ41" s="450"/>
      <c r="AK41" s="450"/>
      <c r="AL41" s="450"/>
      <c r="AM41" s="450"/>
      <c r="AN41" s="450"/>
      <c r="AO41" s="450"/>
      <c r="AP41" s="450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7"/>
      <c r="DB41" s="137"/>
      <c r="DC41" s="137"/>
      <c r="DD41" s="137"/>
      <c r="DE41" s="137"/>
      <c r="DF41" s="137"/>
      <c r="DG41" s="137"/>
      <c r="DH41" s="137"/>
      <c r="DI41" s="137"/>
      <c r="DJ41" s="137"/>
      <c r="DK41" s="137"/>
      <c r="DL41" s="137"/>
      <c r="DM41" s="137"/>
      <c r="DN41" s="137"/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7"/>
      <c r="EB41" s="137"/>
      <c r="EC41" s="137"/>
      <c r="ED41" s="137"/>
      <c r="EE41" s="137"/>
      <c r="EF41" s="137"/>
      <c r="EG41" s="137"/>
      <c r="EH41" s="137"/>
      <c r="EI41" s="137"/>
      <c r="EJ41" s="137"/>
      <c r="EK41" s="137"/>
      <c r="EL41" s="137"/>
      <c r="EM41" s="137"/>
      <c r="EN41" s="137"/>
      <c r="EO41" s="137"/>
      <c r="EP41" s="137"/>
      <c r="EQ41" s="137"/>
      <c r="ER41" s="137"/>
    </row>
    <row r="42" spans="1:148" ht="24.75" customHeight="1">
      <c r="A42" s="137"/>
      <c r="B42" s="135"/>
      <c r="C42" s="791" t="s">
        <v>662</v>
      </c>
      <c r="D42" s="970" t="s">
        <v>665</v>
      </c>
      <c r="E42" s="971"/>
      <c r="F42" s="920">
        <f>SUMIF('5-2. 회선비산출내역'!$D:$D,1,'5-2. 회선비산출내역'!$J:$J)</f>
        <v>0</v>
      </c>
      <c r="G42" s="920">
        <f>SUMIF('5-2. 회선비산출내역'!$D:$D,1,'5-2. 회선비산출내역'!$M:$M)</f>
        <v>0</v>
      </c>
      <c r="H42" s="922">
        <f>SUMIF('5-2. 회선비산출내역'!$D:$D,1,'5-2. 회선비산출내역'!$P:$P)</f>
        <v>0</v>
      </c>
      <c r="I42" s="972">
        <f>SUMIF('5-2. 회선비산출내역'!$D:$D,1,'5-2. 회선비산출내역'!$S:$S)</f>
        <v>0</v>
      </c>
      <c r="J42" s="972">
        <f>SUMIF('5-2. 회선비산출내역'!$D:$D,1,'5-2. 회선비산출내역'!$V:$V)</f>
        <v>0</v>
      </c>
      <c r="K42" s="922">
        <f>SUMIF('5-2. 회선비산출내역'!$D:$D,1,'5-2. 회선비산출내역'!$Y:$Y)+SUMIF('5-2. 회선비산출내역'!$D:$D,1,'5-2. 회선비산출내역'!$AB:$AB)+SUMIF('5-2. 회선비산출내역'!$D:$D,1,'5-2. 회선비산출내역'!$AE:$AE)</f>
        <v>0</v>
      </c>
      <c r="L42" s="876">
        <f t="shared" si="35"/>
        <v>0</v>
      </c>
      <c r="M42" s="877">
        <f t="shared" si="36"/>
        <v>0</v>
      </c>
      <c r="N42" s="922"/>
      <c r="O42" s="922"/>
      <c r="P42" s="10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7"/>
      <c r="DB42" s="137"/>
      <c r="DC42" s="137"/>
      <c r="DD42" s="137"/>
      <c r="DE42" s="137"/>
      <c r="DF42" s="137"/>
      <c r="DG42" s="137"/>
      <c r="DH42" s="137"/>
      <c r="DI42" s="137"/>
      <c r="DJ42" s="137"/>
      <c r="DK42" s="137"/>
      <c r="DL42" s="137"/>
      <c r="DM42" s="137"/>
      <c r="DN42" s="137"/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7"/>
      <c r="EB42" s="137"/>
      <c r="EC42" s="137"/>
      <c r="ED42" s="137"/>
      <c r="EE42" s="137"/>
      <c r="EF42" s="137"/>
      <c r="EG42" s="137"/>
      <c r="EH42" s="137"/>
      <c r="EI42" s="137"/>
      <c r="EJ42" s="137"/>
      <c r="EK42" s="137"/>
      <c r="EL42" s="137"/>
      <c r="EM42" s="137"/>
      <c r="EN42" s="137"/>
      <c r="EO42" s="137"/>
      <c r="EP42" s="137"/>
      <c r="EQ42" s="137"/>
      <c r="ER42" s="137"/>
    </row>
    <row r="43" spans="1:148" ht="24.75" customHeight="1">
      <c r="A43" s="137"/>
      <c r="B43" s="135"/>
      <c r="C43" s="792" t="s">
        <v>663</v>
      </c>
      <c r="D43" s="973" t="s">
        <v>664</v>
      </c>
      <c r="E43" s="974"/>
      <c r="F43" s="934">
        <f>SUMIF('5-2. 회선비산출내역'!$D:$D,2,'5-2. 회선비산출내역'!$J:$J)</f>
        <v>0</v>
      </c>
      <c r="G43" s="934">
        <f>SUMIF('5-2. 회선비산출내역'!$D:$D,2,'5-2. 회선비산출내역'!$M:$M)</f>
        <v>0</v>
      </c>
      <c r="H43" s="938">
        <f>SUMIF('5-2. 회선비산출내역'!$D:$D,2,'5-2. 회선비산출내역'!$P:$P)</f>
        <v>0</v>
      </c>
      <c r="I43" s="937">
        <f>SUMIF('5-2. 회선비산출내역'!$D:$D,2,'5-2. 회선비산출내역'!$S:$S)</f>
        <v>0</v>
      </c>
      <c r="J43" s="937">
        <f>SUMIF('5-2. 회선비산출내역'!$D:$D,2,'5-2. 회선비산출내역'!$V:$V)</f>
        <v>0</v>
      </c>
      <c r="K43" s="938">
        <f>SUMIF('5-2. 회선비산출내역'!$D:$D,2,'5-2. 회선비산출내역'!$Y:$Y)+SUMIF('5-2. 회선비산출내역'!$D:$D,2,'5-2. 회선비산출내역'!$AB:$AB)+SUMIF('5-2. 회선비산출내역'!$D:$D,2,'5-2. 회선비산출내역'!$AE:$AE)</f>
        <v>0</v>
      </c>
      <c r="L43" s="878">
        <f t="shared" si="35"/>
        <v>0</v>
      </c>
      <c r="M43" s="871">
        <f t="shared" si="36"/>
        <v>0</v>
      </c>
      <c r="N43" s="938"/>
      <c r="O43" s="938"/>
      <c r="P43" s="10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7"/>
      <c r="DB43" s="137"/>
      <c r="DC43" s="137"/>
      <c r="DD43" s="137"/>
      <c r="DE43" s="137"/>
      <c r="DF43" s="137"/>
      <c r="DG43" s="137"/>
      <c r="DH43" s="137"/>
      <c r="DI43" s="137"/>
      <c r="DJ43" s="137"/>
      <c r="DK43" s="137"/>
      <c r="DL43" s="137"/>
      <c r="DM43" s="137"/>
      <c r="DN43" s="137"/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7"/>
      <c r="EB43" s="137"/>
      <c r="EC43" s="137"/>
      <c r="ED43" s="137"/>
      <c r="EE43" s="137"/>
      <c r="EF43" s="137"/>
      <c r="EG43" s="137"/>
      <c r="EH43" s="137"/>
      <c r="EI43" s="137"/>
      <c r="EJ43" s="137"/>
      <c r="EK43" s="137"/>
      <c r="EL43" s="137"/>
      <c r="EM43" s="137"/>
      <c r="EN43" s="137"/>
      <c r="EO43" s="137"/>
      <c r="EP43" s="137"/>
      <c r="EQ43" s="137"/>
      <c r="ER43" s="137"/>
    </row>
    <row r="44" spans="1:148" ht="24.75" customHeight="1">
      <c r="A44" s="98"/>
      <c r="B44" s="449"/>
      <c r="C44" s="140" t="s">
        <v>404</v>
      </c>
      <c r="D44" s="904" t="s">
        <v>391</v>
      </c>
      <c r="E44" s="950"/>
      <c r="F44" s="915">
        <f>SUM(F45:F46)</f>
        <v>0</v>
      </c>
      <c r="G44" s="915">
        <f t="shared" ref="G44:K44" si="38">SUM(G45:G46)</f>
        <v>0</v>
      </c>
      <c r="H44" s="915">
        <f t="shared" si="38"/>
        <v>0</v>
      </c>
      <c r="I44" s="915">
        <f t="shared" si="38"/>
        <v>0</v>
      </c>
      <c r="J44" s="915">
        <f t="shared" si="38"/>
        <v>0</v>
      </c>
      <c r="K44" s="915">
        <f t="shared" si="38"/>
        <v>0</v>
      </c>
      <c r="L44" s="917">
        <f t="shared" ref="L44:L46" si="39">J44+K44</f>
        <v>0</v>
      </c>
      <c r="M44" s="917">
        <f t="shared" ref="M44:M46" si="40">H44+I44+L44</f>
        <v>0</v>
      </c>
      <c r="N44" s="916"/>
      <c r="O44" s="916"/>
      <c r="P44" s="461"/>
      <c r="Q44" s="98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</row>
    <row r="45" spans="1:148" ht="24.75" customHeight="1">
      <c r="B45" s="9"/>
      <c r="C45" s="618" t="s">
        <v>405</v>
      </c>
      <c r="D45" s="966" t="s">
        <v>458</v>
      </c>
      <c r="E45" s="946"/>
      <c r="F45" s="920">
        <f>SUMIF('5-3. 소모품비산출내역'!$D:$D,1,'5-3. 소모품비산출내역'!$J:$J)</f>
        <v>0</v>
      </c>
      <c r="G45" s="920">
        <f>SUMIF('5-3. 소모품비산출내역'!$D:$D,1,'5-3. 소모품비산출내역'!$M:$M)</f>
        <v>0</v>
      </c>
      <c r="H45" s="920">
        <f>SUMIF('5-3. 소모품비산출내역'!$D:$D,1,'5-3. 소모품비산출내역'!$P:$P)</f>
        <v>0</v>
      </c>
      <c r="I45" s="920">
        <f>SUMIF('5-3. 소모품비산출내역'!$D:$D,1,'5-3. 소모품비산출내역'!$S:$S)</f>
        <v>0</v>
      </c>
      <c r="J45" s="920">
        <f>SUMIF('5-3. 소모품비산출내역'!$D:$D,1,'5-3. 소모품비산출내역'!$V:$V)</f>
        <v>0</v>
      </c>
      <c r="K45" s="920">
        <f>SUMIF('5-3. 소모품비산출내역'!$D:$D,1,'5-3. 소모품비산출내역'!$Y:$Y)+SUMIF('5-3. 소모품비산출내역'!$D:$D,1,'5-3. 소모품비산출내역'!$AB:$AB)+SUMIF('5-3. 소모품비산출내역'!$D:$D,1,'5-3. 소모품비산출내역'!$AE:$AE)</f>
        <v>0</v>
      </c>
      <c r="L45" s="876">
        <f t="shared" si="39"/>
        <v>0</v>
      </c>
      <c r="M45" s="877">
        <f t="shared" si="40"/>
        <v>0</v>
      </c>
      <c r="N45" s="926"/>
      <c r="O45" s="926"/>
      <c r="P45" s="10"/>
      <c r="R45" s="5" t="s">
        <v>711</v>
      </c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</row>
    <row r="46" spans="1:148" ht="24.75" customHeight="1">
      <c r="B46" s="9"/>
      <c r="C46" s="619" t="s">
        <v>406</v>
      </c>
      <c r="D46" s="966" t="s">
        <v>458</v>
      </c>
      <c r="E46" s="967"/>
      <c r="F46" s="908">
        <f>SUMIF('5-3. 소모품비산출내역'!$D:$D,2,'5-3. 소모품비산출내역'!$J:$J)</f>
        <v>0</v>
      </c>
      <c r="G46" s="908">
        <f>SUMIF('5-3. 소모품비산출내역'!$D:$D,2,'5-3. 소모품비산출내역'!$M:$M)</f>
        <v>0</v>
      </c>
      <c r="H46" s="975">
        <f>SUMIF('5-3. 소모품비산출내역'!$D:$D,2,'5-3. 소모품비산출내역'!$P:$P)</f>
        <v>0</v>
      </c>
      <c r="I46" s="976">
        <f>SUMIF('5-3. 소모품비산출내역'!$D:$D,2,'5-3. 소모품비산출내역'!$S:$S)</f>
        <v>0</v>
      </c>
      <c r="J46" s="976">
        <f>SUMIF('5-3. 소모품비산출내역'!$D:$D,2,'5-3. 소모품비산출내역'!$V:$V)</f>
        <v>0</v>
      </c>
      <c r="K46" s="976">
        <f>SUMIF('5-3. 소모품비산출내역'!$D:$D,2,'5-3. 소모품비산출내역'!$Y:$Y)+SUMIF('5-3. 소모품비산출내역'!$D:$D,2,'5-3. 소모품비산출내역'!$AB:$AB)+SUMIF('5-3. 소모품비산출내역'!$D:$D,2,'5-3. 소모품비산출내역'!$AE:$AE)</f>
        <v>0</v>
      </c>
      <c r="L46" s="878">
        <f t="shared" si="39"/>
        <v>0</v>
      </c>
      <c r="M46" s="871">
        <f t="shared" si="40"/>
        <v>0</v>
      </c>
      <c r="N46" s="926"/>
      <c r="O46" s="926"/>
      <c r="P46" s="10"/>
      <c r="R46" s="782"/>
    </row>
    <row r="47" spans="1:148" ht="24.75" customHeight="1">
      <c r="A47" s="450"/>
      <c r="B47" s="451"/>
      <c r="C47" s="136" t="s">
        <v>407</v>
      </c>
      <c r="D47" s="904"/>
      <c r="E47" s="950"/>
      <c r="F47" s="915"/>
      <c r="G47" s="916"/>
      <c r="H47" s="916"/>
      <c r="I47" s="916"/>
      <c r="J47" s="916"/>
      <c r="K47" s="916"/>
      <c r="L47" s="917">
        <f t="shared" ref="L47:L54" si="41">J47+K47</f>
        <v>0</v>
      </c>
      <c r="M47" s="917">
        <f t="shared" ref="M47:M54" si="42">H47+I47+L47</f>
        <v>0</v>
      </c>
      <c r="N47" s="916"/>
      <c r="O47" s="916"/>
      <c r="P47" s="461"/>
      <c r="Q47" s="98"/>
      <c r="R47" s="782"/>
      <c r="AQ47" s="450"/>
      <c r="AR47" s="450"/>
      <c r="AS47" s="450"/>
      <c r="AT47" s="450"/>
      <c r="AU47" s="450"/>
      <c r="AV47" s="450"/>
      <c r="AW47" s="450"/>
      <c r="AX47" s="450"/>
      <c r="AY47" s="450"/>
      <c r="AZ47" s="450"/>
      <c r="BA47" s="450"/>
      <c r="BB47" s="450"/>
      <c r="BC47" s="450"/>
      <c r="BD47" s="450"/>
      <c r="BE47" s="450"/>
      <c r="BF47" s="450"/>
      <c r="BG47" s="450"/>
      <c r="BH47" s="450"/>
      <c r="BI47" s="450"/>
      <c r="BJ47" s="450"/>
      <c r="BK47" s="450"/>
      <c r="BL47" s="450"/>
      <c r="BM47" s="450"/>
      <c r="BN47" s="450"/>
      <c r="BO47" s="450"/>
      <c r="BP47" s="450"/>
      <c r="BQ47" s="450"/>
      <c r="BR47" s="450"/>
      <c r="BS47" s="450"/>
      <c r="BT47" s="450"/>
      <c r="BU47" s="450"/>
      <c r="BV47" s="450"/>
      <c r="BW47" s="450"/>
      <c r="BX47" s="450"/>
      <c r="BY47" s="450"/>
      <c r="BZ47" s="450"/>
      <c r="CA47" s="450"/>
      <c r="CB47" s="450"/>
      <c r="CC47" s="450"/>
      <c r="CD47" s="450"/>
      <c r="CE47" s="450"/>
      <c r="CF47" s="450"/>
      <c r="CG47" s="450"/>
      <c r="CH47" s="450"/>
      <c r="CI47" s="450"/>
      <c r="CJ47" s="450"/>
      <c r="CK47" s="450"/>
      <c r="CL47" s="450"/>
      <c r="CM47" s="450"/>
      <c r="CN47" s="450"/>
      <c r="CO47" s="450"/>
      <c r="CP47" s="450"/>
      <c r="CQ47" s="450"/>
      <c r="CR47" s="450"/>
      <c r="CS47" s="450"/>
      <c r="CT47" s="450"/>
      <c r="CU47" s="450"/>
      <c r="CV47" s="450"/>
      <c r="CW47" s="450"/>
      <c r="CX47" s="450"/>
      <c r="CY47" s="450"/>
      <c r="CZ47" s="450"/>
      <c r="DA47" s="450"/>
      <c r="DB47" s="450"/>
      <c r="DC47" s="450"/>
      <c r="DD47" s="450"/>
      <c r="DE47" s="450"/>
      <c r="DF47" s="450"/>
      <c r="DG47" s="450"/>
      <c r="DH47" s="450"/>
      <c r="DI47" s="450"/>
      <c r="DJ47" s="450"/>
      <c r="DK47" s="450"/>
      <c r="DL47" s="450"/>
      <c r="DM47" s="450"/>
      <c r="DN47" s="450"/>
      <c r="DO47" s="450"/>
      <c r="DP47" s="450"/>
      <c r="DQ47" s="450"/>
      <c r="DR47" s="450"/>
      <c r="DS47" s="450"/>
      <c r="DT47" s="450"/>
      <c r="DU47" s="450"/>
      <c r="DV47" s="450"/>
      <c r="DW47" s="450"/>
      <c r="DX47" s="450"/>
      <c r="DY47" s="450"/>
      <c r="DZ47" s="450"/>
      <c r="EA47" s="450"/>
      <c r="EB47" s="450"/>
      <c r="EC47" s="450"/>
      <c r="ED47" s="450"/>
      <c r="EE47" s="450"/>
      <c r="EF47" s="450"/>
      <c r="EG47" s="450"/>
      <c r="EH47" s="450"/>
      <c r="EI47" s="450"/>
      <c r="EJ47" s="450"/>
      <c r="EK47" s="450"/>
      <c r="EL47" s="450"/>
      <c r="EM47" s="450"/>
      <c r="EN47" s="450"/>
      <c r="EO47" s="450"/>
      <c r="EP47" s="450"/>
      <c r="EQ47" s="450"/>
      <c r="ER47" s="450"/>
    </row>
    <row r="48" spans="1:148" ht="24.75" customHeight="1">
      <c r="B48" s="9"/>
      <c r="C48" s="138" t="s">
        <v>408</v>
      </c>
      <c r="D48" s="913">
        <f>공통!E50</f>
        <v>0</v>
      </c>
      <c r="E48" s="956"/>
      <c r="F48" s="915">
        <f>공통!E51</f>
        <v>0</v>
      </c>
      <c r="G48" s="918">
        <f>공통!E52</f>
        <v>0</v>
      </c>
      <c r="H48" s="917">
        <f>공통!E53</f>
        <v>0</v>
      </c>
      <c r="I48" s="918">
        <f>공통!E54</f>
        <v>0</v>
      </c>
      <c r="J48" s="918">
        <f>공통!E55</f>
        <v>0</v>
      </c>
      <c r="K48" s="916">
        <f>공통!E56</f>
        <v>0</v>
      </c>
      <c r="L48" s="917">
        <f t="shared" si="41"/>
        <v>0</v>
      </c>
      <c r="M48" s="917">
        <f t="shared" si="42"/>
        <v>0</v>
      </c>
      <c r="N48" s="916"/>
      <c r="O48" s="916"/>
      <c r="P48" s="10"/>
      <c r="R48" s="784"/>
      <c r="S48" s="450"/>
      <c r="T48" s="450"/>
      <c r="U48" s="450"/>
      <c r="V48" s="450"/>
      <c r="W48" s="450"/>
      <c r="X48" s="450"/>
      <c r="Y48" s="450"/>
      <c r="Z48" s="450"/>
      <c r="AA48" s="450"/>
      <c r="AB48" s="450"/>
      <c r="AC48" s="450"/>
      <c r="AD48" s="450"/>
      <c r="AE48" s="450"/>
      <c r="AF48" s="450"/>
      <c r="AG48" s="450"/>
      <c r="AH48" s="450"/>
      <c r="AI48" s="450"/>
      <c r="AJ48" s="450"/>
      <c r="AK48" s="450"/>
      <c r="AL48" s="450"/>
      <c r="AM48" s="450"/>
      <c r="AN48" s="450"/>
      <c r="AO48" s="450"/>
      <c r="AP48" s="450"/>
    </row>
    <row r="49" spans="1:148" ht="24.75" customHeight="1">
      <c r="A49" s="98"/>
      <c r="B49" s="449"/>
      <c r="C49" s="138" t="s">
        <v>409</v>
      </c>
      <c r="D49" s="904">
        <f>공통!E85</f>
        <v>0</v>
      </c>
      <c r="E49" s="950"/>
      <c r="F49" s="915">
        <f>공통!E86</f>
        <v>0</v>
      </c>
      <c r="G49" s="916">
        <f>공통!E87</f>
        <v>0</v>
      </c>
      <c r="H49" s="917">
        <f>공통!E88</f>
        <v>0</v>
      </c>
      <c r="I49" s="916">
        <f>공통!E89</f>
        <v>0</v>
      </c>
      <c r="J49" s="916">
        <f>공통!E90</f>
        <v>0</v>
      </c>
      <c r="K49" s="916">
        <f>공통!E91</f>
        <v>0</v>
      </c>
      <c r="L49" s="917">
        <f t="shared" si="41"/>
        <v>0</v>
      </c>
      <c r="M49" s="917">
        <f t="shared" si="42"/>
        <v>0</v>
      </c>
      <c r="N49" s="916"/>
      <c r="O49" s="916"/>
      <c r="P49" s="461"/>
      <c r="Q49" s="98"/>
      <c r="R49" s="137" t="s">
        <v>702</v>
      </c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</row>
    <row r="50" spans="1:148" ht="24.75" customHeight="1">
      <c r="A50" s="98"/>
      <c r="B50" s="449"/>
      <c r="C50" s="138" t="s">
        <v>410</v>
      </c>
      <c r="D50" s="904">
        <f>공통!E92</f>
        <v>0</v>
      </c>
      <c r="E50" s="950"/>
      <c r="F50" s="915">
        <f>공통!E93</f>
        <v>0</v>
      </c>
      <c r="G50" s="916">
        <f>공통!E94</f>
        <v>0</v>
      </c>
      <c r="H50" s="917">
        <f>공통!E95</f>
        <v>0</v>
      </c>
      <c r="I50" s="916">
        <f>공통!E96</f>
        <v>0</v>
      </c>
      <c r="J50" s="916">
        <f>공통!E97</f>
        <v>0</v>
      </c>
      <c r="K50" s="916">
        <f>공통!E98</f>
        <v>0</v>
      </c>
      <c r="L50" s="917">
        <f t="shared" si="41"/>
        <v>0</v>
      </c>
      <c r="M50" s="917">
        <f t="shared" si="42"/>
        <v>0</v>
      </c>
      <c r="N50" s="916"/>
      <c r="O50" s="916"/>
      <c r="P50" s="461"/>
      <c r="Q50" s="98"/>
      <c r="R50" s="5" t="s">
        <v>712</v>
      </c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</row>
    <row r="51" spans="1:148" ht="24.75" customHeight="1">
      <c r="A51" s="98"/>
      <c r="B51" s="449"/>
      <c r="C51" s="138" t="s">
        <v>411</v>
      </c>
      <c r="D51" s="904">
        <f>공통!E57</f>
        <v>0</v>
      </c>
      <c r="E51" s="950"/>
      <c r="F51" s="915">
        <f>공통!E58</f>
        <v>0</v>
      </c>
      <c r="G51" s="916">
        <f>공통!E59</f>
        <v>0</v>
      </c>
      <c r="H51" s="917">
        <f>공통!E60</f>
        <v>0</v>
      </c>
      <c r="I51" s="916">
        <f>공통!E61</f>
        <v>0</v>
      </c>
      <c r="J51" s="916">
        <f>공통!E62</f>
        <v>0</v>
      </c>
      <c r="K51" s="916">
        <f>공통!E63</f>
        <v>0</v>
      </c>
      <c r="L51" s="917">
        <f t="shared" si="41"/>
        <v>0</v>
      </c>
      <c r="M51" s="917">
        <f t="shared" si="42"/>
        <v>0</v>
      </c>
      <c r="N51" s="916"/>
      <c r="O51" s="916"/>
      <c r="P51" s="461"/>
      <c r="Q51" s="98"/>
      <c r="R51" s="5" t="s">
        <v>713</v>
      </c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</row>
    <row r="52" spans="1:148" ht="24.75" customHeight="1">
      <c r="A52" s="98"/>
      <c r="B52" s="449"/>
      <c r="C52" s="138" t="s">
        <v>412</v>
      </c>
      <c r="D52" s="904" t="s">
        <v>413</v>
      </c>
      <c r="E52" s="950"/>
      <c r="F52" s="915">
        <f>SUM(F53:F54)</f>
      </c>
      <c r="G52" s="915">
        <f>SUM(G53:G54)</f>
      </c>
      <c r="H52" s="915">
        <f t="shared" ref="G52:K52" si="43">SUM(H53:H54)</f>
        <v>0</v>
      </c>
      <c r="I52" s="915">
        <f>SUM(I53:I54)</f>
      </c>
      <c r="J52" s="915">
        <f t="shared" si="43"/>
        <v>0</v>
      </c>
      <c r="K52" s="915">
        <f t="shared" si="43"/>
        <v>0</v>
      </c>
      <c r="L52" s="917">
        <f t="shared" si="41"/>
        <v>0</v>
      </c>
      <c r="M52" s="917">
        <f t="shared" si="42"/>
        <v>0</v>
      </c>
      <c r="N52" s="916"/>
      <c r="O52" s="916"/>
      <c r="P52" s="461"/>
      <c r="Q52" s="98"/>
      <c r="R52" s="5" t="s">
        <v>714</v>
      </c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</row>
    <row r="53" spans="1:148" ht="24.75" customHeight="1">
      <c r="A53" s="445"/>
      <c r="B53" s="452"/>
      <c r="C53" s="787" t="s">
        <v>660</v>
      </c>
      <c r="D53" s="929" t="s">
        <v>672</v>
      </c>
      <c r="E53" s="919"/>
      <c r="F53" s="940">
        <f>SUMIF('5-4. 수수료산출내역'!$D:$D,1,'5-4. 수수료산출내역'!$J:$J)</f>
      </c>
      <c r="G53" s="940">
        <f>SUMIF('5-4. 수수료산출내역'!$D:$D,1,'5-4. 수수료산출내역'!$M:$M)</f>
      </c>
      <c r="H53" s="940">
        <f>SUMIF('5-4. 수수료산출내역'!$D:$D,1,'5-4. 수수료산출내역'!$P:$P)</f>
        <v>0</v>
      </c>
      <c r="I53" s="940">
        <f>SUMIF('5-4. 수수료산출내역'!$D:$D,1,'5-4. 수수료산출내역'!$S:$S)</f>
      </c>
      <c r="J53" s="940">
        <f>SUMIF('5-4. 수수료산출내역'!$D:$D,1,'5-4. 수수료산출내역'!$V:$V)</f>
        <v>0</v>
      </c>
      <c r="K53" s="940">
        <f>SUMIF('5-4. 수수료산출내역'!$D:$D,1,'5-4. 수수료산출내역'!$Y:$Y)+SUMIF('5-4. 수수료산출내역'!$D:$D,1,'5-4. 수수료산출내역'!$AB:$AB)+SUMIF('5-4. 수수료산출내역'!$D:$D,1,'5-4. 수수료산출내역'!$AE:$AE)</f>
        <v>0</v>
      </c>
      <c r="L53" s="876">
        <f t="shared" si="41"/>
        <v>0</v>
      </c>
      <c r="M53" s="877">
        <f t="shared" si="42"/>
        <v>0</v>
      </c>
      <c r="N53" s="941"/>
      <c r="O53" s="941"/>
      <c r="P53" s="460"/>
      <c r="Q53" s="445"/>
      <c r="R53" s="5" t="s">
        <v>715</v>
      </c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445"/>
      <c r="AR53" s="445"/>
      <c r="AS53" s="445"/>
      <c r="AT53" s="445"/>
      <c r="AU53" s="445"/>
      <c r="AV53" s="445"/>
      <c r="AW53" s="445"/>
      <c r="AX53" s="445"/>
      <c r="AY53" s="445"/>
      <c r="AZ53" s="445"/>
      <c r="BA53" s="445"/>
      <c r="BB53" s="445"/>
      <c r="BC53" s="445"/>
      <c r="BD53" s="445"/>
      <c r="BE53" s="445"/>
      <c r="BF53" s="445"/>
      <c r="BG53" s="445"/>
      <c r="BH53" s="445"/>
      <c r="BI53" s="445"/>
      <c r="BJ53" s="445"/>
      <c r="BK53" s="445"/>
      <c r="BL53" s="445"/>
      <c r="BM53" s="445"/>
      <c r="BN53" s="445"/>
      <c r="BO53" s="445"/>
      <c r="BP53" s="445"/>
      <c r="BQ53" s="445"/>
      <c r="BR53" s="445"/>
      <c r="BS53" s="445"/>
      <c r="BT53" s="445"/>
      <c r="BU53" s="445"/>
      <c r="BV53" s="445"/>
      <c r="BW53" s="445"/>
      <c r="BX53" s="445"/>
      <c r="BY53" s="445"/>
      <c r="BZ53" s="445"/>
      <c r="CA53" s="445"/>
      <c r="CB53" s="445"/>
      <c r="CC53" s="445"/>
      <c r="CD53" s="445"/>
      <c r="CE53" s="445"/>
      <c r="CF53" s="445"/>
      <c r="CG53" s="445"/>
      <c r="CH53" s="445"/>
      <c r="CI53" s="445"/>
      <c r="CJ53" s="445"/>
      <c r="CK53" s="445"/>
      <c r="CL53" s="445"/>
      <c r="CM53" s="445"/>
      <c r="CN53" s="445"/>
      <c r="CO53" s="445"/>
      <c r="CP53" s="445"/>
      <c r="CQ53" s="445"/>
      <c r="CR53" s="445"/>
      <c r="CS53" s="445"/>
      <c r="CT53" s="445"/>
      <c r="CU53" s="445"/>
      <c r="CV53" s="445"/>
      <c r="CW53" s="445"/>
      <c r="CX53" s="445"/>
      <c r="CY53" s="445"/>
      <c r="CZ53" s="445"/>
      <c r="DA53" s="445"/>
      <c r="DB53" s="445"/>
      <c r="DC53" s="445"/>
      <c r="DD53" s="445"/>
      <c r="DE53" s="445"/>
      <c r="DF53" s="445"/>
      <c r="DG53" s="445"/>
      <c r="DH53" s="445"/>
      <c r="DI53" s="445"/>
      <c r="DJ53" s="445"/>
      <c r="DK53" s="445"/>
      <c r="DL53" s="445"/>
      <c r="DM53" s="445"/>
      <c r="DN53" s="445"/>
      <c r="DO53" s="445"/>
      <c r="DP53" s="445"/>
      <c r="DQ53" s="445"/>
      <c r="DR53" s="445"/>
      <c r="DS53" s="445"/>
      <c r="DT53" s="445"/>
      <c r="DU53" s="445"/>
      <c r="DV53" s="445"/>
      <c r="DW53" s="445"/>
      <c r="DX53" s="445"/>
      <c r="DY53" s="445"/>
      <c r="DZ53" s="445"/>
      <c r="EA53" s="445"/>
      <c r="EB53" s="445"/>
      <c r="EC53" s="445"/>
      <c r="ED53" s="445"/>
      <c r="EE53" s="445"/>
      <c r="EF53" s="445"/>
      <c r="EG53" s="445"/>
      <c r="EH53" s="445"/>
      <c r="EI53" s="445"/>
      <c r="EJ53" s="445"/>
      <c r="EK53" s="445"/>
      <c r="EL53" s="445"/>
      <c r="EM53" s="445"/>
      <c r="EN53" s="445"/>
      <c r="EO53" s="445"/>
      <c r="EP53" s="445"/>
      <c r="EQ53" s="445"/>
      <c r="ER53" s="445"/>
    </row>
    <row r="54" spans="1:148" ht="24.75" customHeight="1">
      <c r="A54" s="445"/>
      <c r="B54" s="452"/>
      <c r="C54" s="788" t="s">
        <v>661</v>
      </c>
      <c r="D54" s="929" t="s">
        <v>671</v>
      </c>
      <c r="E54" s="942"/>
      <c r="F54" s="943">
        <f>SUMIF('5-4. 수수료산출내역'!$D:$D,2,'5-4. 수수료산출내역'!$J:$J)</f>
        <v>0</v>
      </c>
      <c r="G54" s="943">
        <f>SUMIF('5-4. 수수료산출내역'!$D:$D,2,'5-4. 수수료산출내역'!$M:$M)</f>
        <v>0</v>
      </c>
      <c r="H54" s="975">
        <f>SUMIF('5-4. 수수료산출내역'!$D:$D,2,'5-4. 수수료산출내역'!$P:$P)</f>
        <v>0</v>
      </c>
      <c r="I54" s="930">
        <f>SUMIF('5-4. 수수료산출내역'!$D:$D,2,'5-4. 수수료산출내역'!$S:$S)</f>
        <v>0</v>
      </c>
      <c r="J54" s="930">
        <f>SUMIF('5-4. 수수료산출내역'!$D:$D,2,'5-4. 수수료산출내역'!$V:$V)</f>
        <v>0</v>
      </c>
      <c r="K54" s="943">
        <f>SUMIF('5-4. 수수료산출내역'!$D:$D,2,'5-4. 수수료산출내역'!$Y:$Y)+SUMIF('5-4. 수수료산출내역'!$D:$D,2,'5-4. 수수료산출내역'!$AB:$AB)+SUMIF('5-4. 수수료산출내역'!$D:$D,2,'5-4. 수수료산출내역'!$AE:$AE)</f>
        <v>0</v>
      </c>
      <c r="L54" s="878">
        <f t="shared" si="41"/>
        <v>0</v>
      </c>
      <c r="M54" s="871">
        <f t="shared" si="42"/>
        <v>0</v>
      </c>
      <c r="N54" s="941"/>
      <c r="O54" s="941"/>
      <c r="P54" s="460"/>
      <c r="Q54" s="445"/>
      <c r="R54" s="785"/>
      <c r="S54" s="445"/>
      <c r="T54" s="445"/>
      <c r="U54" s="445"/>
      <c r="V54" s="445"/>
      <c r="W54" s="445"/>
      <c r="X54" s="445"/>
      <c r="Y54" s="445"/>
      <c r="Z54" s="445"/>
      <c r="AA54" s="445"/>
      <c r="AB54" s="445"/>
      <c r="AC54" s="445"/>
      <c r="AD54" s="445"/>
      <c r="AE54" s="445"/>
      <c r="AF54" s="445"/>
      <c r="AG54" s="445"/>
      <c r="AH54" s="445"/>
      <c r="AI54" s="445"/>
      <c r="AJ54" s="445"/>
      <c r="AK54" s="445"/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45"/>
      <c r="AW54" s="445"/>
      <c r="AX54" s="445"/>
      <c r="AY54" s="445"/>
      <c r="AZ54" s="445"/>
      <c r="BA54" s="445"/>
      <c r="BB54" s="445"/>
      <c r="BC54" s="445"/>
      <c r="BD54" s="445"/>
      <c r="BE54" s="445"/>
      <c r="BF54" s="445"/>
      <c r="BG54" s="445"/>
      <c r="BH54" s="445"/>
      <c r="BI54" s="445"/>
      <c r="BJ54" s="445"/>
      <c r="BK54" s="445"/>
      <c r="BL54" s="445"/>
      <c r="BM54" s="445"/>
      <c r="BN54" s="445"/>
      <c r="BO54" s="445"/>
      <c r="BP54" s="445"/>
      <c r="BQ54" s="445"/>
      <c r="BR54" s="445"/>
      <c r="BS54" s="445"/>
      <c r="BT54" s="445"/>
      <c r="BU54" s="445"/>
      <c r="BV54" s="445"/>
      <c r="BW54" s="445"/>
      <c r="BX54" s="445"/>
      <c r="BY54" s="445"/>
      <c r="BZ54" s="445"/>
      <c r="CA54" s="445"/>
      <c r="CB54" s="445"/>
      <c r="CC54" s="445"/>
      <c r="CD54" s="445"/>
      <c r="CE54" s="445"/>
      <c r="CF54" s="445"/>
      <c r="CG54" s="445"/>
      <c r="CH54" s="445"/>
      <c r="CI54" s="445"/>
      <c r="CJ54" s="445"/>
      <c r="CK54" s="445"/>
      <c r="CL54" s="445"/>
      <c r="CM54" s="445"/>
      <c r="CN54" s="445"/>
      <c r="CO54" s="445"/>
      <c r="CP54" s="445"/>
      <c r="CQ54" s="445"/>
      <c r="CR54" s="445"/>
      <c r="CS54" s="445"/>
      <c r="CT54" s="445"/>
      <c r="CU54" s="445"/>
      <c r="CV54" s="445"/>
      <c r="CW54" s="445"/>
      <c r="CX54" s="445"/>
      <c r="CY54" s="445"/>
      <c r="CZ54" s="445"/>
      <c r="DA54" s="445"/>
      <c r="DB54" s="445"/>
      <c r="DC54" s="445"/>
      <c r="DD54" s="445"/>
      <c r="DE54" s="445"/>
      <c r="DF54" s="445"/>
      <c r="DG54" s="445"/>
      <c r="DH54" s="445"/>
      <c r="DI54" s="445"/>
      <c r="DJ54" s="445"/>
      <c r="DK54" s="445"/>
      <c r="DL54" s="445"/>
      <c r="DM54" s="445"/>
      <c r="DN54" s="445"/>
      <c r="DO54" s="445"/>
      <c r="DP54" s="445"/>
      <c r="DQ54" s="445"/>
      <c r="DR54" s="445"/>
      <c r="DS54" s="445"/>
      <c r="DT54" s="445"/>
      <c r="DU54" s="445"/>
      <c r="DV54" s="445"/>
      <c r="DW54" s="445"/>
      <c r="DX54" s="445"/>
      <c r="DY54" s="445"/>
      <c r="DZ54" s="445"/>
      <c r="EA54" s="445"/>
      <c r="EB54" s="445"/>
      <c r="EC54" s="445"/>
      <c r="ED54" s="445"/>
      <c r="EE54" s="445"/>
      <c r="EF54" s="445"/>
      <c r="EG54" s="445"/>
      <c r="EH54" s="445"/>
      <c r="EI54" s="445"/>
      <c r="EJ54" s="445"/>
      <c r="EK54" s="445"/>
      <c r="EL54" s="445"/>
      <c r="EM54" s="445"/>
      <c r="EN54" s="445"/>
      <c r="EO54" s="445"/>
      <c r="EP54" s="445"/>
      <c r="EQ54" s="445"/>
      <c r="ER54" s="445"/>
    </row>
    <row r="55" spans="1:148" ht="24.75" customHeight="1">
      <c r="A55" s="98"/>
      <c r="B55" s="449" t="s">
        <v>414</v>
      </c>
      <c r="C55" s="133" t="s">
        <v>415</v>
      </c>
      <c r="D55" s="903">
        <f>공통!E99</f>
        <v>0</v>
      </c>
      <c r="E55" s="914"/>
      <c r="F55" s="915">
        <f>공통!E100</f>
        <v>0</v>
      </c>
      <c r="G55" s="916">
        <f>공통!E101</f>
        <v>0</v>
      </c>
      <c r="H55" s="917">
        <f>공통!E102</f>
        <v>0</v>
      </c>
      <c r="I55" s="916">
        <f>공통!E103</f>
        <v>0</v>
      </c>
      <c r="J55" s="916">
        <f>공통!E104</f>
        <v>0</v>
      </c>
      <c r="K55" s="916">
        <f>공통!E105</f>
        <v>0</v>
      </c>
      <c r="L55" s="917">
        <f t="shared" ref="L55:L56" si="44">J55+K55</f>
        <v>0</v>
      </c>
      <c r="M55" s="917">
        <f t="shared" ref="M55:M56" si="45">H55+I55+L55</f>
        <v>0</v>
      </c>
      <c r="N55" s="916"/>
      <c r="O55" s="916"/>
      <c r="P55" s="461"/>
      <c r="Q55" s="98"/>
      <c r="R55" s="785"/>
      <c r="S55" s="445"/>
      <c r="T55" s="445"/>
      <c r="U55" s="445"/>
      <c r="V55" s="445"/>
      <c r="W55" s="445"/>
      <c r="X55" s="445"/>
      <c r="Y55" s="445"/>
      <c r="Z55" s="445"/>
      <c r="AA55" s="445"/>
      <c r="AB55" s="445"/>
      <c r="AC55" s="445"/>
      <c r="AD55" s="445"/>
      <c r="AE55" s="445"/>
      <c r="AF55" s="445"/>
      <c r="AG55" s="445"/>
      <c r="AH55" s="445"/>
      <c r="AI55" s="445"/>
      <c r="AJ55" s="445"/>
      <c r="AK55" s="445"/>
      <c r="AL55" s="445"/>
      <c r="AM55" s="445"/>
      <c r="AN55" s="445"/>
      <c r="AO55" s="445"/>
      <c r="AP55" s="445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</row>
    <row r="56" spans="1:148" ht="24.75" customHeight="1">
      <c r="A56" s="98"/>
      <c r="B56" s="449"/>
      <c r="C56" s="140" t="s">
        <v>416</v>
      </c>
      <c r="D56" s="903">
        <f>공통!E106</f>
        <v>0</v>
      </c>
      <c r="E56" s="914"/>
      <c r="F56" s="915">
        <f>공통!E107</f>
        <v>0</v>
      </c>
      <c r="G56" s="916">
        <f>공통!E108</f>
        <v>0</v>
      </c>
      <c r="H56" s="917">
        <f>공통!E109</f>
        <v>0</v>
      </c>
      <c r="I56" s="916">
        <f>공통!E110</f>
        <v>0</v>
      </c>
      <c r="J56" s="916">
        <f>공통!E111</f>
        <v>0</v>
      </c>
      <c r="K56" s="916">
        <f>공통!E112</f>
        <v>0</v>
      </c>
      <c r="L56" s="917">
        <f t="shared" si="44"/>
        <v>0</v>
      </c>
      <c r="M56" s="917">
        <f t="shared" si="45"/>
        <v>0</v>
      </c>
      <c r="N56" s="917"/>
      <c r="O56" s="917"/>
      <c r="P56" s="461"/>
      <c r="Q56" s="98"/>
      <c r="R56" s="5" t="s">
        <v>716</v>
      </c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</row>
    <row r="57" spans="1:148" ht="24.75" customHeight="1" thickBot="1">
      <c r="A57" s="98"/>
      <c r="B57" s="449"/>
      <c r="C57" s="1222" t="s">
        <v>417</v>
      </c>
      <c r="D57" s="1223"/>
      <c r="E57" s="456"/>
      <c r="F57" s="881">
        <f>SUM(F24,F21,F10,F7)</f>
        <v>0</v>
      </c>
      <c r="G57" s="881">
        <f t="shared" ref="G57:K57" si="46">SUM(G24,G21,G10,G7)</f>
        <v>0</v>
      </c>
      <c r="H57" s="881">
        <f t="shared" si="46"/>
        <v>0</v>
      </c>
      <c r="I57" s="881">
        <f t="shared" si="46"/>
        <v>0</v>
      </c>
      <c r="J57" s="881">
        <f t="shared" si="46"/>
        <v>0</v>
      </c>
      <c r="K57" s="881">
        <f t="shared" si="46"/>
        <v>0</v>
      </c>
      <c r="L57" s="874">
        <f>J57+K57</f>
        <v>0</v>
      </c>
      <c r="M57" s="874">
        <f>H57+I57+L57</f>
        <v>0</v>
      </c>
      <c r="N57" s="881"/>
      <c r="O57" s="881"/>
      <c r="P57" s="461"/>
      <c r="Q57" s="98"/>
      <c r="R57" s="786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</row>
    <row r="58" spans="1:148" ht="24.75" customHeight="1" thickBot="1">
      <c r="B58" s="9"/>
      <c r="C58" s="99"/>
      <c r="F58" s="155"/>
      <c r="G58" s="155"/>
      <c r="H58" s="100"/>
      <c r="I58" s="100"/>
      <c r="J58" s="100"/>
      <c r="K58" s="100"/>
      <c r="L58" s="100"/>
      <c r="M58" s="100"/>
      <c r="N58" s="100"/>
      <c r="O58" s="100"/>
      <c r="P58" s="10"/>
    </row>
    <row r="59" spans="1:148" ht="16" thickBot="1">
      <c r="A59" s="17"/>
      <c r="B59" s="18"/>
      <c r="C59" s="108" t="s">
        <v>418</v>
      </c>
      <c r="D59" s="141"/>
      <c r="E59" s="141"/>
      <c r="F59" s="453"/>
      <c r="G59" s="453"/>
      <c r="H59" s="109"/>
      <c r="I59" s="109"/>
      <c r="J59" s="109"/>
      <c r="K59" s="109"/>
      <c r="L59" s="109"/>
      <c r="M59" s="103" t="s">
        <v>419</v>
      </c>
      <c r="N59" s="103"/>
      <c r="O59" s="103"/>
      <c r="P59" s="20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</row>
    <row r="61" spans="1:148" ht="54.75" customHeight="1"/>
  </sheetData>
  <mergeCells count="12">
    <mergeCell ref="C57:D57"/>
    <mergeCell ref="C5:C6"/>
    <mergeCell ref="D5:E6"/>
    <mergeCell ref="G5:G6"/>
    <mergeCell ref="N5:N6"/>
    <mergeCell ref="J5:L5"/>
    <mergeCell ref="R19:AI19"/>
    <mergeCell ref="O5:O6"/>
    <mergeCell ref="H5:H6"/>
    <mergeCell ref="M5:M6"/>
    <mergeCell ref="F5:F6"/>
    <mergeCell ref="R15:AP16"/>
  </mergeCells>
  <phoneticPr fontId="6" type="noConversion"/>
  <pageMargins left="0.51181102362204722" right="0.51181102362204722" top="0.74803149606299213" bottom="0.74803149606299213" header="0.31496062992125984" footer="0.31496062992125984"/>
  <pageSetup paperSize="9" scale="5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  <pageSetUpPr fitToPage="1"/>
  </sheetPr>
  <dimension ref="A1:AO54"/>
  <sheetViews>
    <sheetView showGridLines="0" view="pageBreakPreview" topLeftCell="A3" zoomScale="70" zoomScaleNormal="70" zoomScaleSheetLayoutView="70" workbookViewId="0">
      <pane xSplit="7" ySplit="5" topLeftCell="H8" activePane="bottomRight" state="frozen"/>
      <selection activeCell="K29" sqref="K29"/>
      <selection pane="topRight" activeCell="K29" sqref="K29"/>
      <selection pane="bottomLeft" activeCell="K29" sqref="K29"/>
      <selection pane="bottomRight" activeCell="K61" sqref="K61"/>
    </sheetView>
  </sheetViews>
  <sheetFormatPr baseColWidth="10" defaultColWidth="8.83203125" defaultRowHeight="30.25" customHeight="1"/>
  <cols>
    <col min="1" max="2" width="4.1640625" style="5" hidden="1" customWidth="1"/>
    <col min="3" max="3" width="4.1640625" style="5" customWidth="1"/>
    <col min="4" max="4" width="5.83203125" style="5" customWidth="1"/>
    <col min="5" max="6" width="14.83203125" style="5" customWidth="1"/>
    <col min="7" max="7" width="5.83203125" style="8" customWidth="1"/>
    <col min="8" max="8" width="5.83203125" style="565" customWidth="1"/>
    <col min="9" max="9" width="10.83203125" style="513" customWidth="1"/>
    <col min="10" max="10" width="10.83203125" style="116" customWidth="1"/>
    <col min="11" max="11" width="5.83203125" style="5" customWidth="1"/>
    <col min="12" max="12" width="10.83203125" style="513" customWidth="1"/>
    <col min="13" max="13" width="10.83203125" style="116" customWidth="1"/>
    <col min="14" max="14" width="5.83203125" style="116" customWidth="1"/>
    <col min="15" max="16" width="10.83203125" style="116" customWidth="1"/>
    <col min="17" max="17" width="5.83203125" style="5" customWidth="1"/>
    <col min="18" max="19" width="10.83203125" style="116" customWidth="1"/>
    <col min="20" max="20" width="5.83203125" style="5" customWidth="1"/>
    <col min="21" max="22" width="10.83203125" style="116" customWidth="1"/>
    <col min="23" max="23" width="5.83203125" style="5" customWidth="1"/>
    <col min="24" max="25" width="10.83203125" style="116" customWidth="1"/>
    <col min="26" max="26" width="5.83203125" style="5" customWidth="1"/>
    <col min="27" max="28" width="10.83203125" style="116" customWidth="1"/>
    <col min="29" max="29" width="5.83203125" style="5" customWidth="1"/>
    <col min="30" max="31" width="10.83203125" style="116" customWidth="1"/>
    <col min="32" max="32" width="5.83203125" style="5" customWidth="1"/>
    <col min="33" max="33" width="10.83203125" style="116" customWidth="1"/>
    <col min="34" max="34" width="5.83203125" style="5" customWidth="1"/>
    <col min="35" max="35" width="10.83203125" style="116" customWidth="1"/>
    <col min="36" max="36" width="10.83203125" style="5" customWidth="1"/>
    <col min="37" max="37" width="2.1640625" style="5" customWidth="1"/>
    <col min="38" max="38" width="12.83203125" style="5" bestFit="1" customWidth="1"/>
    <col min="39" max="39" width="24.5" style="116" customWidth="1"/>
    <col min="40" max="40" width="10.5" style="515" customWidth="1"/>
    <col min="41" max="41" width="10.5" style="116" customWidth="1"/>
    <col min="42" max="42" width="10.5" style="5" customWidth="1"/>
    <col min="43" max="57" width="3.83203125" style="5" customWidth="1"/>
    <col min="58" max="16384" width="8.83203125" style="5"/>
  </cols>
  <sheetData>
    <row r="1" spans="1:41" ht="30.25" customHeight="1" thickBot="1">
      <c r="O1" s="116">
        <v>3</v>
      </c>
    </row>
    <row r="2" spans="1:41" s="147" customFormat="1" ht="78.75" customHeight="1">
      <c r="D2" s="1232" t="s">
        <v>510</v>
      </c>
      <c r="E2" s="1233"/>
      <c r="F2" s="1233"/>
      <c r="G2" s="1233"/>
      <c r="H2" s="1234"/>
      <c r="I2" s="1233"/>
      <c r="J2" s="1233"/>
      <c r="K2" s="1233"/>
      <c r="L2" s="1233"/>
      <c r="M2" s="1233"/>
      <c r="N2" s="1233"/>
      <c r="O2" s="1233"/>
      <c r="P2" s="1233"/>
      <c r="Q2" s="1233"/>
      <c r="R2" s="1233"/>
      <c r="S2" s="1233"/>
      <c r="T2" s="1233"/>
      <c r="U2" s="1233"/>
      <c r="V2" s="1233"/>
      <c r="W2" s="1233"/>
      <c r="X2" s="1233"/>
      <c r="Y2" s="1233"/>
      <c r="Z2" s="1233"/>
      <c r="AA2" s="1233"/>
      <c r="AB2" s="1233"/>
      <c r="AC2" s="1233"/>
      <c r="AD2" s="1233"/>
      <c r="AE2" s="1233"/>
      <c r="AF2" s="1233"/>
      <c r="AG2" s="1233"/>
      <c r="AH2" s="1233"/>
      <c r="AI2" s="1233"/>
      <c r="AJ2" s="1233"/>
      <c r="AK2" s="148"/>
      <c r="AM2" s="509"/>
      <c r="AN2" s="516"/>
      <c r="AO2" s="509"/>
    </row>
    <row r="3" spans="1:41" s="147" customFormat="1" ht="78.75" customHeight="1">
      <c r="D3" s="1235" t="s">
        <v>667</v>
      </c>
      <c r="E3" s="1235"/>
      <c r="F3" s="1235"/>
      <c r="G3" s="1235"/>
      <c r="H3" s="1235"/>
      <c r="I3" s="1235"/>
      <c r="J3" s="1235"/>
      <c r="K3" s="1235"/>
      <c r="L3" s="1235"/>
      <c r="M3" s="1235"/>
      <c r="N3" s="1235"/>
      <c r="O3" s="1235"/>
      <c r="P3" s="1235"/>
      <c r="Q3" s="1235"/>
      <c r="R3" s="1235"/>
      <c r="S3" s="1235"/>
      <c r="T3" s="1235"/>
      <c r="U3" s="1235"/>
      <c r="V3" s="1235"/>
      <c r="W3" s="1235"/>
      <c r="X3" s="1235"/>
      <c r="Y3" s="1235"/>
      <c r="Z3" s="1235"/>
      <c r="AA3" s="1235"/>
      <c r="AB3" s="1235"/>
      <c r="AC3" s="1235"/>
      <c r="AD3" s="1235"/>
      <c r="AE3" s="1235"/>
      <c r="AF3" s="1235"/>
      <c r="AG3" s="1235"/>
      <c r="AH3" s="1235"/>
      <c r="AI3" s="1235"/>
      <c r="AJ3" s="1235"/>
      <c r="AK3" s="790"/>
      <c r="AM3" s="509"/>
      <c r="AN3" s="516"/>
      <c r="AO3" s="509"/>
    </row>
    <row r="4" spans="1:41" s="149" customFormat="1" ht="21.25" customHeight="1" thickBot="1">
      <c r="D4" s="93" t="str">
        <f>'0. 집행계획(갑지)'!D7</f>
        <v>1.공 사 명  :  (공사코드: )</v>
      </c>
      <c r="E4" s="150"/>
      <c r="F4" s="98"/>
      <c r="G4" s="505"/>
      <c r="H4" s="566"/>
      <c r="I4" s="1069"/>
      <c r="J4" s="454"/>
      <c r="K4" s="150"/>
      <c r="L4" s="1069"/>
      <c r="M4" s="454"/>
      <c r="N4" s="454"/>
      <c r="O4" s="454"/>
      <c r="P4" s="454"/>
      <c r="Q4" s="150"/>
      <c r="R4" s="454"/>
      <c r="S4" s="454"/>
      <c r="T4" s="150"/>
      <c r="U4" s="454"/>
      <c r="V4" s="454"/>
      <c r="W4" s="150"/>
      <c r="X4" s="454"/>
      <c r="Y4" s="454"/>
      <c r="Z4" s="150"/>
      <c r="AA4" s="454"/>
      <c r="AB4" s="454"/>
      <c r="AC4" s="150"/>
      <c r="AD4" s="454"/>
      <c r="AE4" s="454"/>
      <c r="AF4" s="150"/>
      <c r="AG4" s="454"/>
      <c r="AH4" s="150"/>
      <c r="AI4" s="454"/>
      <c r="AJ4" s="150" t="s">
        <v>18</v>
      </c>
      <c r="AK4" s="151"/>
      <c r="AM4" s="510"/>
      <c r="AN4" s="517"/>
      <c r="AO4" s="510"/>
    </row>
    <row r="5" spans="1:41" s="152" customFormat="1" ht="24.5" customHeight="1">
      <c r="D5" s="1236" t="s">
        <v>109</v>
      </c>
      <c r="E5" s="1238" t="s">
        <v>19</v>
      </c>
      <c r="F5" s="1240" t="s">
        <v>111</v>
      </c>
      <c r="G5" s="1240" t="s">
        <v>20</v>
      </c>
      <c r="H5" s="1242" t="s">
        <v>114</v>
      </c>
      <c r="I5" s="1240"/>
      <c r="J5" s="1240"/>
      <c r="K5" s="1244" t="s">
        <v>21</v>
      </c>
      <c r="L5" s="1245"/>
      <c r="M5" s="1246"/>
      <c r="N5" s="1250" t="s">
        <v>619</v>
      </c>
      <c r="O5" s="1251"/>
      <c r="P5" s="1252"/>
      <c r="Q5" s="1256" t="s">
        <v>638</v>
      </c>
      <c r="R5" s="1257"/>
      <c r="S5" s="1258"/>
      <c r="T5" s="1264" t="s">
        <v>636</v>
      </c>
      <c r="U5" s="1265"/>
      <c r="V5" s="1265"/>
      <c r="W5" s="1265"/>
      <c r="X5" s="1265"/>
      <c r="Y5" s="1265"/>
      <c r="Z5" s="1265"/>
      <c r="AA5" s="1265"/>
      <c r="AB5" s="1265"/>
      <c r="AC5" s="1265"/>
      <c r="AD5" s="1265"/>
      <c r="AE5" s="1265"/>
      <c r="AF5" s="1265"/>
      <c r="AG5" s="1266"/>
      <c r="AH5" s="1240" t="s">
        <v>643</v>
      </c>
      <c r="AI5" s="1240"/>
      <c r="AJ5" s="1262" t="s">
        <v>115</v>
      </c>
      <c r="AK5" s="153"/>
      <c r="AM5" s="511"/>
      <c r="AN5" s="518"/>
      <c r="AO5" s="511"/>
    </row>
    <row r="6" spans="1:41" s="152" customFormat="1" ht="24.5" customHeight="1">
      <c r="D6" s="1237"/>
      <c r="E6" s="1239"/>
      <c r="F6" s="1241"/>
      <c r="G6" s="1241"/>
      <c r="H6" s="1243"/>
      <c r="I6" s="1241"/>
      <c r="J6" s="1241"/>
      <c r="K6" s="1247"/>
      <c r="L6" s="1248"/>
      <c r="M6" s="1249"/>
      <c r="N6" s="1253"/>
      <c r="O6" s="1254"/>
      <c r="P6" s="1255"/>
      <c r="Q6" s="1259"/>
      <c r="R6" s="1260"/>
      <c r="S6" s="1261"/>
      <c r="T6" s="1239" t="s">
        <v>606</v>
      </c>
      <c r="U6" s="1239"/>
      <c r="V6" s="1239"/>
      <c r="W6" s="1239" t="s">
        <v>607</v>
      </c>
      <c r="X6" s="1239"/>
      <c r="Y6" s="1239"/>
      <c r="Z6" s="1239" t="s">
        <v>657</v>
      </c>
      <c r="AA6" s="1239"/>
      <c r="AB6" s="1239"/>
      <c r="AC6" s="1239" t="s">
        <v>658</v>
      </c>
      <c r="AD6" s="1239"/>
      <c r="AE6" s="1239"/>
      <c r="AF6" s="1267" t="s">
        <v>641</v>
      </c>
      <c r="AG6" s="1268"/>
      <c r="AH6" s="1241"/>
      <c r="AI6" s="1241"/>
      <c r="AJ6" s="1263"/>
      <c r="AK6" s="153"/>
      <c r="AM6" s="511"/>
      <c r="AN6" s="518"/>
      <c r="AO6" s="511"/>
    </row>
    <row r="7" spans="1:41" s="152" customFormat="1" ht="26" customHeight="1">
      <c r="D7" s="1237"/>
      <c r="E7" s="1239"/>
      <c r="F7" s="1241"/>
      <c r="G7" s="1241"/>
      <c r="H7" s="886" t="s">
        <v>22</v>
      </c>
      <c r="I7" s="888" t="s">
        <v>23</v>
      </c>
      <c r="J7" s="888" t="s">
        <v>5</v>
      </c>
      <c r="K7" s="887" t="s">
        <v>22</v>
      </c>
      <c r="L7" s="888" t="s">
        <v>23</v>
      </c>
      <c r="M7" s="889" t="s">
        <v>5</v>
      </c>
      <c r="N7" s="888" t="s">
        <v>22</v>
      </c>
      <c r="O7" s="888" t="s">
        <v>23</v>
      </c>
      <c r="P7" s="889" t="s">
        <v>5</v>
      </c>
      <c r="Q7" s="890" t="s">
        <v>22</v>
      </c>
      <c r="R7" s="889" t="s">
        <v>23</v>
      </c>
      <c r="S7" s="889" t="s">
        <v>5</v>
      </c>
      <c r="T7" s="890" t="s">
        <v>22</v>
      </c>
      <c r="U7" s="889" t="s">
        <v>23</v>
      </c>
      <c r="V7" s="889" t="s">
        <v>5</v>
      </c>
      <c r="W7" s="890" t="s">
        <v>22</v>
      </c>
      <c r="X7" s="889" t="s">
        <v>23</v>
      </c>
      <c r="Y7" s="889" t="s">
        <v>5</v>
      </c>
      <c r="Z7" s="890" t="s">
        <v>22</v>
      </c>
      <c r="AA7" s="889" t="s">
        <v>23</v>
      </c>
      <c r="AB7" s="889" t="s">
        <v>5</v>
      </c>
      <c r="AC7" s="890" t="s">
        <v>22</v>
      </c>
      <c r="AD7" s="889" t="s">
        <v>23</v>
      </c>
      <c r="AE7" s="889" t="s">
        <v>5</v>
      </c>
      <c r="AF7" s="890" t="s">
        <v>22</v>
      </c>
      <c r="AG7" s="889" t="s">
        <v>5</v>
      </c>
      <c r="AH7" s="890" t="s">
        <v>22</v>
      </c>
      <c r="AI7" s="889" t="s">
        <v>5</v>
      </c>
      <c r="AJ7" s="1263"/>
      <c r="AK7" s="153"/>
      <c r="AM7" s="511"/>
      <c r="AN7" s="518"/>
      <c r="AO7" s="511"/>
    </row>
    <row r="8" spans="1:41" s="438" customFormat="1" ht="24.75" customHeight="1">
      <c r="D8" s="439"/>
      <c r="E8" s="1073"/>
      <c r="F8" s="1074"/>
      <c r="G8" s="506"/>
      <c r="H8" s="1077"/>
      <c r="I8" s="444"/>
      <c r="J8" s="444">
        <f>H8*I8</f>
      </c>
      <c r="K8" s="1077"/>
      <c r="L8" s="158"/>
      <c r="M8" s="158">
        <f>K8*L8</f>
      </c>
      <c r="N8" s="158"/>
      <c r="O8" s="158"/>
      <c r="P8" s="158">
        <f>N8*O8</f>
        <v>0</v>
      </c>
      <c r="Q8" s="1077"/>
      <c r="R8" s="158"/>
      <c r="S8" s="158">
        <f>Q8*R8</f>
        <v>72000000</v>
      </c>
      <c r="T8" s="158"/>
      <c r="U8" s="158"/>
      <c r="V8" s="158">
        <f>T8*U8</f>
        <v>0</v>
      </c>
      <c r="W8" s="158"/>
      <c r="X8" s="158"/>
      <c r="Y8" s="158">
        <f>W8*X8</f>
        <v>0</v>
      </c>
      <c r="Z8" s="158"/>
      <c r="AA8" s="158"/>
      <c r="AB8" s="158">
        <f>Z8*AA8</f>
        <v>0</v>
      </c>
      <c r="AC8" s="158"/>
      <c r="AD8" s="158"/>
      <c r="AE8" s="158">
        <f>AC8*AD8</f>
        <v>0</v>
      </c>
      <c r="AF8" s="158">
        <f>T8+W8+Z8+AC8</f>
        <v>0</v>
      </c>
      <c r="AG8" s="158">
        <f t="shared" ref="AG8:AG10" si="0">V8+Y8+AB8+AE8</f>
        <v>0</v>
      </c>
      <c r="AH8" s="158">
        <f t="shared" ref="AH8:AH10" si="1">AF8+Q8+N8</f>
        <v>9</v>
      </c>
      <c r="AI8" s="158">
        <f t="shared" ref="AI8:AI10" si="2">AG8+S8+P8</f>
        <v>72000000</v>
      </c>
      <c r="AJ8" s="159"/>
      <c r="AK8" s="440"/>
      <c r="AL8">
        <f>AI8-M8</f>
      </c>
      <c r="AM8" s="512"/>
      <c r="AN8" s="519"/>
      <c r="AO8" s="512"/>
    </row>
    <row r="9" spans="1:41" ht="24.75" customHeight="1">
      <c r="D9" s="463"/>
      <c r="E9" s="1075"/>
      <c r="F9" s="1076"/>
      <c r="G9" s="789"/>
      <c r="H9" s="158"/>
      <c r="I9" s="158"/>
      <c r="J9" s="158"/>
      <c r="K9" s="158"/>
      <c r="L9" s="158"/>
      <c r="M9" s="158">
        <f t="shared" ref="M9:M11" si="3">K9*L9</f>
        <v>0</v>
      </c>
      <c r="N9" s="158"/>
      <c r="O9" s="158"/>
      <c r="P9" s="158">
        <f t="shared" ref="P9:P11" si="4">N9*O9</f>
        <v>0</v>
      </c>
      <c r="Q9" s="158"/>
      <c r="R9" s="158"/>
      <c r="S9" s="158">
        <f t="shared" ref="S9:S11" si="5">Q9*R9</f>
        <v>0</v>
      </c>
      <c r="T9" s="158"/>
      <c r="U9" s="158"/>
      <c r="V9" s="158">
        <f t="shared" ref="V9:V11" si="6">T9*U9</f>
        <v>0</v>
      </c>
      <c r="W9" s="158"/>
      <c r="X9" s="158"/>
      <c r="Y9" s="158">
        <f t="shared" ref="Y9:Y11" si="7">W9*X9</f>
        <v>0</v>
      </c>
      <c r="Z9" s="158"/>
      <c r="AA9" s="158"/>
      <c r="AB9" s="158">
        <f t="shared" ref="AB9:AB11" si="8">Z9*AA9</f>
        <v>0</v>
      </c>
      <c r="AC9" s="158"/>
      <c r="AD9" s="158"/>
      <c r="AE9" s="158">
        <f t="shared" ref="AE9:AE11" si="9">AC9*AD9</f>
        <v>0</v>
      </c>
      <c r="AF9" s="158">
        <f t="shared" ref="AF9:AF11" si="10">T9+W9+Z9+AC9</f>
        <v>0</v>
      </c>
      <c r="AG9" s="158">
        <f t="shared" si="0"/>
        <v>0</v>
      </c>
      <c r="AH9" s="158">
        <f t="shared" si="1"/>
        <v>0</v>
      </c>
      <c r="AI9" s="158">
        <f t="shared" si="2"/>
        <v>0</v>
      </c>
      <c r="AJ9" s="159"/>
      <c r="AK9" s="10"/>
      <c r="AL9" s="457">
        <f t="shared" ref="AL9:AL17" si="11">AI9-M9</f>
        <v>0</v>
      </c>
      <c r="AM9" s="513"/>
      <c r="AN9" s="520"/>
      <c r="AO9" s="513"/>
    </row>
    <row r="10" spans="1:41" ht="24.75" customHeight="1">
      <c r="D10" s="463"/>
      <c r="E10" s="1075"/>
      <c r="F10" s="1076"/>
      <c r="G10" s="789"/>
      <c r="H10" s="158"/>
      <c r="I10" s="158"/>
      <c r="J10" s="158">
        <f t="shared" ref="J10:J11" si="12">H10*I10</f>
        <v>0</v>
      </c>
      <c r="K10" s="158"/>
      <c r="L10" s="158"/>
      <c r="M10" s="158">
        <f t="shared" si="3"/>
        <v>0</v>
      </c>
      <c r="N10" s="158"/>
      <c r="O10" s="158"/>
      <c r="P10" s="158">
        <f t="shared" si="4"/>
        <v>0</v>
      </c>
      <c r="Q10" s="158"/>
      <c r="R10" s="158"/>
      <c r="S10" s="158">
        <f t="shared" si="5"/>
        <v>0</v>
      </c>
      <c r="T10" s="158"/>
      <c r="U10" s="158"/>
      <c r="V10" s="158">
        <f t="shared" si="6"/>
        <v>0</v>
      </c>
      <c r="W10" s="158"/>
      <c r="X10" s="158"/>
      <c r="Y10" s="158">
        <f t="shared" si="7"/>
        <v>0</v>
      </c>
      <c r="Z10" s="158"/>
      <c r="AA10" s="158"/>
      <c r="AB10" s="158">
        <f t="shared" si="8"/>
        <v>0</v>
      </c>
      <c r="AC10" s="158"/>
      <c r="AD10" s="158"/>
      <c r="AE10" s="158">
        <f t="shared" si="9"/>
        <v>0</v>
      </c>
      <c r="AF10" s="158">
        <f t="shared" si="10"/>
        <v>0</v>
      </c>
      <c r="AG10" s="158">
        <f t="shared" si="0"/>
        <v>0</v>
      </c>
      <c r="AH10" s="158">
        <f t="shared" si="1"/>
        <v>0</v>
      </c>
      <c r="AI10" s="158">
        <f t="shared" si="2"/>
        <v>0</v>
      </c>
      <c r="AJ10" s="159"/>
      <c r="AK10" s="10"/>
      <c r="AL10" s="457">
        <f t="shared" si="11"/>
        <v>0</v>
      </c>
      <c r="AM10" s="513"/>
      <c r="AN10" s="520"/>
      <c r="AO10" s="513"/>
    </row>
    <row r="11" spans="1:41" ht="24.75" customHeight="1">
      <c r="A11" s="614"/>
      <c r="D11" s="439"/>
      <c r="E11" s="1073"/>
      <c r="F11" s="1074"/>
      <c r="G11" s="506"/>
      <c r="H11" s="444"/>
      <c r="I11" s="444"/>
      <c r="J11" s="158">
        <f t="shared" si="12"/>
        <v>0</v>
      </c>
      <c r="K11" s="158"/>
      <c r="L11" s="158"/>
      <c r="M11" s="158">
        <f t="shared" si="3"/>
        <v>0</v>
      </c>
      <c r="N11" s="158"/>
      <c r="O11" s="158"/>
      <c r="P11" s="158">
        <f t="shared" si="4"/>
        <v>0</v>
      </c>
      <c r="Q11" s="158"/>
      <c r="R11" s="158"/>
      <c r="S11" s="158">
        <f t="shared" si="5"/>
        <v>0</v>
      </c>
      <c r="T11" s="158"/>
      <c r="U11" s="158"/>
      <c r="V11" s="158">
        <f t="shared" si="6"/>
        <v>0</v>
      </c>
      <c r="W11" s="158"/>
      <c r="X11" s="158"/>
      <c r="Y11" s="158">
        <f t="shared" si="7"/>
        <v>0</v>
      </c>
      <c r="Z11" s="158"/>
      <c r="AA11" s="158"/>
      <c r="AB11" s="158">
        <f t="shared" si="8"/>
        <v>0</v>
      </c>
      <c r="AC11" s="158"/>
      <c r="AD11" s="158"/>
      <c r="AE11" s="158">
        <f t="shared" si="9"/>
        <v>0</v>
      </c>
      <c r="AF11" s="158">
        <f t="shared" si="10"/>
        <v>0</v>
      </c>
      <c r="AG11" s="158">
        <f t="shared" ref="AG11:AG16" si="13">V11+Y11+AB11+AE11</f>
        <v>0</v>
      </c>
      <c r="AH11" s="158">
        <f t="shared" ref="AH11:AH16" si="14">AF11+Q11+N11</f>
        <v>0</v>
      </c>
      <c r="AI11" s="158">
        <f t="shared" ref="AI11:AI16" si="15">AG11+S11+P11</f>
        <v>0</v>
      </c>
      <c r="AJ11" s="159"/>
      <c r="AK11" s="10"/>
      <c r="AL11" s="457">
        <f t="shared" si="11"/>
        <v>0</v>
      </c>
      <c r="AM11" s="513"/>
      <c r="AN11" s="520"/>
      <c r="AO11" s="513"/>
    </row>
    <row r="12" spans="1:41" ht="24.75" customHeight="1">
      <c r="A12" s="615"/>
      <c r="D12" s="463"/>
      <c r="E12" s="1075"/>
      <c r="F12" s="1076"/>
      <c r="G12" s="789"/>
      <c r="H12" s="158"/>
      <c r="I12" s="158"/>
      <c r="J12" s="158">
        <f t="shared" ref="J12:J16" si="16">H12*I12</f>
        <v>0</v>
      </c>
      <c r="K12" s="158"/>
      <c r="L12" s="158"/>
      <c r="M12" s="158">
        <f t="shared" ref="M12:M16" si="17">K12*L12</f>
        <v>0</v>
      </c>
      <c r="N12" s="158"/>
      <c r="O12" s="158"/>
      <c r="P12" s="158">
        <f t="shared" ref="P12:P16" si="18">N12*O12</f>
        <v>0</v>
      </c>
      <c r="Q12" s="158"/>
      <c r="R12" s="158"/>
      <c r="S12" s="158">
        <f t="shared" ref="S12:S16" si="19">Q12*R12</f>
        <v>0</v>
      </c>
      <c r="T12" s="158"/>
      <c r="U12" s="158"/>
      <c r="V12" s="158">
        <f t="shared" ref="V12:V16" si="20">T12*U12</f>
        <v>0</v>
      </c>
      <c r="W12" s="158"/>
      <c r="X12" s="158"/>
      <c r="Y12" s="158">
        <f t="shared" ref="Y12:Y16" si="21">W12*X12</f>
        <v>0</v>
      </c>
      <c r="Z12" s="158"/>
      <c r="AA12" s="158"/>
      <c r="AB12" s="158">
        <f t="shared" ref="AB12:AB16" si="22">Z12*AA12</f>
        <v>0</v>
      </c>
      <c r="AC12" s="158"/>
      <c r="AD12" s="158"/>
      <c r="AE12" s="158">
        <f t="shared" ref="AE12:AE16" si="23">AC12*AD12</f>
        <v>0</v>
      </c>
      <c r="AF12" s="158">
        <f t="shared" ref="AF12:AF16" si="24">T12+W12+Z12+AC12</f>
        <v>0</v>
      </c>
      <c r="AG12" s="158">
        <f t="shared" si="13"/>
        <v>0</v>
      </c>
      <c r="AH12" s="158">
        <f t="shared" si="14"/>
        <v>0</v>
      </c>
      <c r="AI12" s="158">
        <f t="shared" si="15"/>
        <v>0</v>
      </c>
      <c r="AJ12" s="159"/>
      <c r="AK12" s="10"/>
      <c r="AL12" s="457">
        <f t="shared" si="11"/>
        <v>0</v>
      </c>
      <c r="AM12" s="513"/>
      <c r="AN12" s="520"/>
      <c r="AO12" s="513"/>
    </row>
    <row r="13" spans="1:41" ht="24.75" customHeight="1">
      <c r="A13" s="614"/>
      <c r="D13" s="463"/>
      <c r="E13" s="1075"/>
      <c r="F13" s="1076"/>
      <c r="G13" s="789"/>
      <c r="H13" s="158"/>
      <c r="I13" s="158"/>
      <c r="J13" s="158">
        <f t="shared" si="16"/>
        <v>0</v>
      </c>
      <c r="K13" s="158"/>
      <c r="L13" s="158"/>
      <c r="M13" s="158">
        <f t="shared" si="17"/>
        <v>0</v>
      </c>
      <c r="N13" s="158"/>
      <c r="O13" s="158"/>
      <c r="P13" s="158">
        <f t="shared" si="18"/>
        <v>0</v>
      </c>
      <c r="Q13" s="158"/>
      <c r="R13" s="158"/>
      <c r="S13" s="158">
        <f t="shared" si="19"/>
        <v>0</v>
      </c>
      <c r="T13" s="158"/>
      <c r="U13" s="158"/>
      <c r="V13" s="158">
        <f t="shared" si="20"/>
        <v>0</v>
      </c>
      <c r="W13" s="158"/>
      <c r="X13" s="158"/>
      <c r="Y13" s="158">
        <f t="shared" si="21"/>
        <v>0</v>
      </c>
      <c r="Z13" s="158"/>
      <c r="AA13" s="158"/>
      <c r="AB13" s="158">
        <f t="shared" si="22"/>
        <v>0</v>
      </c>
      <c r="AC13" s="158"/>
      <c r="AD13" s="158"/>
      <c r="AE13" s="158">
        <f t="shared" si="23"/>
        <v>0</v>
      </c>
      <c r="AF13" s="158">
        <f t="shared" si="24"/>
        <v>0</v>
      </c>
      <c r="AG13" s="158">
        <f t="shared" si="13"/>
        <v>0</v>
      </c>
      <c r="AH13" s="158">
        <f t="shared" si="14"/>
        <v>0</v>
      </c>
      <c r="AI13" s="158">
        <f t="shared" si="15"/>
        <v>0</v>
      </c>
      <c r="AJ13" s="159"/>
      <c r="AK13" s="10"/>
      <c r="AL13" s="457">
        <f t="shared" si="11"/>
        <v>0</v>
      </c>
      <c r="AM13" s="513"/>
      <c r="AN13" s="520"/>
      <c r="AO13" s="513"/>
    </row>
    <row r="14" spans="1:41" ht="24.75" customHeight="1">
      <c r="A14" s="614"/>
      <c r="D14" s="439"/>
      <c r="E14" s="1073"/>
      <c r="F14" s="1074"/>
      <c r="G14" s="506"/>
      <c r="H14" s="444"/>
      <c r="I14" s="444"/>
      <c r="J14" s="158">
        <f t="shared" si="16"/>
        <v>0</v>
      </c>
      <c r="K14" s="158"/>
      <c r="L14" s="158"/>
      <c r="M14" s="158">
        <f t="shared" si="17"/>
        <v>0</v>
      </c>
      <c r="N14" s="158"/>
      <c r="O14" s="158"/>
      <c r="P14" s="158">
        <f t="shared" si="18"/>
        <v>0</v>
      </c>
      <c r="Q14" s="158"/>
      <c r="R14" s="158"/>
      <c r="S14" s="158">
        <f t="shared" si="19"/>
        <v>0</v>
      </c>
      <c r="T14" s="158"/>
      <c r="U14" s="158"/>
      <c r="V14" s="158">
        <f t="shared" si="20"/>
        <v>0</v>
      </c>
      <c r="W14" s="158"/>
      <c r="X14" s="158"/>
      <c r="Y14" s="158">
        <f t="shared" si="21"/>
        <v>0</v>
      </c>
      <c r="Z14" s="158"/>
      <c r="AA14" s="158"/>
      <c r="AB14" s="158">
        <f t="shared" si="22"/>
        <v>0</v>
      </c>
      <c r="AC14" s="158"/>
      <c r="AD14" s="158"/>
      <c r="AE14" s="158">
        <f t="shared" si="23"/>
        <v>0</v>
      </c>
      <c r="AF14" s="158">
        <f t="shared" si="24"/>
        <v>0</v>
      </c>
      <c r="AG14" s="158">
        <f t="shared" si="13"/>
        <v>0</v>
      </c>
      <c r="AH14" s="158">
        <f t="shared" si="14"/>
        <v>0</v>
      </c>
      <c r="AI14" s="158">
        <f t="shared" si="15"/>
        <v>0</v>
      </c>
      <c r="AJ14" s="159"/>
      <c r="AK14" s="10"/>
      <c r="AL14" s="457">
        <f t="shared" si="11"/>
        <v>0</v>
      </c>
      <c r="AM14" s="513"/>
      <c r="AN14" s="520"/>
      <c r="AO14" s="513"/>
    </row>
    <row r="15" spans="1:41" ht="24.75" customHeight="1">
      <c r="A15" s="614"/>
      <c r="D15" s="463"/>
      <c r="E15" s="1075"/>
      <c r="F15" s="1076"/>
      <c r="G15" s="789"/>
      <c r="H15" s="158"/>
      <c r="I15" s="158"/>
      <c r="J15" s="158">
        <f t="shared" si="16"/>
        <v>0</v>
      </c>
      <c r="K15" s="158"/>
      <c r="L15" s="158"/>
      <c r="M15" s="158">
        <f t="shared" si="17"/>
        <v>0</v>
      </c>
      <c r="N15" s="158"/>
      <c r="O15" s="158"/>
      <c r="P15" s="158">
        <f t="shared" si="18"/>
        <v>0</v>
      </c>
      <c r="Q15" s="158"/>
      <c r="R15" s="158"/>
      <c r="S15" s="158">
        <f t="shared" si="19"/>
        <v>0</v>
      </c>
      <c r="T15" s="158"/>
      <c r="U15" s="158"/>
      <c r="V15" s="158">
        <f t="shared" si="20"/>
        <v>0</v>
      </c>
      <c r="W15" s="158"/>
      <c r="X15" s="158"/>
      <c r="Y15" s="158">
        <f t="shared" si="21"/>
        <v>0</v>
      </c>
      <c r="Z15" s="158"/>
      <c r="AA15" s="158"/>
      <c r="AB15" s="158">
        <f t="shared" si="22"/>
        <v>0</v>
      </c>
      <c r="AC15" s="158"/>
      <c r="AD15" s="158"/>
      <c r="AE15" s="158">
        <f t="shared" si="23"/>
        <v>0</v>
      </c>
      <c r="AF15" s="158">
        <f t="shared" si="24"/>
        <v>0</v>
      </c>
      <c r="AG15" s="158">
        <f t="shared" si="13"/>
        <v>0</v>
      </c>
      <c r="AH15" s="158">
        <f t="shared" si="14"/>
        <v>0</v>
      </c>
      <c r="AI15" s="158">
        <f t="shared" si="15"/>
        <v>0</v>
      </c>
      <c r="AJ15" s="159"/>
      <c r="AK15" s="10"/>
      <c r="AL15" s="457">
        <f t="shared" si="11"/>
        <v>0</v>
      </c>
      <c r="AM15" s="513"/>
      <c r="AN15" s="520"/>
      <c r="AO15" s="513"/>
    </row>
    <row r="16" spans="1:41" ht="24.75" customHeight="1">
      <c r="A16" s="614"/>
      <c r="D16" s="463"/>
      <c r="E16" s="1075"/>
      <c r="F16" s="1076"/>
      <c r="G16" s="789"/>
      <c r="H16" s="158"/>
      <c r="I16" s="158"/>
      <c r="J16" s="158">
        <f t="shared" si="16"/>
        <v>0</v>
      </c>
      <c r="K16" s="158"/>
      <c r="L16" s="158"/>
      <c r="M16" s="158">
        <f t="shared" si="17"/>
        <v>0</v>
      </c>
      <c r="N16" s="158"/>
      <c r="O16" s="158"/>
      <c r="P16" s="158">
        <f t="shared" si="18"/>
        <v>0</v>
      </c>
      <c r="Q16" s="158"/>
      <c r="R16" s="158"/>
      <c r="S16" s="158">
        <f t="shared" si="19"/>
        <v>0</v>
      </c>
      <c r="T16" s="158"/>
      <c r="U16" s="158"/>
      <c r="V16" s="158">
        <f t="shared" si="20"/>
        <v>0</v>
      </c>
      <c r="W16" s="158"/>
      <c r="X16" s="158"/>
      <c r="Y16" s="158">
        <f t="shared" si="21"/>
        <v>0</v>
      </c>
      <c r="Z16" s="158"/>
      <c r="AA16" s="158"/>
      <c r="AB16" s="158">
        <f t="shared" si="22"/>
        <v>0</v>
      </c>
      <c r="AC16" s="158"/>
      <c r="AD16" s="158"/>
      <c r="AE16" s="158">
        <f t="shared" si="23"/>
        <v>0</v>
      </c>
      <c r="AF16" s="158">
        <f t="shared" si="24"/>
        <v>0</v>
      </c>
      <c r="AG16" s="158">
        <f t="shared" si="13"/>
        <v>0</v>
      </c>
      <c r="AH16" s="158">
        <f t="shared" si="14"/>
        <v>0</v>
      </c>
      <c r="AI16" s="158">
        <f t="shared" si="15"/>
        <v>0</v>
      </c>
      <c r="AJ16" s="159"/>
      <c r="AK16" s="10"/>
      <c r="AL16" s="457">
        <f t="shared" si="11"/>
        <v>0</v>
      </c>
      <c r="AM16" s="513"/>
      <c r="AN16" s="520"/>
      <c r="AO16" s="513"/>
    </row>
    <row r="17" spans="4:41" ht="25.25" customHeight="1" thickBot="1">
      <c r="D17" s="1229" t="s">
        <v>118</v>
      </c>
      <c r="E17" s="1230"/>
      <c r="F17" s="1231"/>
      <c r="G17" s="507"/>
      <c r="H17" s="868"/>
      <c r="I17" s="437"/>
      <c r="J17" s="437">
        <f>SUM(J8:J16)</f>
        <v>0</v>
      </c>
      <c r="K17" s="869"/>
      <c r="L17" s="437"/>
      <c r="M17" s="437">
        <f>SUM(M8:M16)</f>
        <v>0</v>
      </c>
      <c r="N17" s="868"/>
      <c r="O17" s="437"/>
      <c r="P17" s="437">
        <f>SUM(P8:P16)</f>
        <v>0</v>
      </c>
      <c r="Q17" s="868"/>
      <c r="R17" s="437"/>
      <c r="S17" s="437">
        <f>SUM(S8:S16)</f>
        <v>72000000</v>
      </c>
      <c r="T17" s="437"/>
      <c r="U17" s="437"/>
      <c r="V17" s="437">
        <f>SUM(V8:V16)</f>
        <v>0</v>
      </c>
      <c r="W17" s="437"/>
      <c r="X17" s="437"/>
      <c r="Y17" s="437">
        <f>SUM(Y8:Y16)</f>
        <v>0</v>
      </c>
      <c r="Z17" s="437"/>
      <c r="AA17" s="437"/>
      <c r="AB17" s="437">
        <f>SUM(AB8:AB16)</f>
        <v>0</v>
      </c>
      <c r="AC17" s="437"/>
      <c r="AD17" s="437"/>
      <c r="AE17" s="437">
        <f>SUM(AE8:AE16)</f>
        <v>0</v>
      </c>
      <c r="AF17" s="437"/>
      <c r="AG17" s="437">
        <f>SUM(AG8:AG16)</f>
        <v>0</v>
      </c>
      <c r="AH17" s="869"/>
      <c r="AI17" s="437">
        <f>SUM(AI8:AI16)</f>
        <v>72000000</v>
      </c>
      <c r="AJ17" s="443"/>
      <c r="AK17" s="10"/>
      <c r="AL17" s="457">
        <f t="shared" si="11"/>
        <v>72000000</v>
      </c>
    </row>
    <row r="18" spans="4:41" ht="9.75" customHeight="1" thickBot="1">
      <c r="D18" s="98"/>
      <c r="E18" s="154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6"/>
      <c r="AK18" s="10"/>
      <c r="AM18" s="513"/>
      <c r="AN18" s="520"/>
      <c r="AO18" s="513"/>
    </row>
    <row r="19" spans="4:41" s="113" customFormat="1" ht="16" thickBot="1">
      <c r="D19" s="108" t="s">
        <v>31</v>
      </c>
      <c r="E19" s="111"/>
      <c r="F19" s="111"/>
      <c r="G19" s="111" t="s">
        <v>119</v>
      </c>
      <c r="H19" s="458"/>
      <c r="I19" s="1070"/>
      <c r="J19" s="458"/>
      <c r="K19" s="458"/>
      <c r="L19" s="1070"/>
      <c r="M19" s="458"/>
      <c r="N19" s="458"/>
      <c r="O19" s="458"/>
      <c r="P19" s="458"/>
      <c r="Q19" s="111"/>
      <c r="R19" s="458"/>
      <c r="S19" s="458"/>
      <c r="T19" s="111"/>
      <c r="U19" s="1068"/>
      <c r="V19" s="458"/>
      <c r="W19" s="111"/>
      <c r="X19" s="1068"/>
      <c r="Y19" s="458"/>
      <c r="Z19" s="111"/>
      <c r="AA19" s="1068"/>
      <c r="AB19" s="458"/>
      <c r="AC19" s="111"/>
      <c r="AD19" s="1068"/>
      <c r="AE19" s="458"/>
      <c r="AF19" s="111"/>
      <c r="AG19" s="458"/>
      <c r="AH19" s="111"/>
      <c r="AI19" s="458"/>
      <c r="AJ19" s="103" t="s">
        <v>120</v>
      </c>
      <c r="AK19" s="112"/>
      <c r="AM19" s="514"/>
      <c r="AN19" s="521"/>
      <c r="AO19" s="514"/>
    </row>
    <row r="20" spans="4:41" ht="30.25" customHeight="1">
      <c r="H20" s="5"/>
    </row>
    <row r="21" spans="4:41" ht="30.25" hidden="1" customHeight="1">
      <c r="J21" s="116"/>
    </row>
    <row r="22" spans="4:41" ht="30.25" hidden="1" customHeight="1">
      <c r="H22" s="565"/>
      <c r="I22" s="513"/>
      <c r="J22" s="116"/>
      <c r="K22" s="116"/>
      <c r="M22" s="116"/>
    </row>
    <row r="23" spans="4:41" ht="30.25" hidden="1" customHeight="1"/>
    <row r="24" spans="4:41" ht="30.25" hidden="1" customHeight="1">
      <c r="F24" s="5"/>
      <c r="H24" s="116"/>
      <c r="J24" s="116"/>
      <c r="K24" s="116"/>
      <c r="M24" s="116"/>
    </row>
    <row r="25" spans="4:41" ht="30.25" hidden="1" customHeight="1">
      <c r="F25" s="5"/>
      <c r="H25" s="116"/>
      <c r="J25" s="116"/>
      <c r="K25" s="116"/>
      <c r="M25" s="116"/>
    </row>
    <row r="26" spans="4:41" ht="30.25" hidden="1" customHeight="1">
      <c r="F26" s="5"/>
      <c r="H26" s="116"/>
      <c r="J26" s="116"/>
      <c r="K26" s="116"/>
      <c r="M26" s="116"/>
    </row>
    <row r="27" spans="4:41" ht="30.25" hidden="1" customHeight="1">
      <c r="F27" s="5"/>
      <c r="H27" s="116"/>
      <c r="J27" s="116"/>
      <c r="K27" s="116"/>
      <c r="M27" s="116"/>
    </row>
    <row r="28" spans="4:41" ht="30.25" hidden="1" customHeight="1">
      <c r="F28" s="5"/>
      <c r="H28" s="116"/>
      <c r="J28" s="116"/>
      <c r="K28" s="116"/>
      <c r="M28" s="116"/>
    </row>
    <row r="29" spans="4:41" ht="30.25" hidden="1" customHeight="1">
      <c r="F29" s="5"/>
      <c r="H29" s="116"/>
      <c r="J29" s="116"/>
      <c r="K29" s="116"/>
      <c r="M29" s="116"/>
    </row>
    <row r="30" spans="4:41" ht="30.25" hidden="1" customHeight="1">
      <c r="F30" s="5"/>
      <c r="H30" s="116"/>
      <c r="J30" s="116"/>
      <c r="K30" s="116"/>
      <c r="M30" s="116"/>
    </row>
    <row r="31" spans="4:41" ht="30.25" hidden="1" customHeight="1">
      <c r="F31" s="5"/>
      <c r="H31" s="116"/>
      <c r="J31" s="116"/>
      <c r="K31" s="116"/>
      <c r="M31" s="116"/>
    </row>
    <row r="32" spans="4:41" ht="30.25" hidden="1" customHeight="1">
      <c r="F32" s="5"/>
      <c r="H32" s="116"/>
      <c r="J32" s="116"/>
      <c r="K32" s="116"/>
      <c r="M32" s="116"/>
    </row>
    <row r="33" spans="6:13" ht="30.25" hidden="1" customHeight="1">
      <c r="F33" s="5"/>
      <c r="H33" s="116"/>
      <c r="J33" s="116"/>
      <c r="K33" s="116"/>
      <c r="M33" s="116"/>
    </row>
    <row r="34" spans="6:13" ht="30.25" hidden="1" customHeight="1">
      <c r="F34" s="5"/>
      <c r="H34" s="116"/>
      <c r="J34" s="116"/>
      <c r="K34" s="116"/>
      <c r="M34" s="116"/>
    </row>
    <row r="35" spans="6:13" ht="30.25" hidden="1" customHeight="1">
      <c r="F35" s="5"/>
      <c r="H35" s="116"/>
      <c r="J35" s="116"/>
      <c r="K35" s="116"/>
      <c r="M35" s="116"/>
    </row>
    <row r="36" spans="6:13" ht="30.25" hidden="1" customHeight="1">
      <c r="F36" s="5"/>
      <c r="H36" s="116"/>
      <c r="J36" s="116"/>
      <c r="K36" s="116"/>
      <c r="M36" s="116"/>
    </row>
    <row r="37" spans="6:13" ht="30.25" hidden="1" customHeight="1">
      <c r="F37" s="5"/>
      <c r="H37" s="116"/>
      <c r="J37" s="116"/>
      <c r="K37" s="116"/>
      <c r="M37" s="116"/>
    </row>
    <row r="38" spans="6:13" ht="30.25" hidden="1" customHeight="1">
      <c r="F38" s="5"/>
      <c r="H38" s="116"/>
      <c r="J38" s="116"/>
      <c r="K38" s="116"/>
      <c r="M38" s="116"/>
    </row>
    <row r="39" spans="6:13" ht="30.25" hidden="1" customHeight="1">
      <c r="F39" s="5"/>
      <c r="H39" s="116"/>
      <c r="J39" s="116"/>
      <c r="K39" s="116"/>
      <c r="M39" s="116"/>
    </row>
    <row r="40" spans="6:13" ht="30.25" hidden="1" customHeight="1">
      <c r="F40" s="5"/>
      <c r="H40" s="116"/>
      <c r="J40" s="116"/>
      <c r="K40" s="116"/>
      <c r="M40" s="116"/>
    </row>
    <row r="41" spans="6:13" ht="30.25" hidden="1" customHeight="1">
      <c r="F41" s="5"/>
      <c r="H41" s="116"/>
      <c r="J41" s="116"/>
      <c r="K41" s="116"/>
      <c r="M41" s="116"/>
    </row>
    <row r="42" spans="6:13" ht="30.25" hidden="1" customHeight="1">
      <c r="F42" s="5"/>
      <c r="H42" s="116"/>
      <c r="J42" s="116"/>
      <c r="K42" s="116"/>
      <c r="M42" s="116"/>
    </row>
    <row r="43" spans="6:13" ht="30.25" hidden="1" customHeight="1">
      <c r="J43" s="116"/>
      <c r="M43" s="116"/>
    </row>
    <row r="44" spans="6:13" ht="30.25" hidden="1" customHeight="1">
      <c r="M44" s="116"/>
    </row>
    <row r="45" spans="6:13" ht="30.25" hidden="1" customHeight="1">
      <c r="J45" s="116"/>
      <c r="M45" s="116"/>
    </row>
    <row r="46" spans="6:13" ht="30.25" hidden="1" customHeight="1">
      <c r="J46" s="116"/>
    </row>
    <row r="47" spans="6:13" ht="30.25" hidden="1" customHeight="1"/>
    <row r="48" spans="6:13" ht="30.25" hidden="1" customHeight="1"/>
    <row r="49" ht="30.25" hidden="1" customHeight="1"/>
    <row r="50" ht="30.25" hidden="1" customHeight="1"/>
    <row r="51" ht="30.25" hidden="1" customHeight="1"/>
    <row r="52" ht="30.25" hidden="1" customHeight="1"/>
    <row r="53" ht="30.25" hidden="1" customHeight="1"/>
    <row r="54" ht="30.25" hidden="1" customHeight="1"/>
  </sheetData>
  <autoFilter ref="A7:BE20" xr:uid="{00000000-0009-0000-0000-000012000000}"/>
  <mergeCells count="19">
    <mergeCell ref="T5:AG5"/>
    <mergeCell ref="AF6:AG6"/>
    <mergeCell ref="AC6:AE6"/>
    <mergeCell ref="D17:F17"/>
    <mergeCell ref="D2:AJ2"/>
    <mergeCell ref="D3:AJ3"/>
    <mergeCell ref="D5:D7"/>
    <mergeCell ref="E5:E7"/>
    <mergeCell ref="F5:F7"/>
    <mergeCell ref="G5:G7"/>
    <mergeCell ref="H5:J6"/>
    <mergeCell ref="K5:M6"/>
    <mergeCell ref="N5:P6"/>
    <mergeCell ref="Q5:S6"/>
    <mergeCell ref="AH5:AI6"/>
    <mergeCell ref="AJ5:AJ7"/>
    <mergeCell ref="T6:V6"/>
    <mergeCell ref="W6:Y6"/>
    <mergeCell ref="Z6:AB6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4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/>
  <dimension ref="A2:BI68"/>
  <sheetViews>
    <sheetView showGridLines="0" topLeftCell="C2" zoomScale="85" zoomScaleNormal="85" workbookViewId="0">
      <selection activeCell="AP43" sqref="AP43"/>
    </sheetView>
  </sheetViews>
  <sheetFormatPr baseColWidth="10" defaultColWidth="8" defaultRowHeight="18"/>
  <cols>
    <col min="1" max="1" width="2.5" style="55" hidden="1" customWidth="1"/>
    <col min="2" max="2" width="1.83203125" style="55" customWidth="1"/>
    <col min="3" max="61" width="2.1640625" style="55" customWidth="1"/>
    <col min="62" max="62" width="1.33203125" style="55" customWidth="1"/>
    <col min="63" max="16384" width="8" style="55"/>
  </cols>
  <sheetData>
    <row r="2" spans="3:61" ht="8.25" customHeight="1" thickBot="1"/>
    <row r="3" spans="3:61" ht="11.25" customHeight="1"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4"/>
    </row>
    <row r="4" spans="3:61" ht="37">
      <c r="C4" s="56" t="s">
        <v>2</v>
      </c>
      <c r="D4" s="57"/>
      <c r="E4" s="57"/>
      <c r="F4" s="57"/>
      <c r="G4" s="57"/>
      <c r="H4" s="57"/>
      <c r="I4" s="58"/>
      <c r="J4" s="57"/>
      <c r="K4" s="57"/>
      <c r="L4" s="57"/>
      <c r="M4" s="57"/>
      <c r="N4" s="59"/>
      <c r="O4" s="59"/>
      <c r="P4" s="59"/>
      <c r="Q4" s="59"/>
      <c r="R4" s="59"/>
      <c r="S4" s="59"/>
      <c r="T4" s="59"/>
      <c r="U4" s="59"/>
      <c r="V4" s="57"/>
      <c r="W4" s="57"/>
      <c r="X4" s="60"/>
      <c r="Y4" s="60"/>
      <c r="Z4" s="60"/>
      <c r="AA4" s="60"/>
      <c r="AB4" s="60"/>
      <c r="AC4" s="60"/>
      <c r="AD4" s="60"/>
      <c r="AE4" s="60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59"/>
      <c r="AQ4" s="57"/>
      <c r="AR4" s="57"/>
      <c r="AS4" s="58"/>
      <c r="AT4" s="57"/>
      <c r="AU4" s="57"/>
      <c r="AV4" s="57"/>
      <c r="AW4" s="57"/>
      <c r="AX4" s="57"/>
      <c r="AY4" s="57"/>
      <c r="AZ4" s="57"/>
      <c r="BA4" s="59"/>
      <c r="BB4" s="59"/>
      <c r="BC4" s="59"/>
      <c r="BD4" s="59"/>
      <c r="BE4" s="59"/>
      <c r="BF4" s="59"/>
      <c r="BG4" s="59"/>
      <c r="BH4" s="59"/>
      <c r="BI4" s="62"/>
    </row>
    <row r="5" spans="3:61" s="72" customFormat="1" ht="22.5" customHeight="1">
      <c r="C5" s="70"/>
      <c r="D5" s="71" t="str">
        <f>'0. 집행계획(갑지)'!D7</f>
        <v>1.공 사 명  :  (공사코드: )</v>
      </c>
      <c r="E5" s="71"/>
      <c r="F5" s="71"/>
      <c r="BI5" s="73"/>
    </row>
    <row r="6" spans="3:61" ht="5.25" customHeight="1">
      <c r="C6" s="63"/>
      <c r="D6" s="464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6"/>
      <c r="BI6" s="64"/>
    </row>
    <row r="7" spans="3:61" ht="20.25" customHeight="1">
      <c r="C7" s="63"/>
      <c r="D7" s="467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Y7" s="1279" t="s">
        <v>465</v>
      </c>
      <c r="Z7" s="1279"/>
      <c r="AA7" s="1279"/>
      <c r="AB7" s="1279"/>
      <c r="AC7" s="1279"/>
      <c r="AD7" s="1279"/>
      <c r="AE7" s="1279"/>
      <c r="AF7" s="1279"/>
      <c r="AG7" s="1279"/>
      <c r="AH7" s="1279"/>
      <c r="AI7" s="1279"/>
      <c r="AJ7" s="1279"/>
      <c r="AK7" s="1279"/>
      <c r="AL7" s="1279"/>
      <c r="AM7" s="1279"/>
      <c r="AQ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468"/>
      <c r="BI7" s="64"/>
    </row>
    <row r="8" spans="3:61" ht="13.75" customHeight="1">
      <c r="C8" s="63"/>
      <c r="D8" s="467"/>
      <c r="G8" s="1280"/>
      <c r="H8" s="1280"/>
      <c r="I8" s="1280"/>
      <c r="J8" s="1280"/>
      <c r="K8" s="1280"/>
      <c r="L8" s="1280"/>
      <c r="M8" s="1280"/>
      <c r="N8" s="1280"/>
      <c r="O8" s="1280"/>
      <c r="P8" s="1280"/>
      <c r="Q8" s="1280"/>
      <c r="R8" s="1280"/>
      <c r="S8" s="1280"/>
      <c r="T8" s="1280"/>
      <c r="U8" s="1280"/>
      <c r="Y8" s="1281" t="s">
        <v>598</v>
      </c>
      <c r="Z8" s="1282"/>
      <c r="AA8" s="1282"/>
      <c r="AB8" s="1282"/>
      <c r="AC8" s="1282"/>
      <c r="AD8" s="1282" t="s">
        <v>597</v>
      </c>
      <c r="AE8" s="1282"/>
      <c r="AF8" s="1282"/>
      <c r="AG8" s="1282"/>
      <c r="AH8" s="1282"/>
      <c r="AI8" s="1282"/>
      <c r="AJ8" s="1282"/>
      <c r="AK8" s="1282"/>
      <c r="AL8" s="1282"/>
      <c r="AM8" s="1283"/>
      <c r="AQ8" s="1280"/>
      <c r="AR8" s="1280"/>
      <c r="AS8" s="1280"/>
      <c r="AT8" s="1280"/>
      <c r="AU8" s="1280"/>
      <c r="AV8" s="1280"/>
      <c r="AW8" s="1280"/>
      <c r="AX8" s="1280"/>
      <c r="AY8" s="1280"/>
      <c r="AZ8" s="1280"/>
      <c r="BA8" s="1280"/>
      <c r="BB8" s="1280"/>
      <c r="BC8" s="1280"/>
      <c r="BD8" s="1280"/>
      <c r="BE8" s="1280"/>
      <c r="BF8" s="472"/>
      <c r="BG8" s="472"/>
      <c r="BH8" s="468"/>
      <c r="BI8" s="64"/>
    </row>
    <row r="9" spans="3:61" ht="13.75" customHeight="1">
      <c r="C9" s="63"/>
      <c r="D9" s="467"/>
      <c r="Y9" s="467"/>
      <c r="AM9" s="468"/>
      <c r="BH9" s="468"/>
      <c r="BI9" s="64"/>
    </row>
    <row r="10" spans="3:61" ht="13.75" customHeight="1">
      <c r="C10" s="63"/>
      <c r="D10" s="467"/>
      <c r="Y10" s="101" t="s">
        <v>466</v>
      </c>
      <c r="AM10" s="468"/>
      <c r="BH10" s="468"/>
      <c r="BI10" s="64"/>
    </row>
    <row r="11" spans="3:61" ht="13.75" customHeight="1">
      <c r="C11" s="63"/>
      <c r="D11" s="467"/>
      <c r="Y11" s="101" t="s">
        <v>467</v>
      </c>
      <c r="AM11" s="468"/>
      <c r="BH11" s="468"/>
      <c r="BI11" s="64"/>
    </row>
    <row r="12" spans="3:61" ht="13.75" customHeight="1">
      <c r="C12" s="63"/>
      <c r="D12" s="467"/>
      <c r="Y12" s="101" t="s">
        <v>468</v>
      </c>
      <c r="AM12" s="468"/>
      <c r="BH12" s="468"/>
      <c r="BI12" s="64"/>
    </row>
    <row r="13" spans="3:61" ht="13.75" customHeight="1">
      <c r="C13" s="63"/>
      <c r="D13" s="467"/>
      <c r="Y13" s="101" t="s">
        <v>469</v>
      </c>
      <c r="AM13" s="468"/>
      <c r="BH13" s="468"/>
      <c r="BI13" s="64"/>
    </row>
    <row r="14" spans="3:61" ht="13.75" customHeight="1">
      <c r="C14" s="63"/>
      <c r="D14" s="467"/>
      <c r="Y14" s="467"/>
      <c r="AM14" s="468"/>
      <c r="BH14" s="468"/>
      <c r="BI14" s="64"/>
    </row>
    <row r="15" spans="3:61" ht="13.75" customHeight="1">
      <c r="C15" s="63"/>
      <c r="D15" s="467"/>
      <c r="Y15" s="467"/>
      <c r="AM15" s="468"/>
      <c r="BH15" s="468"/>
      <c r="BI15" s="64"/>
    </row>
    <row r="16" spans="3:61" ht="13.5" customHeight="1">
      <c r="C16" s="63"/>
      <c r="D16" s="467"/>
      <c r="H16" s="473"/>
      <c r="Y16" s="469"/>
      <c r="Z16" s="474"/>
      <c r="AA16" s="470"/>
      <c r="AB16" s="470"/>
      <c r="AC16" s="470"/>
      <c r="AD16" s="470"/>
      <c r="AE16" s="470"/>
      <c r="AF16" s="470"/>
      <c r="AG16" s="470"/>
      <c r="AH16" s="470"/>
      <c r="AI16" s="470"/>
      <c r="AJ16" s="470"/>
      <c r="AK16" s="470"/>
      <c r="AL16" s="470"/>
      <c r="AM16" s="471"/>
      <c r="AR16" s="473"/>
      <c r="BH16" s="468"/>
      <c r="BI16" s="64"/>
    </row>
    <row r="17" spans="3:61" ht="13.75" customHeight="1">
      <c r="C17" s="63"/>
      <c r="D17" s="467"/>
      <c r="H17" s="473"/>
      <c r="Z17" s="473"/>
      <c r="AR17" s="473"/>
      <c r="BH17" s="468"/>
      <c r="BI17" s="64"/>
    </row>
    <row r="18" spans="3:61" ht="20.75" customHeight="1">
      <c r="C18" s="63"/>
      <c r="D18" s="467"/>
      <c r="G18" s="1284" t="s">
        <v>599</v>
      </c>
      <c r="H18" s="1284"/>
      <c r="I18" s="1284"/>
      <c r="J18" s="1284"/>
      <c r="K18" s="1284"/>
      <c r="L18" s="1284"/>
      <c r="M18" s="1284"/>
      <c r="N18" s="1284"/>
      <c r="O18" s="1284"/>
      <c r="P18" s="1284"/>
      <c r="Q18" s="1284"/>
      <c r="R18" s="1284"/>
      <c r="S18" s="1284"/>
      <c r="T18" s="1284"/>
      <c r="U18" s="1284"/>
      <c r="Y18" s="1284" t="s">
        <v>601</v>
      </c>
      <c r="Z18" s="1284"/>
      <c r="AA18" s="1284"/>
      <c r="AB18" s="1284"/>
      <c r="AC18" s="1284"/>
      <c r="AD18" s="1284"/>
      <c r="AE18" s="1284"/>
      <c r="AF18" s="1284"/>
      <c r="AG18" s="1284"/>
      <c r="AH18" s="1284"/>
      <c r="AI18" s="1284"/>
      <c r="AJ18" s="1284"/>
      <c r="AK18" s="1284"/>
      <c r="AL18" s="1284"/>
      <c r="AM18" s="1284"/>
      <c r="AQ18" s="1284" t="s">
        <v>603</v>
      </c>
      <c r="AR18" s="1284"/>
      <c r="AS18" s="1284"/>
      <c r="AT18" s="1284"/>
      <c r="AU18" s="1284"/>
      <c r="AV18" s="1284"/>
      <c r="AW18" s="1284"/>
      <c r="AX18" s="1284"/>
      <c r="AY18" s="1284"/>
      <c r="AZ18" s="1284"/>
      <c r="BA18" s="1284"/>
      <c r="BB18" s="1284"/>
      <c r="BC18" s="1284"/>
      <c r="BD18" s="1284"/>
      <c r="BE18" s="1284"/>
      <c r="BF18" s="472"/>
      <c r="BG18" s="472"/>
      <c r="BH18" s="468"/>
      <c r="BI18" s="64"/>
    </row>
    <row r="19" spans="3:61" ht="13.75" customHeight="1">
      <c r="C19" s="63"/>
      <c r="D19" s="467"/>
      <c r="G19" s="467"/>
      <c r="U19" s="468"/>
      <c r="Y19" s="467"/>
      <c r="AM19" s="468"/>
      <c r="AQ19" s="467"/>
      <c r="BE19" s="468"/>
      <c r="BH19" s="468"/>
      <c r="BI19" s="64"/>
    </row>
    <row r="20" spans="3:61" ht="13.75" customHeight="1">
      <c r="C20" s="63"/>
      <c r="D20" s="467"/>
      <c r="G20" s="101" t="s">
        <v>470</v>
      </c>
      <c r="U20" s="468"/>
      <c r="Y20" s="101" t="s">
        <v>471</v>
      </c>
      <c r="AM20" s="468"/>
      <c r="AQ20" s="101" t="s">
        <v>472</v>
      </c>
      <c r="BE20" s="468"/>
      <c r="BH20" s="468"/>
      <c r="BI20" s="64"/>
    </row>
    <row r="21" spans="3:61" ht="13.75" customHeight="1">
      <c r="C21" s="63"/>
      <c r="D21" s="467"/>
      <c r="G21" s="101" t="s">
        <v>473</v>
      </c>
      <c r="U21" s="468"/>
      <c r="Y21" s="101" t="s">
        <v>474</v>
      </c>
      <c r="AM21" s="468"/>
      <c r="AQ21" s="101" t="s">
        <v>475</v>
      </c>
      <c r="BE21" s="468"/>
      <c r="BH21" s="468"/>
      <c r="BI21" s="64"/>
    </row>
    <row r="22" spans="3:61" ht="13.75" customHeight="1">
      <c r="C22" s="63"/>
      <c r="D22" s="467"/>
      <c r="G22" s="101" t="s">
        <v>476</v>
      </c>
      <c r="U22" s="468"/>
      <c r="Y22" s="101" t="s">
        <v>477</v>
      </c>
      <c r="AM22" s="468"/>
      <c r="AQ22" s="101" t="s">
        <v>478</v>
      </c>
      <c r="BE22" s="468"/>
      <c r="BH22" s="468"/>
      <c r="BI22" s="64"/>
    </row>
    <row r="23" spans="3:61" ht="13.75" customHeight="1">
      <c r="C23" s="63"/>
      <c r="D23" s="467"/>
      <c r="G23" s="467"/>
      <c r="U23" s="468"/>
      <c r="Y23" s="467"/>
      <c r="AM23" s="468"/>
      <c r="AQ23" s="467"/>
      <c r="BE23" s="468"/>
      <c r="BH23" s="468"/>
      <c r="BI23" s="64"/>
    </row>
    <row r="24" spans="3:61" ht="13.75" customHeight="1">
      <c r="C24" s="63"/>
      <c r="D24" s="467"/>
      <c r="G24" s="469"/>
      <c r="H24" s="474"/>
      <c r="I24" s="470"/>
      <c r="J24" s="470"/>
      <c r="K24" s="470"/>
      <c r="L24" s="470"/>
      <c r="M24" s="470"/>
      <c r="N24" s="470"/>
      <c r="O24" s="470"/>
      <c r="P24" s="470"/>
      <c r="Q24" s="470"/>
      <c r="R24" s="470"/>
      <c r="S24" s="470"/>
      <c r="T24" s="470"/>
      <c r="U24" s="471"/>
      <c r="Y24" s="469"/>
      <c r="Z24" s="474"/>
      <c r="AA24" s="470"/>
      <c r="AB24" s="470"/>
      <c r="AC24" s="470"/>
      <c r="AD24" s="470"/>
      <c r="AE24" s="470"/>
      <c r="AF24" s="470"/>
      <c r="AG24" s="470"/>
      <c r="AH24" s="470"/>
      <c r="AI24" s="470"/>
      <c r="AJ24" s="470"/>
      <c r="AK24" s="470"/>
      <c r="AL24" s="470"/>
      <c r="AM24" s="471"/>
      <c r="AQ24" s="469"/>
      <c r="AR24" s="474"/>
      <c r="AS24" s="470"/>
      <c r="AT24" s="470"/>
      <c r="AU24" s="470"/>
      <c r="AV24" s="470"/>
      <c r="AW24" s="470"/>
      <c r="AX24" s="470"/>
      <c r="AY24" s="470"/>
      <c r="AZ24" s="470"/>
      <c r="BA24" s="470"/>
      <c r="BB24" s="470"/>
      <c r="BC24" s="470"/>
      <c r="BD24" s="470"/>
      <c r="BE24" s="471"/>
      <c r="BH24" s="468"/>
      <c r="BI24" s="64"/>
    </row>
    <row r="25" spans="3:61" ht="13.75" customHeight="1">
      <c r="C25" s="63"/>
      <c r="D25" s="467"/>
      <c r="H25" s="473"/>
      <c r="Z25" s="473"/>
      <c r="AR25" s="473"/>
      <c r="BH25" s="468"/>
      <c r="BI25" s="64"/>
    </row>
    <row r="26" spans="3:61" ht="20.75" customHeight="1">
      <c r="C26" s="63"/>
      <c r="D26" s="467"/>
      <c r="G26" s="1284" t="s">
        <v>600</v>
      </c>
      <c r="H26" s="1284"/>
      <c r="I26" s="1284"/>
      <c r="J26" s="1284"/>
      <c r="K26" s="1284"/>
      <c r="L26" s="1284"/>
      <c r="M26" s="1284"/>
      <c r="N26" s="1284"/>
      <c r="O26" s="1284"/>
      <c r="P26" s="1284"/>
      <c r="Q26" s="1284"/>
      <c r="R26" s="1284"/>
      <c r="S26" s="1284"/>
      <c r="T26" s="1284"/>
      <c r="U26" s="1284"/>
      <c r="Y26" s="1284" t="s">
        <v>602</v>
      </c>
      <c r="Z26" s="1284"/>
      <c r="AA26" s="1284"/>
      <c r="AB26" s="1284"/>
      <c r="AC26" s="1284"/>
      <c r="AD26" s="1284"/>
      <c r="AE26" s="1284"/>
      <c r="AF26" s="1284"/>
      <c r="AG26" s="1284"/>
      <c r="AH26" s="1284"/>
      <c r="AI26" s="1284"/>
      <c r="AJ26" s="1284"/>
      <c r="AK26" s="1284"/>
      <c r="AL26" s="1284"/>
      <c r="AM26" s="1284"/>
      <c r="AQ26" s="1284" t="s">
        <v>479</v>
      </c>
      <c r="AR26" s="1284"/>
      <c r="AS26" s="1284"/>
      <c r="AT26" s="1284"/>
      <c r="AU26" s="1284"/>
      <c r="AV26" s="1284"/>
      <c r="AW26" s="1284"/>
      <c r="AX26" s="1284"/>
      <c r="AY26" s="1284"/>
      <c r="AZ26" s="1284"/>
      <c r="BA26" s="1284"/>
      <c r="BB26" s="1284"/>
      <c r="BC26" s="1284"/>
      <c r="BD26" s="1284"/>
      <c r="BE26" s="1284"/>
      <c r="BF26" s="472"/>
      <c r="BG26" s="472"/>
      <c r="BH26" s="468"/>
      <c r="BI26" s="64"/>
    </row>
    <row r="27" spans="3:61" ht="13.75" customHeight="1">
      <c r="C27" s="63"/>
      <c r="D27" s="467"/>
      <c r="G27" s="467"/>
      <c r="U27" s="468"/>
      <c r="Y27" s="467"/>
      <c r="AM27" s="468"/>
      <c r="AQ27" s="467"/>
      <c r="BE27" s="468"/>
      <c r="BH27" s="468"/>
      <c r="BI27" s="64"/>
    </row>
    <row r="28" spans="3:61" ht="13.75" customHeight="1">
      <c r="C28" s="63"/>
      <c r="D28" s="467"/>
      <c r="G28" s="101" t="s">
        <v>480</v>
      </c>
      <c r="U28" s="468"/>
      <c r="Y28" s="101" t="s">
        <v>481</v>
      </c>
      <c r="AM28" s="468"/>
      <c r="AQ28" s="101" t="s">
        <v>482</v>
      </c>
      <c r="BE28" s="468"/>
      <c r="BH28" s="468"/>
      <c r="BI28" s="64"/>
    </row>
    <row r="29" spans="3:61" ht="13.75" customHeight="1">
      <c r="C29" s="63"/>
      <c r="D29" s="467"/>
      <c r="G29" s="101" t="s">
        <v>483</v>
      </c>
      <c r="U29" s="468"/>
      <c r="Y29" s="101" t="s">
        <v>484</v>
      </c>
      <c r="AM29" s="468"/>
      <c r="AQ29" s="101" t="s">
        <v>485</v>
      </c>
      <c r="BE29" s="468"/>
      <c r="BH29" s="468"/>
      <c r="BI29" s="64"/>
    </row>
    <row r="30" spans="3:61" ht="13.75" customHeight="1">
      <c r="C30" s="63"/>
      <c r="D30" s="467"/>
      <c r="G30" s="101" t="s">
        <v>486</v>
      </c>
      <c r="U30" s="468"/>
      <c r="Y30" s="101" t="s">
        <v>487</v>
      </c>
      <c r="AM30" s="468"/>
      <c r="AQ30" s="101" t="s">
        <v>488</v>
      </c>
      <c r="BE30" s="468"/>
      <c r="BH30" s="468"/>
      <c r="BI30" s="64"/>
    </row>
    <row r="31" spans="3:61" ht="13.75" customHeight="1">
      <c r="C31" s="63"/>
      <c r="D31" s="467"/>
      <c r="G31" s="467"/>
      <c r="U31" s="468"/>
      <c r="Y31" s="467"/>
      <c r="AM31" s="468"/>
      <c r="AQ31" s="467"/>
      <c r="BE31" s="468"/>
      <c r="BH31" s="468"/>
      <c r="BI31" s="64"/>
    </row>
    <row r="32" spans="3:61" ht="13.75" customHeight="1">
      <c r="C32" s="63"/>
      <c r="D32" s="467"/>
      <c r="G32" s="469"/>
      <c r="H32" s="474"/>
      <c r="I32" s="470"/>
      <c r="J32" s="470"/>
      <c r="K32" s="470"/>
      <c r="L32" s="470"/>
      <c r="M32" s="470"/>
      <c r="N32" s="470"/>
      <c r="O32" s="470"/>
      <c r="P32" s="470"/>
      <c r="Q32" s="470"/>
      <c r="R32" s="470"/>
      <c r="S32" s="470"/>
      <c r="T32" s="470"/>
      <c r="U32" s="471"/>
      <c r="Y32" s="475"/>
      <c r="Z32" s="474"/>
      <c r="AA32" s="470"/>
      <c r="AB32" s="470"/>
      <c r="AC32" s="470"/>
      <c r="AD32" s="470"/>
      <c r="AE32" s="470"/>
      <c r="AF32" s="470"/>
      <c r="AG32" s="470"/>
      <c r="AH32" s="470"/>
      <c r="AI32" s="470"/>
      <c r="AJ32" s="470"/>
      <c r="AK32" s="470"/>
      <c r="AL32" s="470"/>
      <c r="AM32" s="471"/>
      <c r="AQ32" s="469"/>
      <c r="AR32" s="474"/>
      <c r="AS32" s="470"/>
      <c r="AT32" s="470"/>
      <c r="AU32" s="470"/>
      <c r="AV32" s="470"/>
      <c r="AW32" s="470"/>
      <c r="AX32" s="470"/>
      <c r="AY32" s="470"/>
      <c r="AZ32" s="470"/>
      <c r="BA32" s="470"/>
      <c r="BB32" s="470"/>
      <c r="BC32" s="470"/>
      <c r="BD32" s="470"/>
      <c r="BE32" s="471"/>
      <c r="BH32" s="468"/>
      <c r="BI32" s="64"/>
    </row>
    <row r="33" spans="3:61" ht="13.75" customHeight="1">
      <c r="C33" s="63"/>
      <c r="D33" s="469"/>
      <c r="E33" s="470"/>
      <c r="F33" s="470"/>
      <c r="G33" s="470"/>
      <c r="H33" s="470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0"/>
      <c r="X33" s="470"/>
      <c r="Y33" s="470"/>
      <c r="Z33" s="470"/>
      <c r="AA33" s="470"/>
      <c r="AB33" s="470"/>
      <c r="AC33" s="470"/>
      <c r="AD33" s="470"/>
      <c r="AE33" s="470"/>
      <c r="AF33" s="470"/>
      <c r="AG33" s="470"/>
      <c r="AH33" s="470"/>
      <c r="AI33" s="470"/>
      <c r="AJ33" s="470"/>
      <c r="AK33" s="470"/>
      <c r="AL33" s="470"/>
      <c r="AM33" s="470"/>
      <c r="AN33" s="470"/>
      <c r="AO33" s="470"/>
      <c r="AP33" s="470"/>
      <c r="AQ33" s="470"/>
      <c r="AR33" s="470"/>
      <c r="AS33" s="470"/>
      <c r="AT33" s="470"/>
      <c r="AU33" s="470"/>
      <c r="AV33" s="470"/>
      <c r="AW33" s="470"/>
      <c r="AX33" s="470"/>
      <c r="AY33" s="470"/>
      <c r="AZ33" s="470"/>
      <c r="BA33" s="470"/>
      <c r="BB33" s="470"/>
      <c r="BC33" s="470"/>
      <c r="BD33" s="470"/>
      <c r="BE33" s="470"/>
      <c r="BF33" s="470"/>
      <c r="BG33" s="470"/>
      <c r="BH33" s="471"/>
      <c r="BI33" s="64"/>
    </row>
    <row r="34" spans="3:61" ht="19" thickBot="1">
      <c r="C34" s="65"/>
      <c r="D34" s="114" t="s">
        <v>59</v>
      </c>
      <c r="E34" s="66"/>
      <c r="F34" s="66"/>
      <c r="G34" s="66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8"/>
      <c r="BI34" s="69"/>
    </row>
    <row r="35" spans="3:61" s="104" customFormat="1" ht="16" thickBot="1">
      <c r="C35" s="18" t="s">
        <v>27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03" t="s">
        <v>105</v>
      </c>
      <c r="BI35" s="20"/>
    </row>
    <row r="36" spans="3:61" ht="8.25" customHeight="1"/>
    <row r="37" spans="3:61" ht="25.25" customHeight="1"/>
    <row r="38" spans="3:61" ht="25.25" customHeight="1"/>
    <row r="39" spans="3:61" ht="25.25" customHeight="1"/>
    <row r="40" spans="3:61" ht="25.25" customHeight="1"/>
    <row r="41" spans="3:61" ht="25.25" customHeight="1"/>
    <row r="42" spans="3:61" ht="25.25" customHeight="1"/>
    <row r="43" spans="3:61" ht="25.25" customHeight="1"/>
    <row r="44" spans="3:61" ht="25.25" customHeight="1"/>
    <row r="45" spans="3:61" ht="25.25" customHeight="1"/>
    <row r="46" spans="3:61" ht="25.25" customHeight="1"/>
    <row r="47" spans="3:61" ht="25.25" customHeight="1"/>
    <row r="48" spans="3:61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</sheetData>
  <mergeCells count="13">
    <mergeCell ref="G26:U26"/>
    <mergeCell ref="Y26:AM26"/>
    <mergeCell ref="AQ26:BE26"/>
    <mergeCell ref="AQ8:AT8"/>
    <mergeCell ref="AU8:BE8"/>
    <mergeCell ref="G18:U18"/>
    <mergeCell ref="Y18:AM18"/>
    <mergeCell ref="AQ18:BE18"/>
    <mergeCell ref="Y7:AM7"/>
    <mergeCell ref="G8:J8"/>
    <mergeCell ref="K8:U8"/>
    <mergeCell ref="Y8:AC8"/>
    <mergeCell ref="AD8:AM8"/>
  </mergeCells>
  <phoneticPr fontId="10" type="noConversion"/>
  <printOptions horizontalCentered="1" verticalCentered="1" gridLinesSet="0"/>
  <pageMargins left="0.31496062992125984" right="0.15748031496062992" top="0.55118110236220474" bottom="0.27559055118110237" header="0.39370078740157483" footer="0.39370078740157483"/>
  <pageSetup paperSize="9" scale="90" orientation="landscape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98"/>
  <sheetViews>
    <sheetView showGridLines="0" view="pageBreakPreview" topLeftCell="C3" zoomScale="80" zoomScaleNormal="85" zoomScaleSheetLayoutView="80" workbookViewId="0">
      <selection activeCell="E7" sqref="E7"/>
    </sheetView>
  </sheetViews>
  <sheetFormatPr baseColWidth="10" defaultColWidth="8" defaultRowHeight="18"/>
  <cols>
    <col min="1" max="1" width="2.1640625" style="55" hidden="1" customWidth="1"/>
    <col min="2" max="2" width="1.5" style="55" hidden="1" customWidth="1"/>
    <col min="3" max="3" width="2.6640625" style="55" customWidth="1"/>
    <col min="4" max="4" width="49.1640625" style="55" customWidth="1"/>
    <col min="5" max="5" width="11" style="55" customWidth="1"/>
    <col min="6" max="6" width="10.33203125" style="55" customWidth="1"/>
    <col min="7" max="7" width="9" style="55" customWidth="1"/>
    <col min="8" max="8" width="48.5" style="55" customWidth="1"/>
    <col min="9" max="9" width="1.83203125" style="55" customWidth="1"/>
    <col min="10" max="10" width="1.5" style="55" customWidth="1"/>
    <col min="11" max="15" width="8" style="55"/>
    <col min="16" max="37" width="3.83203125" style="55" customWidth="1"/>
    <col min="38" max="16384" width="8" style="55"/>
  </cols>
  <sheetData>
    <row r="1" spans="3:9" ht="6.75" hidden="1" customHeight="1"/>
    <row r="2" spans="3:9" ht="9" hidden="1" customHeight="1" thickBot="1"/>
    <row r="3" spans="3:9" ht="12" customHeight="1">
      <c r="C3" s="52"/>
      <c r="D3" s="53"/>
      <c r="E3" s="53"/>
      <c r="F3" s="53"/>
      <c r="G3" s="53"/>
      <c r="H3" s="53"/>
      <c r="I3" s="54"/>
    </row>
    <row r="4" spans="3:9" s="394" customFormat="1" ht="28" customHeight="1">
      <c r="C4" s="392"/>
      <c r="D4" s="60" t="s">
        <v>369</v>
      </c>
      <c r="E4" s="61"/>
      <c r="F4" s="60"/>
      <c r="G4" s="61"/>
      <c r="H4" s="61"/>
      <c r="I4" s="393"/>
    </row>
    <row r="5" spans="3:9" ht="18" customHeight="1">
      <c r="C5" s="63"/>
      <c r="D5" s="396" t="str">
        <f>'0. 집행계획(갑지)'!D7</f>
        <v>1.공 사 명  :  (공사코드: )</v>
      </c>
      <c r="I5" s="64"/>
    </row>
    <row r="6" spans="3:9" ht="28.5" customHeight="1">
      <c r="C6" s="63"/>
      <c r="D6" s="72" t="s">
        <v>370</v>
      </c>
      <c r="E6" s="397"/>
      <c r="F6" s="397"/>
      <c r="G6" s="397"/>
      <c r="H6" s="397"/>
      <c r="I6" s="64"/>
    </row>
    <row r="7" spans="3:9" s="402" customFormat="1" ht="15.75" customHeight="1">
      <c r="C7" s="398"/>
      <c r="D7" s="399" t="s">
        <v>371</v>
      </c>
      <c r="E7" s="400" t="s">
        <v>811</v>
      </c>
      <c r="F7" s="399" t="s">
        <v>372</v>
      </c>
      <c r="G7" s="399" t="s">
        <v>373</v>
      </c>
      <c r="H7" s="399" t="s">
        <v>374</v>
      </c>
      <c r="I7" s="401"/>
    </row>
    <row r="8" spans="3:9" ht="15.75" customHeight="1">
      <c r="C8" s="63"/>
      <c r="D8" s="632"/>
      <c r="E8" s="629"/>
      <c r="F8" s="630"/>
      <c r="G8" s="631"/>
      <c r="H8" s="632"/>
      <c r="I8" s="64"/>
    </row>
    <row r="9" spans="3:9" ht="15.75" customHeight="1">
      <c r="C9" s="63"/>
      <c r="D9" s="403"/>
      <c r="E9" s="404"/>
      <c r="F9" s="405" t="s">
        <v>117</v>
      </c>
      <c r="G9" s="406">
        <v>1</v>
      </c>
      <c r="H9" s="403"/>
      <c r="I9" s="64"/>
    </row>
    <row r="10" spans="3:9" ht="15.75" customHeight="1">
      <c r="C10" s="63"/>
      <c r="D10" s="407"/>
      <c r="E10" s="404"/>
      <c r="F10" s="405" t="s">
        <v>117</v>
      </c>
      <c r="G10" s="406">
        <v>1</v>
      </c>
      <c r="H10" s="403"/>
      <c r="I10" s="64"/>
    </row>
    <row r="11" spans="3:9" ht="15.75" customHeight="1">
      <c r="C11" s="63"/>
      <c r="D11" s="628"/>
      <c r="E11" s="629"/>
      <c r="F11" s="630" t="s">
        <v>117</v>
      </c>
      <c r="G11" s="631">
        <v>1</v>
      </c>
      <c r="H11" s="632"/>
      <c r="I11" s="64"/>
    </row>
    <row r="12" spans="3:9" ht="15.75" customHeight="1">
      <c r="C12" s="63"/>
      <c r="D12" s="407"/>
      <c r="E12" s="404"/>
      <c r="F12" s="405" t="s">
        <v>117</v>
      </c>
      <c r="G12" s="406">
        <v>1</v>
      </c>
      <c r="H12" s="403"/>
      <c r="I12" s="64"/>
    </row>
    <row r="13" spans="3:9" ht="15.75" customHeight="1">
      <c r="C13" s="63"/>
      <c r="D13" s="407"/>
      <c r="E13" s="404"/>
      <c r="F13" s="405" t="s">
        <v>117</v>
      </c>
      <c r="G13" s="406">
        <v>1</v>
      </c>
      <c r="H13" s="403"/>
      <c r="I13" s="64"/>
    </row>
    <row r="14" spans="3:9" ht="15.75" customHeight="1">
      <c r="C14" s="63"/>
      <c r="D14" s="628"/>
      <c r="E14" s="629"/>
      <c r="F14" s="630" t="s">
        <v>117</v>
      </c>
      <c r="G14" s="631">
        <v>1</v>
      </c>
      <c r="H14" s="632"/>
      <c r="I14" s="64"/>
    </row>
    <row r="15" spans="3:9" ht="15.75" customHeight="1">
      <c r="C15" s="63"/>
      <c r="D15" s="407"/>
      <c r="E15" s="404"/>
      <c r="F15" s="405"/>
      <c r="G15" s="406"/>
      <c r="H15" s="403"/>
      <c r="I15" s="64"/>
    </row>
    <row r="16" spans="3:9" ht="15.75" customHeight="1">
      <c r="C16" s="63"/>
      <c r="D16" s="407"/>
      <c r="E16" s="404"/>
      <c r="F16" s="405"/>
      <c r="G16" s="406"/>
      <c r="H16" s="403"/>
      <c r="I16" s="64"/>
    </row>
    <row r="17" spans="3:9" ht="15.75" hidden="1" customHeight="1">
      <c r="C17" s="63"/>
      <c r="D17" s="407"/>
      <c r="E17" s="404"/>
      <c r="F17" s="405"/>
      <c r="G17" s="406"/>
      <c r="H17" s="403"/>
      <c r="I17" s="64"/>
    </row>
    <row r="18" spans="3:9" ht="15.75" hidden="1" customHeight="1">
      <c r="C18" s="63"/>
      <c r="D18" s="407"/>
      <c r="E18" s="404"/>
      <c r="F18" s="405"/>
      <c r="G18" s="406"/>
      <c r="H18" s="403"/>
      <c r="I18" s="64"/>
    </row>
    <row r="19" spans="3:9" ht="15.75" hidden="1" customHeight="1">
      <c r="C19" s="63"/>
      <c r="D19" s="407"/>
      <c r="E19" s="404"/>
      <c r="F19" s="405"/>
      <c r="G19" s="406"/>
      <c r="H19" s="403"/>
      <c r="I19" s="64"/>
    </row>
    <row r="20" spans="3:9" ht="15.75" hidden="1" customHeight="1">
      <c r="C20" s="63"/>
      <c r="D20" s="407"/>
      <c r="E20" s="404"/>
      <c r="F20" s="405"/>
      <c r="G20" s="406"/>
      <c r="H20" s="403"/>
      <c r="I20" s="64"/>
    </row>
    <row r="21" spans="3:9" ht="15.75" hidden="1" customHeight="1">
      <c r="C21" s="63"/>
      <c r="D21" s="407"/>
      <c r="E21" s="404"/>
      <c r="F21" s="405"/>
      <c r="G21" s="406"/>
      <c r="H21" s="403"/>
      <c r="I21" s="64"/>
    </row>
    <row r="22" spans="3:9" ht="15.75" hidden="1" customHeight="1">
      <c r="C22" s="63"/>
      <c r="D22" s="407"/>
      <c r="E22" s="404"/>
      <c r="F22" s="405"/>
      <c r="G22" s="406"/>
      <c r="H22" s="403"/>
      <c r="I22" s="64"/>
    </row>
    <row r="23" spans="3:9" ht="15.75" hidden="1" customHeight="1">
      <c r="C23" s="63"/>
      <c r="D23" s="407"/>
      <c r="E23" s="404"/>
      <c r="F23" s="405"/>
      <c r="G23" s="406"/>
      <c r="H23" s="403"/>
      <c r="I23" s="64"/>
    </row>
    <row r="24" spans="3:9" ht="15.75" hidden="1" customHeight="1">
      <c r="C24" s="63"/>
      <c r="D24" s="407"/>
      <c r="E24" s="404"/>
      <c r="F24" s="405"/>
      <c r="G24" s="406"/>
      <c r="H24" s="403"/>
      <c r="I24" s="64"/>
    </row>
    <row r="25" spans="3:9" ht="15.75" hidden="1" customHeight="1">
      <c r="C25" s="63"/>
      <c r="D25" s="407"/>
      <c r="E25" s="404"/>
      <c r="F25" s="405"/>
      <c r="G25" s="406"/>
      <c r="H25" s="403"/>
      <c r="I25" s="64"/>
    </row>
    <row r="26" spans="3:9" ht="15.75" hidden="1" customHeight="1">
      <c r="C26" s="63"/>
      <c r="D26" s="407"/>
      <c r="E26" s="404"/>
      <c r="F26" s="405"/>
      <c r="G26" s="406"/>
      <c r="H26" s="403"/>
      <c r="I26" s="64"/>
    </row>
    <row r="27" spans="3:9" ht="15.75" hidden="1" customHeight="1">
      <c r="C27" s="63"/>
      <c r="D27" s="407"/>
      <c r="E27" s="404"/>
      <c r="F27" s="405"/>
      <c r="G27" s="406"/>
      <c r="H27" s="403"/>
      <c r="I27" s="64"/>
    </row>
    <row r="28" spans="3:9" ht="15.75" customHeight="1">
      <c r="C28" s="63"/>
      <c r="D28" s="407"/>
      <c r="E28" s="404"/>
      <c r="F28" s="405"/>
      <c r="G28" s="406"/>
      <c r="H28" s="403"/>
      <c r="I28" s="64"/>
    </row>
    <row r="29" spans="3:9" ht="15.75" customHeight="1">
      <c r="C29" s="63"/>
      <c r="D29" s="408" t="s">
        <v>375</v>
      </c>
      <c r="E29" s="409">
        <f>E8+E11+E14</f>
        <v>0</v>
      </c>
      <c r="F29" s="408"/>
      <c r="G29" s="408"/>
      <c r="H29" s="436"/>
      <c r="I29" s="64"/>
    </row>
    <row r="30" spans="3:9" ht="25.25" customHeight="1">
      <c r="C30" s="63"/>
      <c r="D30" s="71" t="s">
        <v>376</v>
      </c>
      <c r="E30" s="410"/>
      <c r="F30" s="410"/>
      <c r="G30" s="410"/>
      <c r="H30" s="410"/>
      <c r="I30" s="64"/>
    </row>
    <row r="31" spans="3:9" ht="24" customHeight="1">
      <c r="C31" s="63"/>
      <c r="D31" s="503" t="s">
        <v>571</v>
      </c>
      <c r="E31" s="411"/>
      <c r="F31" s="411"/>
      <c r="G31" s="411"/>
      <c r="H31" s="412"/>
      <c r="I31" s="64"/>
    </row>
    <row r="32" spans="3:9" ht="25.5" customHeight="1">
      <c r="C32" s="63"/>
      <c r="D32" s="413"/>
      <c r="E32" s="410"/>
      <c r="F32" s="410"/>
      <c r="G32" s="410"/>
      <c r="H32" s="414"/>
      <c r="I32" s="64"/>
    </row>
    <row r="33" spans="3:9" ht="25.5" customHeight="1">
      <c r="C33" s="63"/>
      <c r="D33" s="413"/>
      <c r="E33" s="410"/>
      <c r="F33" s="410"/>
      <c r="G33" s="410"/>
      <c r="H33" s="414"/>
      <c r="I33" s="64"/>
    </row>
    <row r="34" spans="3:9" ht="25.5" customHeight="1">
      <c r="C34" s="63"/>
      <c r="D34" s="413"/>
      <c r="E34" s="410"/>
      <c r="F34" s="410"/>
      <c r="G34" s="410"/>
      <c r="H34" s="414"/>
      <c r="I34" s="64"/>
    </row>
    <row r="35" spans="3:9" ht="25.5" customHeight="1">
      <c r="C35" s="63"/>
      <c r="D35" s="415"/>
      <c r="E35" s="397"/>
      <c r="F35" s="397"/>
      <c r="G35" s="397"/>
      <c r="H35" s="416"/>
      <c r="I35" s="64"/>
    </row>
    <row r="36" spans="3:9" ht="25.5" customHeight="1">
      <c r="C36" s="63"/>
      <c r="D36" s="417" t="s">
        <v>377</v>
      </c>
      <c r="E36" s="418"/>
      <c r="F36" s="418"/>
      <c r="G36" s="418"/>
      <c r="H36" s="419"/>
      <c r="I36" s="64"/>
    </row>
    <row r="37" spans="3:9" ht="15.75" customHeight="1">
      <c r="C37" s="63"/>
      <c r="D37" s="420" t="s">
        <v>378</v>
      </c>
      <c r="E37" s="421"/>
      <c r="F37" s="421"/>
      <c r="G37" s="421"/>
      <c r="H37" s="422"/>
      <c r="I37" s="64"/>
    </row>
    <row r="38" spans="3:9" ht="15.75" customHeight="1">
      <c r="C38" s="63"/>
      <c r="D38" s="423" t="s">
        <v>509</v>
      </c>
      <c r="E38" s="397"/>
      <c r="F38" s="397"/>
      <c r="G38" s="397"/>
      <c r="H38" s="424"/>
      <c r="I38" s="64"/>
    </row>
    <row r="39" spans="3:9" ht="15.75" customHeight="1">
      <c r="C39" s="63"/>
      <c r="D39" s="423" t="s">
        <v>379</v>
      </c>
      <c r="E39" s="397"/>
      <c r="F39" s="397"/>
      <c r="G39" s="397"/>
      <c r="H39" s="424"/>
      <c r="I39" s="64"/>
    </row>
    <row r="40" spans="3:9" ht="15.75" customHeight="1">
      <c r="C40" s="63"/>
      <c r="D40" s="423"/>
      <c r="E40" s="397"/>
      <c r="F40" s="397"/>
      <c r="G40" s="397"/>
      <c r="H40" s="424"/>
      <c r="I40" s="64"/>
    </row>
    <row r="41" spans="3:9" ht="15.75" customHeight="1">
      <c r="C41" s="63"/>
      <c r="D41" s="425" t="s">
        <v>380</v>
      </c>
      <c r="E41" s="426"/>
      <c r="F41" s="426"/>
      <c r="G41" s="426"/>
      <c r="H41" s="416"/>
      <c r="I41" s="64"/>
    </row>
    <row r="42" spans="3:9" ht="8.25" customHeight="1" thickBot="1">
      <c r="C42" s="63"/>
      <c r="I42" s="64"/>
    </row>
    <row r="43" spans="3:9" s="104" customFormat="1" ht="16" thickBot="1">
      <c r="C43" s="427"/>
      <c r="D43" s="428" t="s">
        <v>381</v>
      </c>
      <c r="E43" s="429"/>
      <c r="F43" s="430" t="s">
        <v>382</v>
      </c>
      <c r="G43" s="429"/>
      <c r="H43" s="431" t="s">
        <v>383</v>
      </c>
      <c r="I43" s="432"/>
    </row>
    <row r="44" spans="3:9" ht="9" customHeight="1"/>
    <row r="45" spans="3:9" ht="25.25" customHeight="1">
      <c r="E45" s="433"/>
      <c r="G45" s="433"/>
    </row>
    <row r="46" spans="3:9" ht="25.25" customHeight="1"/>
    <row r="47" spans="3:9" ht="25.25" customHeight="1"/>
    <row r="48" spans="3:9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</sheetData>
  <phoneticPr fontId="6" type="noConversion"/>
  <printOptions verticalCentered="1" gridLinesSet="0"/>
  <pageMargins left="0.62992125984251968" right="0.19685039370078741" top="0.31496062992125984" bottom="0.23622047244094491" header="0.27559055118110237" footer="0.27559055118110237"/>
  <pageSetup paperSize="9" scale="98" orientation="landscape" horizontalDpi="300" verticalDpi="300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Y95"/>
  <sheetViews>
    <sheetView showGridLines="0" topLeftCell="A35" zoomScale="25" zoomScaleNormal="25" workbookViewId="0">
      <selection activeCell="BT98" sqref="BT98"/>
    </sheetView>
  </sheetViews>
  <sheetFormatPr baseColWidth="10" defaultColWidth="3.1640625" defaultRowHeight="21.75" customHeight="1"/>
  <cols>
    <col min="1" max="2" width="5.6640625" style="160" customWidth="1"/>
    <col min="3" max="3" width="29.5" style="160" customWidth="1"/>
    <col min="4" max="4" width="32.5" style="160" customWidth="1"/>
    <col min="5" max="5" width="18.6640625" style="160" hidden="1" customWidth="1"/>
    <col min="6" max="6" width="8.1640625" style="161" customWidth="1"/>
    <col min="7" max="102" width="4.1640625" style="160" customWidth="1"/>
    <col min="103" max="103" width="17.1640625" style="160" customWidth="1"/>
    <col min="104" max="16384" width="3.1640625" style="160"/>
  </cols>
  <sheetData>
    <row r="1" spans="1:103" ht="18.75" customHeight="1" thickBot="1"/>
    <row r="2" spans="1:103" ht="37.5" customHeight="1" thickTop="1" thickBot="1">
      <c r="A2" s="1298" t="s">
        <v>121</v>
      </c>
      <c r="B2" s="1299"/>
      <c r="C2" s="1299"/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299"/>
      <c r="W2" s="1299"/>
      <c r="X2" s="1299"/>
      <c r="Y2" s="1299"/>
      <c r="Z2" s="1299"/>
      <c r="AA2" s="1299"/>
      <c r="AB2" s="1299"/>
      <c r="AC2" s="1299"/>
      <c r="AD2" s="1299"/>
      <c r="AE2" s="1299"/>
      <c r="AF2" s="1299"/>
      <c r="AG2" s="1299"/>
      <c r="AH2" s="1299"/>
      <c r="AI2" s="1299"/>
      <c r="AJ2" s="1299"/>
      <c r="AK2" s="1299"/>
      <c r="AL2" s="1299"/>
      <c r="AM2" s="1299"/>
      <c r="AN2" s="1299"/>
      <c r="AO2" s="1299"/>
      <c r="AP2" s="1299"/>
      <c r="AQ2" s="1299"/>
      <c r="AR2" s="1299"/>
      <c r="AS2" s="1299"/>
      <c r="AT2" s="1299"/>
      <c r="AU2" s="1299"/>
      <c r="AV2" s="1299"/>
      <c r="AW2" s="1299"/>
      <c r="AX2" s="1299"/>
      <c r="AY2" s="1299"/>
      <c r="AZ2" s="1299"/>
      <c r="BA2" s="1299"/>
      <c r="BB2" s="1299"/>
      <c r="BC2" s="1299"/>
      <c r="BD2" s="1299"/>
      <c r="BE2" s="1299"/>
      <c r="BF2" s="1299"/>
      <c r="BG2" s="1299"/>
      <c r="BH2" s="1299"/>
      <c r="BI2" s="1299"/>
      <c r="BJ2" s="1299"/>
      <c r="BK2" s="1299"/>
      <c r="BL2" s="1299"/>
      <c r="BM2" s="1299"/>
      <c r="BN2" s="1299"/>
      <c r="BO2" s="1299"/>
      <c r="BP2" s="1299"/>
      <c r="BQ2" s="1299"/>
      <c r="BR2" s="1299"/>
      <c r="BS2" s="1299"/>
      <c r="BT2" s="1299"/>
      <c r="BU2" s="1299"/>
      <c r="BV2" s="1299"/>
      <c r="BW2" s="1299"/>
      <c r="BX2" s="1299"/>
      <c r="BY2" s="1299"/>
      <c r="BZ2" s="1299"/>
      <c r="CA2" s="1299"/>
      <c r="CB2" s="1299"/>
      <c r="CC2" s="1299"/>
      <c r="CD2" s="1299"/>
      <c r="CE2" s="1299"/>
      <c r="CF2" s="1299"/>
      <c r="CG2" s="1299"/>
      <c r="CH2" s="1299"/>
      <c r="CI2" s="1299"/>
      <c r="CJ2" s="1299"/>
      <c r="CK2" s="1299"/>
      <c r="CL2" s="1299"/>
      <c r="CM2" s="1299"/>
      <c r="CN2" s="1299"/>
      <c r="CO2" s="1299"/>
      <c r="CP2" s="1299"/>
      <c r="CQ2" s="1299"/>
      <c r="CR2" s="1299"/>
      <c r="CS2" s="1299"/>
      <c r="CT2" s="1299"/>
      <c r="CU2" s="1299"/>
      <c r="CV2" s="1299"/>
      <c r="CW2" s="1299"/>
      <c r="CX2" s="1299"/>
      <c r="CY2" s="1300"/>
    </row>
    <row r="3" spans="1:103" ht="24.75" customHeight="1" thickTop="1">
      <c r="A3" s="1301" t="s">
        <v>122</v>
      </c>
      <c r="B3" s="1302"/>
      <c r="C3" s="1302"/>
      <c r="D3" s="1302"/>
      <c r="CU3" s="162"/>
      <c r="CV3" s="162"/>
      <c r="CW3" s="162"/>
      <c r="CX3" s="162"/>
      <c r="CY3" s="163" t="s">
        <v>123</v>
      </c>
    </row>
    <row r="4" spans="1:103" ht="30" customHeight="1" thickBot="1">
      <c r="A4" s="1303"/>
      <c r="B4" s="1304"/>
      <c r="C4" s="1304"/>
      <c r="D4" s="1304"/>
      <c r="F4" s="164"/>
      <c r="G4" s="165"/>
      <c r="K4" s="165"/>
      <c r="O4" s="165"/>
      <c r="AU4" s="165"/>
      <c r="CA4" s="165"/>
      <c r="CY4" s="166" t="s">
        <v>124</v>
      </c>
    </row>
    <row r="5" spans="1:103" s="167" customFormat="1" ht="25.5" customHeight="1">
      <c r="A5" s="1305" t="s">
        <v>125</v>
      </c>
      <c r="B5" s="1306"/>
      <c r="C5" s="1311" t="s">
        <v>126</v>
      </c>
      <c r="D5" s="1314" t="s">
        <v>127</v>
      </c>
      <c r="E5" s="1317" t="s">
        <v>128</v>
      </c>
      <c r="F5" s="1319" t="s">
        <v>129</v>
      </c>
      <c r="G5" s="1322" t="s">
        <v>130</v>
      </c>
      <c r="H5" s="1323"/>
      <c r="I5" s="1323"/>
      <c r="J5" s="1323"/>
      <c r="K5" s="1323"/>
      <c r="L5" s="1323"/>
      <c r="M5" s="1323"/>
      <c r="N5" s="1323"/>
      <c r="O5" s="1323"/>
      <c r="P5" s="1323"/>
      <c r="Q5" s="1323"/>
      <c r="R5" s="1323"/>
      <c r="S5" s="1323"/>
      <c r="T5" s="1323"/>
      <c r="U5" s="1323"/>
      <c r="V5" s="1323"/>
      <c r="W5" s="1323"/>
      <c r="X5" s="1323"/>
      <c r="Y5" s="1323"/>
      <c r="Z5" s="1323"/>
      <c r="AA5" s="1323"/>
      <c r="AB5" s="1323"/>
      <c r="AC5" s="1323"/>
      <c r="AD5" s="1323"/>
      <c r="AE5" s="1323"/>
      <c r="AF5" s="1323"/>
      <c r="AG5" s="1323"/>
      <c r="AH5" s="1324"/>
      <c r="AI5" s="1322" t="s">
        <v>131</v>
      </c>
      <c r="AJ5" s="1323"/>
      <c r="AK5" s="1323"/>
      <c r="AL5" s="1323"/>
      <c r="AM5" s="1323"/>
      <c r="AN5" s="1323"/>
      <c r="AO5" s="1323"/>
      <c r="AP5" s="1323"/>
      <c r="AQ5" s="1323"/>
      <c r="AR5" s="1323"/>
      <c r="AS5" s="1323"/>
      <c r="AT5" s="1323"/>
      <c r="AU5" s="1323"/>
      <c r="AV5" s="1323"/>
      <c r="AW5" s="1323"/>
      <c r="AX5" s="1323"/>
      <c r="AY5" s="1323"/>
      <c r="AZ5" s="1323"/>
      <c r="BA5" s="1323"/>
      <c r="BB5" s="1323"/>
      <c r="BC5" s="1323"/>
      <c r="BD5" s="1323"/>
      <c r="BE5" s="1323"/>
      <c r="BF5" s="1323"/>
      <c r="BG5" s="1323"/>
      <c r="BH5" s="1323"/>
      <c r="BI5" s="1323"/>
      <c r="BJ5" s="1323"/>
      <c r="BK5" s="1323"/>
      <c r="BL5" s="1323"/>
      <c r="BM5" s="1323"/>
      <c r="BN5" s="1323"/>
      <c r="BO5" s="1323"/>
      <c r="BP5" s="1323"/>
      <c r="BQ5" s="1323"/>
      <c r="BR5" s="1323"/>
      <c r="BS5" s="1323"/>
      <c r="BT5" s="1323"/>
      <c r="BU5" s="1323"/>
      <c r="BV5" s="1323"/>
      <c r="BW5" s="1323"/>
      <c r="BX5" s="1323"/>
      <c r="BY5" s="1323"/>
      <c r="BZ5" s="1323"/>
      <c r="CA5" s="1323"/>
      <c r="CB5" s="1323"/>
      <c r="CC5" s="1323"/>
      <c r="CD5" s="1324"/>
      <c r="CE5" s="1325" t="s">
        <v>132</v>
      </c>
      <c r="CF5" s="1285"/>
      <c r="CG5" s="1285"/>
      <c r="CH5" s="1285"/>
      <c r="CI5" s="1285"/>
      <c r="CJ5" s="1285"/>
      <c r="CK5" s="1285"/>
      <c r="CL5" s="1285"/>
      <c r="CM5" s="1285"/>
      <c r="CN5" s="1285"/>
      <c r="CO5" s="1285"/>
      <c r="CP5" s="1285"/>
      <c r="CQ5" s="1285"/>
      <c r="CR5" s="1285"/>
      <c r="CS5" s="1285"/>
      <c r="CT5" s="1285"/>
      <c r="CU5" s="1285"/>
      <c r="CV5" s="1285"/>
      <c r="CW5" s="1285"/>
      <c r="CX5" s="1326"/>
      <c r="CY5" s="1327" t="s">
        <v>133</v>
      </c>
    </row>
    <row r="6" spans="1:103" s="167" customFormat="1" ht="24" customHeight="1">
      <c r="A6" s="1307"/>
      <c r="B6" s="1308"/>
      <c r="C6" s="1312"/>
      <c r="D6" s="1315"/>
      <c r="E6" s="1290"/>
      <c r="F6" s="1320"/>
      <c r="G6" s="168"/>
      <c r="H6" s="1285" t="s">
        <v>134</v>
      </c>
      <c r="I6" s="1285"/>
      <c r="J6" s="169"/>
      <c r="K6" s="168"/>
      <c r="L6" s="1285" t="s">
        <v>135</v>
      </c>
      <c r="M6" s="1285"/>
      <c r="N6" s="169"/>
      <c r="O6" s="168"/>
      <c r="P6" s="1285" t="s">
        <v>136</v>
      </c>
      <c r="Q6" s="1285"/>
      <c r="R6" s="169"/>
      <c r="S6" s="168"/>
      <c r="T6" s="1285" t="s">
        <v>137</v>
      </c>
      <c r="U6" s="1285"/>
      <c r="V6" s="169"/>
      <c r="W6" s="168"/>
      <c r="X6" s="1285" t="s">
        <v>138</v>
      </c>
      <c r="Y6" s="1285"/>
      <c r="Z6" s="169"/>
      <c r="AA6" s="168"/>
      <c r="AB6" s="1285" t="s">
        <v>139</v>
      </c>
      <c r="AC6" s="1285"/>
      <c r="AD6" s="169"/>
      <c r="AE6" s="168"/>
      <c r="AF6" s="1285" t="s">
        <v>140</v>
      </c>
      <c r="AG6" s="1285"/>
      <c r="AH6" s="169"/>
      <c r="AI6" s="170"/>
      <c r="AJ6" s="171" t="s">
        <v>141</v>
      </c>
      <c r="AK6" s="171"/>
      <c r="AL6" s="169"/>
      <c r="AM6" s="170"/>
      <c r="AN6" s="171" t="s">
        <v>142</v>
      </c>
      <c r="AO6" s="171"/>
      <c r="AP6" s="169"/>
      <c r="AQ6" s="170"/>
      <c r="AR6" s="171" t="s">
        <v>143</v>
      </c>
      <c r="AS6" s="171"/>
      <c r="AT6" s="169"/>
      <c r="AU6" s="170"/>
      <c r="AV6" s="171" t="s">
        <v>144</v>
      </c>
      <c r="AW6" s="171"/>
      <c r="AX6" s="169"/>
      <c r="AY6" s="170"/>
      <c r="AZ6" s="171" t="s">
        <v>145</v>
      </c>
      <c r="BA6" s="171"/>
      <c r="BB6" s="169"/>
      <c r="BC6" s="170"/>
      <c r="BD6" s="171" t="s">
        <v>146</v>
      </c>
      <c r="BE6" s="171"/>
      <c r="BF6" s="169"/>
      <c r="BG6" s="170"/>
      <c r="BH6" s="171" t="s">
        <v>147</v>
      </c>
      <c r="BI6" s="171"/>
      <c r="BJ6" s="169"/>
      <c r="BK6" s="170"/>
      <c r="BL6" s="171" t="s">
        <v>148</v>
      </c>
      <c r="BM6" s="171"/>
      <c r="BN6" s="169"/>
      <c r="BO6" s="170"/>
      <c r="BP6" s="171" t="s">
        <v>149</v>
      </c>
      <c r="BQ6" s="171"/>
      <c r="BR6" s="169"/>
      <c r="BS6" s="170"/>
      <c r="BT6" s="171" t="s">
        <v>150</v>
      </c>
      <c r="BU6" s="171"/>
      <c r="BV6" s="169"/>
      <c r="BW6" s="170"/>
      <c r="BX6" s="171" t="s">
        <v>151</v>
      </c>
      <c r="BY6" s="171"/>
      <c r="BZ6" s="169"/>
      <c r="CA6" s="170"/>
      <c r="CB6" s="171" t="s">
        <v>152</v>
      </c>
      <c r="CC6" s="171"/>
      <c r="CD6" s="169"/>
      <c r="CE6" s="170"/>
      <c r="CF6" s="171" t="s">
        <v>141</v>
      </c>
      <c r="CG6" s="171"/>
      <c r="CH6" s="169"/>
      <c r="CI6" s="170"/>
      <c r="CJ6" s="171" t="s">
        <v>142</v>
      </c>
      <c r="CK6" s="171"/>
      <c r="CL6" s="169"/>
      <c r="CM6" s="170"/>
      <c r="CN6" s="171" t="s">
        <v>153</v>
      </c>
      <c r="CO6" s="171"/>
      <c r="CP6" s="169"/>
      <c r="CQ6" s="170"/>
      <c r="CR6" s="171" t="s">
        <v>154</v>
      </c>
      <c r="CS6" s="171"/>
      <c r="CT6" s="169"/>
      <c r="CU6" s="170"/>
      <c r="CV6" s="171" t="s">
        <v>155</v>
      </c>
      <c r="CW6" s="171"/>
      <c r="CX6" s="169"/>
      <c r="CY6" s="1328"/>
    </row>
    <row r="7" spans="1:103" s="167" customFormat="1" ht="24" customHeight="1" thickBot="1">
      <c r="A7" s="1309"/>
      <c r="B7" s="1310"/>
      <c r="C7" s="1313"/>
      <c r="D7" s="1316"/>
      <c r="E7" s="1318"/>
      <c r="F7" s="1321"/>
      <c r="G7" s="172">
        <v>1</v>
      </c>
      <c r="H7" s="173">
        <v>2</v>
      </c>
      <c r="I7" s="173">
        <v>3</v>
      </c>
      <c r="J7" s="173">
        <v>4</v>
      </c>
      <c r="K7" s="172">
        <v>1</v>
      </c>
      <c r="L7" s="173">
        <v>2</v>
      </c>
      <c r="M7" s="173">
        <v>3</v>
      </c>
      <c r="N7" s="173">
        <v>4</v>
      </c>
      <c r="O7" s="172">
        <v>1</v>
      </c>
      <c r="P7" s="173">
        <v>2</v>
      </c>
      <c r="Q7" s="173">
        <v>3</v>
      </c>
      <c r="R7" s="173">
        <v>4</v>
      </c>
      <c r="S7" s="172">
        <v>1</v>
      </c>
      <c r="T7" s="173">
        <v>2</v>
      </c>
      <c r="U7" s="173">
        <v>3</v>
      </c>
      <c r="V7" s="173">
        <v>4</v>
      </c>
      <c r="W7" s="172">
        <v>1</v>
      </c>
      <c r="X7" s="173">
        <v>2</v>
      </c>
      <c r="Y7" s="173">
        <v>3</v>
      </c>
      <c r="Z7" s="173">
        <v>4</v>
      </c>
      <c r="AA7" s="172">
        <v>1</v>
      </c>
      <c r="AB7" s="173">
        <v>2</v>
      </c>
      <c r="AC7" s="173">
        <v>3</v>
      </c>
      <c r="AD7" s="173">
        <v>4</v>
      </c>
      <c r="AE7" s="172">
        <v>1</v>
      </c>
      <c r="AF7" s="173">
        <v>2</v>
      </c>
      <c r="AG7" s="173">
        <v>3</v>
      </c>
      <c r="AH7" s="173">
        <v>4</v>
      </c>
      <c r="AI7" s="172">
        <v>1</v>
      </c>
      <c r="AJ7" s="173">
        <v>2</v>
      </c>
      <c r="AK7" s="173">
        <v>3</v>
      </c>
      <c r="AL7" s="173">
        <v>4</v>
      </c>
      <c r="AM7" s="172">
        <v>1</v>
      </c>
      <c r="AN7" s="173">
        <v>2</v>
      </c>
      <c r="AO7" s="173">
        <v>3</v>
      </c>
      <c r="AP7" s="173">
        <v>4</v>
      </c>
      <c r="AQ7" s="172">
        <v>1</v>
      </c>
      <c r="AR7" s="173">
        <v>2</v>
      </c>
      <c r="AS7" s="173">
        <v>3</v>
      </c>
      <c r="AT7" s="173">
        <v>4</v>
      </c>
      <c r="AU7" s="172">
        <v>1</v>
      </c>
      <c r="AV7" s="173">
        <v>2</v>
      </c>
      <c r="AW7" s="173">
        <v>3</v>
      </c>
      <c r="AX7" s="173">
        <v>4</v>
      </c>
      <c r="AY7" s="172">
        <v>1</v>
      </c>
      <c r="AZ7" s="173">
        <v>2</v>
      </c>
      <c r="BA7" s="173">
        <v>3</v>
      </c>
      <c r="BB7" s="173">
        <v>4</v>
      </c>
      <c r="BC7" s="172">
        <v>1</v>
      </c>
      <c r="BD7" s="173">
        <v>2</v>
      </c>
      <c r="BE7" s="173">
        <v>3</v>
      </c>
      <c r="BF7" s="173">
        <v>4</v>
      </c>
      <c r="BG7" s="172">
        <v>1</v>
      </c>
      <c r="BH7" s="173">
        <v>2</v>
      </c>
      <c r="BI7" s="173">
        <v>3</v>
      </c>
      <c r="BJ7" s="173">
        <v>4</v>
      </c>
      <c r="BK7" s="172">
        <v>1</v>
      </c>
      <c r="BL7" s="173">
        <v>2</v>
      </c>
      <c r="BM7" s="173">
        <v>3</v>
      </c>
      <c r="BN7" s="173">
        <v>4</v>
      </c>
      <c r="BO7" s="172">
        <v>1</v>
      </c>
      <c r="BP7" s="173">
        <v>2</v>
      </c>
      <c r="BQ7" s="173">
        <v>3</v>
      </c>
      <c r="BR7" s="173">
        <v>4</v>
      </c>
      <c r="BS7" s="172">
        <v>1</v>
      </c>
      <c r="BT7" s="173">
        <v>2</v>
      </c>
      <c r="BU7" s="173">
        <v>3</v>
      </c>
      <c r="BV7" s="173">
        <v>4</v>
      </c>
      <c r="BW7" s="172">
        <v>1</v>
      </c>
      <c r="BX7" s="173">
        <v>2</v>
      </c>
      <c r="BY7" s="173">
        <v>3</v>
      </c>
      <c r="BZ7" s="173">
        <v>4</v>
      </c>
      <c r="CA7" s="172">
        <v>1</v>
      </c>
      <c r="CB7" s="173">
        <v>2</v>
      </c>
      <c r="CC7" s="173">
        <v>3</v>
      </c>
      <c r="CD7" s="173">
        <v>4</v>
      </c>
      <c r="CE7" s="172">
        <v>1</v>
      </c>
      <c r="CF7" s="173">
        <v>2</v>
      </c>
      <c r="CG7" s="173">
        <v>3</v>
      </c>
      <c r="CH7" s="173">
        <v>4</v>
      </c>
      <c r="CI7" s="172">
        <v>1</v>
      </c>
      <c r="CJ7" s="173">
        <v>2</v>
      </c>
      <c r="CK7" s="173">
        <v>3</v>
      </c>
      <c r="CL7" s="173">
        <v>4</v>
      </c>
      <c r="CM7" s="172">
        <v>1</v>
      </c>
      <c r="CN7" s="173">
        <v>2</v>
      </c>
      <c r="CO7" s="173">
        <v>3</v>
      </c>
      <c r="CP7" s="173">
        <v>4</v>
      </c>
      <c r="CQ7" s="172">
        <v>1</v>
      </c>
      <c r="CR7" s="173">
        <v>2</v>
      </c>
      <c r="CS7" s="173">
        <v>3</v>
      </c>
      <c r="CT7" s="173">
        <v>4</v>
      </c>
      <c r="CU7" s="172">
        <v>1</v>
      </c>
      <c r="CV7" s="173">
        <v>2</v>
      </c>
      <c r="CW7" s="173">
        <v>3</v>
      </c>
      <c r="CX7" s="173">
        <v>4</v>
      </c>
      <c r="CY7" s="1329"/>
    </row>
    <row r="8" spans="1:103" ht="24" hidden="1" customHeight="1">
      <c r="A8" s="174"/>
      <c r="B8" s="1286" t="s">
        <v>156</v>
      </c>
      <c r="C8" s="175" t="s">
        <v>157</v>
      </c>
      <c r="D8" s="176" t="s">
        <v>157</v>
      </c>
      <c r="E8" s="177"/>
      <c r="F8" s="178"/>
      <c r="G8" s="179"/>
      <c r="H8" s="180"/>
      <c r="I8" s="180"/>
      <c r="J8" s="181"/>
      <c r="K8" s="179"/>
      <c r="L8" s="180"/>
      <c r="M8" s="180"/>
      <c r="N8" s="181"/>
      <c r="O8" s="179"/>
      <c r="P8" s="180"/>
      <c r="Q8" s="180"/>
      <c r="R8" s="181"/>
      <c r="S8" s="182"/>
      <c r="T8" s="180"/>
      <c r="U8" s="180"/>
      <c r="V8" s="181"/>
      <c r="W8" s="182"/>
      <c r="X8" s="180"/>
      <c r="Y8" s="183" t="s">
        <v>158</v>
      </c>
      <c r="Z8" s="184"/>
      <c r="AA8" s="182"/>
      <c r="AB8" s="180"/>
      <c r="AC8" s="185"/>
      <c r="AD8" s="184"/>
      <c r="AE8" s="182"/>
      <c r="AF8" s="183" t="s">
        <v>159</v>
      </c>
      <c r="AG8" s="180"/>
      <c r="AH8" s="181"/>
      <c r="AI8" s="182"/>
      <c r="AJ8" s="180"/>
      <c r="AK8" s="180"/>
      <c r="AL8" s="181"/>
      <c r="AM8" s="182"/>
      <c r="AN8" s="180"/>
      <c r="AO8" s="180"/>
      <c r="AP8" s="181"/>
      <c r="AQ8" s="186"/>
      <c r="AR8" s="180"/>
      <c r="AS8" s="180"/>
      <c r="AT8" s="181"/>
      <c r="AU8" s="182"/>
      <c r="AV8" s="180"/>
      <c r="AW8" s="180"/>
      <c r="AX8" s="181"/>
      <c r="AY8" s="184"/>
      <c r="AZ8" s="180"/>
      <c r="BA8" s="180"/>
      <c r="BB8" s="184"/>
      <c r="BC8" s="183" t="s">
        <v>160</v>
      </c>
      <c r="BD8" s="180"/>
      <c r="BE8" s="184"/>
      <c r="BF8" s="181"/>
      <c r="BG8" s="184"/>
      <c r="BH8" s="180"/>
      <c r="BI8" s="180"/>
      <c r="BJ8" s="181"/>
      <c r="BK8" s="184"/>
      <c r="BL8" s="180"/>
      <c r="BM8" s="180"/>
      <c r="BN8" s="181"/>
      <c r="BP8" s="180"/>
      <c r="BQ8" s="180"/>
      <c r="BR8" s="181"/>
      <c r="BS8" s="183" t="s">
        <v>161</v>
      </c>
      <c r="BT8" s="180"/>
      <c r="BU8" s="180"/>
      <c r="BV8" s="181"/>
      <c r="BW8" s="182"/>
      <c r="BX8" s="180"/>
      <c r="BY8" s="180"/>
      <c r="BZ8" s="181"/>
      <c r="CA8" s="187" t="s">
        <v>162</v>
      </c>
      <c r="CB8" s="180"/>
      <c r="CC8" s="180"/>
      <c r="CD8" s="181"/>
      <c r="CE8" s="184"/>
      <c r="CF8" s="180"/>
      <c r="CG8" s="180"/>
      <c r="CH8" s="181"/>
      <c r="CI8" s="184"/>
      <c r="CJ8" s="180"/>
      <c r="CK8" s="180"/>
      <c r="CL8" s="181"/>
      <c r="CM8" s="186"/>
      <c r="CN8" s="180"/>
      <c r="CO8" s="180"/>
      <c r="CP8" s="181"/>
      <c r="CQ8" s="182"/>
      <c r="CR8" s="180"/>
      <c r="CS8" s="180"/>
      <c r="CT8" s="181"/>
      <c r="CU8" s="182"/>
      <c r="CV8" s="180"/>
      <c r="CW8" s="180"/>
      <c r="CX8" s="181"/>
      <c r="CY8" s="188"/>
    </row>
    <row r="9" spans="1:103" ht="24" hidden="1" customHeight="1">
      <c r="A9" s="189" t="s">
        <v>163</v>
      </c>
      <c r="B9" s="1287"/>
      <c r="C9" s="190" t="s">
        <v>164</v>
      </c>
      <c r="D9" s="191" t="s">
        <v>164</v>
      </c>
      <c r="E9" s="190"/>
      <c r="F9" s="192"/>
      <c r="G9" s="193"/>
      <c r="H9" s="194"/>
      <c r="I9" s="195" t="s">
        <v>165</v>
      </c>
      <c r="J9" s="196"/>
      <c r="K9" s="193"/>
      <c r="L9" s="194"/>
      <c r="M9" s="194"/>
      <c r="N9" s="196"/>
      <c r="O9" s="193"/>
      <c r="P9" s="194"/>
      <c r="Q9" s="194"/>
      <c r="R9" s="196"/>
      <c r="S9" s="197"/>
      <c r="T9" s="195" t="s">
        <v>166</v>
      </c>
      <c r="U9" s="194"/>
      <c r="V9" s="196"/>
      <c r="W9" s="197"/>
      <c r="X9" s="194"/>
      <c r="Y9" s="194"/>
      <c r="Z9" s="196"/>
      <c r="AA9" s="197"/>
      <c r="AB9" s="194"/>
      <c r="AC9" s="194"/>
      <c r="AD9" s="196"/>
      <c r="AE9" s="197"/>
      <c r="AF9" s="194"/>
      <c r="AG9" s="194"/>
      <c r="AH9" s="196"/>
      <c r="AI9" s="197"/>
      <c r="AJ9" s="195" t="s">
        <v>167</v>
      </c>
      <c r="AK9" s="194"/>
      <c r="AL9" s="196"/>
      <c r="AM9" s="198"/>
      <c r="AN9" s="194"/>
      <c r="AO9" s="194"/>
      <c r="AP9" s="196"/>
      <c r="AQ9" s="197"/>
      <c r="AR9" s="194"/>
      <c r="AS9" s="194"/>
      <c r="AT9" s="196"/>
      <c r="AU9" s="197"/>
      <c r="AV9" s="194"/>
      <c r="AW9" s="194"/>
      <c r="AX9" s="196"/>
      <c r="AY9" s="197"/>
      <c r="AZ9" s="194"/>
      <c r="BA9" s="194"/>
      <c r="BB9" s="196"/>
      <c r="BC9" s="198" t="s">
        <v>168</v>
      </c>
      <c r="BD9" s="194"/>
      <c r="BE9" s="194"/>
      <c r="BF9" s="196"/>
      <c r="BG9" s="197"/>
      <c r="BH9" s="194"/>
      <c r="BI9" s="194"/>
      <c r="BJ9" s="196"/>
      <c r="BK9" s="197"/>
      <c r="BL9" s="194"/>
      <c r="BM9" s="194"/>
      <c r="BN9" s="196"/>
      <c r="BO9" s="197"/>
      <c r="BP9" s="194"/>
      <c r="BQ9" s="194"/>
      <c r="BR9" s="196"/>
      <c r="BS9" s="197"/>
      <c r="BT9" s="194"/>
      <c r="BU9" s="194"/>
      <c r="BV9" s="196"/>
      <c r="BW9" s="197"/>
      <c r="BX9" s="194"/>
      <c r="BY9" s="194"/>
      <c r="BZ9" s="196"/>
      <c r="CA9" s="197"/>
      <c r="CB9" s="194"/>
      <c r="CC9" s="194"/>
      <c r="CD9" s="196"/>
      <c r="CE9" s="197"/>
      <c r="CF9" s="194"/>
      <c r="CG9" s="194"/>
      <c r="CH9" s="196"/>
      <c r="CI9" s="197"/>
      <c r="CJ9" s="194"/>
      <c r="CK9" s="194"/>
      <c r="CL9" s="196"/>
      <c r="CM9" s="197"/>
      <c r="CN9" s="194"/>
      <c r="CO9" s="194"/>
      <c r="CP9" s="196"/>
      <c r="CQ9" s="197"/>
      <c r="CR9" s="194"/>
      <c r="CS9" s="194"/>
      <c r="CT9" s="196"/>
      <c r="CU9" s="197"/>
      <c r="CV9" s="194"/>
      <c r="CW9" s="194"/>
      <c r="CX9" s="196"/>
      <c r="CY9" s="199"/>
    </row>
    <row r="10" spans="1:103" ht="24" hidden="1" customHeight="1">
      <c r="A10" s="189" t="s">
        <v>169</v>
      </c>
      <c r="B10" s="1288"/>
      <c r="C10" s="190" t="s">
        <v>170</v>
      </c>
      <c r="D10" s="191" t="s">
        <v>170</v>
      </c>
      <c r="E10" s="190"/>
      <c r="F10" s="192"/>
      <c r="G10" s="200"/>
      <c r="H10" s="201"/>
      <c r="I10" s="201"/>
      <c r="J10" s="202"/>
      <c r="K10" s="200"/>
      <c r="L10" s="201"/>
      <c r="M10" s="201"/>
      <c r="N10" s="202"/>
      <c r="O10" s="200"/>
      <c r="P10" s="201"/>
      <c r="Q10" s="201"/>
      <c r="R10" s="202"/>
      <c r="S10" s="203"/>
      <c r="T10" s="201"/>
      <c r="U10" s="204" t="s">
        <v>171</v>
      </c>
      <c r="V10" s="202"/>
      <c r="W10" s="203"/>
      <c r="X10" s="201"/>
      <c r="Y10" s="201"/>
      <c r="Z10" s="202"/>
      <c r="AA10" s="203"/>
      <c r="AB10" s="201"/>
      <c r="AC10" s="201"/>
      <c r="AD10" s="202"/>
      <c r="AE10" s="203"/>
      <c r="AF10" s="201"/>
      <c r="AG10" s="201"/>
      <c r="AH10" s="202"/>
      <c r="AI10" s="203"/>
      <c r="AJ10" s="201"/>
      <c r="AK10" s="201"/>
      <c r="AL10" s="202"/>
      <c r="AM10" s="203"/>
      <c r="AN10" s="201"/>
      <c r="AO10" s="201"/>
      <c r="AP10" s="202"/>
      <c r="AQ10" s="203"/>
      <c r="AR10" s="201"/>
      <c r="AS10" s="201"/>
      <c r="AT10" s="202"/>
      <c r="AU10" s="203"/>
      <c r="AV10" s="201"/>
      <c r="AW10" s="201"/>
      <c r="AX10" s="202"/>
      <c r="AY10" s="203"/>
      <c r="AZ10" s="201"/>
      <c r="BA10" s="201"/>
      <c r="BB10" s="202"/>
      <c r="BC10" s="203"/>
      <c r="BD10" s="201"/>
      <c r="BE10" s="201"/>
      <c r="BF10" s="202"/>
      <c r="BG10" s="205"/>
      <c r="BH10" s="201"/>
      <c r="BI10" s="201"/>
      <c r="BJ10" s="202"/>
      <c r="BK10" s="203"/>
      <c r="BL10" s="201"/>
      <c r="BM10" s="201"/>
      <c r="BN10" s="202"/>
      <c r="BO10" s="203"/>
      <c r="BP10" s="201"/>
      <c r="BQ10" s="201"/>
      <c r="BR10" s="206"/>
      <c r="BS10" s="203"/>
      <c r="BT10" s="201"/>
      <c r="BU10" s="201"/>
      <c r="BV10" s="202"/>
      <c r="BW10" s="203"/>
      <c r="BX10" s="201"/>
      <c r="BY10" s="201"/>
      <c r="BZ10" s="202"/>
      <c r="CA10" s="201"/>
      <c r="CB10" s="201"/>
      <c r="CC10" s="201"/>
      <c r="CD10" s="202"/>
      <c r="CE10" s="203"/>
      <c r="CF10" s="201"/>
      <c r="CG10" s="201"/>
      <c r="CH10" s="202"/>
      <c r="CI10" s="203"/>
      <c r="CJ10" s="201"/>
      <c r="CK10" s="201"/>
      <c r="CL10" s="202"/>
      <c r="CM10" s="203"/>
      <c r="CN10" s="201"/>
      <c r="CO10" s="201"/>
      <c r="CP10" s="202"/>
      <c r="CQ10" s="203"/>
      <c r="CR10" s="201"/>
      <c r="CS10" s="201"/>
      <c r="CT10" s="202"/>
      <c r="CU10" s="203"/>
      <c r="CV10" s="201"/>
      <c r="CW10" s="201"/>
      <c r="CX10" s="202"/>
      <c r="CY10" s="199"/>
    </row>
    <row r="11" spans="1:103" ht="24" hidden="1" customHeight="1">
      <c r="A11" s="189" t="s">
        <v>172</v>
      </c>
      <c r="B11" s="1289" t="s">
        <v>173</v>
      </c>
      <c r="C11" s="190" t="s">
        <v>174</v>
      </c>
      <c r="D11" s="191" t="s">
        <v>174</v>
      </c>
      <c r="E11" s="190"/>
      <c r="F11" s="192"/>
      <c r="G11" s="207"/>
      <c r="H11" s="208"/>
      <c r="I11" s="208"/>
      <c r="J11" s="209"/>
      <c r="K11" s="210"/>
      <c r="L11" s="208"/>
      <c r="M11" s="208"/>
      <c r="N11" s="209"/>
      <c r="O11" s="210"/>
      <c r="P11" s="208"/>
      <c r="Q11" s="208"/>
      <c r="R11" s="209"/>
      <c r="S11" s="207"/>
      <c r="T11" s="208"/>
      <c r="U11" s="208"/>
      <c r="V11" s="209"/>
      <c r="W11" s="207"/>
      <c r="X11" s="208"/>
      <c r="Y11" s="208"/>
      <c r="Z11" s="209"/>
      <c r="AA11" s="211" t="s">
        <v>175</v>
      </c>
      <c r="AB11" s="208"/>
      <c r="AC11" s="194"/>
      <c r="AD11" s="196"/>
      <c r="AE11" s="211" t="s">
        <v>176</v>
      </c>
      <c r="AF11" s="208"/>
      <c r="AG11" s="208"/>
      <c r="AH11" s="209"/>
      <c r="AI11" s="207"/>
      <c r="AJ11" s="208"/>
      <c r="AK11" s="208"/>
      <c r="AL11" s="209"/>
      <c r="AM11" s="211" t="s">
        <v>177</v>
      </c>
      <c r="AN11" s="208"/>
      <c r="AO11" s="208"/>
      <c r="AP11" s="209"/>
      <c r="AQ11" s="211" t="s">
        <v>178</v>
      </c>
      <c r="AR11" s="208"/>
      <c r="AS11" s="208"/>
      <c r="AT11" s="212" t="s">
        <v>179</v>
      </c>
      <c r="AU11" s="207"/>
      <c r="AV11" s="213" t="s">
        <v>180</v>
      </c>
      <c r="AW11" s="213"/>
      <c r="AX11" s="212"/>
      <c r="AY11" s="214" t="s">
        <v>181</v>
      </c>
      <c r="AZ11" s="213"/>
      <c r="BA11" s="213"/>
      <c r="BB11" s="212" t="s">
        <v>182</v>
      </c>
      <c r="BC11" s="211"/>
      <c r="BD11" s="213" t="s">
        <v>183</v>
      </c>
      <c r="BE11" s="213"/>
      <c r="BF11" s="212"/>
      <c r="BG11" s="211" t="s">
        <v>184</v>
      </c>
      <c r="BH11" s="213"/>
      <c r="BI11" s="213" t="s">
        <v>185</v>
      </c>
      <c r="BJ11" s="212"/>
      <c r="BK11" s="211" t="s">
        <v>186</v>
      </c>
      <c r="BL11" s="215" t="s">
        <v>187</v>
      </c>
      <c r="BM11" s="213"/>
      <c r="BN11" s="216" t="s">
        <v>188</v>
      </c>
      <c r="BO11" s="211"/>
      <c r="BP11" s="213" t="s">
        <v>189</v>
      </c>
      <c r="BQ11" s="208"/>
      <c r="BR11" s="209"/>
      <c r="BS11" s="207"/>
      <c r="BT11" s="208"/>
      <c r="BU11" s="208"/>
      <c r="BV11" s="209"/>
      <c r="BW11" s="207"/>
      <c r="BX11" s="208"/>
      <c r="BY11" s="208"/>
      <c r="BZ11" s="209"/>
      <c r="CA11" s="207"/>
      <c r="CB11" s="208"/>
      <c r="CC11" s="208"/>
      <c r="CD11" s="209"/>
      <c r="CE11" s="217"/>
      <c r="CF11" s="208"/>
      <c r="CG11" s="208"/>
      <c r="CH11" s="209"/>
      <c r="CI11" s="207"/>
      <c r="CJ11" s="208"/>
      <c r="CK11" s="208"/>
      <c r="CL11" s="209"/>
      <c r="CM11" s="218"/>
      <c r="CN11" s="208"/>
      <c r="CO11" s="208"/>
      <c r="CP11" s="209"/>
      <c r="CQ11" s="207"/>
      <c r="CR11" s="208"/>
      <c r="CS11" s="208"/>
      <c r="CT11" s="209"/>
      <c r="CU11" s="207"/>
      <c r="CV11" s="208"/>
      <c r="CW11" s="208"/>
      <c r="CX11" s="209"/>
      <c r="CY11" s="219"/>
    </row>
    <row r="12" spans="1:103" ht="24" hidden="1" customHeight="1">
      <c r="A12" s="189" t="s">
        <v>190</v>
      </c>
      <c r="B12" s="1290"/>
      <c r="C12" s="177" t="s">
        <v>191</v>
      </c>
      <c r="D12" s="220" t="s">
        <v>191</v>
      </c>
      <c r="E12" s="190"/>
      <c r="F12" s="192"/>
      <c r="G12" s="221"/>
      <c r="H12" s="222"/>
      <c r="I12" s="223"/>
      <c r="J12" s="224"/>
      <c r="K12" s="221"/>
      <c r="L12" s="222"/>
      <c r="M12" s="223"/>
      <c r="N12" s="224"/>
      <c r="O12" s="221"/>
      <c r="P12" s="222"/>
      <c r="Q12" s="223"/>
      <c r="R12" s="224"/>
      <c r="S12" s="221"/>
      <c r="T12" s="222"/>
      <c r="U12" s="223"/>
      <c r="V12" s="224"/>
      <c r="W12" s="221"/>
      <c r="X12" s="222"/>
      <c r="Y12" s="223"/>
      <c r="Z12" s="224"/>
      <c r="AA12" s="221"/>
      <c r="AB12" s="222"/>
      <c r="AC12" s="223"/>
      <c r="AD12" s="224"/>
      <c r="AE12" s="221"/>
      <c r="AF12" s="222"/>
      <c r="AG12" s="223"/>
      <c r="AH12" s="225"/>
      <c r="AI12" s="221"/>
      <c r="AJ12" s="223"/>
      <c r="AK12" s="223"/>
      <c r="AL12" s="225"/>
      <c r="AM12" s="221"/>
      <c r="AN12" s="223"/>
      <c r="AO12" s="223"/>
      <c r="AP12" s="225"/>
      <c r="AQ12" s="221"/>
      <c r="AR12" s="223"/>
      <c r="AS12" s="223"/>
      <c r="AT12" s="225"/>
      <c r="AU12" s="221"/>
      <c r="AV12" s="226" t="s">
        <v>192</v>
      </c>
      <c r="AW12" s="227"/>
      <c r="AX12" s="228"/>
      <c r="AY12" s="229"/>
      <c r="AZ12" s="226"/>
      <c r="BA12" s="226"/>
      <c r="BB12" s="228"/>
      <c r="BC12" s="226" t="s">
        <v>193</v>
      </c>
      <c r="BD12" s="226"/>
      <c r="BE12" s="226"/>
      <c r="BF12" s="230"/>
      <c r="BG12" s="231"/>
      <c r="BH12" s="226"/>
      <c r="BI12" s="226"/>
      <c r="BJ12" s="230"/>
      <c r="BK12" s="231"/>
      <c r="BL12" s="226" t="s">
        <v>194</v>
      </c>
      <c r="BM12" s="226"/>
      <c r="BN12" s="230"/>
      <c r="BO12" s="227"/>
      <c r="BP12" s="226"/>
      <c r="BQ12" s="226"/>
      <c r="BR12" s="230"/>
      <c r="BS12" s="231"/>
      <c r="BT12" s="226" t="s">
        <v>195</v>
      </c>
      <c r="BU12" s="226"/>
      <c r="BV12" s="230"/>
      <c r="BW12" s="232"/>
      <c r="BX12" s="223"/>
      <c r="BY12" s="223"/>
      <c r="BZ12" s="224"/>
      <c r="CA12" s="232"/>
      <c r="CB12" s="223"/>
      <c r="CC12" s="223"/>
      <c r="CD12" s="224"/>
      <c r="CE12" s="232"/>
      <c r="CF12" s="223"/>
      <c r="CG12" s="223"/>
      <c r="CH12" s="224"/>
      <c r="CI12" s="232"/>
      <c r="CJ12" s="223"/>
      <c r="CK12" s="223"/>
      <c r="CL12" s="224"/>
      <c r="CM12" s="232"/>
      <c r="CN12" s="223"/>
      <c r="CO12" s="223"/>
      <c r="CP12" s="224"/>
      <c r="CQ12" s="232"/>
      <c r="CR12" s="223"/>
      <c r="CS12" s="223"/>
      <c r="CT12" s="224"/>
      <c r="CU12" s="232"/>
      <c r="CV12" s="223"/>
      <c r="CW12" s="223"/>
      <c r="CX12" s="224"/>
      <c r="CY12" s="233"/>
    </row>
    <row r="13" spans="1:103" ht="24" hidden="1" customHeight="1">
      <c r="A13" s="189"/>
      <c r="B13" s="1290"/>
      <c r="C13" s="190" t="s">
        <v>196</v>
      </c>
      <c r="D13" s="191" t="s">
        <v>196</v>
      </c>
      <c r="E13" s="190"/>
      <c r="F13" s="192"/>
      <c r="G13" s="193"/>
      <c r="H13" s="194"/>
      <c r="I13" s="194"/>
      <c r="J13" s="196"/>
      <c r="K13" s="193"/>
      <c r="L13" s="194"/>
      <c r="M13" s="194"/>
      <c r="N13" s="196"/>
      <c r="O13" s="193"/>
      <c r="P13" s="194"/>
      <c r="Q13" s="194"/>
      <c r="R13" s="196"/>
      <c r="S13" s="193"/>
      <c r="T13" s="194"/>
      <c r="U13" s="194"/>
      <c r="V13" s="196"/>
      <c r="W13" s="193"/>
      <c r="X13" s="194"/>
      <c r="Y13" s="194"/>
      <c r="Z13" s="196"/>
      <c r="AA13" s="193"/>
      <c r="AB13" s="194"/>
      <c r="AC13" s="194"/>
      <c r="AD13" s="196"/>
      <c r="AE13" s="197"/>
      <c r="AF13" s="194"/>
      <c r="AG13" s="234"/>
      <c r="AH13" s="196"/>
      <c r="AI13" s="197"/>
      <c r="AJ13" s="194"/>
      <c r="AK13" s="194"/>
      <c r="AL13" s="196"/>
      <c r="AM13" s="197"/>
      <c r="AN13" s="194"/>
      <c r="AO13" s="194"/>
      <c r="AP13" s="196"/>
      <c r="AQ13" s="197"/>
      <c r="AR13" s="194"/>
      <c r="AS13" s="194"/>
      <c r="AT13" s="196"/>
      <c r="AU13" s="197"/>
      <c r="AV13" s="194"/>
      <c r="AW13" s="194"/>
      <c r="AX13" s="196"/>
      <c r="AY13" s="198"/>
      <c r="AZ13" s="194"/>
      <c r="BA13" s="194"/>
      <c r="BB13" s="196"/>
      <c r="BC13" s="198"/>
      <c r="BD13" s="194"/>
      <c r="BE13" s="194"/>
      <c r="BF13" s="196"/>
      <c r="BG13" s="235" t="s">
        <v>197</v>
      </c>
      <c r="BH13" s="195"/>
      <c r="BI13" s="236"/>
      <c r="BJ13" s="237"/>
      <c r="BK13" s="235"/>
      <c r="BL13" s="195"/>
      <c r="BM13" s="195"/>
      <c r="BN13" s="237" t="s">
        <v>198</v>
      </c>
      <c r="BO13" s="235"/>
      <c r="BP13" s="236"/>
      <c r="BQ13" s="195"/>
      <c r="BR13" s="237"/>
      <c r="BS13" s="238"/>
      <c r="BT13" s="195"/>
      <c r="BU13" s="195" t="s">
        <v>199</v>
      </c>
      <c r="BV13" s="237"/>
      <c r="BW13" s="235"/>
      <c r="BX13" s="195"/>
      <c r="BY13" s="195"/>
      <c r="BZ13" s="237"/>
      <c r="CA13" s="235" t="s">
        <v>200</v>
      </c>
      <c r="CB13" s="195"/>
      <c r="CC13" s="195"/>
      <c r="CD13" s="237"/>
      <c r="CE13" s="235"/>
      <c r="CF13" s="194"/>
      <c r="CG13" s="194"/>
      <c r="CH13" s="196"/>
      <c r="CI13" s="197"/>
      <c r="CJ13" s="194"/>
      <c r="CK13" s="194"/>
      <c r="CL13" s="196"/>
      <c r="CM13" s="197"/>
      <c r="CN13" s="194"/>
      <c r="CO13" s="194"/>
      <c r="CP13" s="196"/>
      <c r="CQ13" s="197"/>
      <c r="CR13" s="194"/>
      <c r="CS13" s="194"/>
      <c r="CT13" s="196"/>
      <c r="CU13" s="197"/>
      <c r="CV13" s="194"/>
      <c r="CW13" s="194"/>
      <c r="CX13" s="196"/>
      <c r="CY13" s="199"/>
    </row>
    <row r="14" spans="1:103" ht="24" hidden="1" customHeight="1">
      <c r="A14" s="239"/>
      <c r="B14" s="1291"/>
      <c r="C14" s="190" t="s">
        <v>201</v>
      </c>
      <c r="D14" s="191" t="s">
        <v>201</v>
      </c>
      <c r="E14" s="190"/>
      <c r="F14" s="192"/>
      <c r="G14" s="240"/>
      <c r="H14" s="241"/>
      <c r="I14" s="241"/>
      <c r="J14" s="242"/>
      <c r="K14" s="240"/>
      <c r="L14" s="241"/>
      <c r="M14" s="241"/>
      <c r="N14" s="242"/>
      <c r="O14" s="240"/>
      <c r="P14" s="241"/>
      <c r="Q14" s="241"/>
      <c r="R14" s="242"/>
      <c r="S14" s="240"/>
      <c r="T14" s="241"/>
      <c r="U14" s="241"/>
      <c r="V14" s="242"/>
      <c r="W14" s="240"/>
      <c r="X14" s="241"/>
      <c r="Y14" s="241"/>
      <c r="Z14" s="242"/>
      <c r="AA14" s="240"/>
      <c r="AB14" s="241"/>
      <c r="AC14" s="241"/>
      <c r="AD14" s="242"/>
      <c r="AE14" s="243"/>
      <c r="AF14" s="241"/>
      <c r="AG14" s="241"/>
      <c r="AH14" s="242"/>
      <c r="AI14" s="243"/>
      <c r="AJ14" s="241"/>
      <c r="AK14" s="241"/>
      <c r="AL14" s="242"/>
      <c r="AM14" s="243"/>
      <c r="AN14" s="241"/>
      <c r="AO14" s="241"/>
      <c r="AP14" s="242"/>
      <c r="AQ14" s="243"/>
      <c r="AR14" s="241"/>
      <c r="AS14" s="241"/>
      <c r="AT14" s="242"/>
      <c r="AU14" s="243"/>
      <c r="AV14" s="241"/>
      <c r="AW14" s="241"/>
      <c r="AX14" s="242"/>
      <c r="AY14" s="243"/>
      <c r="AZ14" s="241"/>
      <c r="BA14" s="241"/>
      <c r="BB14" s="242"/>
      <c r="BC14" s="243"/>
      <c r="BD14" s="241"/>
      <c r="BE14" s="241"/>
      <c r="BF14" s="242"/>
      <c r="BG14" s="243"/>
      <c r="BH14" s="241"/>
      <c r="BI14" s="241"/>
      <c r="BJ14" s="242"/>
      <c r="BK14" s="243"/>
      <c r="BL14" s="241"/>
      <c r="BM14" s="241"/>
      <c r="BN14" s="242"/>
      <c r="BO14" s="243"/>
      <c r="BP14" s="241"/>
      <c r="BQ14" s="244"/>
      <c r="BR14" s="245" t="s">
        <v>202</v>
      </c>
      <c r="BS14" s="246"/>
      <c r="BT14" s="244"/>
      <c r="BU14" s="244"/>
      <c r="BV14" s="245"/>
      <c r="BW14" s="247"/>
      <c r="BX14" s="244"/>
      <c r="BY14" s="244" t="s">
        <v>203</v>
      </c>
      <c r="BZ14" s="245"/>
      <c r="CA14" s="246"/>
      <c r="CB14" s="244"/>
      <c r="CC14" s="244"/>
      <c r="CD14" s="245"/>
      <c r="CE14" s="246"/>
      <c r="CF14" s="244" t="s">
        <v>204</v>
      </c>
      <c r="CG14" s="244"/>
      <c r="CH14" s="245"/>
      <c r="CI14" s="246"/>
      <c r="CJ14" s="244"/>
      <c r="CK14" s="244"/>
      <c r="CL14" s="245"/>
      <c r="CM14" s="244"/>
      <c r="CN14" s="244" t="s">
        <v>205</v>
      </c>
      <c r="CO14" s="241"/>
      <c r="CP14" s="242"/>
      <c r="CQ14" s="243"/>
      <c r="CR14" s="241"/>
      <c r="CS14" s="241"/>
      <c r="CT14" s="242"/>
      <c r="CU14" s="243"/>
      <c r="CV14" s="241"/>
      <c r="CW14" s="241"/>
      <c r="CX14" s="242"/>
      <c r="CY14" s="219"/>
    </row>
    <row r="15" spans="1:103" ht="24" hidden="1" customHeight="1">
      <c r="A15" s="1292" t="s">
        <v>206</v>
      </c>
      <c r="B15" s="1293"/>
      <c r="C15" s="190" t="s">
        <v>207</v>
      </c>
      <c r="D15" s="191" t="s">
        <v>207</v>
      </c>
      <c r="E15" s="190"/>
      <c r="F15" s="192"/>
      <c r="G15" s="210"/>
      <c r="H15" s="208"/>
      <c r="I15" s="208"/>
      <c r="J15" s="209"/>
      <c r="K15" s="210"/>
      <c r="L15" s="208"/>
      <c r="M15" s="208"/>
      <c r="N15" s="209"/>
      <c r="O15" s="210"/>
      <c r="P15" s="208"/>
      <c r="Q15" s="208"/>
      <c r="R15" s="209"/>
      <c r="S15" s="207"/>
      <c r="T15" s="208"/>
      <c r="U15" s="208"/>
      <c r="V15" s="209"/>
      <c r="W15" s="207"/>
      <c r="X15" s="208"/>
      <c r="Y15" s="208"/>
      <c r="Z15" s="209"/>
      <c r="AA15" s="207"/>
      <c r="AB15" s="213"/>
      <c r="AC15" s="213"/>
      <c r="AD15" s="212"/>
      <c r="AE15" s="211"/>
      <c r="AF15" s="213"/>
      <c r="AG15" s="213"/>
      <c r="AH15" s="212"/>
      <c r="AI15" s="211"/>
      <c r="AJ15" s="213" t="s">
        <v>208</v>
      </c>
      <c r="AK15" s="213"/>
      <c r="AL15" s="212"/>
      <c r="AM15" s="207"/>
      <c r="AN15" s="208"/>
      <c r="AO15" s="208"/>
      <c r="AP15" s="209"/>
      <c r="AQ15" s="248" t="s">
        <v>209</v>
      </c>
      <c r="AR15" s="208"/>
      <c r="AS15" s="208"/>
      <c r="AT15" s="209"/>
      <c r="AU15" s="207"/>
      <c r="AV15" s="208"/>
      <c r="AW15" s="208"/>
      <c r="AX15" s="209"/>
      <c r="AY15" s="207"/>
      <c r="AZ15" s="208"/>
      <c r="BA15" s="208"/>
      <c r="BB15" s="249"/>
      <c r="BC15" s="208"/>
      <c r="BD15" s="208"/>
      <c r="BE15" s="208"/>
      <c r="BF15" s="208"/>
      <c r="BG15" s="207"/>
      <c r="BH15" s="208"/>
      <c r="BI15" s="208"/>
      <c r="BJ15" s="209"/>
      <c r="BK15" s="207"/>
      <c r="BL15" s="208"/>
      <c r="BM15" s="208"/>
      <c r="BN15" s="209"/>
      <c r="BO15" s="207"/>
      <c r="BP15" s="208"/>
      <c r="BQ15" s="208"/>
      <c r="BR15" s="209"/>
      <c r="BS15" s="207"/>
      <c r="BT15" s="208"/>
      <c r="BU15" s="208"/>
      <c r="BV15" s="209"/>
      <c r="BW15" s="207"/>
      <c r="BX15" s="208"/>
      <c r="BY15" s="208"/>
      <c r="BZ15" s="209"/>
      <c r="CA15" s="207"/>
      <c r="CB15" s="208"/>
      <c r="CC15" s="208"/>
      <c r="CD15" s="209"/>
      <c r="CE15" s="207"/>
      <c r="CF15" s="208"/>
      <c r="CG15" s="208"/>
      <c r="CH15" s="209"/>
      <c r="CI15" s="207"/>
      <c r="CJ15" s="208"/>
      <c r="CK15" s="208"/>
      <c r="CL15" s="209"/>
      <c r="CM15" s="207"/>
      <c r="CN15" s="208"/>
      <c r="CO15" s="208"/>
      <c r="CP15" s="209"/>
      <c r="CQ15" s="207"/>
      <c r="CR15" s="208"/>
      <c r="CS15" s="208"/>
      <c r="CT15" s="209"/>
      <c r="CU15" s="207"/>
      <c r="CV15" s="208"/>
      <c r="CW15" s="208"/>
      <c r="CX15" s="209"/>
      <c r="CY15" s="250" t="s">
        <v>210</v>
      </c>
    </row>
    <row r="16" spans="1:103" ht="24" hidden="1" customHeight="1">
      <c r="A16" s="1294"/>
      <c r="B16" s="1295"/>
      <c r="C16" s="190" t="s">
        <v>211</v>
      </c>
      <c r="D16" s="191" t="s">
        <v>211</v>
      </c>
      <c r="E16" s="190"/>
      <c r="F16" s="192"/>
      <c r="G16" s="193"/>
      <c r="H16" s="194"/>
      <c r="I16" s="194"/>
      <c r="J16" s="196"/>
      <c r="K16" s="193"/>
      <c r="L16" s="194"/>
      <c r="M16" s="194"/>
      <c r="N16" s="196"/>
      <c r="O16" s="193"/>
      <c r="P16" s="194"/>
      <c r="Q16" s="194"/>
      <c r="R16" s="196"/>
      <c r="S16" s="197"/>
      <c r="T16" s="194"/>
      <c r="U16" s="194"/>
      <c r="V16" s="196"/>
      <c r="W16" s="197"/>
      <c r="X16" s="194"/>
      <c r="Y16" s="194"/>
      <c r="Z16" s="196"/>
      <c r="AA16" s="197"/>
      <c r="AB16" s="195"/>
      <c r="AC16" s="195"/>
      <c r="AD16" s="237"/>
      <c r="AE16" s="235"/>
      <c r="AF16" s="195"/>
      <c r="AG16" s="195"/>
      <c r="AH16" s="237"/>
      <c r="AI16" s="235"/>
      <c r="AJ16" s="195" t="s">
        <v>212</v>
      </c>
      <c r="AK16" s="195"/>
      <c r="AL16" s="237"/>
      <c r="AM16" s="197"/>
      <c r="AN16" s="194"/>
      <c r="AO16" s="194"/>
      <c r="AP16" s="196"/>
      <c r="AQ16" s="197"/>
      <c r="AR16" s="194"/>
      <c r="AS16" s="194"/>
      <c r="AT16" s="196"/>
      <c r="AU16" s="197"/>
      <c r="AV16" s="194"/>
      <c r="AW16" s="194"/>
      <c r="AX16" s="196"/>
      <c r="AY16" s="197"/>
      <c r="AZ16" s="194"/>
      <c r="BA16" s="194"/>
      <c r="BB16" s="194"/>
      <c r="BC16" s="197"/>
      <c r="BD16" s="194"/>
      <c r="BE16" s="194"/>
      <c r="BF16" s="196"/>
      <c r="BG16" s="198"/>
      <c r="BH16" s="194"/>
      <c r="BI16" s="194"/>
      <c r="BJ16" s="196"/>
      <c r="BK16" s="197"/>
      <c r="BL16" s="194"/>
      <c r="BM16" s="194"/>
      <c r="BN16" s="196"/>
      <c r="BO16" s="197"/>
      <c r="BP16" s="194"/>
      <c r="BQ16" s="194"/>
      <c r="BR16" s="196"/>
      <c r="BS16" s="197"/>
      <c r="BT16" s="194"/>
      <c r="BU16" s="194"/>
      <c r="BV16" s="196"/>
      <c r="BW16" s="197"/>
      <c r="BX16" s="194"/>
      <c r="BY16" s="194"/>
      <c r="BZ16" s="196"/>
      <c r="CA16" s="197"/>
      <c r="CB16" s="194"/>
      <c r="CC16" s="234"/>
      <c r="CD16" s="196"/>
      <c r="CE16" s="197"/>
      <c r="CF16" s="194"/>
      <c r="CG16" s="194"/>
      <c r="CH16" s="196"/>
      <c r="CI16" s="197"/>
      <c r="CJ16" s="194"/>
      <c r="CK16" s="194"/>
      <c r="CL16" s="196"/>
      <c r="CM16" s="197"/>
      <c r="CN16" s="194"/>
      <c r="CO16" s="194"/>
      <c r="CP16" s="196"/>
      <c r="CQ16" s="197"/>
      <c r="CR16" s="194"/>
      <c r="CS16" s="194"/>
      <c r="CT16" s="196"/>
      <c r="CU16" s="197"/>
      <c r="CV16" s="194"/>
      <c r="CW16" s="194"/>
      <c r="CX16" s="196"/>
      <c r="CY16" s="251" t="s">
        <v>213</v>
      </c>
    </row>
    <row r="17" spans="1:103" ht="24" hidden="1" customHeight="1">
      <c r="A17" s="1294"/>
      <c r="B17" s="1295"/>
      <c r="C17" s="190" t="s">
        <v>214</v>
      </c>
      <c r="D17" s="191" t="s">
        <v>214</v>
      </c>
      <c r="E17" s="190"/>
      <c r="F17" s="192"/>
      <c r="G17" s="193"/>
      <c r="H17" s="194"/>
      <c r="I17" s="194"/>
      <c r="J17" s="196"/>
      <c r="K17" s="193"/>
      <c r="L17" s="194"/>
      <c r="M17" s="194"/>
      <c r="N17" s="196"/>
      <c r="O17" s="193"/>
      <c r="P17" s="194"/>
      <c r="Q17" s="194"/>
      <c r="R17" s="196"/>
      <c r="S17" s="197"/>
      <c r="T17" s="194"/>
      <c r="U17" s="194"/>
      <c r="V17" s="196"/>
      <c r="W17" s="197"/>
      <c r="X17" s="194"/>
      <c r="Y17" s="194"/>
      <c r="Z17" s="196"/>
      <c r="AA17" s="197"/>
      <c r="AB17" s="195"/>
      <c r="AC17" s="195"/>
      <c r="AD17" s="237"/>
      <c r="AE17" s="235"/>
      <c r="AF17" s="195"/>
      <c r="AG17" s="195"/>
      <c r="AH17" s="237"/>
      <c r="AI17" s="235"/>
      <c r="AJ17" s="195"/>
      <c r="AK17" s="195"/>
      <c r="AL17" s="237"/>
      <c r="AM17" s="197"/>
      <c r="AN17" s="194"/>
      <c r="AO17" s="194"/>
      <c r="AP17" s="196"/>
      <c r="AQ17" s="197"/>
      <c r="AR17" s="194"/>
      <c r="AS17" s="194"/>
      <c r="AT17" s="196"/>
      <c r="AU17" s="197"/>
      <c r="AV17" s="194"/>
      <c r="AW17" s="194"/>
      <c r="AX17" s="196"/>
      <c r="AY17" s="197"/>
      <c r="AZ17" s="194"/>
      <c r="BA17" s="194"/>
      <c r="BB17" s="196"/>
      <c r="BC17" s="197"/>
      <c r="BD17" s="194"/>
      <c r="BE17" s="194"/>
      <c r="BF17" s="196"/>
      <c r="BG17" s="197"/>
      <c r="BH17" s="194"/>
      <c r="BI17" s="194"/>
      <c r="BJ17" s="196"/>
      <c r="BK17" s="197"/>
      <c r="BL17" s="194"/>
      <c r="BM17" s="194"/>
      <c r="BN17" s="252"/>
      <c r="BO17" s="253"/>
      <c r="BP17" s="234"/>
      <c r="BQ17" s="194"/>
      <c r="BR17" s="196"/>
      <c r="BS17" s="193"/>
      <c r="BT17" s="194"/>
      <c r="BU17" s="194"/>
      <c r="BV17" s="196"/>
      <c r="BW17" s="193"/>
      <c r="BX17" s="194"/>
      <c r="BY17" s="195"/>
      <c r="BZ17" s="237"/>
      <c r="CA17" s="234"/>
      <c r="CB17" s="194"/>
      <c r="CC17" s="194"/>
      <c r="CD17" s="254" t="s">
        <v>215</v>
      </c>
      <c r="CE17" s="194"/>
      <c r="CF17" s="194"/>
      <c r="CH17" s="196"/>
      <c r="CI17" s="197"/>
      <c r="CJ17" s="194"/>
      <c r="CK17" s="194"/>
      <c r="CM17" s="194"/>
      <c r="CN17" s="254" t="s">
        <v>216</v>
      </c>
      <c r="CO17" s="194"/>
      <c r="CP17" s="237"/>
      <c r="CQ17" s="236"/>
      <c r="CR17" s="194"/>
      <c r="CS17" s="194"/>
      <c r="CT17" s="196"/>
      <c r="CU17" s="197"/>
      <c r="CV17" s="194"/>
      <c r="CW17" s="194"/>
      <c r="CX17" s="196"/>
      <c r="CY17" s="251" t="s">
        <v>210</v>
      </c>
    </row>
    <row r="18" spans="1:103" ht="24" hidden="1" customHeight="1">
      <c r="A18" s="1294"/>
      <c r="B18" s="1295"/>
      <c r="C18" s="190" t="s">
        <v>217</v>
      </c>
      <c r="D18" s="191" t="s">
        <v>217</v>
      </c>
      <c r="E18" s="190"/>
      <c r="F18" s="192"/>
      <c r="G18" s="193"/>
      <c r="H18" s="194"/>
      <c r="I18" s="194"/>
      <c r="J18" s="196"/>
      <c r="K18" s="193"/>
      <c r="L18" s="194"/>
      <c r="M18" s="194"/>
      <c r="N18" s="196"/>
      <c r="O18" s="193"/>
      <c r="P18" s="194"/>
      <c r="Q18" s="194"/>
      <c r="R18" s="196"/>
      <c r="S18" s="197"/>
      <c r="T18" s="194"/>
      <c r="U18" s="194"/>
      <c r="V18" s="196"/>
      <c r="W18" s="197"/>
      <c r="X18" s="194"/>
      <c r="Y18" s="194"/>
      <c r="Z18" s="196"/>
      <c r="AA18" s="197"/>
      <c r="AB18" s="195"/>
      <c r="AC18" s="195"/>
      <c r="AD18" s="237"/>
      <c r="AE18" s="235"/>
      <c r="AF18" s="195"/>
      <c r="AG18" s="195"/>
      <c r="AH18" s="237"/>
      <c r="AI18" s="235"/>
      <c r="AJ18" s="195"/>
      <c r="AK18" s="195"/>
      <c r="AL18" s="237"/>
      <c r="AM18" s="197"/>
      <c r="AN18" s="194"/>
      <c r="AO18" s="194"/>
      <c r="AP18" s="196"/>
      <c r="AQ18" s="197"/>
      <c r="AR18" s="194"/>
      <c r="AS18" s="194"/>
      <c r="AT18" s="196"/>
      <c r="AU18" s="197"/>
      <c r="AV18" s="194"/>
      <c r="AW18" s="194"/>
      <c r="AX18" s="196"/>
      <c r="AY18" s="197"/>
      <c r="AZ18" s="194"/>
      <c r="BA18" s="194"/>
      <c r="BB18" s="196"/>
      <c r="BC18" s="197"/>
      <c r="BD18" s="194"/>
      <c r="BE18" s="194"/>
      <c r="BF18" s="196"/>
      <c r="BG18" s="197"/>
      <c r="BH18" s="194"/>
      <c r="BI18" s="194"/>
      <c r="BJ18" s="196"/>
      <c r="BK18" s="197"/>
      <c r="BL18" s="194"/>
      <c r="BM18" s="194"/>
      <c r="BN18" s="196"/>
      <c r="BO18" s="197"/>
      <c r="BP18" s="194"/>
      <c r="BQ18" s="194"/>
      <c r="BR18" s="196"/>
      <c r="BS18" s="197"/>
      <c r="BT18" s="194"/>
      <c r="BU18" s="194"/>
      <c r="BV18" s="196"/>
      <c r="BW18" s="197"/>
      <c r="BX18" s="194"/>
      <c r="BY18" s="194"/>
      <c r="BZ18" s="196"/>
      <c r="CA18" s="197"/>
      <c r="CB18" s="194"/>
      <c r="CC18" s="234"/>
      <c r="CD18" s="196"/>
      <c r="CE18" s="194"/>
      <c r="CF18" s="255" t="s">
        <v>218</v>
      </c>
      <c r="CG18" s="194"/>
      <c r="CH18" s="196"/>
      <c r="CI18" s="197"/>
      <c r="CJ18" s="194"/>
      <c r="CK18" s="194"/>
      <c r="CL18" s="196"/>
      <c r="CM18" s="197"/>
      <c r="CN18" s="194"/>
      <c r="CO18" s="234"/>
      <c r="CP18" s="196"/>
      <c r="CQ18" s="197"/>
      <c r="CR18" s="194"/>
      <c r="CS18" s="234"/>
      <c r="CT18" s="196"/>
      <c r="CU18" s="197"/>
      <c r="CV18" s="194"/>
      <c r="CW18" s="194"/>
      <c r="CX18" s="196"/>
      <c r="CY18" s="251" t="s">
        <v>213</v>
      </c>
    </row>
    <row r="19" spans="1:103" ht="24" hidden="1" customHeight="1" thickBot="1">
      <c r="A19" s="1296"/>
      <c r="B19" s="1297"/>
      <c r="C19" s="256" t="s">
        <v>219</v>
      </c>
      <c r="D19" s="257" t="s">
        <v>219</v>
      </c>
      <c r="E19" s="256"/>
      <c r="F19" s="258"/>
      <c r="G19" s="259"/>
      <c r="H19" s="260"/>
      <c r="I19" s="260"/>
      <c r="J19" s="261"/>
      <c r="K19" s="259"/>
      <c r="L19" s="260"/>
      <c r="M19" s="260"/>
      <c r="N19" s="261"/>
      <c r="O19" s="259"/>
      <c r="P19" s="260"/>
      <c r="Q19" s="260"/>
      <c r="R19" s="261"/>
      <c r="S19" s="262"/>
      <c r="T19" s="260"/>
      <c r="U19" s="260"/>
      <c r="V19" s="261"/>
      <c r="W19" s="262"/>
      <c r="X19" s="260"/>
      <c r="Y19" s="260"/>
      <c r="Z19" s="261"/>
      <c r="AA19" s="262"/>
      <c r="AB19" s="263" t="s">
        <v>220</v>
      </c>
      <c r="AC19" s="263"/>
      <c r="AD19" s="264"/>
      <c r="AE19" s="265"/>
      <c r="AF19" s="263"/>
      <c r="AG19" s="263"/>
      <c r="AH19" s="264"/>
      <c r="AI19" s="265"/>
      <c r="AJ19" s="263"/>
      <c r="AK19" s="263"/>
      <c r="AL19" s="264"/>
      <c r="AM19" s="262"/>
      <c r="AN19" s="260"/>
      <c r="AO19" s="260"/>
      <c r="AP19" s="261"/>
      <c r="AQ19" s="262"/>
      <c r="AR19" s="260"/>
      <c r="AS19" s="260"/>
      <c r="AT19" s="261"/>
      <c r="AU19" s="262"/>
      <c r="AV19" s="260"/>
      <c r="AW19" s="260"/>
      <c r="AX19" s="261"/>
      <c r="AY19" s="262"/>
      <c r="AZ19" s="260"/>
      <c r="BA19" s="260"/>
      <c r="BB19" s="261"/>
      <c r="BC19" s="262"/>
      <c r="BD19" s="260"/>
      <c r="BE19" s="260"/>
      <c r="BF19" s="261"/>
      <c r="BG19" s="262"/>
      <c r="BH19" s="260"/>
      <c r="BI19" s="260"/>
      <c r="BJ19" s="261"/>
      <c r="BK19" s="262"/>
      <c r="BL19" s="260"/>
      <c r="BM19" s="260"/>
      <c r="BN19" s="261"/>
      <c r="BO19" s="262"/>
      <c r="BP19" s="260"/>
      <c r="BQ19" s="260"/>
      <c r="BR19" s="261"/>
      <c r="BS19" s="262"/>
      <c r="BT19" s="260"/>
      <c r="BU19" s="260"/>
      <c r="BV19" s="261"/>
      <c r="BW19" s="262"/>
      <c r="BX19" s="260"/>
      <c r="BY19" s="260"/>
      <c r="BZ19" s="261"/>
      <c r="CA19" s="262"/>
      <c r="CB19" s="260"/>
      <c r="CC19" s="260"/>
      <c r="CD19" s="261"/>
      <c r="CE19" s="262"/>
      <c r="CF19" s="260"/>
      <c r="CG19" s="260"/>
      <c r="CH19" s="261"/>
      <c r="CI19" s="262"/>
      <c r="CJ19" s="260"/>
      <c r="CK19" s="260"/>
      <c r="CL19" s="261"/>
      <c r="CM19" s="262"/>
      <c r="CN19" s="260"/>
      <c r="CO19" s="263" t="s">
        <v>221</v>
      </c>
      <c r="CP19" s="264"/>
      <c r="CQ19" s="262"/>
      <c r="CR19" s="260"/>
      <c r="CS19" s="260"/>
      <c r="CT19" s="260"/>
      <c r="CU19" s="262"/>
      <c r="CV19" s="260"/>
      <c r="CW19" s="260"/>
      <c r="CX19" s="266"/>
      <c r="CY19" s="267" t="s">
        <v>222</v>
      </c>
    </row>
    <row r="20" spans="1:103" ht="24" customHeight="1">
      <c r="A20" s="1330" t="s">
        <v>223</v>
      </c>
      <c r="B20" s="1333" t="s">
        <v>223</v>
      </c>
      <c r="C20" s="268" t="s">
        <v>224</v>
      </c>
      <c r="D20" s="269" t="s">
        <v>225</v>
      </c>
      <c r="E20" s="270">
        <v>10972464</v>
      </c>
      <c r="F20" s="271">
        <v>1.2999999999999999E-3</v>
      </c>
      <c r="G20" s="272"/>
      <c r="H20" s="273"/>
      <c r="I20" s="273"/>
      <c r="J20" s="274"/>
      <c r="K20" s="275"/>
      <c r="L20" s="273"/>
      <c r="M20" s="273"/>
      <c r="N20" s="274"/>
      <c r="O20" s="275"/>
      <c r="P20" s="276"/>
      <c r="Q20" s="273"/>
      <c r="R20" s="274"/>
      <c r="S20" s="272"/>
      <c r="T20" s="273"/>
      <c r="U20" s="273"/>
      <c r="V20" s="274"/>
      <c r="W20" s="272"/>
      <c r="X20" s="273"/>
      <c r="Y20" s="273"/>
      <c r="Z20" s="274"/>
      <c r="AA20" s="272"/>
      <c r="AB20" s="273"/>
      <c r="AC20" s="273"/>
      <c r="AD20" s="274"/>
      <c r="AE20" s="273" t="s">
        <v>226</v>
      </c>
      <c r="AF20" s="273"/>
      <c r="AG20" s="273"/>
      <c r="AH20" s="274"/>
      <c r="AI20" s="273"/>
      <c r="AJ20" s="273"/>
      <c r="AK20" s="273"/>
      <c r="AL20" s="274"/>
      <c r="AM20" s="272"/>
      <c r="AN20" s="273"/>
      <c r="AO20" s="273"/>
      <c r="AP20" s="274"/>
      <c r="AQ20" s="272"/>
      <c r="AR20" s="273"/>
      <c r="AS20" s="273"/>
      <c r="AT20" s="274"/>
      <c r="AU20" s="273"/>
      <c r="AV20" s="273"/>
      <c r="AW20" s="273"/>
      <c r="AX20" s="274"/>
      <c r="AY20" s="272"/>
      <c r="AZ20" s="273"/>
      <c r="BA20" s="273"/>
      <c r="BB20" s="274"/>
      <c r="BC20" s="272"/>
      <c r="BD20" s="273"/>
      <c r="BE20" s="273"/>
      <c r="BF20" s="274"/>
      <c r="BG20" s="272"/>
      <c r="BH20" s="273"/>
      <c r="BI20" s="273"/>
      <c r="BJ20" s="274"/>
      <c r="BK20" s="277"/>
      <c r="BL20" s="273"/>
      <c r="BM20" s="273"/>
      <c r="BN20" s="274"/>
      <c r="BO20" s="277"/>
      <c r="BP20" s="273"/>
      <c r="BQ20" s="273"/>
      <c r="BR20" s="274"/>
      <c r="BS20" s="277"/>
      <c r="BT20" s="273"/>
      <c r="BU20" s="273"/>
      <c r="BV20" s="274"/>
      <c r="BW20" s="277"/>
      <c r="BX20" s="273"/>
      <c r="BY20" s="273"/>
      <c r="BZ20" s="274"/>
      <c r="CA20" s="277"/>
      <c r="CB20" s="278"/>
      <c r="CC20" s="278" t="s">
        <v>227</v>
      </c>
      <c r="CD20" s="279"/>
      <c r="CE20" s="277"/>
      <c r="CF20" s="278"/>
      <c r="CG20" s="278"/>
      <c r="CH20" s="279" t="s">
        <v>228</v>
      </c>
      <c r="CI20" s="277"/>
      <c r="CJ20" s="278"/>
      <c r="CK20" s="278"/>
      <c r="CL20" s="279"/>
      <c r="CM20" s="280"/>
      <c r="CN20" s="278" t="s">
        <v>229</v>
      </c>
      <c r="CO20" s="278"/>
      <c r="CP20" s="279"/>
      <c r="CQ20" s="281"/>
      <c r="CR20" s="273"/>
      <c r="CS20" s="273"/>
      <c r="CT20" s="274"/>
      <c r="CU20" s="272"/>
      <c r="CV20" s="273"/>
      <c r="CW20" s="273"/>
      <c r="CX20" s="274"/>
      <c r="CY20" s="282"/>
    </row>
    <row r="21" spans="1:103" ht="24" customHeight="1">
      <c r="A21" s="1331"/>
      <c r="B21" s="1334"/>
      <c r="C21" s="283" t="s">
        <v>230</v>
      </c>
      <c r="D21" s="284" t="s">
        <v>231</v>
      </c>
      <c r="E21" s="285">
        <v>15341683</v>
      </c>
      <c r="F21" s="286">
        <v>1.9E-3</v>
      </c>
      <c r="G21" s="207"/>
      <c r="H21" s="208"/>
      <c r="I21" s="208"/>
      <c r="J21" s="209"/>
      <c r="K21" s="210"/>
      <c r="L21" s="208"/>
      <c r="M21" s="208"/>
      <c r="N21" s="209"/>
      <c r="O21" s="210"/>
      <c r="P21" s="208"/>
      <c r="Q21" s="208"/>
      <c r="R21" s="209"/>
      <c r="S21" s="207"/>
      <c r="T21" s="208"/>
      <c r="U21" s="208"/>
      <c r="V21" s="209"/>
      <c r="W21" s="207"/>
      <c r="X21" s="208"/>
      <c r="Y21" s="208"/>
      <c r="Z21" s="209"/>
      <c r="AA21" s="207"/>
      <c r="AB21" s="208"/>
      <c r="AC21" s="208"/>
      <c r="AD21" s="209"/>
      <c r="AE21" s="207"/>
      <c r="AF21" s="208"/>
      <c r="AG21" s="208"/>
      <c r="AH21" s="209"/>
      <c r="AI21" s="207"/>
      <c r="AJ21" s="208"/>
      <c r="AK21" s="208"/>
      <c r="AL21" s="209"/>
      <c r="AM21" s="207"/>
      <c r="AN21" s="208"/>
      <c r="AO21" s="208"/>
      <c r="AP21" s="209"/>
      <c r="AQ21" s="207"/>
      <c r="AR21" s="208"/>
      <c r="AS21" s="208"/>
      <c r="AT21" s="209"/>
      <c r="AU21" s="207"/>
      <c r="AV21" s="208"/>
      <c r="AW21" s="208"/>
      <c r="AX21" s="209"/>
      <c r="AY21" s="207"/>
      <c r="AZ21" s="208"/>
      <c r="BA21" s="208"/>
      <c r="BB21" s="209"/>
      <c r="BC21" s="207"/>
      <c r="BD21" s="208"/>
      <c r="BE21" s="208"/>
      <c r="BF21" s="209"/>
      <c r="BG21" s="211"/>
      <c r="BH21" s="208"/>
      <c r="BI21" s="287"/>
      <c r="BJ21" s="212"/>
      <c r="BK21" s="287"/>
      <c r="BL21" s="213" t="s">
        <v>232</v>
      </c>
      <c r="BM21" s="287"/>
      <c r="BN21" s="248"/>
      <c r="BO21" s="211"/>
      <c r="BP21" s="213"/>
      <c r="BQ21" s="213"/>
      <c r="BR21" s="287"/>
      <c r="BS21" s="207"/>
      <c r="BT21" s="208"/>
      <c r="BU21" s="208"/>
      <c r="BV21" s="209"/>
      <c r="BW21" s="207"/>
      <c r="BX21" s="213"/>
      <c r="BY21" s="208"/>
      <c r="BZ21" s="209"/>
      <c r="CA21" s="288" t="s">
        <v>233</v>
      </c>
      <c r="CB21" s="208"/>
      <c r="CC21" s="208"/>
      <c r="CD21" s="289" t="s">
        <v>215</v>
      </c>
      <c r="CE21" s="207"/>
      <c r="CF21" s="208"/>
      <c r="CG21" s="208"/>
      <c r="CH21" s="209"/>
      <c r="CI21" s="207"/>
      <c r="CJ21" s="208"/>
      <c r="CK21" s="208"/>
      <c r="CL21" s="209"/>
      <c r="CM21" s="207"/>
      <c r="CN21" s="208"/>
      <c r="CO21" s="208"/>
      <c r="CP21" s="209"/>
      <c r="CQ21" s="207"/>
      <c r="CR21" s="208"/>
      <c r="CS21" s="208"/>
      <c r="CT21" s="209"/>
      <c r="CU21" s="207"/>
      <c r="CV21" s="208"/>
      <c r="CW21" s="208"/>
      <c r="CX21" s="209"/>
      <c r="CY21" s="290"/>
    </row>
    <row r="22" spans="1:103" ht="24" customHeight="1">
      <c r="A22" s="1331"/>
      <c r="B22" s="1334"/>
      <c r="C22" s="283"/>
      <c r="D22" s="284" t="s">
        <v>234</v>
      </c>
      <c r="E22" s="291">
        <v>43599595</v>
      </c>
      <c r="F22" s="292">
        <v>5.3E-3</v>
      </c>
      <c r="G22" s="197"/>
      <c r="H22" s="194"/>
      <c r="I22" s="194"/>
      <c r="J22" s="196"/>
      <c r="K22" s="193"/>
      <c r="L22" s="194"/>
      <c r="M22" s="194"/>
      <c r="N22" s="196"/>
      <c r="O22" s="193"/>
      <c r="P22" s="194"/>
      <c r="Q22" s="194"/>
      <c r="R22" s="196"/>
      <c r="S22" s="197"/>
      <c r="T22" s="194"/>
      <c r="U22" s="194"/>
      <c r="V22" s="196"/>
      <c r="W22" s="197"/>
      <c r="X22" s="194"/>
      <c r="Y22" s="194"/>
      <c r="Z22" s="196"/>
      <c r="AA22" s="197"/>
      <c r="AB22" s="194"/>
      <c r="AC22" s="194"/>
      <c r="AD22" s="196"/>
      <c r="AE22" s="197"/>
      <c r="AF22" s="194"/>
      <c r="AG22" s="194"/>
      <c r="AH22" s="196"/>
      <c r="AI22" s="197"/>
      <c r="AJ22" s="194"/>
      <c r="AK22" s="194"/>
      <c r="AL22" s="196"/>
      <c r="AM22" s="197"/>
      <c r="AN22" s="194"/>
      <c r="AO22" s="194"/>
      <c r="AP22" s="196"/>
      <c r="AQ22" s="197"/>
      <c r="AR22" s="194"/>
      <c r="AS22" s="194"/>
      <c r="AT22" s="196"/>
      <c r="AU22" s="197"/>
      <c r="AV22" s="194"/>
      <c r="AW22" s="194"/>
      <c r="AX22" s="196"/>
      <c r="AY22" s="197"/>
      <c r="AZ22" s="194"/>
      <c r="BA22" s="194"/>
      <c r="BB22" s="196"/>
      <c r="BC22" s="197"/>
      <c r="BD22" s="194"/>
      <c r="BE22" s="194"/>
      <c r="BF22" s="196"/>
      <c r="BG22" s="197"/>
      <c r="BH22" s="194"/>
      <c r="BI22" s="194"/>
      <c r="BJ22" s="196"/>
      <c r="BK22" s="197"/>
      <c r="BL22" s="194"/>
      <c r="BM22" s="194"/>
      <c r="BN22" s="196"/>
      <c r="BO22" s="235"/>
      <c r="BP22" s="293"/>
      <c r="BQ22" s="195"/>
      <c r="BR22" s="294"/>
      <c r="BS22" s="197"/>
      <c r="BT22" s="195" t="s">
        <v>235</v>
      </c>
      <c r="BU22" s="194"/>
      <c r="BV22" s="196"/>
      <c r="BW22" s="197"/>
      <c r="BX22" s="195"/>
      <c r="BY22" s="194"/>
      <c r="BZ22" s="196"/>
      <c r="CA22" s="295"/>
      <c r="CB22" s="194"/>
      <c r="CC22" s="194"/>
      <c r="CD22" s="254"/>
      <c r="CE22" s="197"/>
      <c r="CF22" s="194"/>
      <c r="CG22" s="194"/>
      <c r="CH22" s="196"/>
      <c r="CI22" s="197"/>
      <c r="CJ22" s="194"/>
      <c r="CK22" s="194"/>
      <c r="CL22" s="196"/>
      <c r="CM22" s="197"/>
      <c r="CN22" s="194"/>
      <c r="CO22" s="194"/>
      <c r="CP22" s="196"/>
      <c r="CQ22" s="197"/>
      <c r="CR22" s="194"/>
      <c r="CS22" s="194"/>
      <c r="CT22" s="196"/>
      <c r="CU22" s="197"/>
      <c r="CV22" s="194"/>
      <c r="CW22" s="194"/>
      <c r="CX22" s="196"/>
      <c r="CY22" s="296"/>
    </row>
    <row r="23" spans="1:103" ht="24" customHeight="1">
      <c r="A23" s="1331"/>
      <c r="B23" s="1334"/>
      <c r="C23" s="297"/>
      <c r="D23" s="284" t="s">
        <v>236</v>
      </c>
      <c r="E23" s="291">
        <v>196339441</v>
      </c>
      <c r="F23" s="292">
        <v>2.3800000000000002E-2</v>
      </c>
      <c r="G23" s="197"/>
      <c r="H23" s="194"/>
      <c r="I23" s="194"/>
      <c r="J23" s="196"/>
      <c r="K23" s="193"/>
      <c r="L23" s="194"/>
      <c r="M23" s="194"/>
      <c r="N23" s="196"/>
      <c r="O23" s="193"/>
      <c r="P23" s="194"/>
      <c r="Q23" s="194"/>
      <c r="R23" s="196"/>
      <c r="S23" s="197"/>
      <c r="T23" s="194"/>
      <c r="U23" s="194"/>
      <c r="V23" s="196"/>
      <c r="W23" s="197"/>
      <c r="X23" s="194"/>
      <c r="Y23" s="194"/>
      <c r="Z23" s="196"/>
      <c r="AA23" s="197"/>
      <c r="AB23" s="194"/>
      <c r="AC23" s="194"/>
      <c r="AD23" s="196"/>
      <c r="AE23" s="197"/>
      <c r="AF23" s="194"/>
      <c r="AG23" s="194"/>
      <c r="AH23" s="196"/>
      <c r="AI23" s="197"/>
      <c r="AJ23" s="194"/>
      <c r="AK23" s="194"/>
      <c r="AL23" s="196"/>
      <c r="AM23" s="197"/>
      <c r="AN23" s="194"/>
      <c r="AO23" s="194"/>
      <c r="AP23" s="196"/>
      <c r="AQ23" s="197"/>
      <c r="AR23" s="194"/>
      <c r="AS23" s="194"/>
      <c r="AT23" s="196"/>
      <c r="AU23" s="197"/>
      <c r="AV23" s="194"/>
      <c r="AW23" s="194"/>
      <c r="AX23" s="196"/>
      <c r="AY23" s="197"/>
      <c r="AZ23" s="194"/>
      <c r="BA23" s="194"/>
      <c r="BB23" s="196"/>
      <c r="BC23" s="197"/>
      <c r="BD23" s="194"/>
      <c r="BE23" s="194"/>
      <c r="BF23" s="196"/>
      <c r="BG23" s="197"/>
      <c r="BH23" s="194"/>
      <c r="BI23" s="194"/>
      <c r="BJ23" s="196"/>
      <c r="BK23" s="197"/>
      <c r="BL23" s="194"/>
      <c r="BM23" s="194"/>
      <c r="BN23" s="196"/>
      <c r="BO23" s="197"/>
      <c r="BP23" s="194"/>
      <c r="BQ23" s="194"/>
      <c r="BR23" s="237"/>
      <c r="BS23" s="197"/>
      <c r="BT23" s="195" t="s">
        <v>237</v>
      </c>
      <c r="BU23" s="194"/>
      <c r="BV23" s="196"/>
      <c r="BW23" s="197"/>
      <c r="BX23" s="194"/>
      <c r="BY23" s="194"/>
      <c r="BZ23" s="196"/>
      <c r="CA23" s="197"/>
      <c r="CB23" s="194"/>
      <c r="CC23" s="194"/>
      <c r="CD23" s="196"/>
      <c r="CE23" s="197"/>
      <c r="CF23" s="194"/>
      <c r="CG23" s="194"/>
      <c r="CH23" s="196"/>
      <c r="CI23" s="197"/>
      <c r="CJ23" s="194"/>
      <c r="CK23" s="194"/>
      <c r="CL23" s="196"/>
      <c r="CM23" s="197"/>
      <c r="CN23" s="194"/>
      <c r="CO23" s="194"/>
      <c r="CP23" s="196"/>
      <c r="CQ23" s="197"/>
      <c r="CR23" s="194"/>
      <c r="CS23" s="194"/>
      <c r="CT23" s="196"/>
      <c r="CU23" s="197"/>
      <c r="CV23" s="194"/>
      <c r="CW23" s="194"/>
      <c r="CX23" s="196"/>
      <c r="CY23" s="296"/>
    </row>
    <row r="24" spans="1:103" ht="24" customHeight="1">
      <c r="A24" s="1331"/>
      <c r="B24" s="1334"/>
      <c r="C24" s="297"/>
      <c r="D24" s="284" t="s">
        <v>238</v>
      </c>
      <c r="E24" s="291">
        <v>1010560681</v>
      </c>
      <c r="F24" s="434">
        <v>0.1225</v>
      </c>
      <c r="G24" s="240"/>
      <c r="H24" s="241"/>
      <c r="I24" s="241"/>
      <c r="J24" s="242"/>
      <c r="K24" s="240"/>
      <c r="L24" s="241"/>
      <c r="M24" s="241"/>
      <c r="N24" s="242"/>
      <c r="O24" s="240"/>
      <c r="P24" s="241"/>
      <c r="Q24" s="241"/>
      <c r="R24" s="242"/>
      <c r="S24" s="243"/>
      <c r="T24" s="241"/>
      <c r="U24" s="241"/>
      <c r="V24" s="242"/>
      <c r="W24" s="243"/>
      <c r="X24" s="241"/>
      <c r="Y24" s="241"/>
      <c r="Z24" s="242"/>
      <c r="AA24" s="243"/>
      <c r="AB24" s="241"/>
      <c r="AC24" s="241"/>
      <c r="AD24" s="242"/>
      <c r="AE24" s="243"/>
      <c r="AF24" s="241"/>
      <c r="AG24" s="241"/>
      <c r="AH24" s="242"/>
      <c r="AI24" s="243"/>
      <c r="AJ24" s="241"/>
      <c r="AK24" s="241"/>
      <c r="AL24" s="242"/>
      <c r="AM24" s="243"/>
      <c r="AN24" s="241"/>
      <c r="AO24" s="241"/>
      <c r="AP24" s="242"/>
      <c r="AQ24" s="243"/>
      <c r="AR24" s="241"/>
      <c r="AS24" s="241"/>
      <c r="AT24" s="242"/>
      <c r="AU24" s="243"/>
      <c r="AV24" s="241"/>
      <c r="AW24" s="241"/>
      <c r="AX24" s="242"/>
      <c r="AY24" s="243"/>
      <c r="AZ24" s="241"/>
      <c r="BA24" s="241"/>
      <c r="BB24" s="242"/>
      <c r="BC24" s="243"/>
      <c r="BD24" s="241"/>
      <c r="BE24" s="241"/>
      <c r="BF24" s="242"/>
      <c r="BG24" s="243"/>
      <c r="BH24" s="241"/>
      <c r="BI24" s="241"/>
      <c r="BJ24" s="242"/>
      <c r="BK24" s="243"/>
      <c r="BL24" s="241"/>
      <c r="BM24" s="241"/>
      <c r="BN24" s="242"/>
      <c r="BO24" s="243"/>
      <c r="BP24" s="298" t="s">
        <v>239</v>
      </c>
      <c r="BQ24" s="241"/>
      <c r="BR24" s="299" t="s">
        <v>240</v>
      </c>
      <c r="BS24" s="243"/>
      <c r="BT24" s="241"/>
      <c r="BU24" s="241"/>
      <c r="BV24" s="242"/>
      <c r="BW24" s="243"/>
      <c r="BX24" s="241"/>
      <c r="BY24" s="241"/>
      <c r="BZ24" s="242"/>
      <c r="CA24" s="243"/>
      <c r="CB24" s="241"/>
      <c r="CC24" s="241"/>
      <c r="CD24" s="242"/>
      <c r="CE24" s="243"/>
      <c r="CF24" s="241"/>
      <c r="CG24" s="241"/>
      <c r="CH24" s="242"/>
      <c r="CI24" s="243"/>
      <c r="CJ24" s="241"/>
      <c r="CK24" s="241"/>
      <c r="CL24" s="242"/>
      <c r="CM24" s="243"/>
      <c r="CN24" s="241"/>
      <c r="CO24" s="241"/>
      <c r="CP24" s="242"/>
      <c r="CQ24" s="243"/>
      <c r="CR24" s="241"/>
      <c r="CS24" s="241"/>
      <c r="CT24" s="242"/>
      <c r="CU24" s="243"/>
      <c r="CV24" s="241"/>
      <c r="CW24" s="241"/>
      <c r="CX24" s="242"/>
      <c r="CY24" s="300"/>
    </row>
    <row r="25" spans="1:103" ht="24" customHeight="1">
      <c r="A25" s="1331"/>
      <c r="B25" s="1334"/>
      <c r="C25" s="301" t="s">
        <v>241</v>
      </c>
      <c r="D25" s="284" t="s">
        <v>231</v>
      </c>
      <c r="E25" s="291">
        <v>148246448</v>
      </c>
      <c r="F25" s="178">
        <v>1.7999999999999999E-2</v>
      </c>
      <c r="G25" s="207"/>
      <c r="H25" s="208"/>
      <c r="I25" s="208"/>
      <c r="J25" s="209"/>
      <c r="K25" s="210"/>
      <c r="L25" s="208"/>
      <c r="M25" s="208"/>
      <c r="N25" s="209"/>
      <c r="O25" s="210"/>
      <c r="P25" s="208"/>
      <c r="Q25" s="208"/>
      <c r="R25" s="209"/>
      <c r="S25" s="207"/>
      <c r="T25" s="208"/>
      <c r="U25" s="208"/>
      <c r="V25" s="209"/>
      <c r="W25" s="207"/>
      <c r="X25" s="208"/>
      <c r="Y25" s="208"/>
      <c r="Z25" s="209"/>
      <c r="AA25" s="207"/>
      <c r="AB25" s="208"/>
      <c r="AC25" s="213"/>
      <c r="AD25" s="212"/>
      <c r="AE25" s="211"/>
      <c r="AF25" s="213"/>
      <c r="AG25" s="213"/>
      <c r="AH25" s="212"/>
      <c r="AI25" s="211"/>
      <c r="AJ25" s="213"/>
      <c r="AK25" s="213"/>
      <c r="AL25" s="212"/>
      <c r="AM25" s="211"/>
      <c r="AN25" s="213"/>
      <c r="AO25" s="213"/>
      <c r="AP25" s="212"/>
      <c r="AQ25" s="211"/>
      <c r="AR25" s="213"/>
      <c r="AS25" s="213"/>
      <c r="AT25" s="212"/>
      <c r="AU25" s="211"/>
      <c r="AV25" s="213"/>
      <c r="AW25" s="213"/>
      <c r="AX25" s="212"/>
      <c r="AY25" s="211"/>
      <c r="AZ25" s="213"/>
      <c r="BA25" s="213"/>
      <c r="BB25" s="212"/>
      <c r="BC25" s="211"/>
      <c r="BD25" s="213"/>
      <c r="BE25" s="213"/>
      <c r="BF25" s="212"/>
      <c r="BG25" s="211"/>
      <c r="BH25" s="213"/>
      <c r="BI25" s="213"/>
      <c r="BJ25" s="212"/>
      <c r="BK25" s="211"/>
      <c r="BL25" s="213" t="s">
        <v>242</v>
      </c>
      <c r="BM25" s="213"/>
      <c r="BN25" s="212"/>
      <c r="BO25" s="211"/>
      <c r="BP25" s="213"/>
      <c r="BQ25" s="213"/>
      <c r="BR25" s="212"/>
      <c r="BS25" s="211"/>
      <c r="BT25" s="213"/>
      <c r="BU25" s="213"/>
      <c r="BV25" s="212"/>
      <c r="BW25" s="207"/>
      <c r="BX25" s="208"/>
      <c r="BY25" s="208"/>
      <c r="BZ25" s="209"/>
      <c r="CA25" s="207"/>
      <c r="CB25" s="208"/>
      <c r="CC25" s="208"/>
      <c r="CD25" s="209"/>
      <c r="CE25" s="207"/>
      <c r="CF25" s="208"/>
      <c r="CG25" s="208"/>
      <c r="CH25" s="209"/>
      <c r="CI25" s="207"/>
      <c r="CJ25" s="208"/>
      <c r="CK25" s="208"/>
      <c r="CL25" s="209"/>
      <c r="CM25" s="207"/>
      <c r="CN25" s="208"/>
      <c r="CO25" s="208"/>
      <c r="CP25" s="209"/>
      <c r="CQ25" s="207"/>
      <c r="CR25" s="208"/>
      <c r="CS25" s="208"/>
      <c r="CT25" s="209"/>
      <c r="CU25" s="207"/>
      <c r="CV25" s="208"/>
      <c r="CW25" s="208"/>
      <c r="CX25" s="209"/>
      <c r="CY25" s="302"/>
    </row>
    <row r="26" spans="1:103" ht="24" customHeight="1">
      <c r="A26" s="1331"/>
      <c r="B26" s="1334"/>
      <c r="C26" s="297"/>
      <c r="D26" s="284" t="s">
        <v>243</v>
      </c>
      <c r="E26" s="291">
        <v>593656703</v>
      </c>
      <c r="F26" s="192">
        <v>7.1999999999999995E-2</v>
      </c>
      <c r="G26" s="197"/>
      <c r="H26" s="194"/>
      <c r="I26" s="194"/>
      <c r="J26" s="196"/>
      <c r="K26" s="193"/>
      <c r="L26" s="194"/>
      <c r="M26" s="194"/>
      <c r="N26" s="196"/>
      <c r="O26" s="193"/>
      <c r="P26" s="194"/>
      <c r="Q26" s="194"/>
      <c r="R26" s="196"/>
      <c r="S26" s="197"/>
      <c r="T26" s="194"/>
      <c r="U26" s="194"/>
      <c r="V26" s="196"/>
      <c r="W26" s="197"/>
      <c r="X26" s="194"/>
      <c r="Y26" s="194"/>
      <c r="Z26" s="196"/>
      <c r="AA26" s="197"/>
      <c r="AB26" s="194"/>
      <c r="AC26" s="195"/>
      <c r="AD26" s="237"/>
      <c r="AE26" s="235"/>
      <c r="AF26" s="195"/>
      <c r="AG26" s="195"/>
      <c r="AH26" s="237"/>
      <c r="AI26" s="235"/>
      <c r="AJ26" s="195"/>
      <c r="AK26" s="195"/>
      <c r="AL26" s="237"/>
      <c r="AM26" s="235"/>
      <c r="AN26" s="195"/>
      <c r="AO26" s="195"/>
      <c r="AP26" s="237"/>
      <c r="AQ26" s="235"/>
      <c r="AR26" s="195"/>
      <c r="AS26" s="195"/>
      <c r="AT26" s="237"/>
      <c r="AU26" s="235"/>
      <c r="AV26" s="195"/>
      <c r="AW26" s="195"/>
      <c r="AX26" s="237"/>
      <c r="AY26" s="235"/>
      <c r="AZ26" s="195"/>
      <c r="BA26" s="195"/>
      <c r="BB26" s="237"/>
      <c r="BC26" s="235"/>
      <c r="BD26" s="195"/>
      <c r="BE26" s="195"/>
      <c r="BF26" s="237"/>
      <c r="BG26" s="235"/>
      <c r="BH26" s="195"/>
      <c r="BI26" s="195"/>
      <c r="BJ26" s="237" t="s">
        <v>244</v>
      </c>
      <c r="BK26" s="235"/>
      <c r="BL26" s="195"/>
      <c r="BM26" s="195"/>
      <c r="BN26" s="237"/>
      <c r="BO26" s="235"/>
      <c r="BP26" s="195"/>
      <c r="BQ26" s="195"/>
      <c r="BR26" s="237"/>
      <c r="BS26" s="235"/>
      <c r="BT26" s="195"/>
      <c r="BU26" s="195"/>
      <c r="BV26" s="237"/>
      <c r="BW26" s="197"/>
      <c r="BX26" s="194"/>
      <c r="BY26" s="194"/>
      <c r="BZ26" s="196"/>
      <c r="CA26" s="197"/>
      <c r="CB26" s="194"/>
      <c r="CC26" s="194"/>
      <c r="CD26" s="196"/>
      <c r="CE26" s="197"/>
      <c r="CF26" s="194"/>
      <c r="CG26" s="194"/>
      <c r="CH26" s="196"/>
      <c r="CI26" s="197"/>
      <c r="CJ26" s="194"/>
      <c r="CK26" s="194"/>
      <c r="CL26" s="196"/>
      <c r="CM26" s="197"/>
      <c r="CN26" s="194"/>
      <c r="CO26" s="194"/>
      <c r="CP26" s="196"/>
      <c r="CQ26" s="197"/>
      <c r="CR26" s="194"/>
      <c r="CS26" s="194"/>
      <c r="CT26" s="196"/>
      <c r="CU26" s="197"/>
      <c r="CV26" s="194"/>
      <c r="CW26" s="194"/>
      <c r="CX26" s="196"/>
      <c r="CY26" s="303"/>
    </row>
    <row r="27" spans="1:103" ht="24" customHeight="1">
      <c r="A27" s="1331"/>
      <c r="B27" s="1334"/>
      <c r="C27" s="297"/>
      <c r="D27" s="304" t="s">
        <v>245</v>
      </c>
      <c r="E27" s="291">
        <v>329828776</v>
      </c>
      <c r="F27" s="192">
        <v>0.04</v>
      </c>
      <c r="G27" s="243"/>
      <c r="H27" s="241"/>
      <c r="I27" s="241"/>
      <c r="J27" s="242"/>
      <c r="K27" s="240"/>
      <c r="L27" s="241"/>
      <c r="M27" s="241"/>
      <c r="N27" s="242"/>
      <c r="O27" s="240"/>
      <c r="P27" s="241"/>
      <c r="Q27" s="241"/>
      <c r="R27" s="242"/>
      <c r="S27" s="243"/>
      <c r="T27" s="241"/>
      <c r="U27" s="241"/>
      <c r="V27" s="242"/>
      <c r="W27" s="243"/>
      <c r="X27" s="241"/>
      <c r="Y27" s="241"/>
      <c r="Z27" s="242"/>
      <c r="AA27" s="243"/>
      <c r="AB27" s="241"/>
      <c r="AC27" s="241"/>
      <c r="AD27" s="242"/>
      <c r="AE27" s="243"/>
      <c r="AF27" s="241"/>
      <c r="AG27" s="241"/>
      <c r="AH27" s="242"/>
      <c r="AI27" s="243"/>
      <c r="AJ27" s="241"/>
      <c r="AK27" s="241"/>
      <c r="AL27" s="242"/>
      <c r="AM27" s="243"/>
      <c r="AN27" s="241"/>
      <c r="AO27" s="241"/>
      <c r="AP27" s="242"/>
      <c r="AQ27" s="243"/>
      <c r="AR27" s="241"/>
      <c r="AS27" s="241"/>
      <c r="AT27" s="242"/>
      <c r="AU27" s="243"/>
      <c r="AV27" s="241"/>
      <c r="AW27" s="241"/>
      <c r="AX27" s="242"/>
      <c r="AY27" s="243"/>
      <c r="AZ27" s="244" t="s">
        <v>246</v>
      </c>
      <c r="BA27" s="241"/>
      <c r="BB27" s="242"/>
      <c r="BC27" s="243"/>
      <c r="BD27" s="241"/>
      <c r="BE27" s="241"/>
      <c r="BF27" s="242"/>
      <c r="BG27" s="243"/>
      <c r="BH27" s="241"/>
      <c r="BI27" s="241"/>
      <c r="BJ27" s="242"/>
      <c r="BK27" s="243"/>
      <c r="BL27" s="241"/>
      <c r="BM27" s="241"/>
      <c r="BN27" s="242"/>
      <c r="BO27" s="243"/>
      <c r="BP27" s="244" t="s">
        <v>247</v>
      </c>
      <c r="BQ27" s="241"/>
      <c r="BR27" s="242"/>
      <c r="BS27" s="243"/>
      <c r="BT27" s="241"/>
      <c r="BU27" s="241"/>
      <c r="BV27" s="242"/>
      <c r="BW27" s="243"/>
      <c r="BX27" s="241"/>
      <c r="BY27" s="241"/>
      <c r="BZ27" s="242"/>
      <c r="CA27" s="243"/>
      <c r="CB27" s="244" t="s">
        <v>248</v>
      </c>
      <c r="CC27" s="241"/>
      <c r="CD27" s="242"/>
      <c r="CE27" s="243"/>
      <c r="CF27" s="241"/>
      <c r="CG27" s="241"/>
      <c r="CH27" s="242"/>
      <c r="CI27" s="243"/>
      <c r="CJ27" s="241"/>
      <c r="CK27" s="241"/>
      <c r="CL27" s="242"/>
      <c r="CM27" s="243"/>
      <c r="CN27" s="241"/>
      <c r="CO27" s="241"/>
      <c r="CP27" s="242"/>
      <c r="CQ27" s="243"/>
      <c r="CR27" s="241"/>
      <c r="CS27" s="241"/>
      <c r="CT27" s="242"/>
      <c r="CU27" s="243"/>
      <c r="CV27" s="241"/>
      <c r="CW27" s="241"/>
      <c r="CX27" s="242"/>
      <c r="CY27" s="300"/>
    </row>
    <row r="28" spans="1:103" ht="24" customHeight="1">
      <c r="A28" s="1331"/>
      <c r="B28" s="1334"/>
      <c r="C28" s="301" t="s">
        <v>249</v>
      </c>
      <c r="D28" s="284" t="s">
        <v>250</v>
      </c>
      <c r="E28" s="291">
        <v>39460096</v>
      </c>
      <c r="F28" s="192">
        <v>4.7999999999999996E-3</v>
      </c>
      <c r="G28" s="207"/>
      <c r="H28" s="208"/>
      <c r="I28" s="208"/>
      <c r="J28" s="209"/>
      <c r="K28" s="210"/>
      <c r="L28" s="208"/>
      <c r="M28" s="208"/>
      <c r="N28" s="209"/>
      <c r="O28" s="210"/>
      <c r="P28" s="208"/>
      <c r="Q28" s="208"/>
      <c r="R28" s="209"/>
      <c r="S28" s="207"/>
      <c r="T28" s="208"/>
      <c r="U28" s="208"/>
      <c r="V28" s="209"/>
      <c r="W28" s="207"/>
      <c r="X28" s="208"/>
      <c r="Y28" s="208"/>
      <c r="Z28" s="209"/>
      <c r="AA28" s="207"/>
      <c r="AB28" s="208"/>
      <c r="AC28" s="208"/>
      <c r="AD28" s="209"/>
      <c r="AE28" s="207"/>
      <c r="AF28" s="208"/>
      <c r="AG28" s="208"/>
      <c r="AH28" s="209"/>
      <c r="AI28" s="207"/>
      <c r="AJ28" s="208"/>
      <c r="AK28" s="208"/>
      <c r="AL28" s="209"/>
      <c r="AM28" s="207"/>
      <c r="AN28" s="208"/>
      <c r="AO28" s="208"/>
      <c r="AP28" s="209"/>
      <c r="AQ28" s="207"/>
      <c r="AR28" s="208"/>
      <c r="AS28" s="208"/>
      <c r="AT28" s="209"/>
      <c r="AU28" s="207"/>
      <c r="AV28" s="208"/>
      <c r="AW28" s="208"/>
      <c r="AX28" s="209"/>
      <c r="AY28" s="207"/>
      <c r="AZ28" s="208"/>
      <c r="BA28" s="208"/>
      <c r="BB28" s="209"/>
      <c r="BC28" s="207"/>
      <c r="BD28" s="208"/>
      <c r="BE28" s="208"/>
      <c r="BF28" s="212" t="s">
        <v>251</v>
      </c>
      <c r="BG28" s="207"/>
      <c r="BH28" s="208"/>
      <c r="BI28" s="208"/>
      <c r="BJ28" s="209"/>
      <c r="BK28" s="207"/>
      <c r="BL28" s="208"/>
      <c r="BM28" s="208"/>
      <c r="BN28" s="209"/>
      <c r="BO28" s="207"/>
      <c r="BP28" s="213" t="s">
        <v>252</v>
      </c>
      <c r="BQ28" s="208"/>
      <c r="BR28" s="209"/>
      <c r="BS28" s="207"/>
      <c r="BT28" s="208"/>
      <c r="BU28" s="208"/>
      <c r="BV28" s="209"/>
      <c r="BW28" s="207"/>
      <c r="BX28" s="208"/>
      <c r="BY28" s="208"/>
      <c r="BZ28" s="209"/>
      <c r="CA28" s="207"/>
      <c r="CB28" s="213" t="s">
        <v>253</v>
      </c>
      <c r="CC28" s="208"/>
      <c r="CD28" s="209"/>
      <c r="CE28" s="207"/>
      <c r="CF28" s="208"/>
      <c r="CG28" s="208"/>
      <c r="CH28" s="209"/>
      <c r="CI28" s="207"/>
      <c r="CJ28" s="208"/>
      <c r="CK28" s="208"/>
      <c r="CL28" s="209"/>
      <c r="CM28" s="207"/>
      <c r="CN28" s="208"/>
      <c r="CO28" s="208"/>
      <c r="CP28" s="209"/>
      <c r="CQ28" s="207"/>
      <c r="CR28" s="208"/>
      <c r="CS28" s="208"/>
      <c r="CT28" s="209"/>
      <c r="CU28" s="207"/>
      <c r="CV28" s="208"/>
      <c r="CW28" s="208"/>
      <c r="CX28" s="209"/>
      <c r="CY28" s="290"/>
    </row>
    <row r="29" spans="1:103" ht="24" customHeight="1">
      <c r="A29" s="1331"/>
      <c r="B29" s="1334"/>
      <c r="C29" s="297"/>
      <c r="D29" s="284" t="s">
        <v>234</v>
      </c>
      <c r="E29" s="291">
        <v>87759239</v>
      </c>
      <c r="F29" s="192">
        <v>1.06E-2</v>
      </c>
      <c r="G29" s="243"/>
      <c r="H29" s="241"/>
      <c r="I29" s="241"/>
      <c r="J29" s="242"/>
      <c r="K29" s="240"/>
      <c r="L29" s="241"/>
      <c r="M29" s="241"/>
      <c r="N29" s="242"/>
      <c r="O29" s="240"/>
      <c r="P29" s="241"/>
      <c r="Q29" s="241"/>
      <c r="R29" s="242"/>
      <c r="S29" s="243"/>
      <c r="T29" s="241"/>
      <c r="U29" s="241"/>
      <c r="V29" s="242"/>
      <c r="W29" s="243"/>
      <c r="X29" s="241"/>
      <c r="Y29" s="241"/>
      <c r="Z29" s="242"/>
      <c r="AA29" s="243"/>
      <c r="AB29" s="244"/>
      <c r="AC29" s="241"/>
      <c r="AD29" s="242"/>
      <c r="AE29" s="243"/>
      <c r="AF29" s="241"/>
      <c r="AG29" s="241"/>
      <c r="AH29" s="242"/>
      <c r="AI29" s="243"/>
      <c r="AJ29" s="241"/>
      <c r="AK29" s="241"/>
      <c r="AL29" s="242"/>
      <c r="AM29" s="243"/>
      <c r="AN29" s="241"/>
      <c r="AO29" s="241"/>
      <c r="AP29" s="242"/>
      <c r="AQ29" s="243"/>
      <c r="AR29" s="241"/>
      <c r="AS29" s="241"/>
      <c r="AT29" s="242"/>
      <c r="AU29" s="243"/>
      <c r="AV29" s="241"/>
      <c r="AW29" s="241"/>
      <c r="AX29" s="242"/>
      <c r="AY29" s="243"/>
      <c r="AZ29" s="241"/>
      <c r="BA29" s="241"/>
      <c r="BB29" s="242"/>
      <c r="BC29" s="243"/>
      <c r="BD29" s="241"/>
      <c r="BE29" s="241"/>
      <c r="BF29" s="242"/>
      <c r="BG29" s="243"/>
      <c r="BH29" s="244" t="s">
        <v>254</v>
      </c>
      <c r="BI29" s="241"/>
      <c r="BJ29" s="242"/>
      <c r="BK29" s="243"/>
      <c r="BL29" s="241"/>
      <c r="BM29" s="241"/>
      <c r="BN29" s="242"/>
      <c r="BO29" s="243"/>
      <c r="BP29" s="244"/>
      <c r="BQ29" s="241"/>
      <c r="BR29" s="242"/>
      <c r="BS29" s="246" t="s">
        <v>255</v>
      </c>
      <c r="BT29" s="241"/>
      <c r="BU29" s="241"/>
      <c r="BV29" s="242"/>
      <c r="BW29" s="243"/>
      <c r="BX29" s="241"/>
      <c r="BY29" s="241"/>
      <c r="BZ29" s="242"/>
      <c r="CA29" s="243"/>
      <c r="CB29" s="241"/>
      <c r="CC29" s="241"/>
      <c r="CD29" s="242"/>
      <c r="CE29" s="246" t="s">
        <v>256</v>
      </c>
      <c r="CF29" s="241"/>
      <c r="CG29" s="241"/>
      <c r="CH29" s="242"/>
      <c r="CI29" s="243"/>
      <c r="CJ29" s="241"/>
      <c r="CK29" s="241"/>
      <c r="CL29" s="242"/>
      <c r="CM29" s="243"/>
      <c r="CN29" s="241"/>
      <c r="CO29" s="241"/>
      <c r="CP29" s="242"/>
      <c r="CQ29" s="243"/>
      <c r="CR29" s="241"/>
      <c r="CS29" s="241"/>
      <c r="CT29" s="242"/>
      <c r="CU29" s="243"/>
      <c r="CV29" s="241"/>
      <c r="CW29" s="241"/>
      <c r="CX29" s="242"/>
      <c r="CY29" s="300"/>
    </row>
    <row r="30" spans="1:103" ht="24" customHeight="1">
      <c r="A30" s="1331"/>
      <c r="B30" s="1334"/>
      <c r="C30" s="283" t="s">
        <v>257</v>
      </c>
      <c r="D30" s="284" t="s">
        <v>258</v>
      </c>
      <c r="E30" s="291">
        <v>268080045</v>
      </c>
      <c r="F30" s="192">
        <v>3.2500000000000001E-2</v>
      </c>
      <c r="G30" s="207"/>
      <c r="H30" s="208"/>
      <c r="I30" s="208"/>
      <c r="J30" s="209"/>
      <c r="K30" s="210"/>
      <c r="L30" s="208"/>
      <c r="M30" s="208"/>
      <c r="N30" s="209"/>
      <c r="O30" s="210"/>
      <c r="P30" s="208"/>
      <c r="Q30" s="208"/>
      <c r="R30" s="209"/>
      <c r="S30" s="207"/>
      <c r="T30" s="208"/>
      <c r="U30" s="208"/>
      <c r="V30" s="209"/>
      <c r="W30" s="207"/>
      <c r="X30" s="208"/>
      <c r="Y30" s="208"/>
      <c r="Z30" s="209"/>
      <c r="AA30" s="207"/>
      <c r="AB30" s="208"/>
      <c r="AC30" s="208"/>
      <c r="AD30" s="209"/>
      <c r="AE30" s="211"/>
      <c r="AF30" s="208"/>
      <c r="AG30" s="208"/>
      <c r="AH30" s="209"/>
      <c r="AI30" s="207"/>
      <c r="AJ30" s="208"/>
      <c r="AK30" s="208"/>
      <c r="AL30" s="209"/>
      <c r="AM30" s="211"/>
      <c r="AN30" s="213"/>
      <c r="AO30" s="213"/>
      <c r="AP30" s="212"/>
      <c r="AQ30" s="211"/>
      <c r="AR30" s="213"/>
      <c r="AS30" s="213"/>
      <c r="AT30" s="212"/>
      <c r="AU30" s="211"/>
      <c r="AV30" s="213"/>
      <c r="AW30" s="213"/>
      <c r="AX30" s="212"/>
      <c r="AY30" s="214"/>
      <c r="AZ30" s="213"/>
      <c r="BA30" s="213"/>
      <c r="BB30" s="212" t="s">
        <v>182</v>
      </c>
      <c r="BC30" s="211"/>
      <c r="BD30" s="213" t="s">
        <v>183</v>
      </c>
      <c r="BE30" s="213"/>
      <c r="BF30" s="212"/>
      <c r="BG30" s="211" t="s">
        <v>184</v>
      </c>
      <c r="BH30" s="213"/>
      <c r="BI30" s="213" t="s">
        <v>185</v>
      </c>
      <c r="BJ30" s="212"/>
      <c r="BK30" s="211" t="s">
        <v>186</v>
      </c>
      <c r="BL30" s="215" t="s">
        <v>187</v>
      </c>
      <c r="BM30" s="213"/>
      <c r="BN30" s="216" t="s">
        <v>188</v>
      </c>
      <c r="BO30" s="211"/>
      <c r="BP30" s="213" t="s">
        <v>189</v>
      </c>
      <c r="BQ30" s="213"/>
      <c r="BR30" s="212"/>
      <c r="BS30" s="207"/>
      <c r="BT30" s="208"/>
      <c r="BU30" s="208"/>
      <c r="BV30" s="209"/>
      <c r="BW30" s="207"/>
      <c r="BX30" s="208"/>
      <c r="BY30" s="208"/>
      <c r="BZ30" s="209"/>
      <c r="CA30" s="207"/>
      <c r="CB30" s="208"/>
      <c r="CC30" s="208"/>
      <c r="CD30" s="209"/>
      <c r="CE30" s="207"/>
      <c r="CF30" s="208"/>
      <c r="CG30" s="208"/>
      <c r="CH30" s="209"/>
      <c r="CI30" s="207"/>
      <c r="CJ30" s="208"/>
      <c r="CK30" s="208"/>
      <c r="CL30" s="209"/>
      <c r="CM30" s="207"/>
      <c r="CN30" s="208"/>
      <c r="CO30" s="208"/>
      <c r="CP30" s="209"/>
      <c r="CQ30" s="207"/>
      <c r="CR30" s="208"/>
      <c r="CS30" s="208"/>
      <c r="CT30" s="209"/>
      <c r="CU30" s="207"/>
      <c r="CV30" s="208"/>
      <c r="CW30" s="208"/>
      <c r="CX30" s="209"/>
      <c r="CY30" s="290"/>
    </row>
    <row r="31" spans="1:103" ht="24" customHeight="1">
      <c r="A31" s="1331"/>
      <c r="B31" s="1334"/>
      <c r="C31" s="297"/>
      <c r="D31" s="284" t="s">
        <v>234</v>
      </c>
      <c r="E31" s="291">
        <v>223862154</v>
      </c>
      <c r="F31" s="192">
        <v>2.7099999999999999E-2</v>
      </c>
      <c r="G31" s="197"/>
      <c r="H31" s="194"/>
      <c r="I31" s="194"/>
      <c r="J31" s="196"/>
      <c r="K31" s="193"/>
      <c r="L31" s="194"/>
      <c r="M31" s="194"/>
      <c r="N31" s="196"/>
      <c r="O31" s="193"/>
      <c r="P31" s="194"/>
      <c r="Q31" s="194"/>
      <c r="R31" s="196"/>
      <c r="S31" s="197"/>
      <c r="T31" s="194"/>
      <c r="U31" s="194"/>
      <c r="V31" s="196"/>
      <c r="W31" s="197"/>
      <c r="X31" s="194"/>
      <c r="Y31" s="194"/>
      <c r="Z31" s="196"/>
      <c r="AA31" s="197"/>
      <c r="AB31" s="194"/>
      <c r="AC31" s="194"/>
      <c r="AD31" s="196"/>
      <c r="AE31" s="197"/>
      <c r="AF31" s="194"/>
      <c r="AG31" s="194"/>
      <c r="AH31" s="196"/>
      <c r="AI31" s="197"/>
      <c r="AJ31" s="194"/>
      <c r="AK31" s="194"/>
      <c r="AL31" s="196"/>
      <c r="AM31" s="235"/>
      <c r="AN31" s="195"/>
      <c r="AO31" s="195"/>
      <c r="AP31" s="237"/>
      <c r="AQ31" s="235"/>
      <c r="AR31" s="195"/>
      <c r="AS31" s="195"/>
      <c r="AT31" s="237"/>
      <c r="AU31" s="235"/>
      <c r="AV31" s="195"/>
      <c r="AW31" s="195"/>
      <c r="AX31" s="237"/>
      <c r="AY31" s="235"/>
      <c r="AZ31" s="195"/>
      <c r="BA31" s="195"/>
      <c r="BB31" s="237"/>
      <c r="BC31" s="235"/>
      <c r="BD31" s="195"/>
      <c r="BE31" s="195"/>
      <c r="BF31" s="237"/>
      <c r="BG31" s="235"/>
      <c r="BH31" s="195" t="s">
        <v>259</v>
      </c>
      <c r="BI31" s="195"/>
      <c r="BJ31" s="237"/>
      <c r="BK31" s="235"/>
      <c r="BL31" s="195"/>
      <c r="BM31" s="195"/>
      <c r="BN31" s="237"/>
      <c r="BO31" s="235"/>
      <c r="BP31" s="195" t="s">
        <v>260</v>
      </c>
      <c r="BQ31" s="195"/>
      <c r="BR31" s="237"/>
      <c r="BS31" s="197"/>
      <c r="BT31" s="194"/>
      <c r="BU31" s="194"/>
      <c r="BV31" s="196"/>
      <c r="BW31" s="197"/>
      <c r="BX31" s="194"/>
      <c r="BY31" s="194"/>
      <c r="BZ31" s="196"/>
      <c r="CA31" s="197"/>
      <c r="CB31" s="194"/>
      <c r="CC31" s="194"/>
      <c r="CD31" s="196"/>
      <c r="CE31" s="197"/>
      <c r="CF31" s="194"/>
      <c r="CG31" s="194"/>
      <c r="CH31" s="196"/>
      <c r="CI31" s="197"/>
      <c r="CJ31" s="194"/>
      <c r="CK31" s="194"/>
      <c r="CL31" s="196"/>
      <c r="CM31" s="197"/>
      <c r="CN31" s="194"/>
      <c r="CO31" s="194"/>
      <c r="CP31" s="196"/>
      <c r="CQ31" s="197"/>
      <c r="CR31" s="194"/>
      <c r="CS31" s="194"/>
      <c r="CT31" s="196"/>
      <c r="CU31" s="197"/>
      <c r="CV31" s="194"/>
      <c r="CW31" s="194"/>
      <c r="CX31" s="196"/>
      <c r="CY31" s="296"/>
    </row>
    <row r="32" spans="1:103" ht="24" customHeight="1">
      <c r="A32" s="1331"/>
      <c r="B32" s="1334"/>
      <c r="C32" s="297"/>
      <c r="D32" s="284" t="s">
        <v>261</v>
      </c>
      <c r="E32" s="291">
        <v>942864471</v>
      </c>
      <c r="F32" s="435">
        <v>0.1143</v>
      </c>
      <c r="G32" s="243"/>
      <c r="H32" s="241"/>
      <c r="I32" s="241"/>
      <c r="J32" s="242"/>
      <c r="K32" s="240"/>
      <c r="L32" s="241"/>
      <c r="M32" s="241"/>
      <c r="N32" s="242"/>
      <c r="O32" s="240"/>
      <c r="P32" s="241"/>
      <c r="Q32" s="241"/>
      <c r="R32" s="242"/>
      <c r="S32" s="243"/>
      <c r="T32" s="241"/>
      <c r="U32" s="241"/>
      <c r="V32" s="242"/>
      <c r="W32" s="243"/>
      <c r="X32" s="241"/>
      <c r="Y32" s="241"/>
      <c r="Z32" s="242"/>
      <c r="AA32" s="243"/>
      <c r="AB32" s="241"/>
      <c r="AC32" s="241"/>
      <c r="AD32" s="242"/>
      <c r="AE32" s="243"/>
      <c r="AF32" s="241"/>
      <c r="AG32" s="241"/>
      <c r="AH32" s="242"/>
      <c r="AI32" s="243"/>
      <c r="AJ32" s="241"/>
      <c r="AK32" s="241"/>
      <c r="AL32" s="242"/>
      <c r="AM32" s="243"/>
      <c r="AN32" s="241"/>
      <c r="AO32" s="241"/>
      <c r="AP32" s="242"/>
      <c r="AQ32" s="243"/>
      <c r="AR32" s="241"/>
      <c r="AS32" s="241"/>
      <c r="AT32" s="242"/>
      <c r="AU32" s="243"/>
      <c r="AV32" s="241"/>
      <c r="AW32" s="241"/>
      <c r="AX32" s="242"/>
      <c r="AY32" s="243"/>
      <c r="AZ32" s="241"/>
      <c r="BA32" s="241"/>
      <c r="BB32" s="242"/>
      <c r="BC32" s="243"/>
      <c r="BD32" s="241"/>
      <c r="BE32" s="241"/>
      <c r="BF32" s="242"/>
      <c r="BG32" s="243"/>
      <c r="BH32" s="241"/>
      <c r="BI32" s="241"/>
      <c r="BJ32" s="242"/>
      <c r="BK32" s="243"/>
      <c r="BL32" s="241"/>
      <c r="BM32" s="241"/>
      <c r="BN32" s="242"/>
      <c r="BO32" s="246"/>
      <c r="BP32" s="241"/>
      <c r="BQ32" s="241"/>
      <c r="BR32" s="242"/>
      <c r="BS32" s="243"/>
      <c r="BT32" s="241"/>
      <c r="BU32" s="241"/>
      <c r="BV32" s="242"/>
      <c r="BW32" s="246"/>
      <c r="BX32" s="244"/>
      <c r="BY32" s="244"/>
      <c r="BZ32" s="245" t="s">
        <v>262</v>
      </c>
      <c r="CA32" s="246"/>
      <c r="CB32" s="244"/>
      <c r="CC32" s="244"/>
      <c r="CD32" s="245" t="s">
        <v>263</v>
      </c>
      <c r="CE32" s="246"/>
      <c r="CF32" s="244"/>
      <c r="CG32" s="244"/>
      <c r="CH32" s="245" t="s">
        <v>264</v>
      </c>
      <c r="CI32" s="246"/>
      <c r="CJ32" s="244"/>
      <c r="CK32" s="244"/>
      <c r="CL32" s="245"/>
      <c r="CM32" s="246"/>
      <c r="CN32" s="244"/>
      <c r="CO32" s="241"/>
      <c r="CP32" s="242"/>
      <c r="CQ32" s="243"/>
      <c r="CR32" s="241"/>
      <c r="CS32" s="241"/>
      <c r="CT32" s="242"/>
      <c r="CU32" s="243"/>
      <c r="CV32" s="241"/>
      <c r="CW32" s="241"/>
      <c r="CX32" s="242"/>
      <c r="CY32" s="300"/>
    </row>
    <row r="33" spans="1:103" ht="24" customHeight="1">
      <c r="A33" s="1331"/>
      <c r="B33" s="1334"/>
      <c r="C33" s="283" t="s">
        <v>265</v>
      </c>
      <c r="D33" s="284" t="s">
        <v>258</v>
      </c>
      <c r="E33" s="291">
        <v>185113275</v>
      </c>
      <c r="F33" s="192">
        <v>2.2499999999999999E-2</v>
      </c>
      <c r="G33" s="207"/>
      <c r="H33" s="208"/>
      <c r="I33" s="208"/>
      <c r="J33" s="209"/>
      <c r="K33" s="210"/>
      <c r="L33" s="208"/>
      <c r="M33" s="208"/>
      <c r="N33" s="209"/>
      <c r="O33" s="210"/>
      <c r="P33" s="208"/>
      <c r="Q33" s="208"/>
      <c r="R33" s="209"/>
      <c r="S33" s="207"/>
      <c r="T33" s="208"/>
      <c r="U33" s="208"/>
      <c r="V33" s="209"/>
      <c r="W33" s="207"/>
      <c r="X33" s="208"/>
      <c r="Y33" s="208"/>
      <c r="Z33" s="209"/>
      <c r="AA33" s="207"/>
      <c r="AB33" s="208"/>
      <c r="AC33" s="208"/>
      <c r="AD33" s="209"/>
      <c r="AE33" s="211" t="s">
        <v>176</v>
      </c>
      <c r="AF33" s="208"/>
      <c r="AG33" s="208"/>
      <c r="AH33" s="209"/>
      <c r="AI33" s="207"/>
      <c r="AJ33" s="208"/>
      <c r="AK33" s="208"/>
      <c r="AL33" s="209"/>
      <c r="AM33" s="211" t="s">
        <v>177</v>
      </c>
      <c r="AN33" s="213"/>
      <c r="AO33" s="213"/>
      <c r="AP33" s="212"/>
      <c r="AQ33" s="211" t="s">
        <v>178</v>
      </c>
      <c r="AR33" s="213"/>
      <c r="AS33" s="213"/>
      <c r="AT33" s="212" t="s">
        <v>179</v>
      </c>
      <c r="AU33" s="211"/>
      <c r="AV33" s="213" t="s">
        <v>180</v>
      </c>
      <c r="AW33" s="213"/>
      <c r="AX33" s="212"/>
      <c r="AY33" s="214" t="s">
        <v>181</v>
      </c>
      <c r="AZ33" s="213"/>
      <c r="BA33" s="213"/>
      <c r="BB33" s="212" t="s">
        <v>182</v>
      </c>
      <c r="BC33" s="211"/>
      <c r="BD33" s="213" t="s">
        <v>183</v>
      </c>
      <c r="BE33" s="213"/>
      <c r="BF33" s="212"/>
      <c r="BG33" s="211" t="s">
        <v>184</v>
      </c>
      <c r="BH33" s="213"/>
      <c r="BI33" s="213" t="s">
        <v>185</v>
      </c>
      <c r="BJ33" s="212"/>
      <c r="BK33" s="211" t="s">
        <v>186</v>
      </c>
      <c r="BL33" s="215" t="s">
        <v>187</v>
      </c>
      <c r="BM33" s="213"/>
      <c r="BN33" s="216" t="s">
        <v>188</v>
      </c>
      <c r="BO33" s="211"/>
      <c r="BP33" s="213" t="s">
        <v>189</v>
      </c>
      <c r="BQ33" s="213"/>
      <c r="BR33" s="212"/>
      <c r="BS33" s="207"/>
      <c r="BT33" s="208"/>
      <c r="BU33" s="208"/>
      <c r="BV33" s="209"/>
      <c r="BW33" s="211"/>
      <c r="BX33" s="213"/>
      <c r="BY33" s="213"/>
      <c r="BZ33" s="212"/>
      <c r="CA33" s="211"/>
      <c r="CB33" s="213"/>
      <c r="CC33" s="213"/>
      <c r="CD33" s="212"/>
      <c r="CE33" s="211"/>
      <c r="CF33" s="213"/>
      <c r="CG33" s="213"/>
      <c r="CH33" s="212"/>
      <c r="CI33" s="211"/>
      <c r="CJ33" s="213"/>
      <c r="CK33" s="213"/>
      <c r="CL33" s="212"/>
      <c r="CM33" s="211"/>
      <c r="CN33" s="213"/>
      <c r="CO33" s="208"/>
      <c r="CP33" s="209"/>
      <c r="CQ33" s="207"/>
      <c r="CR33" s="208"/>
      <c r="CS33" s="208"/>
      <c r="CT33" s="209"/>
      <c r="CU33" s="207"/>
      <c r="CV33" s="208"/>
      <c r="CW33" s="208"/>
      <c r="CX33" s="209"/>
      <c r="CY33" s="290"/>
    </row>
    <row r="34" spans="1:103" ht="24" customHeight="1">
      <c r="A34" s="1331"/>
      <c r="B34" s="1334"/>
      <c r="C34" s="297"/>
      <c r="D34" s="284" t="s">
        <v>234</v>
      </c>
      <c r="E34" s="291">
        <v>109628744</v>
      </c>
      <c r="F34" s="192">
        <v>1.3299999999999999E-2</v>
      </c>
      <c r="G34" s="197"/>
      <c r="H34" s="194"/>
      <c r="I34" s="194"/>
      <c r="J34" s="196"/>
      <c r="K34" s="193"/>
      <c r="L34" s="194"/>
      <c r="M34" s="194"/>
      <c r="N34" s="196"/>
      <c r="O34" s="193"/>
      <c r="P34" s="194"/>
      <c r="Q34" s="194"/>
      <c r="R34" s="196"/>
      <c r="S34" s="197"/>
      <c r="T34" s="194"/>
      <c r="U34" s="194"/>
      <c r="V34" s="196"/>
      <c r="W34" s="197"/>
      <c r="X34" s="194"/>
      <c r="Y34" s="194"/>
      <c r="Z34" s="196"/>
      <c r="AA34" s="197"/>
      <c r="AB34" s="194"/>
      <c r="AC34" s="194"/>
      <c r="AD34" s="196"/>
      <c r="AE34" s="197"/>
      <c r="AF34" s="194"/>
      <c r="AG34" s="194"/>
      <c r="AH34" s="196"/>
      <c r="AI34" s="197"/>
      <c r="AJ34" s="194"/>
      <c r="AK34" s="194"/>
      <c r="AL34" s="196"/>
      <c r="AM34" s="235"/>
      <c r="AN34" s="195"/>
      <c r="AO34" s="195"/>
      <c r="AP34" s="237"/>
      <c r="AQ34" s="235"/>
      <c r="AR34" s="195" t="s">
        <v>266</v>
      </c>
      <c r="AS34" s="195"/>
      <c r="AT34" s="237"/>
      <c r="AU34" s="235"/>
      <c r="AV34" s="195"/>
      <c r="AW34" s="195"/>
      <c r="AX34" s="237"/>
      <c r="AY34" s="235"/>
      <c r="AZ34" s="195"/>
      <c r="BA34" s="195" t="s">
        <v>267</v>
      </c>
      <c r="BB34" s="237"/>
      <c r="BC34" s="235"/>
      <c r="BD34" s="195"/>
      <c r="BE34" s="195"/>
      <c r="BF34" s="237"/>
      <c r="BG34" s="235"/>
      <c r="BH34" s="195" t="s">
        <v>268</v>
      </c>
      <c r="BI34" s="195"/>
      <c r="BJ34" s="237"/>
      <c r="BK34" s="235"/>
      <c r="BL34" s="195"/>
      <c r="BM34" s="195"/>
      <c r="BN34" s="237"/>
      <c r="BO34" s="235"/>
      <c r="BP34" s="195" t="s">
        <v>269</v>
      </c>
      <c r="BQ34" s="195"/>
      <c r="BR34" s="237"/>
      <c r="BS34" s="197"/>
      <c r="BT34" s="194"/>
      <c r="BU34" s="194"/>
      <c r="BV34" s="196"/>
      <c r="BW34" s="235"/>
      <c r="BX34" s="195"/>
      <c r="BY34" s="195"/>
      <c r="BZ34" s="237"/>
      <c r="CA34" s="235"/>
      <c r="CB34" s="195"/>
      <c r="CC34" s="195"/>
      <c r="CD34" s="237"/>
      <c r="CE34" s="235"/>
      <c r="CF34" s="195"/>
      <c r="CG34" s="195"/>
      <c r="CH34" s="237"/>
      <c r="CI34" s="235"/>
      <c r="CJ34" s="195"/>
      <c r="CK34" s="195"/>
      <c r="CL34" s="237"/>
      <c r="CM34" s="235"/>
      <c r="CN34" s="195"/>
      <c r="CO34" s="194"/>
      <c r="CP34" s="196"/>
      <c r="CQ34" s="197"/>
      <c r="CR34" s="194"/>
      <c r="CS34" s="194"/>
      <c r="CT34" s="196"/>
      <c r="CU34" s="197"/>
      <c r="CV34" s="194"/>
      <c r="CW34" s="194"/>
      <c r="CX34" s="196"/>
      <c r="CY34" s="296"/>
    </row>
    <row r="35" spans="1:103" ht="24" customHeight="1">
      <c r="A35" s="1331"/>
      <c r="B35" s="1334"/>
      <c r="C35" s="297"/>
      <c r="D35" s="284" t="s">
        <v>261</v>
      </c>
      <c r="E35" s="291">
        <v>264332131</v>
      </c>
      <c r="F35" s="192">
        <v>3.2099999999999997E-2</v>
      </c>
      <c r="G35" s="243"/>
      <c r="H35" s="241"/>
      <c r="I35" s="241"/>
      <c r="J35" s="242"/>
      <c r="K35" s="240"/>
      <c r="L35" s="241"/>
      <c r="M35" s="241"/>
      <c r="N35" s="242"/>
      <c r="O35" s="240"/>
      <c r="P35" s="241"/>
      <c r="Q35" s="241"/>
      <c r="R35" s="242"/>
      <c r="S35" s="243"/>
      <c r="T35" s="241"/>
      <c r="U35" s="241"/>
      <c r="V35" s="242"/>
      <c r="W35" s="243"/>
      <c r="X35" s="241"/>
      <c r="Y35" s="241"/>
      <c r="Z35" s="242"/>
      <c r="AA35" s="243"/>
      <c r="AB35" s="241"/>
      <c r="AC35" s="241"/>
      <c r="AD35" s="242"/>
      <c r="AE35" s="243"/>
      <c r="AF35" s="241"/>
      <c r="AG35" s="241"/>
      <c r="AH35" s="242"/>
      <c r="AI35" s="243"/>
      <c r="AJ35" s="241"/>
      <c r="AK35" s="241"/>
      <c r="AL35" s="242"/>
      <c r="AM35" s="243"/>
      <c r="AN35" s="241"/>
      <c r="AO35" s="241"/>
      <c r="AP35" s="242"/>
      <c r="AQ35" s="243"/>
      <c r="AR35" s="241"/>
      <c r="AS35" s="241"/>
      <c r="AT35" s="242"/>
      <c r="AU35" s="243"/>
      <c r="AV35" s="241"/>
      <c r="AW35" s="241"/>
      <c r="AX35" s="242"/>
      <c r="AY35" s="243"/>
      <c r="AZ35" s="241"/>
      <c r="BA35" s="241"/>
      <c r="BB35" s="242"/>
      <c r="BC35" s="243"/>
      <c r="BD35" s="241"/>
      <c r="BE35" s="241"/>
      <c r="BF35" s="242"/>
      <c r="BG35" s="243"/>
      <c r="BH35" s="241"/>
      <c r="BI35" s="241"/>
      <c r="BJ35" s="242"/>
      <c r="BK35" s="243"/>
      <c r="BL35" s="241"/>
      <c r="BM35" s="241"/>
      <c r="BN35" s="242"/>
      <c r="BO35" s="246" t="s">
        <v>270</v>
      </c>
      <c r="BP35" s="241"/>
      <c r="BQ35" s="241"/>
      <c r="BR35" s="242"/>
      <c r="BS35" s="243"/>
      <c r="BT35" s="241"/>
      <c r="BU35" s="241"/>
      <c r="BV35" s="242"/>
      <c r="BW35" s="246" t="s">
        <v>271</v>
      </c>
      <c r="BX35" s="244"/>
      <c r="BY35" s="244"/>
      <c r="BZ35" s="245"/>
      <c r="CA35" s="246"/>
      <c r="CB35" s="244" t="s">
        <v>272</v>
      </c>
      <c r="CC35" s="244"/>
      <c r="CD35" s="245"/>
      <c r="CE35" s="246"/>
      <c r="CF35" s="244" t="s">
        <v>273</v>
      </c>
      <c r="CG35" s="244"/>
      <c r="CH35" s="245"/>
      <c r="CI35" s="246"/>
      <c r="CJ35" s="244" t="s">
        <v>274</v>
      </c>
      <c r="CK35" s="244"/>
      <c r="CL35" s="245"/>
      <c r="CM35" s="246"/>
      <c r="CN35" s="244"/>
      <c r="CO35" s="241"/>
      <c r="CP35" s="242"/>
      <c r="CQ35" s="243"/>
      <c r="CR35" s="241"/>
      <c r="CS35" s="241"/>
      <c r="CT35" s="242"/>
      <c r="CU35" s="243"/>
      <c r="CV35" s="241"/>
      <c r="CW35" s="241"/>
      <c r="CX35" s="242"/>
      <c r="CY35" s="300"/>
    </row>
    <row r="36" spans="1:103" ht="24" customHeight="1">
      <c r="A36" s="1331"/>
      <c r="B36" s="1334"/>
      <c r="C36" s="297" t="s">
        <v>275</v>
      </c>
      <c r="D36" s="284" t="s">
        <v>258</v>
      </c>
      <c r="E36" s="291">
        <v>18269456</v>
      </c>
      <c r="F36" s="192">
        <v>2.2000000000000001E-3</v>
      </c>
      <c r="G36" s="207"/>
      <c r="H36" s="208"/>
      <c r="I36" s="208"/>
      <c r="J36" s="209"/>
      <c r="K36" s="210"/>
      <c r="L36" s="208"/>
      <c r="M36" s="208"/>
      <c r="N36" s="209"/>
      <c r="O36" s="210"/>
      <c r="P36" s="208"/>
      <c r="Q36" s="208"/>
      <c r="R36" s="209"/>
      <c r="S36" s="207"/>
      <c r="T36" s="208"/>
      <c r="U36" s="208"/>
      <c r="V36" s="209"/>
      <c r="W36" s="207"/>
      <c r="X36" s="208"/>
      <c r="Y36" s="208"/>
      <c r="Z36" s="209"/>
      <c r="AA36" s="207"/>
      <c r="AB36" s="208"/>
      <c r="AC36" s="208"/>
      <c r="AD36" s="209"/>
      <c r="AE36" s="211" t="s">
        <v>176</v>
      </c>
      <c r="AF36" s="208"/>
      <c r="AG36" s="208"/>
      <c r="AH36" s="209"/>
      <c r="AI36" s="207"/>
      <c r="AJ36" s="208"/>
      <c r="AK36" s="208"/>
      <c r="AL36" s="209"/>
      <c r="AM36" s="211" t="s">
        <v>177</v>
      </c>
      <c r="AN36" s="208"/>
      <c r="AO36" s="208"/>
      <c r="AP36" s="209"/>
      <c r="AQ36" s="211" t="s">
        <v>178</v>
      </c>
      <c r="AR36" s="208"/>
      <c r="AS36" s="208"/>
      <c r="AT36" s="212" t="s">
        <v>179</v>
      </c>
      <c r="AU36" s="207"/>
      <c r="AV36" s="213" t="s">
        <v>180</v>
      </c>
      <c r="AW36" s="213"/>
      <c r="AX36" s="212"/>
      <c r="AY36" s="214" t="s">
        <v>181</v>
      </c>
      <c r="AZ36" s="213"/>
      <c r="BA36" s="213"/>
      <c r="BB36" s="212" t="s">
        <v>182</v>
      </c>
      <c r="BC36" s="211"/>
      <c r="BD36" s="213" t="s">
        <v>183</v>
      </c>
      <c r="BE36" s="213"/>
      <c r="BF36" s="212"/>
      <c r="BG36" s="211" t="s">
        <v>184</v>
      </c>
      <c r="BH36" s="213"/>
      <c r="BI36" s="213" t="s">
        <v>185</v>
      </c>
      <c r="BJ36" s="212"/>
      <c r="BK36" s="211" t="s">
        <v>186</v>
      </c>
      <c r="BL36" s="215" t="s">
        <v>187</v>
      </c>
      <c r="BM36" s="213"/>
      <c r="BN36" s="216" t="s">
        <v>188</v>
      </c>
      <c r="BO36" s="211"/>
      <c r="BP36" s="213" t="s">
        <v>189</v>
      </c>
      <c r="BQ36" s="208"/>
      <c r="BR36" s="209"/>
      <c r="BS36" s="207"/>
      <c r="BT36" s="208"/>
      <c r="BU36" s="208"/>
      <c r="BV36" s="209"/>
      <c r="BW36" s="211"/>
      <c r="BX36" s="213"/>
      <c r="BY36" s="213"/>
      <c r="BZ36" s="212"/>
      <c r="CA36" s="211"/>
      <c r="CB36" s="213"/>
      <c r="CC36" s="213"/>
      <c r="CD36" s="212"/>
      <c r="CE36" s="211"/>
      <c r="CF36" s="213"/>
      <c r="CG36" s="213"/>
      <c r="CH36" s="212"/>
      <c r="CI36" s="211"/>
      <c r="CJ36" s="213"/>
      <c r="CK36" s="213"/>
      <c r="CL36" s="212"/>
      <c r="CM36" s="211"/>
      <c r="CN36" s="213"/>
      <c r="CO36" s="208"/>
      <c r="CP36" s="209"/>
      <c r="CQ36" s="207"/>
      <c r="CR36" s="208"/>
      <c r="CS36" s="208"/>
      <c r="CT36" s="209"/>
      <c r="CU36" s="207"/>
      <c r="CV36" s="208"/>
      <c r="CW36" s="208"/>
      <c r="CX36" s="209"/>
      <c r="CY36" s="290"/>
    </row>
    <row r="37" spans="1:103" ht="24" customHeight="1">
      <c r="A37" s="1331"/>
      <c r="B37" s="1334"/>
      <c r="C37" s="297"/>
      <c r="D37" s="284" t="s">
        <v>234</v>
      </c>
      <c r="E37" s="291">
        <v>22944624</v>
      </c>
      <c r="F37" s="192">
        <v>2.8E-3</v>
      </c>
      <c r="G37" s="197"/>
      <c r="H37" s="194"/>
      <c r="I37" s="194"/>
      <c r="J37" s="196"/>
      <c r="K37" s="193"/>
      <c r="L37" s="194"/>
      <c r="M37" s="194"/>
      <c r="N37" s="196"/>
      <c r="O37" s="193"/>
      <c r="P37" s="194"/>
      <c r="Q37" s="194"/>
      <c r="R37" s="196"/>
      <c r="S37" s="197"/>
      <c r="T37" s="194"/>
      <c r="U37" s="194"/>
      <c r="V37" s="196"/>
      <c r="W37" s="197"/>
      <c r="X37" s="194"/>
      <c r="Y37" s="194"/>
      <c r="Z37" s="196"/>
      <c r="AA37" s="197"/>
      <c r="AB37" s="194"/>
      <c r="AC37" s="194"/>
      <c r="AD37" s="196"/>
      <c r="AE37" s="197"/>
      <c r="AF37" s="194"/>
      <c r="AG37" s="194"/>
      <c r="AH37" s="196"/>
      <c r="AI37" s="197"/>
      <c r="AJ37" s="194"/>
      <c r="AK37" s="194"/>
      <c r="AL37" s="196"/>
      <c r="AM37" s="197"/>
      <c r="AN37" s="194"/>
      <c r="AO37" s="194"/>
      <c r="AP37" s="196"/>
      <c r="AQ37" s="197"/>
      <c r="AR37" s="195" t="s">
        <v>266</v>
      </c>
      <c r="AS37" s="194"/>
      <c r="AT37" s="196"/>
      <c r="AU37" s="197"/>
      <c r="AV37" s="194"/>
      <c r="AW37" s="194"/>
      <c r="AX37" s="196"/>
      <c r="AY37" s="197"/>
      <c r="AZ37" s="194"/>
      <c r="BA37" s="195" t="s">
        <v>267</v>
      </c>
      <c r="BB37" s="196"/>
      <c r="BC37" s="197"/>
      <c r="BD37" s="194"/>
      <c r="BE37" s="194"/>
      <c r="BF37" s="196"/>
      <c r="BG37" s="197"/>
      <c r="BH37" s="195" t="s">
        <v>268</v>
      </c>
      <c r="BI37" s="194"/>
      <c r="BJ37" s="196"/>
      <c r="BK37" s="197"/>
      <c r="BL37" s="194"/>
      <c r="BM37" s="194"/>
      <c r="BN37" s="196"/>
      <c r="BO37" s="197"/>
      <c r="BP37" s="195" t="s">
        <v>269</v>
      </c>
      <c r="BQ37" s="194"/>
      <c r="BR37" s="196"/>
      <c r="BS37" s="197"/>
      <c r="BT37" s="194"/>
      <c r="BU37" s="194"/>
      <c r="BV37" s="196"/>
      <c r="BW37" s="235"/>
      <c r="BX37" s="195"/>
      <c r="BY37" s="195"/>
      <c r="BZ37" s="237"/>
      <c r="CA37" s="235"/>
      <c r="CB37" s="195"/>
      <c r="CC37" s="195"/>
      <c r="CD37" s="237"/>
      <c r="CE37" s="235"/>
      <c r="CF37" s="195"/>
      <c r="CG37" s="195"/>
      <c r="CH37" s="237"/>
      <c r="CI37" s="235"/>
      <c r="CJ37" s="195"/>
      <c r="CK37" s="195"/>
      <c r="CL37" s="237"/>
      <c r="CM37" s="235"/>
      <c r="CN37" s="195"/>
      <c r="CO37" s="194"/>
      <c r="CP37" s="196"/>
      <c r="CQ37" s="197"/>
      <c r="CR37" s="194"/>
      <c r="CS37" s="194"/>
      <c r="CT37" s="196"/>
      <c r="CU37" s="197"/>
      <c r="CV37" s="194"/>
      <c r="CW37" s="194"/>
      <c r="CX37" s="196"/>
      <c r="CY37" s="296"/>
    </row>
    <row r="38" spans="1:103" ht="24" customHeight="1">
      <c r="A38" s="1331"/>
      <c r="B38" s="1334"/>
      <c r="C38" s="297"/>
      <c r="D38" s="284" t="s">
        <v>261</v>
      </c>
      <c r="E38" s="291">
        <v>20105314</v>
      </c>
      <c r="F38" s="192">
        <v>2.3999999999999998E-3</v>
      </c>
      <c r="G38" s="243"/>
      <c r="H38" s="241"/>
      <c r="I38" s="241"/>
      <c r="J38" s="242"/>
      <c r="K38" s="240"/>
      <c r="L38" s="241"/>
      <c r="M38" s="241"/>
      <c r="N38" s="242"/>
      <c r="O38" s="240"/>
      <c r="P38" s="241"/>
      <c r="Q38" s="241"/>
      <c r="R38" s="242"/>
      <c r="S38" s="243"/>
      <c r="T38" s="241"/>
      <c r="U38" s="241"/>
      <c r="V38" s="242"/>
      <c r="W38" s="243"/>
      <c r="X38" s="241"/>
      <c r="Y38" s="241"/>
      <c r="Z38" s="242"/>
      <c r="AA38" s="243"/>
      <c r="AB38" s="241"/>
      <c r="AC38" s="241"/>
      <c r="AD38" s="242"/>
      <c r="AE38" s="243"/>
      <c r="AF38" s="241"/>
      <c r="AG38" s="241"/>
      <c r="AH38" s="242"/>
      <c r="AI38" s="243"/>
      <c r="AJ38" s="241"/>
      <c r="AK38" s="241"/>
      <c r="AL38" s="242"/>
      <c r="AM38" s="243"/>
      <c r="AN38" s="241"/>
      <c r="AO38" s="241"/>
      <c r="AP38" s="242"/>
      <c r="AQ38" s="243"/>
      <c r="AR38" s="241"/>
      <c r="AS38" s="241"/>
      <c r="AT38" s="242"/>
      <c r="AU38" s="243"/>
      <c r="AV38" s="241"/>
      <c r="AW38" s="241"/>
      <c r="AX38" s="242"/>
      <c r="AY38" s="243"/>
      <c r="AZ38" s="241"/>
      <c r="BA38" s="241"/>
      <c r="BB38" s="242"/>
      <c r="BC38" s="243"/>
      <c r="BD38" s="241"/>
      <c r="BE38" s="241"/>
      <c r="BF38" s="242"/>
      <c r="BG38" s="243"/>
      <c r="BH38" s="241"/>
      <c r="BI38" s="241"/>
      <c r="BJ38" s="242"/>
      <c r="BK38" s="243"/>
      <c r="BL38" s="241"/>
      <c r="BM38" s="241"/>
      <c r="BN38" s="242"/>
      <c r="BO38" s="246" t="s">
        <v>276</v>
      </c>
      <c r="BP38" s="241"/>
      <c r="BQ38" s="241"/>
      <c r="BR38" s="242"/>
      <c r="BS38" s="243"/>
      <c r="BT38" s="241"/>
      <c r="BU38" s="241"/>
      <c r="BV38" s="242"/>
      <c r="BW38" s="246" t="s">
        <v>277</v>
      </c>
      <c r="BX38" s="244"/>
      <c r="BY38" s="244"/>
      <c r="BZ38" s="245" t="s">
        <v>278</v>
      </c>
      <c r="CA38" s="246"/>
      <c r="CB38" s="244"/>
      <c r="CC38" s="244"/>
      <c r="CD38" s="245" t="s">
        <v>279</v>
      </c>
      <c r="CE38" s="246"/>
      <c r="CF38" s="244"/>
      <c r="CG38" s="244"/>
      <c r="CH38" s="245" t="s">
        <v>280</v>
      </c>
      <c r="CI38" s="246"/>
      <c r="CJ38" s="244"/>
      <c r="CK38" s="244"/>
      <c r="CL38" s="245"/>
      <c r="CM38" s="246"/>
      <c r="CN38" s="244"/>
      <c r="CO38" s="241"/>
      <c r="CP38" s="242"/>
      <c r="CQ38" s="243"/>
      <c r="CR38" s="241"/>
      <c r="CS38" s="241"/>
      <c r="CT38" s="242"/>
      <c r="CU38" s="243"/>
      <c r="CV38" s="241"/>
      <c r="CW38" s="241"/>
      <c r="CX38" s="242"/>
      <c r="CY38" s="300"/>
    </row>
    <row r="39" spans="1:103" ht="24" customHeight="1">
      <c r="A39" s="1331"/>
      <c r="B39" s="1334"/>
      <c r="C39" s="297" t="s">
        <v>281</v>
      </c>
      <c r="D39" s="284" t="s">
        <v>250</v>
      </c>
      <c r="E39" s="291">
        <v>9392796</v>
      </c>
      <c r="F39" s="192">
        <v>1.1000000000000001E-3</v>
      </c>
      <c r="G39" s="207"/>
      <c r="H39" s="208"/>
      <c r="I39" s="208"/>
      <c r="J39" s="209"/>
      <c r="K39" s="210"/>
      <c r="L39" s="208"/>
      <c r="M39" s="208"/>
      <c r="N39" s="209"/>
      <c r="O39" s="210"/>
      <c r="P39" s="208"/>
      <c r="Q39" s="208"/>
      <c r="R39" s="209"/>
      <c r="S39" s="207"/>
      <c r="T39" s="208"/>
      <c r="U39" s="208"/>
      <c r="V39" s="209"/>
      <c r="W39" s="207"/>
      <c r="X39" s="208"/>
      <c r="Y39" s="208"/>
      <c r="Z39" s="209"/>
      <c r="AA39" s="207"/>
      <c r="AB39" s="208"/>
      <c r="AC39" s="208"/>
      <c r="AD39" s="209"/>
      <c r="AE39" s="207"/>
      <c r="AF39" s="208"/>
      <c r="AG39" s="208"/>
      <c r="AH39" s="209"/>
      <c r="AI39" s="207"/>
      <c r="AJ39" s="208"/>
      <c r="AK39" s="208"/>
      <c r="AL39" s="209"/>
      <c r="AM39" s="207"/>
      <c r="AN39" s="208"/>
      <c r="AO39" s="208"/>
      <c r="AP39" s="209"/>
      <c r="AQ39" s="207"/>
      <c r="AR39" s="208"/>
      <c r="AS39" s="208"/>
      <c r="AT39" s="209"/>
      <c r="AU39" s="207"/>
      <c r="AV39" s="208"/>
      <c r="AW39" s="208"/>
      <c r="AX39" s="209"/>
      <c r="AY39" s="207"/>
      <c r="AZ39" s="208"/>
      <c r="BA39" s="208"/>
      <c r="BB39" s="209"/>
      <c r="BC39" s="207"/>
      <c r="BD39" s="208"/>
      <c r="BE39" s="208"/>
      <c r="BF39" s="209"/>
      <c r="BG39" s="207"/>
      <c r="BH39" s="208"/>
      <c r="BI39" s="208"/>
      <c r="BJ39" s="209"/>
      <c r="BK39" s="207"/>
      <c r="BL39" s="208"/>
      <c r="BM39" s="208"/>
      <c r="BN39" s="209"/>
      <c r="BO39" s="207"/>
      <c r="BP39" s="208"/>
      <c r="BQ39" s="208"/>
      <c r="BR39" s="209"/>
      <c r="BS39" s="207"/>
      <c r="BT39" s="208"/>
      <c r="BU39" s="208"/>
      <c r="BV39" s="209"/>
      <c r="BW39" s="207"/>
      <c r="BX39" s="208"/>
      <c r="BY39" s="213" t="s">
        <v>282</v>
      </c>
      <c r="BZ39" s="209"/>
      <c r="CA39" s="207"/>
      <c r="CB39" s="208"/>
      <c r="CC39" s="208"/>
      <c r="CD39" s="209"/>
      <c r="CE39" s="207"/>
      <c r="CF39" s="208"/>
      <c r="CG39" s="208"/>
      <c r="CH39" s="209"/>
      <c r="CI39" s="207"/>
      <c r="CJ39" s="208"/>
      <c r="CK39" s="208"/>
      <c r="CL39" s="209"/>
      <c r="CM39" s="207"/>
      <c r="CN39" s="208"/>
      <c r="CO39" s="208"/>
      <c r="CP39" s="209"/>
      <c r="CQ39" s="207"/>
      <c r="CR39" s="208"/>
      <c r="CS39" s="208"/>
      <c r="CT39" s="209"/>
      <c r="CU39" s="207"/>
      <c r="CV39" s="208"/>
      <c r="CW39" s="208"/>
      <c r="CX39" s="209"/>
      <c r="CY39" s="290"/>
    </row>
    <row r="40" spans="1:103" ht="24" customHeight="1">
      <c r="A40" s="1331"/>
      <c r="B40" s="1334"/>
      <c r="C40" s="297"/>
      <c r="D40" s="284" t="s">
        <v>234</v>
      </c>
      <c r="E40" s="291">
        <v>4399289</v>
      </c>
      <c r="F40" s="192">
        <v>5.0000000000000001E-4</v>
      </c>
      <c r="G40" s="197"/>
      <c r="H40" s="194"/>
      <c r="I40" s="194"/>
      <c r="J40" s="196"/>
      <c r="K40" s="193"/>
      <c r="L40" s="194"/>
      <c r="M40" s="194"/>
      <c r="N40" s="196"/>
      <c r="O40" s="193"/>
      <c r="P40" s="194"/>
      <c r="Q40" s="194"/>
      <c r="R40" s="196"/>
      <c r="S40" s="197"/>
      <c r="T40" s="194"/>
      <c r="U40" s="194"/>
      <c r="V40" s="196"/>
      <c r="W40" s="197"/>
      <c r="X40" s="194"/>
      <c r="Y40" s="194"/>
      <c r="Z40" s="196"/>
      <c r="AA40" s="197"/>
      <c r="AB40" s="194"/>
      <c r="AC40" s="194"/>
      <c r="AD40" s="196"/>
      <c r="AE40" s="197"/>
      <c r="AF40" s="194"/>
      <c r="AG40" s="194"/>
      <c r="AH40" s="196"/>
      <c r="AI40" s="197"/>
      <c r="AJ40" s="194"/>
      <c r="AK40" s="194"/>
      <c r="AL40" s="196"/>
      <c r="AM40" s="197"/>
      <c r="AN40" s="194"/>
      <c r="AO40" s="194"/>
      <c r="AP40" s="196"/>
      <c r="AQ40" s="197"/>
      <c r="AR40" s="194"/>
      <c r="AS40" s="194"/>
      <c r="AT40" s="196"/>
      <c r="AU40" s="197"/>
      <c r="AV40" s="194"/>
      <c r="AW40" s="194"/>
      <c r="AX40" s="196"/>
      <c r="AY40" s="197"/>
      <c r="AZ40" s="194"/>
      <c r="BA40" s="194"/>
      <c r="BB40" s="196"/>
      <c r="BC40" s="197"/>
      <c r="BD40" s="194"/>
      <c r="BE40" s="194"/>
      <c r="BF40" s="196"/>
      <c r="BG40" s="197"/>
      <c r="BH40" s="194"/>
      <c r="BI40" s="194"/>
      <c r="BJ40" s="196"/>
      <c r="BK40" s="197"/>
      <c r="BL40" s="194"/>
      <c r="BM40" s="194"/>
      <c r="BN40" s="196"/>
      <c r="BO40" s="197"/>
      <c r="BP40" s="194"/>
      <c r="BQ40" s="194"/>
      <c r="BR40" s="196"/>
      <c r="BS40" s="197"/>
      <c r="BT40" s="194"/>
      <c r="BU40" s="194"/>
      <c r="BV40" s="196"/>
      <c r="BW40" s="197"/>
      <c r="BX40" s="194"/>
      <c r="BY40" s="194"/>
      <c r="BZ40" s="305"/>
      <c r="CA40" s="235" t="s">
        <v>283</v>
      </c>
      <c r="CB40" s="194"/>
      <c r="CC40" s="194"/>
      <c r="CD40" s="196"/>
      <c r="CE40" s="197"/>
      <c r="CF40" s="195"/>
      <c r="CG40" s="195"/>
      <c r="CH40" s="237"/>
      <c r="CI40" s="235"/>
      <c r="CJ40" s="195"/>
      <c r="CK40" s="195"/>
      <c r="CL40" s="237"/>
      <c r="CM40" s="197"/>
      <c r="CN40" s="194"/>
      <c r="CO40" s="194"/>
      <c r="CP40" s="196"/>
      <c r="CQ40" s="197"/>
      <c r="CR40" s="194"/>
      <c r="CS40" s="194"/>
      <c r="CT40" s="196"/>
      <c r="CU40" s="197"/>
      <c r="CV40" s="194"/>
      <c r="CW40" s="194"/>
      <c r="CX40" s="196"/>
      <c r="CY40" s="296"/>
    </row>
    <row r="41" spans="1:103" ht="24" customHeight="1">
      <c r="A41" s="1331"/>
      <c r="B41" s="1334"/>
      <c r="C41" s="297"/>
      <c r="D41" s="284" t="s">
        <v>284</v>
      </c>
      <c r="E41" s="291">
        <v>31947545</v>
      </c>
      <c r="F41" s="192">
        <v>3.8999999999999998E-3</v>
      </c>
      <c r="G41" s="243"/>
      <c r="H41" s="241"/>
      <c r="I41" s="241"/>
      <c r="J41" s="242"/>
      <c r="K41" s="240"/>
      <c r="L41" s="241"/>
      <c r="M41" s="241"/>
      <c r="N41" s="242"/>
      <c r="O41" s="240"/>
      <c r="P41" s="241"/>
      <c r="Q41" s="241"/>
      <c r="R41" s="242"/>
      <c r="S41" s="243"/>
      <c r="T41" s="241"/>
      <c r="U41" s="241"/>
      <c r="V41" s="242"/>
      <c r="W41" s="243"/>
      <c r="X41" s="241"/>
      <c r="Y41" s="241"/>
      <c r="Z41" s="242"/>
      <c r="AA41" s="243"/>
      <c r="AB41" s="241"/>
      <c r="AC41" s="241"/>
      <c r="AD41" s="242"/>
      <c r="AE41" s="243"/>
      <c r="AF41" s="241"/>
      <c r="AG41" s="241"/>
      <c r="AH41" s="242"/>
      <c r="AI41" s="243"/>
      <c r="AJ41" s="241"/>
      <c r="AK41" s="241"/>
      <c r="AL41" s="242"/>
      <c r="AM41" s="243"/>
      <c r="AN41" s="241"/>
      <c r="AO41" s="241"/>
      <c r="AP41" s="242"/>
      <c r="AQ41" s="243"/>
      <c r="AR41" s="241"/>
      <c r="AS41" s="241"/>
      <c r="AT41" s="242"/>
      <c r="AU41" s="243"/>
      <c r="AV41" s="241"/>
      <c r="AW41" s="241"/>
      <c r="AX41" s="242"/>
      <c r="AY41" s="243"/>
      <c r="AZ41" s="241"/>
      <c r="BA41" s="241"/>
      <c r="BB41" s="242"/>
      <c r="BC41" s="243"/>
      <c r="BD41" s="241"/>
      <c r="BE41" s="241"/>
      <c r="BF41" s="242"/>
      <c r="BG41" s="243"/>
      <c r="BH41" s="241"/>
      <c r="BI41" s="241"/>
      <c r="BJ41" s="242"/>
      <c r="BK41" s="243"/>
      <c r="BL41" s="241"/>
      <c r="BM41" s="241"/>
      <c r="BN41" s="242"/>
      <c r="BO41" s="243"/>
      <c r="BP41" s="241"/>
      <c r="BQ41" s="241"/>
      <c r="BR41" s="242"/>
      <c r="BS41" s="243"/>
      <c r="BT41" s="241"/>
      <c r="BU41" s="241"/>
      <c r="BV41" s="242"/>
      <c r="BW41" s="243"/>
      <c r="BX41" s="241"/>
      <c r="BY41" s="241"/>
      <c r="BZ41" s="242"/>
      <c r="CA41" s="243"/>
      <c r="CB41" s="241"/>
      <c r="CC41" s="241"/>
      <c r="CD41" s="245" t="s">
        <v>285</v>
      </c>
      <c r="CE41" s="243"/>
      <c r="CF41" s="241"/>
      <c r="CG41" s="241"/>
      <c r="CH41" s="242"/>
      <c r="CI41" s="246" t="s">
        <v>286</v>
      </c>
      <c r="CJ41" s="241"/>
      <c r="CK41" s="241"/>
      <c r="CL41" s="242"/>
      <c r="CM41" s="243"/>
      <c r="CN41" s="241"/>
      <c r="CO41" s="241"/>
      <c r="CP41" s="242"/>
      <c r="CQ41" s="243"/>
      <c r="CR41" s="241"/>
      <c r="CS41" s="241"/>
      <c r="CT41" s="242"/>
      <c r="CU41" s="243"/>
      <c r="CV41" s="241"/>
      <c r="CW41" s="241"/>
      <c r="CX41" s="242"/>
      <c r="CY41" s="300"/>
    </row>
    <row r="42" spans="1:103" ht="24" customHeight="1">
      <c r="A42" s="1331"/>
      <c r="B42" s="1334"/>
      <c r="C42" s="297" t="s">
        <v>287</v>
      </c>
      <c r="D42" s="284" t="s">
        <v>258</v>
      </c>
      <c r="E42" s="291">
        <v>5461137</v>
      </c>
      <c r="F42" s="192">
        <v>6.9999999999999999E-4</v>
      </c>
      <c r="G42" s="207"/>
      <c r="H42" s="208"/>
      <c r="I42" s="208"/>
      <c r="J42" s="209"/>
      <c r="K42" s="210"/>
      <c r="L42" s="208"/>
      <c r="M42" s="208"/>
      <c r="N42" s="209"/>
      <c r="O42" s="210"/>
      <c r="P42" s="208"/>
      <c r="Q42" s="208"/>
      <c r="R42" s="209"/>
      <c r="S42" s="207"/>
      <c r="T42" s="208"/>
      <c r="U42" s="208"/>
      <c r="V42" s="209"/>
      <c r="W42" s="207"/>
      <c r="X42" s="208"/>
      <c r="Y42" s="208"/>
      <c r="Z42" s="209"/>
      <c r="AA42" s="207"/>
      <c r="AB42" s="208"/>
      <c r="AC42" s="208"/>
      <c r="AD42" s="209"/>
      <c r="AE42" s="211" t="s">
        <v>176</v>
      </c>
      <c r="AF42" s="208"/>
      <c r="AG42" s="208"/>
      <c r="AH42" s="209"/>
      <c r="AI42" s="207"/>
      <c r="AJ42" s="208"/>
      <c r="AK42" s="208"/>
      <c r="AL42" s="209"/>
      <c r="AM42" s="211" t="s">
        <v>177</v>
      </c>
      <c r="AN42" s="208"/>
      <c r="AO42" s="208"/>
      <c r="AP42" s="209"/>
      <c r="AQ42" s="211" t="s">
        <v>178</v>
      </c>
      <c r="AR42" s="208"/>
      <c r="AS42" s="208"/>
      <c r="AT42" s="212" t="s">
        <v>179</v>
      </c>
      <c r="AU42" s="207"/>
      <c r="AV42" s="213" t="s">
        <v>180</v>
      </c>
      <c r="AW42" s="213"/>
      <c r="AX42" s="212"/>
      <c r="AY42" s="214" t="s">
        <v>181</v>
      </c>
      <c r="AZ42" s="213"/>
      <c r="BA42" s="213"/>
      <c r="BB42" s="212" t="s">
        <v>182</v>
      </c>
      <c r="BC42" s="211"/>
      <c r="BD42" s="213" t="s">
        <v>183</v>
      </c>
      <c r="BE42" s="213"/>
      <c r="BF42" s="212"/>
      <c r="BG42" s="211" t="s">
        <v>184</v>
      </c>
      <c r="BH42" s="213"/>
      <c r="BI42" s="213" t="s">
        <v>185</v>
      </c>
      <c r="BJ42" s="212"/>
      <c r="BK42" s="211" t="s">
        <v>186</v>
      </c>
      <c r="BL42" s="215" t="s">
        <v>187</v>
      </c>
      <c r="BM42" s="213"/>
      <c r="BN42" s="216" t="s">
        <v>188</v>
      </c>
      <c r="BO42" s="211"/>
      <c r="BP42" s="213" t="s">
        <v>189</v>
      </c>
      <c r="BQ42" s="208"/>
      <c r="BR42" s="209"/>
      <c r="BS42" s="207"/>
      <c r="BT42" s="208"/>
      <c r="BU42" s="208"/>
      <c r="BV42" s="209"/>
      <c r="BW42" s="207"/>
      <c r="BX42" s="208"/>
      <c r="BY42" s="208"/>
      <c r="BZ42" s="209"/>
      <c r="CA42" s="207"/>
      <c r="CB42" s="208"/>
      <c r="CC42" s="208"/>
      <c r="CD42" s="209"/>
      <c r="CE42" s="207"/>
      <c r="CF42" s="208"/>
      <c r="CG42" s="208"/>
      <c r="CH42" s="209"/>
      <c r="CI42" s="207"/>
      <c r="CJ42" s="208"/>
      <c r="CK42" s="208"/>
      <c r="CL42" s="209"/>
      <c r="CM42" s="207"/>
      <c r="CN42" s="208"/>
      <c r="CO42" s="208"/>
      <c r="CP42" s="209"/>
      <c r="CQ42" s="207"/>
      <c r="CR42" s="208"/>
      <c r="CS42" s="208"/>
      <c r="CT42" s="209"/>
      <c r="CU42" s="207"/>
      <c r="CV42" s="208"/>
      <c r="CW42" s="208"/>
      <c r="CX42" s="209"/>
      <c r="CY42" s="290"/>
    </row>
    <row r="43" spans="1:103" ht="24" customHeight="1">
      <c r="A43" s="1331"/>
      <c r="B43" s="1334"/>
      <c r="C43" s="297"/>
      <c r="D43" s="284" t="s">
        <v>234</v>
      </c>
      <c r="E43" s="291">
        <v>4981538</v>
      </c>
      <c r="F43" s="192">
        <v>5.9999999999999995E-4</v>
      </c>
      <c r="G43" s="197"/>
      <c r="H43" s="194"/>
      <c r="I43" s="194"/>
      <c r="J43" s="196"/>
      <c r="K43" s="193"/>
      <c r="L43" s="194"/>
      <c r="M43" s="194"/>
      <c r="N43" s="196"/>
      <c r="O43" s="193"/>
      <c r="P43" s="194"/>
      <c r="Q43" s="194"/>
      <c r="R43" s="196"/>
      <c r="S43" s="197"/>
      <c r="T43" s="194"/>
      <c r="U43" s="194"/>
      <c r="V43" s="196"/>
      <c r="W43" s="197"/>
      <c r="X43" s="194"/>
      <c r="Y43" s="194"/>
      <c r="Z43" s="196"/>
      <c r="AA43" s="197"/>
      <c r="AB43" s="194"/>
      <c r="AC43" s="195"/>
      <c r="AD43" s="237"/>
      <c r="AE43" s="235"/>
      <c r="AF43" s="195"/>
      <c r="AG43" s="195"/>
      <c r="AH43" s="237"/>
      <c r="AI43" s="235" t="s">
        <v>288</v>
      </c>
      <c r="AJ43" s="195"/>
      <c r="AK43" s="195"/>
      <c r="AL43" s="237"/>
      <c r="AM43" s="235"/>
      <c r="AN43" s="195"/>
      <c r="AO43" s="195"/>
      <c r="AP43" s="237"/>
      <c r="AQ43" s="235"/>
      <c r="AR43" s="195"/>
      <c r="AS43" s="195"/>
      <c r="AT43" s="237"/>
      <c r="AU43" s="235"/>
      <c r="AV43" s="195"/>
      <c r="AW43" s="195"/>
      <c r="AX43" s="237"/>
      <c r="AY43" s="235" t="s">
        <v>289</v>
      </c>
      <c r="AZ43" s="195"/>
      <c r="BA43" s="195"/>
      <c r="BB43" s="237"/>
      <c r="BC43" s="235"/>
      <c r="BD43" s="195"/>
      <c r="BE43" s="195"/>
      <c r="BF43" s="237"/>
      <c r="BG43" s="235"/>
      <c r="BH43" s="195"/>
      <c r="BI43" s="195"/>
      <c r="BJ43" s="237"/>
      <c r="BK43" s="235"/>
      <c r="BL43" s="195"/>
      <c r="BM43" s="195"/>
      <c r="BN43" s="237"/>
      <c r="BO43" s="235"/>
      <c r="BP43" s="195"/>
      <c r="BQ43" s="195"/>
      <c r="BR43" s="237"/>
      <c r="BS43" s="235"/>
      <c r="BT43" s="195"/>
      <c r="BU43" s="195"/>
      <c r="BV43" s="237"/>
      <c r="BW43" s="197"/>
      <c r="BX43" s="195"/>
      <c r="BY43" s="194"/>
      <c r="BZ43" s="196"/>
      <c r="CA43" s="235" t="s">
        <v>283</v>
      </c>
      <c r="CB43" s="194"/>
      <c r="CC43" s="194"/>
      <c r="CD43" s="196"/>
      <c r="CE43" s="197"/>
      <c r="CF43" s="195"/>
      <c r="CG43" s="195"/>
      <c r="CH43" s="237"/>
      <c r="CI43" s="235"/>
      <c r="CJ43" s="195"/>
      <c r="CK43" s="195"/>
      <c r="CL43" s="237"/>
      <c r="CM43" s="197"/>
      <c r="CN43" s="194"/>
      <c r="CO43" s="194"/>
      <c r="CP43" s="196"/>
      <c r="CQ43" s="197"/>
      <c r="CR43" s="194"/>
      <c r="CS43" s="194"/>
      <c r="CT43" s="196"/>
      <c r="CU43" s="197"/>
      <c r="CV43" s="194"/>
      <c r="CW43" s="194"/>
      <c r="CX43" s="196"/>
      <c r="CY43" s="296"/>
    </row>
    <row r="44" spans="1:103" ht="24" customHeight="1">
      <c r="A44" s="1331"/>
      <c r="B44" s="1334"/>
      <c r="C44" s="297"/>
      <c r="D44" s="284" t="s">
        <v>284</v>
      </c>
      <c r="E44" s="291">
        <v>67707914</v>
      </c>
      <c r="F44" s="192">
        <v>8.2000000000000007E-3</v>
      </c>
      <c r="G44" s="243"/>
      <c r="H44" s="241"/>
      <c r="I44" s="241"/>
      <c r="J44" s="242"/>
      <c r="K44" s="240"/>
      <c r="L44" s="241"/>
      <c r="M44" s="241"/>
      <c r="N44" s="242"/>
      <c r="O44" s="240"/>
      <c r="P44" s="241"/>
      <c r="Q44" s="241"/>
      <c r="R44" s="242"/>
      <c r="S44" s="243"/>
      <c r="T44" s="241"/>
      <c r="U44" s="241"/>
      <c r="V44" s="242"/>
      <c r="W44" s="243"/>
      <c r="X44" s="241"/>
      <c r="Y44" s="241"/>
      <c r="Z44" s="242"/>
      <c r="AA44" s="243"/>
      <c r="AB44" s="241"/>
      <c r="AC44" s="241"/>
      <c r="AD44" s="242"/>
      <c r="AE44" s="243"/>
      <c r="AF44" s="241"/>
      <c r="AG44" s="241"/>
      <c r="AH44" s="242"/>
      <c r="AI44" s="243"/>
      <c r="AJ44" s="241"/>
      <c r="AK44" s="241"/>
      <c r="AL44" s="242"/>
      <c r="AM44" s="243"/>
      <c r="AN44" s="241"/>
      <c r="AO44" s="241"/>
      <c r="AP44" s="242"/>
      <c r="AQ44" s="243"/>
      <c r="AR44" s="241"/>
      <c r="AS44" s="241"/>
      <c r="AT44" s="242"/>
      <c r="AU44" s="243"/>
      <c r="AV44" s="241"/>
      <c r="AW44" s="241"/>
      <c r="AX44" s="242"/>
      <c r="AY44" s="243"/>
      <c r="AZ44" s="241"/>
      <c r="BA44" s="241"/>
      <c r="BB44" s="242"/>
      <c r="BC44" s="243"/>
      <c r="BD44" s="241"/>
      <c r="BE44" s="241"/>
      <c r="BF44" s="242"/>
      <c r="BG44" s="243"/>
      <c r="BH44" s="241"/>
      <c r="BI44" s="241"/>
      <c r="BJ44" s="242"/>
      <c r="BK44" s="243"/>
      <c r="BL44" s="241"/>
      <c r="BM44" s="241"/>
      <c r="BN44" s="242"/>
      <c r="BO44" s="243"/>
      <c r="BP44" s="241"/>
      <c r="BQ44" s="241"/>
      <c r="BR44" s="242"/>
      <c r="BS44" s="243"/>
      <c r="BT44" s="241"/>
      <c r="BU44" s="241"/>
      <c r="BV44" s="242"/>
      <c r="BW44" s="243"/>
      <c r="BX44" s="241"/>
      <c r="BY44" s="241"/>
      <c r="BZ44" s="245"/>
      <c r="CA44" s="243"/>
      <c r="CB44" s="241"/>
      <c r="CC44" s="241"/>
      <c r="CD44" s="245" t="s">
        <v>290</v>
      </c>
      <c r="CE44" s="243"/>
      <c r="CF44" s="241"/>
      <c r="CG44" s="241"/>
      <c r="CH44" s="242"/>
      <c r="CI44" s="246" t="s">
        <v>286</v>
      </c>
      <c r="CJ44" s="241"/>
      <c r="CK44" s="241"/>
      <c r="CL44" s="242"/>
      <c r="CM44" s="243"/>
      <c r="CN44" s="241"/>
      <c r="CO44" s="241"/>
      <c r="CP44" s="242"/>
      <c r="CQ44" s="243"/>
      <c r="CR44" s="241"/>
      <c r="CS44" s="241"/>
      <c r="CT44" s="242"/>
      <c r="CU44" s="243"/>
      <c r="CV44" s="241"/>
      <c r="CW44" s="241"/>
      <c r="CX44" s="242"/>
      <c r="CY44" s="300"/>
    </row>
    <row r="45" spans="1:103" ht="24" customHeight="1">
      <c r="A45" s="1331"/>
      <c r="B45" s="1334"/>
      <c r="C45" s="297" t="s">
        <v>291</v>
      </c>
      <c r="D45" s="284" t="s">
        <v>258</v>
      </c>
      <c r="E45" s="291">
        <v>2288500</v>
      </c>
      <c r="F45" s="192">
        <v>2.9999999999999997E-4</v>
      </c>
      <c r="G45" s="207"/>
      <c r="H45" s="208"/>
      <c r="I45" s="208"/>
      <c r="J45" s="209"/>
      <c r="K45" s="210"/>
      <c r="L45" s="208"/>
      <c r="M45" s="208"/>
      <c r="N45" s="209"/>
      <c r="O45" s="210"/>
      <c r="P45" s="208"/>
      <c r="Q45" s="208"/>
      <c r="R45" s="209"/>
      <c r="S45" s="207"/>
      <c r="T45" s="208"/>
      <c r="U45" s="208"/>
      <c r="V45" s="209"/>
      <c r="W45" s="207"/>
      <c r="X45" s="208"/>
      <c r="Y45" s="208"/>
      <c r="Z45" s="209"/>
      <c r="AA45" s="207"/>
      <c r="AB45" s="208"/>
      <c r="AC45" s="208"/>
      <c r="AD45" s="209"/>
      <c r="AE45" s="211" t="s">
        <v>292</v>
      </c>
      <c r="AF45" s="208"/>
      <c r="AG45" s="208"/>
      <c r="AH45" s="209"/>
      <c r="AI45" s="211" t="s">
        <v>176</v>
      </c>
      <c r="AJ45" s="208"/>
      <c r="AK45" s="208"/>
      <c r="AL45" s="209"/>
      <c r="AM45" s="211" t="s">
        <v>177</v>
      </c>
      <c r="AN45" s="208"/>
      <c r="AO45" s="208"/>
      <c r="AP45" s="209"/>
      <c r="AQ45" s="211" t="s">
        <v>178</v>
      </c>
      <c r="AR45" s="208"/>
      <c r="AS45" s="208"/>
      <c r="AT45" s="212" t="s">
        <v>179</v>
      </c>
      <c r="AU45" s="207"/>
      <c r="AV45" s="213" t="s">
        <v>180</v>
      </c>
      <c r="AW45" s="213"/>
      <c r="AX45" s="212"/>
      <c r="AY45" s="214" t="s">
        <v>181</v>
      </c>
      <c r="AZ45" s="213"/>
      <c r="BA45" s="213"/>
      <c r="BB45" s="212" t="s">
        <v>182</v>
      </c>
      <c r="BC45" s="211"/>
      <c r="BD45" s="213" t="s">
        <v>183</v>
      </c>
      <c r="BE45" s="213"/>
      <c r="BF45" s="212"/>
      <c r="BG45" s="211" t="s">
        <v>184</v>
      </c>
      <c r="BH45" s="213"/>
      <c r="BI45" s="213" t="s">
        <v>185</v>
      </c>
      <c r="BJ45" s="212"/>
      <c r="BK45" s="211" t="s">
        <v>186</v>
      </c>
      <c r="BL45" s="215" t="s">
        <v>187</v>
      </c>
      <c r="BM45" s="213"/>
      <c r="BN45" s="216" t="s">
        <v>188</v>
      </c>
      <c r="BO45" s="211"/>
      <c r="BP45" s="213" t="s">
        <v>189</v>
      </c>
      <c r="BQ45" s="208"/>
      <c r="BR45" s="209"/>
      <c r="BS45" s="207"/>
      <c r="BT45" s="208"/>
      <c r="BU45" s="208"/>
      <c r="BV45" s="209"/>
      <c r="BW45" s="207"/>
      <c r="BX45" s="208"/>
      <c r="BY45" s="208"/>
      <c r="BZ45" s="209"/>
      <c r="CA45" s="207"/>
      <c r="CB45" s="208"/>
      <c r="CC45" s="208"/>
      <c r="CD45" s="209"/>
      <c r="CE45" s="207"/>
      <c r="CF45" s="208"/>
      <c r="CG45" s="208"/>
      <c r="CH45" s="209"/>
      <c r="CI45" s="207"/>
      <c r="CJ45" s="208"/>
      <c r="CK45" s="208"/>
      <c r="CL45" s="209"/>
      <c r="CM45" s="207"/>
      <c r="CN45" s="208"/>
      <c r="CO45" s="208"/>
      <c r="CP45" s="209"/>
      <c r="CQ45" s="207"/>
      <c r="CR45" s="208"/>
      <c r="CS45" s="208"/>
      <c r="CT45" s="209"/>
      <c r="CU45" s="207"/>
      <c r="CV45" s="208"/>
      <c r="CW45" s="208"/>
      <c r="CX45" s="209"/>
      <c r="CY45" s="290"/>
    </row>
    <row r="46" spans="1:103" ht="24" customHeight="1">
      <c r="A46" s="1331"/>
      <c r="B46" s="1334"/>
      <c r="C46" s="297"/>
      <c r="D46" s="284" t="s">
        <v>293</v>
      </c>
      <c r="E46" s="291">
        <v>7659902</v>
      </c>
      <c r="F46" s="192">
        <v>8.9999999999999998E-4</v>
      </c>
      <c r="G46" s="197"/>
      <c r="H46" s="194"/>
      <c r="I46" s="194"/>
      <c r="J46" s="196"/>
      <c r="K46" s="193"/>
      <c r="L46" s="194"/>
      <c r="M46" s="194"/>
      <c r="N46" s="196"/>
      <c r="O46" s="193"/>
      <c r="P46" s="194"/>
      <c r="Q46" s="194"/>
      <c r="R46" s="196"/>
      <c r="S46" s="197"/>
      <c r="T46" s="194"/>
      <c r="U46" s="194"/>
      <c r="V46" s="196"/>
      <c r="W46" s="197"/>
      <c r="X46" s="194"/>
      <c r="Y46" s="194"/>
      <c r="Z46" s="196"/>
      <c r="AA46" s="197"/>
      <c r="AB46" s="195"/>
      <c r="AC46" s="194"/>
      <c r="AD46" s="237" t="s">
        <v>294</v>
      </c>
      <c r="AE46" s="197"/>
      <c r="AF46" s="194"/>
      <c r="AG46" s="194"/>
      <c r="AH46" s="196"/>
      <c r="AI46" s="197"/>
      <c r="AJ46" s="194"/>
      <c r="AK46" s="194"/>
      <c r="AL46" s="196"/>
      <c r="AM46" s="197"/>
      <c r="AN46" s="194"/>
      <c r="AO46" s="194"/>
      <c r="AP46" s="196"/>
      <c r="AQ46" s="197"/>
      <c r="AR46" s="194"/>
      <c r="AS46" s="194"/>
      <c r="AT46" s="196"/>
      <c r="AU46" s="197"/>
      <c r="AV46" s="194"/>
      <c r="AW46" s="194"/>
      <c r="AX46" s="196"/>
      <c r="AY46" s="197"/>
      <c r="AZ46" s="194"/>
      <c r="BA46" s="194"/>
      <c r="BB46" s="196"/>
      <c r="BC46" s="197"/>
      <c r="BD46" s="194"/>
      <c r="BE46" s="194"/>
      <c r="BF46" s="196"/>
      <c r="BG46" s="197"/>
      <c r="BH46" s="194"/>
      <c r="BI46" s="194"/>
      <c r="BJ46" s="196"/>
      <c r="BK46" s="197"/>
      <c r="BL46" s="194"/>
      <c r="BM46" s="194"/>
      <c r="BN46" s="196"/>
      <c r="BO46" s="197"/>
      <c r="BP46" s="194"/>
      <c r="BQ46" s="194"/>
      <c r="BR46" s="196"/>
      <c r="BS46" s="197"/>
      <c r="BT46" s="194"/>
      <c r="BU46" s="194"/>
      <c r="BV46" s="196"/>
      <c r="BW46" s="197"/>
      <c r="BX46" s="194"/>
      <c r="BY46" s="194"/>
      <c r="BZ46" s="196"/>
      <c r="CA46" s="197"/>
      <c r="CB46" s="194"/>
      <c r="CC46" s="194"/>
      <c r="CD46" s="196"/>
      <c r="CE46" s="197"/>
      <c r="CF46" s="194"/>
      <c r="CG46" s="194"/>
      <c r="CH46" s="196"/>
      <c r="CI46" s="197"/>
      <c r="CJ46" s="194"/>
      <c r="CK46" s="194"/>
      <c r="CL46" s="196"/>
      <c r="CM46" s="197"/>
      <c r="CN46" s="194"/>
      <c r="CO46" s="194"/>
      <c r="CP46" s="196"/>
      <c r="CQ46" s="197"/>
      <c r="CR46" s="194"/>
      <c r="CS46" s="194"/>
      <c r="CT46" s="196"/>
      <c r="CU46" s="197"/>
      <c r="CV46" s="194"/>
      <c r="CW46" s="194"/>
      <c r="CX46" s="196"/>
      <c r="CY46" s="296"/>
    </row>
    <row r="47" spans="1:103" ht="24" customHeight="1">
      <c r="A47" s="1331"/>
      <c r="B47" s="1334"/>
      <c r="C47" s="297"/>
      <c r="D47" s="284" t="s">
        <v>295</v>
      </c>
      <c r="E47" s="291">
        <v>25378442</v>
      </c>
      <c r="F47" s="192">
        <v>3.0999999999999999E-3</v>
      </c>
      <c r="G47" s="243"/>
      <c r="H47" s="241"/>
      <c r="I47" s="241"/>
      <c r="J47" s="242"/>
      <c r="K47" s="240"/>
      <c r="L47" s="241"/>
      <c r="M47" s="241"/>
      <c r="N47" s="242"/>
      <c r="O47" s="240"/>
      <c r="P47" s="241"/>
      <c r="Q47" s="241"/>
      <c r="R47" s="242"/>
      <c r="S47" s="243"/>
      <c r="T47" s="241"/>
      <c r="U47" s="241"/>
      <c r="V47" s="242"/>
      <c r="W47" s="243"/>
      <c r="X47" s="241"/>
      <c r="Y47" s="241"/>
      <c r="Z47" s="242"/>
      <c r="AA47" s="243"/>
      <c r="AB47" s="241"/>
      <c r="AC47" s="241"/>
      <c r="AD47" s="242"/>
      <c r="AE47" s="243"/>
      <c r="AF47" s="241"/>
      <c r="AG47" s="241"/>
      <c r="AH47" s="242"/>
      <c r="AI47" s="243"/>
      <c r="AJ47" s="241"/>
      <c r="AK47" s="241"/>
      <c r="AL47" s="242"/>
      <c r="AM47" s="243"/>
      <c r="AN47" s="241"/>
      <c r="AO47" s="241"/>
      <c r="AP47" s="242"/>
      <c r="AQ47" s="243"/>
      <c r="AR47" s="241"/>
      <c r="AS47" s="241"/>
      <c r="AT47" s="242"/>
      <c r="AU47" s="243"/>
      <c r="AV47" s="241"/>
      <c r="AW47" s="241"/>
      <c r="AX47" s="242"/>
      <c r="AY47" s="243"/>
      <c r="AZ47" s="241"/>
      <c r="BA47" s="241"/>
      <c r="BB47" s="242"/>
      <c r="BC47" s="243"/>
      <c r="BD47" s="241"/>
      <c r="BE47" s="241"/>
      <c r="BF47" s="242"/>
      <c r="BG47" s="243"/>
      <c r="BH47" s="241"/>
      <c r="BI47" s="241"/>
      <c r="BJ47" s="242"/>
      <c r="BK47" s="243"/>
      <c r="BL47" s="241"/>
      <c r="BM47" s="241"/>
      <c r="BN47" s="242"/>
      <c r="BO47" s="243"/>
      <c r="BP47" s="241"/>
      <c r="BQ47" s="241"/>
      <c r="BR47" s="245"/>
      <c r="BS47" s="246"/>
      <c r="BT47" s="306" t="s">
        <v>296</v>
      </c>
      <c r="BU47" s="244"/>
      <c r="BV47" s="245"/>
      <c r="BW47" s="246" t="s">
        <v>297</v>
      </c>
      <c r="BX47" s="244"/>
      <c r="BY47" s="244"/>
      <c r="BZ47" s="245"/>
      <c r="CA47" s="243"/>
      <c r="CB47" s="241"/>
      <c r="CC47" s="241"/>
      <c r="CD47" s="242"/>
      <c r="CE47" s="307"/>
      <c r="CF47" s="241"/>
      <c r="CG47" s="241"/>
      <c r="CH47" s="242"/>
      <c r="CI47" s="243"/>
      <c r="CJ47" s="241"/>
      <c r="CK47" s="241"/>
      <c r="CL47" s="242"/>
      <c r="CM47" s="243"/>
      <c r="CN47" s="241"/>
      <c r="CO47" s="241"/>
      <c r="CP47" s="242"/>
      <c r="CQ47" s="241"/>
      <c r="CR47" s="241"/>
      <c r="CS47" s="241"/>
      <c r="CT47" s="242"/>
      <c r="CU47" s="307"/>
      <c r="CV47" s="241"/>
      <c r="CW47" s="241"/>
      <c r="CX47" s="242"/>
      <c r="CY47" s="300"/>
    </row>
    <row r="48" spans="1:103" ht="24" customHeight="1">
      <c r="A48" s="1331"/>
      <c r="B48" s="1334"/>
      <c r="C48" s="297" t="s">
        <v>298</v>
      </c>
      <c r="D48" s="284" t="s">
        <v>250</v>
      </c>
      <c r="E48" s="291">
        <v>1569455</v>
      </c>
      <c r="F48" s="192">
        <v>2.0000000000000001E-4</v>
      </c>
      <c r="G48" s="207"/>
      <c r="H48" s="208"/>
      <c r="I48" s="208"/>
      <c r="J48" s="209"/>
      <c r="K48" s="210"/>
      <c r="L48" s="208"/>
      <c r="M48" s="208"/>
      <c r="N48" s="209"/>
      <c r="O48" s="210"/>
      <c r="P48" s="208"/>
      <c r="Q48" s="208"/>
      <c r="R48" s="209"/>
      <c r="S48" s="207"/>
      <c r="T48" s="208"/>
      <c r="U48" s="208"/>
      <c r="V48" s="209"/>
      <c r="W48" s="207"/>
      <c r="X48" s="208"/>
      <c r="Y48" s="208"/>
      <c r="Z48" s="209"/>
      <c r="AA48" s="207"/>
      <c r="AB48" s="208"/>
      <c r="AC48" s="208"/>
      <c r="AD48" s="209"/>
      <c r="AE48" s="207"/>
      <c r="AF48" s="208"/>
      <c r="AG48" s="208"/>
      <c r="AH48" s="209"/>
      <c r="AI48" s="207"/>
      <c r="AJ48" s="208"/>
      <c r="AK48" s="208"/>
      <c r="AL48" s="209"/>
      <c r="AM48" s="207"/>
      <c r="AN48" s="208"/>
      <c r="AO48" s="208"/>
      <c r="AP48" s="209"/>
      <c r="AQ48" s="207"/>
      <c r="AR48" s="208"/>
      <c r="AS48" s="208"/>
      <c r="AT48" s="209"/>
      <c r="AU48" s="207"/>
      <c r="AV48" s="208"/>
      <c r="AW48" s="208"/>
      <c r="AX48" s="209"/>
      <c r="AY48" s="207"/>
      <c r="AZ48" s="208"/>
      <c r="BA48" s="208"/>
      <c r="BB48" s="209"/>
      <c r="BC48" s="207"/>
      <c r="BD48" s="208"/>
      <c r="BE48" s="208"/>
      <c r="BF48" s="209"/>
      <c r="BG48" s="207"/>
      <c r="BH48" s="208"/>
      <c r="BI48" s="208"/>
      <c r="BJ48" s="209"/>
      <c r="BK48" s="207"/>
      <c r="BL48" s="208"/>
      <c r="BM48" s="208"/>
      <c r="BN48" s="209"/>
      <c r="BO48" s="207"/>
      <c r="BP48" s="208"/>
      <c r="BQ48" s="208"/>
      <c r="BR48" s="209"/>
      <c r="BS48" s="207"/>
      <c r="BT48" s="208"/>
      <c r="BU48" s="208"/>
      <c r="BV48" s="209"/>
      <c r="BW48" s="207"/>
      <c r="BX48" s="208"/>
      <c r="BY48" s="208"/>
      <c r="BZ48" s="209"/>
      <c r="CA48" s="211" t="s">
        <v>299</v>
      </c>
      <c r="CB48" s="208"/>
      <c r="CC48" s="208"/>
      <c r="CD48" s="209"/>
      <c r="CE48" s="207"/>
      <c r="CF48" s="208"/>
      <c r="CG48" s="208"/>
      <c r="CH48" s="209"/>
      <c r="CI48" s="211"/>
      <c r="CJ48" s="213"/>
      <c r="CK48" s="213"/>
      <c r="CL48" s="212"/>
      <c r="CM48" s="211"/>
      <c r="CN48" s="213"/>
      <c r="CO48" s="208"/>
      <c r="CP48" s="209"/>
      <c r="CQ48" s="207"/>
      <c r="CR48" s="208"/>
      <c r="CS48" s="208"/>
      <c r="CT48" s="209"/>
      <c r="CU48" s="208"/>
      <c r="CV48" s="208"/>
      <c r="CW48" s="208"/>
      <c r="CX48" s="209"/>
      <c r="CY48" s="308"/>
    </row>
    <row r="49" spans="1:103" ht="24" customHeight="1">
      <c r="A49" s="1331"/>
      <c r="B49" s="1334"/>
      <c r="C49" s="297"/>
      <c r="D49" s="284" t="s">
        <v>243</v>
      </c>
      <c r="E49" s="291">
        <v>3745804</v>
      </c>
      <c r="F49" s="192">
        <v>5.0000000000000001E-4</v>
      </c>
      <c r="G49" s="197"/>
      <c r="H49" s="194"/>
      <c r="I49" s="194"/>
      <c r="J49" s="196"/>
      <c r="K49" s="193"/>
      <c r="L49" s="194"/>
      <c r="M49" s="194"/>
      <c r="N49" s="196"/>
      <c r="O49" s="193"/>
      <c r="P49" s="194"/>
      <c r="Q49" s="194"/>
      <c r="R49" s="196"/>
      <c r="S49" s="197"/>
      <c r="T49" s="194"/>
      <c r="U49" s="194"/>
      <c r="V49" s="196"/>
      <c r="W49" s="197"/>
      <c r="X49" s="194"/>
      <c r="Y49" s="194"/>
      <c r="Z49" s="196"/>
      <c r="AA49" s="294"/>
      <c r="AB49" s="194"/>
      <c r="AC49" s="194"/>
      <c r="AD49" s="196"/>
      <c r="AE49" s="194"/>
      <c r="AF49" s="194"/>
      <c r="AG49" s="194"/>
      <c r="AH49" s="196"/>
      <c r="AI49" s="197"/>
      <c r="AJ49" s="194"/>
      <c r="AK49" s="194"/>
      <c r="AL49" s="196"/>
      <c r="AM49" s="197"/>
      <c r="AN49" s="194"/>
      <c r="AO49" s="194"/>
      <c r="AP49" s="196"/>
      <c r="AQ49" s="197"/>
      <c r="AR49" s="194"/>
      <c r="AS49" s="194"/>
      <c r="AT49" s="196"/>
      <c r="AU49" s="234"/>
      <c r="AV49" s="194"/>
      <c r="AW49" s="194"/>
      <c r="AX49" s="196"/>
      <c r="AY49" s="197"/>
      <c r="AZ49" s="194"/>
      <c r="BA49" s="194"/>
      <c r="BB49" s="196"/>
      <c r="BC49" s="197"/>
      <c r="BD49" s="194"/>
      <c r="BE49" s="194"/>
      <c r="BF49" s="196"/>
      <c r="BG49" s="197"/>
      <c r="BH49" s="194"/>
      <c r="BI49" s="194"/>
      <c r="BJ49" s="196"/>
      <c r="BK49" s="197"/>
      <c r="BL49" s="194"/>
      <c r="BM49" s="194"/>
      <c r="BN49" s="196"/>
      <c r="BO49" s="197"/>
      <c r="BP49" s="194"/>
      <c r="BQ49" s="194"/>
      <c r="BR49" s="196"/>
      <c r="BS49" s="197"/>
      <c r="BT49" s="194"/>
      <c r="BU49" s="194"/>
      <c r="BV49" s="196"/>
      <c r="BW49" s="197"/>
      <c r="BX49" s="194"/>
      <c r="BY49" s="194"/>
      <c r="BZ49" s="196"/>
      <c r="CA49" s="197"/>
      <c r="CB49" s="194"/>
      <c r="CC49" s="195" t="s">
        <v>300</v>
      </c>
      <c r="CD49" s="196"/>
      <c r="CE49" s="197"/>
      <c r="CF49" s="194"/>
      <c r="CG49" s="194"/>
      <c r="CH49" s="196"/>
      <c r="CI49" s="197"/>
      <c r="CJ49" s="194"/>
      <c r="CK49" s="194"/>
      <c r="CL49" s="196"/>
      <c r="CM49" s="197"/>
      <c r="CN49" s="194"/>
      <c r="CO49" s="194"/>
      <c r="CP49" s="196"/>
      <c r="CQ49" s="197"/>
      <c r="CR49" s="194"/>
      <c r="CS49" s="194"/>
      <c r="CT49" s="196"/>
      <c r="CU49" s="197"/>
      <c r="CV49" s="194"/>
      <c r="CW49" s="194"/>
      <c r="CX49" s="196"/>
      <c r="CY49" s="303"/>
    </row>
    <row r="50" spans="1:103" ht="24" customHeight="1">
      <c r="A50" s="1331"/>
      <c r="B50" s="1334"/>
      <c r="C50" s="297"/>
      <c r="D50" s="284" t="s">
        <v>301</v>
      </c>
      <c r="E50" s="291">
        <v>98804916</v>
      </c>
      <c r="F50" s="192">
        <v>1.2E-2</v>
      </c>
      <c r="G50" s="243"/>
      <c r="H50" s="241"/>
      <c r="I50" s="241"/>
      <c r="J50" s="242"/>
      <c r="K50" s="240"/>
      <c r="L50" s="241"/>
      <c r="M50" s="241"/>
      <c r="N50" s="242"/>
      <c r="O50" s="240"/>
      <c r="P50" s="241"/>
      <c r="Q50" s="241"/>
      <c r="R50" s="242"/>
      <c r="S50" s="243"/>
      <c r="T50" s="241"/>
      <c r="U50" s="241"/>
      <c r="V50" s="242"/>
      <c r="W50" s="243"/>
      <c r="X50" s="241"/>
      <c r="Y50" s="241"/>
      <c r="Z50" s="242"/>
      <c r="AA50" s="243"/>
      <c r="AB50" s="241"/>
      <c r="AC50" s="241"/>
      <c r="AD50" s="242"/>
      <c r="AE50" s="243"/>
      <c r="AF50" s="241"/>
      <c r="AG50" s="241"/>
      <c r="AH50" s="242"/>
      <c r="AI50" s="243"/>
      <c r="AJ50" s="241"/>
      <c r="AK50" s="241"/>
      <c r="AL50" s="242"/>
      <c r="AM50" s="243"/>
      <c r="AN50" s="241"/>
      <c r="AO50" s="241"/>
      <c r="AP50" s="242"/>
      <c r="AQ50" s="243"/>
      <c r="AR50" s="241"/>
      <c r="AS50" s="241"/>
      <c r="AT50" s="242"/>
      <c r="AU50" s="243"/>
      <c r="AV50" s="241"/>
      <c r="AW50" s="241"/>
      <c r="AX50" s="242"/>
      <c r="AY50" s="241"/>
      <c r="AZ50" s="241"/>
      <c r="BA50" s="241"/>
      <c r="BB50" s="242"/>
      <c r="BC50" s="243"/>
      <c r="BD50" s="241"/>
      <c r="BE50" s="241"/>
      <c r="BF50" s="242"/>
      <c r="BG50" s="243"/>
      <c r="BH50" s="241"/>
      <c r="BI50" s="241"/>
      <c r="BJ50" s="242"/>
      <c r="BK50" s="241"/>
      <c r="BL50" s="241"/>
      <c r="BM50" s="241"/>
      <c r="BN50" s="242"/>
      <c r="BO50" s="307"/>
      <c r="BP50" s="241"/>
      <c r="BQ50" s="241"/>
      <c r="BR50" s="242"/>
      <c r="BS50" s="243"/>
      <c r="BT50" s="241"/>
      <c r="BU50" s="241"/>
      <c r="BV50" s="242"/>
      <c r="BW50" s="243"/>
      <c r="BX50" s="241"/>
      <c r="BY50" s="241"/>
      <c r="BZ50" s="242"/>
      <c r="CA50" s="243"/>
      <c r="CB50" s="241"/>
      <c r="CC50" s="241"/>
      <c r="CD50" s="242"/>
      <c r="CE50" s="246" t="s">
        <v>302</v>
      </c>
      <c r="CF50" s="241"/>
      <c r="CG50" s="241"/>
      <c r="CH50" s="242"/>
      <c r="CI50" s="243"/>
      <c r="CJ50" s="241"/>
      <c r="CK50" s="241"/>
      <c r="CL50" s="242"/>
      <c r="CM50" s="243"/>
      <c r="CN50" s="241"/>
      <c r="CO50" s="241"/>
      <c r="CP50" s="242"/>
      <c r="CQ50" s="243"/>
      <c r="CR50" s="241"/>
      <c r="CS50" s="241"/>
      <c r="CT50" s="242"/>
      <c r="CU50" s="243"/>
      <c r="CV50" s="241"/>
      <c r="CW50" s="241"/>
      <c r="CX50" s="242"/>
      <c r="CY50" s="300"/>
    </row>
    <row r="51" spans="1:103" ht="24" customHeight="1">
      <c r="A51" s="1331"/>
      <c r="B51" s="1334"/>
      <c r="C51" s="309" t="s">
        <v>303</v>
      </c>
      <c r="D51" s="284" t="s">
        <v>304</v>
      </c>
      <c r="E51" s="291">
        <v>201805090</v>
      </c>
      <c r="F51" s="192">
        <v>2.4500000000000001E-2</v>
      </c>
      <c r="G51" s="207"/>
      <c r="H51" s="208"/>
      <c r="I51" s="208"/>
      <c r="J51" s="209"/>
      <c r="K51" s="210"/>
      <c r="L51" s="208"/>
      <c r="M51" s="208"/>
      <c r="N51" s="209"/>
      <c r="O51" s="210"/>
      <c r="P51" s="208"/>
      <c r="Q51" s="208"/>
      <c r="R51" s="209"/>
      <c r="S51" s="207"/>
      <c r="T51" s="208"/>
      <c r="U51" s="208"/>
      <c r="V51" s="209"/>
      <c r="W51" s="207"/>
      <c r="X51" s="208"/>
      <c r="Y51" s="208"/>
      <c r="Z51" s="209"/>
      <c r="AA51" s="207"/>
      <c r="AB51" s="208"/>
      <c r="AC51" s="208"/>
      <c r="AD51" s="209"/>
      <c r="AE51" s="207"/>
      <c r="AF51" s="208"/>
      <c r="AG51" s="208"/>
      <c r="AH51" s="209"/>
      <c r="AI51" s="207"/>
      <c r="AJ51" s="208"/>
      <c r="AK51" s="208"/>
      <c r="AL51" s="209"/>
      <c r="AM51" s="207"/>
      <c r="AN51" s="208"/>
      <c r="AO51" s="208"/>
      <c r="AP51" s="209"/>
      <c r="AQ51" s="207"/>
      <c r="AR51" s="208"/>
      <c r="AS51" s="208"/>
      <c r="AT51" s="209"/>
      <c r="AU51" s="211"/>
      <c r="AV51" s="213" t="s">
        <v>305</v>
      </c>
      <c r="AW51" s="213"/>
      <c r="AX51" s="212"/>
      <c r="AY51" s="211"/>
      <c r="AZ51" s="213"/>
      <c r="BA51" s="213"/>
      <c r="BB51" s="212"/>
      <c r="BC51" s="211" t="s">
        <v>306</v>
      </c>
      <c r="BD51" s="213"/>
      <c r="BE51" s="213"/>
      <c r="BF51" s="212"/>
      <c r="BG51" s="211"/>
      <c r="BH51" s="213"/>
      <c r="BI51" s="213"/>
      <c r="BJ51" s="212" t="s">
        <v>307</v>
      </c>
      <c r="BK51" s="211"/>
      <c r="BL51" s="213"/>
      <c r="BM51" s="213"/>
      <c r="BN51" s="212"/>
      <c r="BO51" s="211"/>
      <c r="BP51" s="213"/>
      <c r="BQ51" s="213" t="s">
        <v>308</v>
      </c>
      <c r="BR51" s="212"/>
      <c r="BS51" s="211"/>
      <c r="BT51" s="213" t="s">
        <v>309</v>
      </c>
      <c r="BU51" s="213"/>
      <c r="BV51" s="212"/>
      <c r="BW51" s="207"/>
      <c r="BX51" s="208"/>
      <c r="BY51" s="208"/>
      <c r="BZ51" s="209"/>
      <c r="CA51" s="207"/>
      <c r="CB51" s="208"/>
      <c r="CC51" s="208"/>
      <c r="CD51" s="209"/>
      <c r="CE51" s="207"/>
      <c r="CF51" s="208"/>
      <c r="CG51" s="208"/>
      <c r="CH51" s="209"/>
      <c r="CI51" s="207"/>
      <c r="CJ51" s="208"/>
      <c r="CK51" s="208"/>
      <c r="CL51" s="209"/>
      <c r="CM51" s="207"/>
      <c r="CN51" s="208"/>
      <c r="CO51" s="208"/>
      <c r="CP51" s="209"/>
      <c r="CQ51" s="207"/>
      <c r="CR51" s="208"/>
      <c r="CS51" s="208"/>
      <c r="CT51" s="209"/>
      <c r="CU51" s="207"/>
      <c r="CV51" s="208"/>
      <c r="CW51" s="208"/>
      <c r="CX51" s="209"/>
      <c r="CY51" s="290"/>
    </row>
    <row r="52" spans="1:103" ht="24" customHeight="1" thickBot="1">
      <c r="A52" s="1331"/>
      <c r="B52" s="1335"/>
      <c r="C52" s="310"/>
      <c r="D52" s="311" t="s">
        <v>310</v>
      </c>
      <c r="E52" s="312">
        <v>49098997</v>
      </c>
      <c r="F52" s="258">
        <v>6.0000000000000001E-3</v>
      </c>
      <c r="G52" s="262"/>
      <c r="H52" s="260"/>
      <c r="I52" s="260"/>
      <c r="J52" s="261"/>
      <c r="K52" s="259"/>
      <c r="L52" s="260"/>
      <c r="M52" s="260"/>
      <c r="N52" s="261"/>
      <c r="O52" s="259"/>
      <c r="P52" s="260"/>
      <c r="Q52" s="260"/>
      <c r="R52" s="261"/>
      <c r="S52" s="262"/>
      <c r="T52" s="260"/>
      <c r="U52" s="260"/>
      <c r="V52" s="261"/>
      <c r="W52" s="262"/>
      <c r="X52" s="260"/>
      <c r="Y52" s="260"/>
      <c r="Z52" s="261"/>
      <c r="AA52" s="262"/>
      <c r="AB52" s="260"/>
      <c r="AC52" s="260"/>
      <c r="AD52" s="261"/>
      <c r="AE52" s="260" t="s">
        <v>226</v>
      </c>
      <c r="AF52" s="260"/>
      <c r="AG52" s="260"/>
      <c r="AH52" s="261"/>
      <c r="AI52" s="260"/>
      <c r="AJ52" s="260"/>
      <c r="AK52" s="260"/>
      <c r="AL52" s="261"/>
      <c r="AM52" s="262"/>
      <c r="AN52" s="260"/>
      <c r="AO52" s="260"/>
      <c r="AP52" s="261"/>
      <c r="AQ52" s="262"/>
      <c r="AR52" s="260"/>
      <c r="AS52" s="260"/>
      <c r="AT52" s="261"/>
      <c r="AU52" s="260" t="s">
        <v>226</v>
      </c>
      <c r="AV52" s="260"/>
      <c r="AW52" s="313"/>
      <c r="AX52" s="261"/>
      <c r="AY52" s="260"/>
      <c r="AZ52" s="260"/>
      <c r="BA52" s="260"/>
      <c r="BB52" s="261"/>
      <c r="BC52" s="262"/>
      <c r="BD52" s="260"/>
      <c r="BE52" s="260"/>
      <c r="BF52" s="261"/>
      <c r="BG52" s="262"/>
      <c r="BH52" s="260"/>
      <c r="BI52" s="260"/>
      <c r="BJ52" s="261"/>
      <c r="BK52" s="262"/>
      <c r="BL52" s="263" t="s">
        <v>311</v>
      </c>
      <c r="BM52" s="313"/>
      <c r="BN52" s="261"/>
      <c r="BO52" s="262"/>
      <c r="BP52" s="260"/>
      <c r="BQ52" s="313"/>
      <c r="BR52" s="261"/>
      <c r="BS52" s="262"/>
      <c r="BT52" s="260"/>
      <c r="BU52" s="313"/>
      <c r="BV52" s="261"/>
      <c r="BW52" s="262"/>
      <c r="BX52" s="260"/>
      <c r="BY52" s="313"/>
      <c r="BZ52" s="261"/>
      <c r="CA52" s="262"/>
      <c r="CB52" s="260"/>
      <c r="CC52" s="313"/>
      <c r="CD52" s="261"/>
      <c r="CE52" s="262"/>
      <c r="CF52" s="260"/>
      <c r="CG52" s="313"/>
      <c r="CH52" s="261"/>
      <c r="CI52" s="262"/>
      <c r="CJ52" s="260"/>
      <c r="CK52" s="313"/>
      <c r="CL52" s="261"/>
      <c r="CM52" s="260"/>
      <c r="CN52" s="260"/>
      <c r="CO52" s="260"/>
      <c r="CP52" s="261"/>
      <c r="CQ52" s="262"/>
      <c r="CR52" s="260"/>
      <c r="CS52" s="260"/>
      <c r="CT52" s="261"/>
      <c r="CU52" s="314"/>
      <c r="CV52" s="260"/>
      <c r="CW52" s="260"/>
      <c r="CX52" s="261"/>
      <c r="CY52" s="315"/>
    </row>
    <row r="53" spans="1:103" ht="24" customHeight="1">
      <c r="A53" s="1331"/>
      <c r="B53" s="1333" t="s">
        <v>312</v>
      </c>
      <c r="C53" s="316" t="s">
        <v>313</v>
      </c>
      <c r="D53" s="317" t="s">
        <v>258</v>
      </c>
      <c r="E53" s="270">
        <v>70565098</v>
      </c>
      <c r="F53" s="271">
        <v>8.6E-3</v>
      </c>
      <c r="G53" s="182"/>
      <c r="H53" s="180"/>
      <c r="I53" s="180"/>
      <c r="J53" s="181"/>
      <c r="K53" s="179"/>
      <c r="L53" s="180"/>
      <c r="M53" s="180"/>
      <c r="N53" s="181"/>
      <c r="O53" s="179"/>
      <c r="P53" s="185"/>
      <c r="Q53" s="180"/>
      <c r="R53" s="181"/>
      <c r="S53" s="182"/>
      <c r="T53" s="180"/>
      <c r="U53" s="180"/>
      <c r="V53" s="181"/>
      <c r="W53" s="182"/>
      <c r="X53" s="180"/>
      <c r="Y53" s="180"/>
      <c r="Z53" s="181"/>
      <c r="AA53" s="182"/>
      <c r="AB53" s="180"/>
      <c r="AC53" s="180"/>
      <c r="AD53" s="181"/>
      <c r="AE53" s="187" t="s">
        <v>176</v>
      </c>
      <c r="AF53" s="180"/>
      <c r="AG53" s="180"/>
      <c r="AH53" s="181"/>
      <c r="AI53" s="182"/>
      <c r="AJ53" s="180"/>
      <c r="AK53" s="180"/>
      <c r="AL53" s="181"/>
      <c r="AM53" s="187" t="s">
        <v>177</v>
      </c>
      <c r="AN53" s="180"/>
      <c r="AO53" s="180"/>
      <c r="AP53" s="181"/>
      <c r="AQ53" s="187" t="s">
        <v>178</v>
      </c>
      <c r="AR53" s="180"/>
      <c r="AS53" s="180"/>
      <c r="AT53" s="318" t="s">
        <v>179</v>
      </c>
      <c r="AU53" s="182"/>
      <c r="AV53" s="183" t="s">
        <v>180</v>
      </c>
      <c r="AW53" s="183"/>
      <c r="AX53" s="318"/>
      <c r="AY53" s="319" t="s">
        <v>181</v>
      </c>
      <c r="AZ53" s="183"/>
      <c r="BA53" s="183"/>
      <c r="BB53" s="318" t="s">
        <v>182</v>
      </c>
      <c r="BC53" s="187"/>
      <c r="BD53" s="183" t="s">
        <v>183</v>
      </c>
      <c r="BE53" s="183"/>
      <c r="BF53" s="318"/>
      <c r="BG53" s="187" t="s">
        <v>184</v>
      </c>
      <c r="BH53" s="183"/>
      <c r="BI53" s="183" t="s">
        <v>185</v>
      </c>
      <c r="BJ53" s="318"/>
      <c r="BK53" s="187" t="s">
        <v>186</v>
      </c>
      <c r="BL53" s="320" t="s">
        <v>187</v>
      </c>
      <c r="BM53" s="183"/>
      <c r="BN53" s="321" t="s">
        <v>188</v>
      </c>
      <c r="BO53" s="187"/>
      <c r="BP53" s="183" t="s">
        <v>189</v>
      </c>
      <c r="BQ53" s="180"/>
      <c r="BR53" s="181"/>
      <c r="BS53" s="182"/>
      <c r="BT53" s="180"/>
      <c r="BU53" s="180"/>
      <c r="BV53" s="181"/>
      <c r="BW53" s="187"/>
      <c r="BX53" s="183"/>
      <c r="BY53" s="183"/>
      <c r="BZ53" s="318"/>
      <c r="CA53" s="187"/>
      <c r="CB53" s="183"/>
      <c r="CC53" s="183"/>
      <c r="CD53" s="318"/>
      <c r="CE53" s="187"/>
      <c r="CF53" s="183"/>
      <c r="CG53" s="183"/>
      <c r="CH53" s="318"/>
      <c r="CI53" s="187"/>
      <c r="CJ53" s="183"/>
      <c r="CK53" s="183"/>
      <c r="CL53" s="318"/>
      <c r="CM53" s="187"/>
      <c r="CN53" s="183"/>
      <c r="CO53" s="180"/>
      <c r="CP53" s="318"/>
      <c r="CQ53" s="322"/>
      <c r="CR53" s="180"/>
      <c r="CS53" s="180"/>
      <c r="CT53" s="181"/>
      <c r="CU53" s="182"/>
      <c r="CV53" s="180"/>
      <c r="CW53" s="180"/>
      <c r="CX53" s="181"/>
      <c r="CY53" s="323"/>
    </row>
    <row r="54" spans="1:103" ht="24" customHeight="1">
      <c r="A54" s="1331"/>
      <c r="B54" s="1334"/>
      <c r="C54" s="324"/>
      <c r="D54" s="284" t="s">
        <v>234</v>
      </c>
      <c r="E54" s="285">
        <v>200111231</v>
      </c>
      <c r="F54" s="192">
        <v>2.4299999999999999E-2</v>
      </c>
      <c r="G54" s="197"/>
      <c r="H54" s="194"/>
      <c r="I54" s="194"/>
      <c r="J54" s="196"/>
      <c r="K54" s="193"/>
      <c r="L54" s="194"/>
      <c r="M54" s="194"/>
      <c r="N54" s="196"/>
      <c r="O54" s="193"/>
      <c r="P54" s="194"/>
      <c r="Q54" s="194"/>
      <c r="R54" s="196"/>
      <c r="S54" s="197"/>
      <c r="T54" s="194"/>
      <c r="U54" s="194"/>
      <c r="V54" s="196"/>
      <c r="W54" s="197"/>
      <c r="X54" s="194"/>
      <c r="Y54" s="194"/>
      <c r="Z54" s="196"/>
      <c r="AA54" s="197"/>
      <c r="AB54" s="194"/>
      <c r="AC54" s="194"/>
      <c r="AD54" s="196"/>
      <c r="AE54" s="197"/>
      <c r="AF54" s="194"/>
      <c r="AG54" s="194"/>
      <c r="AH54" s="196"/>
      <c r="AI54" s="197"/>
      <c r="AJ54" s="194"/>
      <c r="AK54" s="194"/>
      <c r="AL54" s="196"/>
      <c r="AM54" s="197"/>
      <c r="AN54" s="194"/>
      <c r="AO54" s="194"/>
      <c r="AP54" s="196"/>
      <c r="AQ54" s="197"/>
      <c r="AR54" s="195"/>
      <c r="AS54" s="194"/>
      <c r="AT54" s="196"/>
      <c r="AU54" s="197"/>
      <c r="AV54" s="194"/>
      <c r="AW54" s="194"/>
      <c r="AX54" s="196"/>
      <c r="AY54" s="197"/>
      <c r="AZ54" s="194"/>
      <c r="BA54" s="195"/>
      <c r="BB54" s="196"/>
      <c r="BC54" s="197"/>
      <c r="BD54" s="195" t="s">
        <v>314</v>
      </c>
      <c r="BE54" s="195"/>
      <c r="BF54" s="237" t="s">
        <v>315</v>
      </c>
      <c r="BG54" s="235"/>
      <c r="BH54" s="195"/>
      <c r="BI54" s="195"/>
      <c r="BJ54" s="237"/>
      <c r="BK54" s="235"/>
      <c r="BL54" s="195" t="s">
        <v>316</v>
      </c>
      <c r="BM54" s="195"/>
      <c r="BN54" s="237"/>
      <c r="BO54" s="235"/>
      <c r="BP54" s="195"/>
      <c r="BQ54" s="195" t="s">
        <v>317</v>
      </c>
      <c r="BR54" s="237"/>
      <c r="BS54" s="235"/>
      <c r="BT54" s="195"/>
      <c r="BU54" s="195"/>
      <c r="BV54" s="237" t="s">
        <v>318</v>
      </c>
      <c r="BW54" s="235"/>
      <c r="BX54" s="195"/>
      <c r="BY54" s="195"/>
      <c r="BZ54" s="237"/>
      <c r="CA54" s="235"/>
      <c r="CB54" s="195"/>
      <c r="CC54" s="195"/>
      <c r="CD54" s="237"/>
      <c r="CE54" s="235"/>
      <c r="CF54" s="195"/>
      <c r="CG54" s="195"/>
      <c r="CH54" s="237"/>
      <c r="CI54" s="235"/>
      <c r="CJ54" s="195"/>
      <c r="CK54" s="195"/>
      <c r="CL54" s="237"/>
      <c r="CM54" s="235"/>
      <c r="CN54" s="195"/>
      <c r="CO54" s="194"/>
      <c r="CP54" s="196"/>
      <c r="CQ54" s="197"/>
      <c r="CR54" s="194"/>
      <c r="CS54" s="194"/>
      <c r="CT54" s="196"/>
      <c r="CU54" s="197"/>
      <c r="CV54" s="194"/>
      <c r="CW54" s="194"/>
      <c r="CX54" s="196"/>
      <c r="CY54" s="296"/>
    </row>
    <row r="55" spans="1:103" ht="24" customHeight="1">
      <c r="A55" s="1331"/>
      <c r="B55" s="1334"/>
      <c r="C55" s="324"/>
      <c r="D55" s="284" t="s">
        <v>319</v>
      </c>
      <c r="E55" s="291">
        <v>279654845</v>
      </c>
      <c r="F55" s="192">
        <v>3.39E-2</v>
      </c>
      <c r="G55" s="243"/>
      <c r="H55" s="241"/>
      <c r="I55" s="241"/>
      <c r="J55" s="242"/>
      <c r="K55" s="240"/>
      <c r="L55" s="241"/>
      <c r="M55" s="241"/>
      <c r="N55" s="242"/>
      <c r="O55" s="240"/>
      <c r="P55" s="241"/>
      <c r="Q55" s="241"/>
      <c r="R55" s="242"/>
      <c r="S55" s="243"/>
      <c r="T55" s="241"/>
      <c r="U55" s="241"/>
      <c r="V55" s="242"/>
      <c r="W55" s="243"/>
      <c r="X55" s="241"/>
      <c r="Y55" s="241"/>
      <c r="Z55" s="242"/>
      <c r="AA55" s="243"/>
      <c r="AB55" s="241"/>
      <c r="AC55" s="241"/>
      <c r="AD55" s="242"/>
      <c r="AE55" s="243"/>
      <c r="AF55" s="241"/>
      <c r="AG55" s="241"/>
      <c r="AH55" s="242"/>
      <c r="AI55" s="243"/>
      <c r="AJ55" s="241"/>
      <c r="AK55" s="241"/>
      <c r="AL55" s="242"/>
      <c r="AM55" s="243"/>
      <c r="AN55" s="241"/>
      <c r="AO55" s="241"/>
      <c r="AP55" s="242"/>
      <c r="AQ55" s="243"/>
      <c r="AR55" s="241"/>
      <c r="AS55" s="241"/>
      <c r="AT55" s="242"/>
      <c r="AU55" s="243"/>
      <c r="AV55" s="241"/>
      <c r="AW55" s="241"/>
      <c r="AX55" s="242"/>
      <c r="AY55" s="243"/>
      <c r="AZ55" s="241"/>
      <c r="BA55" s="241"/>
      <c r="BB55" s="242"/>
      <c r="BC55" s="243"/>
      <c r="BD55" s="241"/>
      <c r="BE55" s="241"/>
      <c r="BF55" s="242"/>
      <c r="BG55" s="243"/>
      <c r="BH55" s="241"/>
      <c r="BI55" s="241"/>
      <c r="BJ55" s="242"/>
      <c r="BK55" s="243"/>
      <c r="BL55" s="241"/>
      <c r="BM55" s="241"/>
      <c r="BN55" s="242"/>
      <c r="BO55" s="246"/>
      <c r="BP55" s="241"/>
      <c r="BQ55" s="241"/>
      <c r="BR55" s="242"/>
      <c r="BS55" s="243"/>
      <c r="BT55" s="241"/>
      <c r="BU55" s="241"/>
      <c r="BV55" s="242"/>
      <c r="BW55" s="246"/>
      <c r="BX55" s="244"/>
      <c r="BY55" s="244"/>
      <c r="BZ55" s="245"/>
      <c r="CA55" s="246"/>
      <c r="CB55" s="298" t="s">
        <v>320</v>
      </c>
      <c r="CC55" s="244" t="s">
        <v>321</v>
      </c>
      <c r="CD55" s="245"/>
      <c r="CE55" s="246"/>
      <c r="CF55" s="244" t="s">
        <v>322</v>
      </c>
      <c r="CG55" s="244"/>
      <c r="CH55" s="245"/>
      <c r="CI55" s="246"/>
      <c r="CJ55" s="244"/>
      <c r="CK55" s="244" t="s">
        <v>323</v>
      </c>
      <c r="CL55" s="245"/>
      <c r="CM55" s="246"/>
      <c r="CN55" s="244"/>
      <c r="CO55" s="241"/>
      <c r="CP55" s="242"/>
      <c r="CQ55" s="243"/>
      <c r="CR55" s="241"/>
      <c r="CS55" s="241"/>
      <c r="CT55" s="242"/>
      <c r="CU55" s="243"/>
      <c r="CV55" s="241"/>
      <c r="CW55" s="241"/>
      <c r="CX55" s="242"/>
      <c r="CY55" s="300"/>
    </row>
    <row r="56" spans="1:103" ht="24" customHeight="1">
      <c r="A56" s="1331"/>
      <c r="B56" s="1334"/>
      <c r="C56" s="324" t="s">
        <v>324</v>
      </c>
      <c r="D56" s="284" t="s">
        <v>258</v>
      </c>
      <c r="E56" s="291">
        <v>48299293</v>
      </c>
      <c r="F56" s="192">
        <v>5.8999999999999999E-3</v>
      </c>
      <c r="G56" s="207"/>
      <c r="H56" s="208"/>
      <c r="I56" s="208"/>
      <c r="J56" s="209"/>
      <c r="K56" s="210"/>
      <c r="L56" s="208"/>
      <c r="M56" s="208"/>
      <c r="N56" s="209"/>
      <c r="O56" s="210"/>
      <c r="P56" s="208"/>
      <c r="Q56" s="208"/>
      <c r="R56" s="209"/>
      <c r="S56" s="207"/>
      <c r="T56" s="208"/>
      <c r="U56" s="208"/>
      <c r="V56" s="209"/>
      <c r="W56" s="207"/>
      <c r="X56" s="208"/>
      <c r="Y56" s="208"/>
      <c r="Z56" s="209"/>
      <c r="AA56" s="207"/>
      <c r="AB56" s="208"/>
      <c r="AC56" s="208"/>
      <c r="AD56" s="209"/>
      <c r="AE56" s="211" t="s">
        <v>176</v>
      </c>
      <c r="AF56" s="208"/>
      <c r="AG56" s="208"/>
      <c r="AH56" s="209"/>
      <c r="AI56" s="207"/>
      <c r="AJ56" s="208"/>
      <c r="AK56" s="208"/>
      <c r="AL56" s="209"/>
      <c r="AM56" s="211" t="s">
        <v>177</v>
      </c>
      <c r="AN56" s="208"/>
      <c r="AO56" s="208"/>
      <c r="AP56" s="209"/>
      <c r="AQ56" s="211" t="s">
        <v>178</v>
      </c>
      <c r="AR56" s="208"/>
      <c r="AS56" s="208"/>
      <c r="AT56" s="212" t="s">
        <v>179</v>
      </c>
      <c r="AU56" s="207"/>
      <c r="AV56" s="213" t="s">
        <v>180</v>
      </c>
      <c r="AW56" s="213"/>
      <c r="AX56" s="212"/>
      <c r="AY56" s="214" t="s">
        <v>181</v>
      </c>
      <c r="AZ56" s="213"/>
      <c r="BA56" s="213"/>
      <c r="BB56" s="212" t="s">
        <v>182</v>
      </c>
      <c r="BC56" s="211"/>
      <c r="BD56" s="213" t="s">
        <v>183</v>
      </c>
      <c r="BE56" s="213"/>
      <c r="BF56" s="212"/>
      <c r="BG56" s="211" t="s">
        <v>184</v>
      </c>
      <c r="BH56" s="213"/>
      <c r="BI56" s="213" t="s">
        <v>185</v>
      </c>
      <c r="BJ56" s="212"/>
      <c r="BK56" s="211" t="s">
        <v>186</v>
      </c>
      <c r="BL56" s="215" t="s">
        <v>187</v>
      </c>
      <c r="BM56" s="213"/>
      <c r="BN56" s="216" t="s">
        <v>188</v>
      </c>
      <c r="BO56" s="211"/>
      <c r="BP56" s="213" t="s">
        <v>189</v>
      </c>
      <c r="BQ56" s="208"/>
      <c r="BR56" s="209"/>
      <c r="BS56" s="207"/>
      <c r="BT56" s="208"/>
      <c r="BU56" s="208"/>
      <c r="BV56" s="209"/>
      <c r="BW56" s="211"/>
      <c r="BX56" s="213"/>
      <c r="BY56" s="213"/>
      <c r="BZ56" s="212"/>
      <c r="CA56" s="211"/>
      <c r="CB56" s="213"/>
      <c r="CC56" s="213"/>
      <c r="CD56" s="212"/>
      <c r="CE56" s="211"/>
      <c r="CF56" s="213"/>
      <c r="CG56" s="213"/>
      <c r="CH56" s="212"/>
      <c r="CI56" s="211"/>
      <c r="CJ56" s="213"/>
      <c r="CK56" s="213"/>
      <c r="CL56" s="212"/>
      <c r="CM56" s="211"/>
      <c r="CN56" s="213"/>
      <c r="CO56" s="208"/>
      <c r="CP56" s="209"/>
      <c r="CQ56" s="207"/>
      <c r="CR56" s="208"/>
      <c r="CS56" s="208"/>
      <c r="CT56" s="209"/>
      <c r="CU56" s="207"/>
      <c r="CV56" s="208"/>
      <c r="CW56" s="208"/>
      <c r="CX56" s="209"/>
      <c r="CY56" s="290"/>
    </row>
    <row r="57" spans="1:103" ht="24" customHeight="1">
      <c r="A57" s="1331"/>
      <c r="B57" s="1334"/>
      <c r="C57" s="324"/>
      <c r="D57" s="284" t="s">
        <v>234</v>
      </c>
      <c r="E57" s="291">
        <v>135302257</v>
      </c>
      <c r="F57" s="192">
        <v>1.6400000000000001E-2</v>
      </c>
      <c r="G57" s="197"/>
      <c r="H57" s="194"/>
      <c r="I57" s="194"/>
      <c r="J57" s="196"/>
      <c r="K57" s="193"/>
      <c r="L57" s="194"/>
      <c r="M57" s="194"/>
      <c r="N57" s="196"/>
      <c r="O57" s="193"/>
      <c r="P57" s="194"/>
      <c r="Q57" s="194"/>
      <c r="R57" s="196"/>
      <c r="S57" s="197"/>
      <c r="T57" s="194"/>
      <c r="U57" s="194"/>
      <c r="V57" s="196"/>
      <c r="W57" s="197"/>
      <c r="X57" s="194"/>
      <c r="Y57" s="194"/>
      <c r="Z57" s="196"/>
      <c r="AA57" s="197"/>
      <c r="AB57" s="194"/>
      <c r="AC57" s="194"/>
      <c r="AD57" s="196"/>
      <c r="AE57" s="197"/>
      <c r="AF57" s="194"/>
      <c r="AG57" s="194"/>
      <c r="AH57" s="196"/>
      <c r="AI57" s="197"/>
      <c r="AJ57" s="194"/>
      <c r="AK57" s="194"/>
      <c r="AL57" s="196"/>
      <c r="AM57" s="197"/>
      <c r="AN57" s="194"/>
      <c r="AO57" s="194"/>
      <c r="AP57" s="196"/>
      <c r="AQ57" s="197"/>
      <c r="AR57" s="195"/>
      <c r="AS57" s="194"/>
      <c r="AT57" s="196"/>
      <c r="AU57" s="197"/>
      <c r="AV57" s="194"/>
      <c r="AW57" s="194"/>
      <c r="AX57" s="196"/>
      <c r="AY57" s="197"/>
      <c r="AZ57" s="194"/>
      <c r="BA57" s="195"/>
      <c r="BB57" s="196"/>
      <c r="BC57" s="197"/>
      <c r="BD57" s="195" t="s">
        <v>314</v>
      </c>
      <c r="BE57" s="195"/>
      <c r="BF57" s="237" t="s">
        <v>315</v>
      </c>
      <c r="BG57" s="235"/>
      <c r="BH57" s="195"/>
      <c r="BI57" s="195"/>
      <c r="BJ57" s="237"/>
      <c r="BK57" s="235"/>
      <c r="BL57" s="195" t="s">
        <v>316</v>
      </c>
      <c r="BM57" s="195"/>
      <c r="BN57" s="237"/>
      <c r="BO57" s="235"/>
      <c r="BP57" s="195"/>
      <c r="BQ57" s="195" t="s">
        <v>317</v>
      </c>
      <c r="BR57" s="237"/>
      <c r="BS57" s="235"/>
      <c r="BT57" s="195"/>
      <c r="BU57" s="195"/>
      <c r="BV57" s="237" t="s">
        <v>318</v>
      </c>
      <c r="BW57" s="235"/>
      <c r="BX57" s="195"/>
      <c r="BY57" s="195"/>
      <c r="BZ57" s="237"/>
      <c r="CA57" s="235"/>
      <c r="CB57" s="195"/>
      <c r="CC57" s="195"/>
      <c r="CD57" s="237"/>
      <c r="CE57" s="235"/>
      <c r="CF57" s="195"/>
      <c r="CG57" s="195"/>
      <c r="CH57" s="237"/>
      <c r="CI57" s="235"/>
      <c r="CJ57" s="195"/>
      <c r="CK57" s="195"/>
      <c r="CL57" s="237"/>
      <c r="CM57" s="235"/>
      <c r="CN57" s="195"/>
      <c r="CO57" s="194"/>
      <c r="CP57" s="196"/>
      <c r="CQ57" s="197"/>
      <c r="CR57" s="194"/>
      <c r="CS57" s="194"/>
      <c r="CT57" s="196"/>
      <c r="CU57" s="197"/>
      <c r="CV57" s="194"/>
      <c r="CW57" s="194"/>
      <c r="CX57" s="196"/>
      <c r="CY57" s="296"/>
    </row>
    <row r="58" spans="1:103" ht="24" customHeight="1">
      <c r="A58" s="1331"/>
      <c r="B58" s="1334"/>
      <c r="C58" s="324"/>
      <c r="D58" s="284" t="s">
        <v>319</v>
      </c>
      <c r="E58" s="291">
        <v>62540033</v>
      </c>
      <c r="F58" s="192">
        <v>7.6E-3</v>
      </c>
      <c r="G58" s="243"/>
      <c r="H58" s="241"/>
      <c r="I58" s="241"/>
      <c r="J58" s="242"/>
      <c r="K58" s="240"/>
      <c r="L58" s="241"/>
      <c r="M58" s="241"/>
      <c r="N58" s="242"/>
      <c r="O58" s="240"/>
      <c r="P58" s="241"/>
      <c r="Q58" s="241"/>
      <c r="R58" s="242"/>
      <c r="S58" s="243"/>
      <c r="T58" s="241"/>
      <c r="U58" s="241"/>
      <c r="V58" s="242"/>
      <c r="W58" s="243"/>
      <c r="X58" s="241"/>
      <c r="Y58" s="241"/>
      <c r="Z58" s="242"/>
      <c r="AA58" s="243"/>
      <c r="AB58" s="241"/>
      <c r="AC58" s="241"/>
      <c r="AD58" s="242"/>
      <c r="AE58" s="243"/>
      <c r="AF58" s="241"/>
      <c r="AG58" s="241"/>
      <c r="AH58" s="242"/>
      <c r="AI58" s="243"/>
      <c r="AJ58" s="241"/>
      <c r="AK58" s="241"/>
      <c r="AL58" s="242"/>
      <c r="AM58" s="243"/>
      <c r="AN58" s="241"/>
      <c r="AO58" s="241"/>
      <c r="AP58" s="242"/>
      <c r="AQ58" s="243"/>
      <c r="AR58" s="241"/>
      <c r="AS58" s="241"/>
      <c r="AT58" s="242"/>
      <c r="AU58" s="243"/>
      <c r="AV58" s="241"/>
      <c r="AW58" s="241"/>
      <c r="AX58" s="242"/>
      <c r="AY58" s="243"/>
      <c r="AZ58" s="241"/>
      <c r="BA58" s="241"/>
      <c r="BB58" s="242"/>
      <c r="BC58" s="243"/>
      <c r="BD58" s="241"/>
      <c r="BE58" s="241"/>
      <c r="BF58" s="242"/>
      <c r="BG58" s="243"/>
      <c r="BH58" s="241"/>
      <c r="BI58" s="241"/>
      <c r="BJ58" s="242"/>
      <c r="BK58" s="243"/>
      <c r="BL58" s="241"/>
      <c r="BM58" s="241"/>
      <c r="BN58" s="242"/>
      <c r="BO58" s="246"/>
      <c r="BP58" s="241"/>
      <c r="BQ58" s="241"/>
      <c r="BR58" s="242"/>
      <c r="BS58" s="243"/>
      <c r="BT58" s="241"/>
      <c r="BU58" s="241"/>
      <c r="BV58" s="242"/>
      <c r="BW58" s="246"/>
      <c r="BX58" s="244"/>
      <c r="BY58" s="244"/>
      <c r="BZ58" s="245"/>
      <c r="CA58" s="246"/>
      <c r="CB58" s="298" t="s">
        <v>320</v>
      </c>
      <c r="CC58" s="244" t="s">
        <v>321</v>
      </c>
      <c r="CD58" s="245"/>
      <c r="CE58" s="246"/>
      <c r="CF58" s="244" t="s">
        <v>322</v>
      </c>
      <c r="CG58" s="244"/>
      <c r="CH58" s="245"/>
      <c r="CI58" s="246"/>
      <c r="CJ58" s="244"/>
      <c r="CK58" s="244" t="s">
        <v>323</v>
      </c>
      <c r="CL58" s="245"/>
      <c r="CM58" s="246"/>
      <c r="CN58" s="244"/>
      <c r="CO58" s="241"/>
      <c r="CP58" s="242"/>
      <c r="CQ58" s="243"/>
      <c r="CR58" s="241"/>
      <c r="CS58" s="241"/>
      <c r="CT58" s="242"/>
      <c r="CU58" s="243"/>
      <c r="CV58" s="241"/>
      <c r="CW58" s="241"/>
      <c r="CX58" s="242"/>
      <c r="CY58" s="300"/>
    </row>
    <row r="59" spans="1:103" ht="24" customHeight="1">
      <c r="A59" s="1331"/>
      <c r="B59" s="1334"/>
      <c r="C59" s="324" t="s">
        <v>325</v>
      </c>
      <c r="D59" s="284" t="s">
        <v>258</v>
      </c>
      <c r="E59" s="291">
        <v>73097942</v>
      </c>
      <c r="F59" s="192">
        <v>8.8999999999999999E-3</v>
      </c>
      <c r="G59" s="207"/>
      <c r="H59" s="208"/>
      <c r="I59" s="208"/>
      <c r="J59" s="209"/>
      <c r="K59" s="210"/>
      <c r="L59" s="208"/>
      <c r="M59" s="208"/>
      <c r="N59" s="209"/>
      <c r="O59" s="210"/>
      <c r="P59" s="208"/>
      <c r="Q59" s="208"/>
      <c r="R59" s="209"/>
      <c r="S59" s="207"/>
      <c r="T59" s="208"/>
      <c r="U59" s="208"/>
      <c r="V59" s="209"/>
      <c r="W59" s="207"/>
      <c r="X59" s="208"/>
      <c r="Y59" s="208"/>
      <c r="Z59" s="209"/>
      <c r="AA59" s="207"/>
      <c r="AB59" s="208"/>
      <c r="AC59" s="208"/>
      <c r="AD59" s="209"/>
      <c r="AE59" s="207"/>
      <c r="AF59" s="208"/>
      <c r="AG59" s="208"/>
      <c r="AH59" s="209"/>
      <c r="AI59" s="207"/>
      <c r="AJ59" s="208"/>
      <c r="AK59" s="208"/>
      <c r="AL59" s="209"/>
      <c r="AM59" s="207"/>
      <c r="AN59" s="208"/>
      <c r="AO59" s="208"/>
      <c r="AP59" s="209"/>
      <c r="AQ59" s="207"/>
      <c r="AR59" s="208"/>
      <c r="AS59" s="208"/>
      <c r="AT59" s="209"/>
      <c r="AU59" s="207"/>
      <c r="AV59" s="208"/>
      <c r="AW59" s="208"/>
      <c r="AX59" s="209"/>
      <c r="AY59" s="214"/>
      <c r="AZ59" s="213"/>
      <c r="BA59" s="213"/>
      <c r="BB59" s="212" t="s">
        <v>182</v>
      </c>
      <c r="BC59" s="211"/>
      <c r="BD59" s="213" t="s">
        <v>183</v>
      </c>
      <c r="BE59" s="213"/>
      <c r="BF59" s="212"/>
      <c r="BG59" s="211" t="s">
        <v>184</v>
      </c>
      <c r="BH59" s="213"/>
      <c r="BI59" s="213" t="s">
        <v>185</v>
      </c>
      <c r="BJ59" s="212"/>
      <c r="BK59" s="211" t="s">
        <v>186</v>
      </c>
      <c r="BL59" s="215" t="s">
        <v>187</v>
      </c>
      <c r="BM59" s="213"/>
      <c r="BN59" s="216" t="s">
        <v>188</v>
      </c>
      <c r="BO59" s="211"/>
      <c r="BP59" s="213" t="s">
        <v>189</v>
      </c>
      <c r="BQ59" s="213"/>
      <c r="BR59" s="212"/>
      <c r="BS59" s="207"/>
      <c r="BT59" s="208"/>
      <c r="BU59" s="208"/>
      <c r="BV59" s="209"/>
      <c r="BW59" s="207"/>
      <c r="BX59" s="208"/>
      <c r="BY59" s="208"/>
      <c r="BZ59" s="209"/>
      <c r="CA59" s="207"/>
      <c r="CB59" s="208"/>
      <c r="CC59" s="208"/>
      <c r="CD59" s="209"/>
      <c r="CE59" s="207"/>
      <c r="CF59" s="208"/>
      <c r="CG59" s="208"/>
      <c r="CH59" s="209"/>
      <c r="CI59" s="207"/>
      <c r="CJ59" s="208"/>
      <c r="CK59" s="208"/>
      <c r="CL59" s="209"/>
      <c r="CM59" s="207"/>
      <c r="CN59" s="208"/>
      <c r="CO59" s="208"/>
      <c r="CP59" s="209"/>
      <c r="CQ59" s="207"/>
      <c r="CR59" s="208"/>
      <c r="CS59" s="208"/>
      <c r="CT59" s="209"/>
      <c r="CU59" s="207"/>
      <c r="CV59" s="208"/>
      <c r="CW59" s="208"/>
      <c r="CX59" s="209"/>
      <c r="CY59" s="308"/>
    </row>
    <row r="60" spans="1:103" ht="24" customHeight="1">
      <c r="A60" s="1331"/>
      <c r="B60" s="1334"/>
      <c r="C60" s="324"/>
      <c r="D60" s="284" t="s">
        <v>234</v>
      </c>
      <c r="E60" s="291">
        <v>64680519</v>
      </c>
      <c r="F60" s="192">
        <v>7.7999999999999996E-3</v>
      </c>
      <c r="G60" s="197"/>
      <c r="H60" s="194"/>
      <c r="I60" s="194"/>
      <c r="J60" s="196"/>
      <c r="K60" s="193"/>
      <c r="L60" s="194"/>
      <c r="M60" s="194"/>
      <c r="N60" s="196"/>
      <c r="O60" s="193"/>
      <c r="P60" s="194"/>
      <c r="Q60" s="194"/>
      <c r="R60" s="196"/>
      <c r="S60" s="197"/>
      <c r="T60" s="194"/>
      <c r="U60" s="194"/>
      <c r="V60" s="196"/>
      <c r="W60" s="197"/>
      <c r="X60" s="194"/>
      <c r="Y60" s="194"/>
      <c r="Z60" s="196"/>
      <c r="AA60" s="197"/>
      <c r="AB60" s="194"/>
      <c r="AC60" s="195"/>
      <c r="AD60" s="237"/>
      <c r="AE60" s="235"/>
      <c r="AF60" s="195"/>
      <c r="AG60" s="195"/>
      <c r="AH60" s="237"/>
      <c r="AI60" s="235"/>
      <c r="AJ60" s="195"/>
      <c r="AK60" s="195"/>
      <c r="AL60" s="237"/>
      <c r="AM60" s="235"/>
      <c r="AN60" s="195"/>
      <c r="AO60" s="195"/>
      <c r="AP60" s="237"/>
      <c r="AQ60" s="235"/>
      <c r="AR60" s="195"/>
      <c r="AS60" s="195"/>
      <c r="AT60" s="237"/>
      <c r="AU60" s="235"/>
      <c r="AV60" s="195"/>
      <c r="AW60" s="195"/>
      <c r="AX60" s="237"/>
      <c r="AY60" s="235"/>
      <c r="AZ60" s="195"/>
      <c r="BA60" s="195"/>
      <c r="BB60" s="237"/>
      <c r="BC60" s="235"/>
      <c r="BD60" s="195"/>
      <c r="BE60" s="195"/>
      <c r="BF60" s="237"/>
      <c r="BG60" s="235"/>
      <c r="BH60" s="195" t="s">
        <v>259</v>
      </c>
      <c r="BI60" s="195"/>
      <c r="BJ60" s="237"/>
      <c r="BK60" s="235"/>
      <c r="BL60" s="195"/>
      <c r="BM60" s="195"/>
      <c r="BN60" s="237"/>
      <c r="BO60" s="235"/>
      <c r="BP60" s="195" t="s">
        <v>260</v>
      </c>
      <c r="BQ60" s="195"/>
      <c r="BR60" s="237"/>
      <c r="BS60" s="197"/>
      <c r="BT60" s="194"/>
      <c r="BU60" s="194"/>
      <c r="BV60" s="196"/>
      <c r="BW60" s="197"/>
      <c r="BX60" s="194"/>
      <c r="BY60" s="194"/>
      <c r="BZ60" s="196"/>
      <c r="CA60" s="197"/>
      <c r="CB60" s="194"/>
      <c r="CC60" s="194"/>
      <c r="CD60" s="196"/>
      <c r="CE60" s="197"/>
      <c r="CF60" s="194"/>
      <c r="CG60" s="194"/>
      <c r="CH60" s="196"/>
      <c r="CI60" s="197"/>
      <c r="CJ60" s="194"/>
      <c r="CK60" s="194"/>
      <c r="CL60" s="196"/>
      <c r="CM60" s="197"/>
      <c r="CN60" s="194"/>
      <c r="CO60" s="194"/>
      <c r="CP60" s="196"/>
      <c r="CQ60" s="197"/>
      <c r="CR60" s="194"/>
      <c r="CS60" s="194"/>
      <c r="CT60" s="196"/>
      <c r="CU60" s="197"/>
      <c r="CV60" s="194"/>
      <c r="CW60" s="194"/>
      <c r="CX60" s="196"/>
      <c r="CY60" s="303"/>
    </row>
    <row r="61" spans="1:103" ht="24" customHeight="1">
      <c r="A61" s="1331"/>
      <c r="B61" s="1334"/>
      <c r="C61" s="324"/>
      <c r="D61" s="284" t="s">
        <v>261</v>
      </c>
      <c r="E61" s="291">
        <v>278796154</v>
      </c>
      <c r="F61" s="192">
        <v>3.3799999999999997E-2</v>
      </c>
      <c r="G61" s="243"/>
      <c r="H61" s="241"/>
      <c r="I61" s="241"/>
      <c r="J61" s="242"/>
      <c r="K61" s="240"/>
      <c r="L61" s="241"/>
      <c r="M61" s="241"/>
      <c r="N61" s="242"/>
      <c r="O61" s="240"/>
      <c r="P61" s="241"/>
      <c r="Q61" s="241"/>
      <c r="R61" s="242"/>
      <c r="S61" s="243"/>
      <c r="T61" s="241"/>
      <c r="U61" s="241"/>
      <c r="V61" s="242"/>
      <c r="W61" s="243"/>
      <c r="X61" s="241"/>
      <c r="Y61" s="241"/>
      <c r="Z61" s="242"/>
      <c r="AA61" s="243"/>
      <c r="AB61" s="241"/>
      <c r="AC61" s="244"/>
      <c r="AD61" s="245"/>
      <c r="AE61" s="246"/>
      <c r="AF61" s="244"/>
      <c r="AG61" s="244"/>
      <c r="AH61" s="245"/>
      <c r="AI61" s="246"/>
      <c r="AJ61" s="244"/>
      <c r="AK61" s="244"/>
      <c r="AL61" s="245"/>
      <c r="AM61" s="246"/>
      <c r="AN61" s="244"/>
      <c r="AO61" s="244"/>
      <c r="AP61" s="245"/>
      <c r="AQ61" s="246"/>
      <c r="AR61" s="244"/>
      <c r="AS61" s="244"/>
      <c r="AT61" s="245"/>
      <c r="AU61" s="246"/>
      <c r="AV61" s="244"/>
      <c r="AW61" s="244"/>
      <c r="AX61" s="245"/>
      <c r="AY61" s="243"/>
      <c r="AZ61" s="241"/>
      <c r="BA61" s="241"/>
      <c r="BB61" s="242"/>
      <c r="BC61" s="243"/>
      <c r="BD61" s="241"/>
      <c r="BE61" s="241"/>
      <c r="BF61" s="242"/>
      <c r="BG61" s="243"/>
      <c r="BH61" s="241"/>
      <c r="BI61" s="241"/>
      <c r="BJ61" s="242"/>
      <c r="BK61" s="243"/>
      <c r="BL61" s="241"/>
      <c r="BM61" s="241"/>
      <c r="BN61" s="242"/>
      <c r="BO61" s="246"/>
      <c r="BP61" s="241"/>
      <c r="BQ61" s="241"/>
      <c r="BR61" s="242"/>
      <c r="BS61" s="243"/>
      <c r="BT61" s="241"/>
      <c r="BU61" s="241"/>
      <c r="BV61" s="242"/>
      <c r="BW61" s="246"/>
      <c r="BX61" s="244"/>
      <c r="BY61" s="244"/>
      <c r="BZ61" s="245" t="s">
        <v>326</v>
      </c>
      <c r="CA61" s="246"/>
      <c r="CB61" s="244"/>
      <c r="CC61" s="244"/>
      <c r="CD61" s="245" t="s">
        <v>327</v>
      </c>
      <c r="CE61" s="246"/>
      <c r="CF61" s="244"/>
      <c r="CG61" s="244"/>
      <c r="CH61" s="245" t="s">
        <v>328</v>
      </c>
      <c r="CI61" s="246"/>
      <c r="CJ61" s="244"/>
      <c r="CK61" s="244"/>
      <c r="CL61" s="245"/>
      <c r="CM61" s="243"/>
      <c r="CN61" s="241"/>
      <c r="CO61" s="241"/>
      <c r="CP61" s="242"/>
      <c r="CQ61" s="243"/>
      <c r="CR61" s="241"/>
      <c r="CS61" s="241"/>
      <c r="CT61" s="242"/>
      <c r="CU61" s="243"/>
      <c r="CV61" s="241"/>
      <c r="CW61" s="241"/>
      <c r="CX61" s="242"/>
      <c r="CY61" s="325"/>
    </row>
    <row r="62" spans="1:103" ht="24" customHeight="1">
      <c r="A62" s="1331"/>
      <c r="B62" s="1334"/>
      <c r="C62" s="324" t="s">
        <v>329</v>
      </c>
      <c r="D62" s="284" t="s">
        <v>258</v>
      </c>
      <c r="E62" s="291">
        <v>24807385</v>
      </c>
      <c r="F62" s="192">
        <v>3.0000000000000001E-3</v>
      </c>
      <c r="G62" s="207"/>
      <c r="H62" s="208"/>
      <c r="I62" s="208"/>
      <c r="J62" s="209"/>
      <c r="K62" s="210"/>
      <c r="L62" s="208"/>
      <c r="M62" s="208"/>
      <c r="N62" s="209"/>
      <c r="O62" s="210"/>
      <c r="P62" s="208"/>
      <c r="Q62" s="208"/>
      <c r="R62" s="209"/>
      <c r="S62" s="207"/>
      <c r="T62" s="208"/>
      <c r="U62" s="208"/>
      <c r="V62" s="209"/>
      <c r="W62" s="207"/>
      <c r="X62" s="208"/>
      <c r="Y62" s="208"/>
      <c r="Z62" s="209"/>
      <c r="AA62" s="207"/>
      <c r="AB62" s="208"/>
      <c r="AC62" s="208"/>
      <c r="AD62" s="209"/>
      <c r="AE62" s="211" t="s">
        <v>176</v>
      </c>
      <c r="AF62" s="208"/>
      <c r="AG62" s="208"/>
      <c r="AH62" s="209"/>
      <c r="AI62" s="207"/>
      <c r="AJ62" s="208"/>
      <c r="AK62" s="208"/>
      <c r="AL62" s="209"/>
      <c r="AM62" s="211" t="s">
        <v>177</v>
      </c>
      <c r="AN62" s="208"/>
      <c r="AO62" s="208"/>
      <c r="AP62" s="209"/>
      <c r="AQ62" s="211" t="s">
        <v>178</v>
      </c>
      <c r="AR62" s="208"/>
      <c r="AS62" s="208"/>
      <c r="AT62" s="212" t="s">
        <v>179</v>
      </c>
      <c r="AU62" s="207"/>
      <c r="AV62" s="213" t="s">
        <v>180</v>
      </c>
      <c r="AW62" s="213"/>
      <c r="AX62" s="212"/>
      <c r="AY62" s="214" t="s">
        <v>181</v>
      </c>
      <c r="AZ62" s="213"/>
      <c r="BA62" s="213"/>
      <c r="BB62" s="212" t="s">
        <v>182</v>
      </c>
      <c r="BC62" s="211"/>
      <c r="BD62" s="213" t="s">
        <v>183</v>
      </c>
      <c r="BE62" s="213"/>
      <c r="BF62" s="212"/>
      <c r="BG62" s="211" t="s">
        <v>184</v>
      </c>
      <c r="BH62" s="213"/>
      <c r="BI62" s="213" t="s">
        <v>185</v>
      </c>
      <c r="BJ62" s="212"/>
      <c r="BK62" s="211" t="s">
        <v>186</v>
      </c>
      <c r="BL62" s="215" t="s">
        <v>187</v>
      </c>
      <c r="BM62" s="213"/>
      <c r="BN62" s="216" t="s">
        <v>188</v>
      </c>
      <c r="BO62" s="211"/>
      <c r="BP62" s="213" t="s">
        <v>189</v>
      </c>
      <c r="BQ62" s="208"/>
      <c r="BR62" s="209"/>
      <c r="BS62" s="207"/>
      <c r="BT62" s="208"/>
      <c r="BU62" s="208"/>
      <c r="BV62" s="209"/>
      <c r="BW62" s="211"/>
      <c r="BX62" s="213"/>
      <c r="BY62" s="213"/>
      <c r="BZ62" s="212"/>
      <c r="CA62" s="211"/>
      <c r="CB62" s="213"/>
      <c r="CC62" s="213"/>
      <c r="CD62" s="212"/>
      <c r="CE62" s="211"/>
      <c r="CF62" s="213"/>
      <c r="CG62" s="213"/>
      <c r="CH62" s="212"/>
      <c r="CI62" s="211"/>
      <c r="CJ62" s="213"/>
      <c r="CK62" s="213"/>
      <c r="CL62" s="212"/>
      <c r="CM62" s="211"/>
      <c r="CN62" s="213"/>
      <c r="CO62" s="208"/>
      <c r="CP62" s="209"/>
      <c r="CQ62" s="207"/>
      <c r="CR62" s="208"/>
      <c r="CS62" s="208"/>
      <c r="CT62" s="209"/>
      <c r="CU62" s="207"/>
      <c r="CV62" s="208"/>
      <c r="CW62" s="208"/>
      <c r="CX62" s="209"/>
      <c r="CY62" s="290"/>
    </row>
    <row r="63" spans="1:103" ht="24" customHeight="1">
      <c r="A63" s="1331"/>
      <c r="B63" s="1334"/>
      <c r="C63" s="324"/>
      <c r="D63" s="284" t="s">
        <v>234</v>
      </c>
      <c r="E63" s="291">
        <v>34523277</v>
      </c>
      <c r="F63" s="192">
        <v>4.1999999999999997E-3</v>
      </c>
      <c r="G63" s="197"/>
      <c r="H63" s="194"/>
      <c r="I63" s="194"/>
      <c r="J63" s="196"/>
      <c r="K63" s="193"/>
      <c r="L63" s="194"/>
      <c r="M63" s="194"/>
      <c r="N63" s="196"/>
      <c r="O63" s="193"/>
      <c r="P63" s="194"/>
      <c r="Q63" s="194"/>
      <c r="R63" s="196"/>
      <c r="S63" s="197"/>
      <c r="T63" s="194"/>
      <c r="U63" s="194"/>
      <c r="V63" s="196"/>
      <c r="W63" s="197"/>
      <c r="X63" s="194"/>
      <c r="Y63" s="194"/>
      <c r="Z63" s="196"/>
      <c r="AA63" s="197"/>
      <c r="AB63" s="194"/>
      <c r="AC63" s="194"/>
      <c r="AD63" s="196"/>
      <c r="AE63" s="197"/>
      <c r="AF63" s="194"/>
      <c r="AG63" s="194"/>
      <c r="AH63" s="196"/>
      <c r="AI63" s="197"/>
      <c r="AJ63" s="194"/>
      <c r="AK63" s="194"/>
      <c r="AL63" s="196"/>
      <c r="AM63" s="197"/>
      <c r="AN63" s="194"/>
      <c r="AO63" s="194"/>
      <c r="AP63" s="196"/>
      <c r="AQ63" s="197"/>
      <c r="AR63" s="195"/>
      <c r="AS63" s="194"/>
      <c r="AT63" s="196"/>
      <c r="AU63" s="235" t="s">
        <v>330</v>
      </c>
      <c r="AV63" s="194"/>
      <c r="AW63" s="194"/>
      <c r="AX63" s="196"/>
      <c r="AY63" s="197"/>
      <c r="AZ63" s="194"/>
      <c r="BA63" s="195"/>
      <c r="BB63" s="196"/>
      <c r="BC63" s="197"/>
      <c r="BD63" s="195"/>
      <c r="BE63" s="195" t="s">
        <v>315</v>
      </c>
      <c r="BF63" s="237"/>
      <c r="BG63" s="235"/>
      <c r="BH63" s="195"/>
      <c r="BI63" s="195"/>
      <c r="BJ63" s="237"/>
      <c r="BK63" s="235"/>
      <c r="BL63" s="195" t="s">
        <v>316</v>
      </c>
      <c r="BM63" s="195"/>
      <c r="BN63" s="237"/>
      <c r="BO63" s="235"/>
      <c r="BP63" s="195"/>
      <c r="BQ63" s="195" t="s">
        <v>317</v>
      </c>
      <c r="BR63" s="237"/>
      <c r="BS63" s="235"/>
      <c r="BT63" s="195"/>
      <c r="BU63" s="195"/>
      <c r="BV63" s="237" t="s">
        <v>318</v>
      </c>
      <c r="BW63" s="235"/>
      <c r="BX63" s="195"/>
      <c r="BY63" s="195"/>
      <c r="BZ63" s="237"/>
      <c r="CA63" s="235"/>
      <c r="CB63" s="195"/>
      <c r="CC63" s="195"/>
      <c r="CD63" s="237"/>
      <c r="CE63" s="235"/>
      <c r="CF63" s="195"/>
      <c r="CG63" s="195"/>
      <c r="CH63" s="237"/>
      <c r="CI63" s="235"/>
      <c r="CJ63" s="195"/>
      <c r="CK63" s="195"/>
      <c r="CL63" s="237"/>
      <c r="CM63" s="235"/>
      <c r="CN63" s="195"/>
      <c r="CO63" s="194"/>
      <c r="CP63" s="196"/>
      <c r="CQ63" s="197"/>
      <c r="CR63" s="194"/>
      <c r="CS63" s="194"/>
      <c r="CT63" s="196"/>
      <c r="CU63" s="197"/>
      <c r="CV63" s="194"/>
      <c r="CW63" s="194"/>
      <c r="CX63" s="196"/>
      <c r="CY63" s="296"/>
    </row>
    <row r="64" spans="1:103" ht="24" customHeight="1">
      <c r="A64" s="1331"/>
      <c r="B64" s="1334"/>
      <c r="C64" s="324"/>
      <c r="D64" s="284" t="s">
        <v>319</v>
      </c>
      <c r="E64" s="291">
        <v>153468150</v>
      </c>
      <c r="F64" s="192">
        <v>1.8599999999999998E-2</v>
      </c>
      <c r="G64" s="243"/>
      <c r="H64" s="241"/>
      <c r="I64" s="241"/>
      <c r="J64" s="242"/>
      <c r="K64" s="240"/>
      <c r="L64" s="241"/>
      <c r="M64" s="241"/>
      <c r="N64" s="242"/>
      <c r="O64" s="240"/>
      <c r="P64" s="241"/>
      <c r="Q64" s="241"/>
      <c r="R64" s="242"/>
      <c r="S64" s="243"/>
      <c r="T64" s="241"/>
      <c r="U64" s="241"/>
      <c r="V64" s="242"/>
      <c r="W64" s="243"/>
      <c r="X64" s="241"/>
      <c r="Y64" s="241"/>
      <c r="Z64" s="242"/>
      <c r="AA64" s="243"/>
      <c r="AB64" s="244" t="s">
        <v>331</v>
      </c>
      <c r="AC64" s="241"/>
      <c r="AD64" s="242"/>
      <c r="AE64" s="243"/>
      <c r="AF64" s="241"/>
      <c r="AG64" s="241"/>
      <c r="AH64" s="242"/>
      <c r="AI64" s="243"/>
      <c r="AJ64" s="241"/>
      <c r="AK64" s="241"/>
      <c r="AL64" s="242"/>
      <c r="AM64" s="243"/>
      <c r="AN64" s="241"/>
      <c r="AO64" s="241"/>
      <c r="AP64" s="242"/>
      <c r="AQ64" s="243"/>
      <c r="AR64" s="241"/>
      <c r="AS64" s="241"/>
      <c r="AT64" s="242"/>
      <c r="AU64" s="243"/>
      <c r="AV64" s="241"/>
      <c r="AW64" s="241"/>
      <c r="AX64" s="242"/>
      <c r="AY64" s="243"/>
      <c r="AZ64" s="241"/>
      <c r="BA64" s="241"/>
      <c r="BB64" s="242"/>
      <c r="BC64" s="243"/>
      <c r="BD64" s="241"/>
      <c r="BE64" s="241"/>
      <c r="BF64" s="242"/>
      <c r="BG64" s="243"/>
      <c r="BH64" s="241"/>
      <c r="BI64" s="241"/>
      <c r="BJ64" s="242"/>
      <c r="BK64" s="243"/>
      <c r="BL64" s="241"/>
      <c r="BM64" s="241"/>
      <c r="BN64" s="242"/>
      <c r="BO64" s="246"/>
      <c r="BP64" s="241"/>
      <c r="BQ64" s="241"/>
      <c r="BR64" s="242"/>
      <c r="BS64" s="243"/>
      <c r="BT64" s="241"/>
      <c r="BU64" s="241"/>
      <c r="BV64" s="242"/>
      <c r="BW64" s="246"/>
      <c r="BX64" s="244"/>
      <c r="BY64" s="244"/>
      <c r="BZ64" s="245"/>
      <c r="CA64" s="246"/>
      <c r="CB64" s="298" t="s">
        <v>320</v>
      </c>
      <c r="CC64" s="244" t="s">
        <v>332</v>
      </c>
      <c r="CD64" s="245"/>
      <c r="CE64" s="246"/>
      <c r="CF64" s="244"/>
      <c r="CG64" s="244"/>
      <c r="CH64" s="245"/>
      <c r="CI64" s="246" t="s">
        <v>333</v>
      </c>
      <c r="CJ64" s="244"/>
      <c r="CK64" s="244"/>
      <c r="CL64" s="245"/>
      <c r="CM64" s="246"/>
      <c r="CN64" s="244"/>
      <c r="CO64" s="241"/>
      <c r="CP64" s="242"/>
      <c r="CQ64" s="243"/>
      <c r="CR64" s="241"/>
      <c r="CS64" s="241"/>
      <c r="CT64" s="242"/>
      <c r="CU64" s="243"/>
      <c r="CV64" s="241"/>
      <c r="CW64" s="241"/>
      <c r="CX64" s="242"/>
      <c r="CY64" s="300"/>
    </row>
    <row r="65" spans="1:103" ht="24" customHeight="1">
      <c r="A65" s="1331"/>
      <c r="B65" s="1334"/>
      <c r="C65" s="324" t="s">
        <v>334</v>
      </c>
      <c r="D65" s="284" t="s">
        <v>258</v>
      </c>
      <c r="E65" s="291">
        <v>41304635</v>
      </c>
      <c r="F65" s="192">
        <v>5.0000000000000001E-3</v>
      </c>
      <c r="G65" s="207"/>
      <c r="H65" s="208"/>
      <c r="I65" s="208"/>
      <c r="J65" s="209"/>
      <c r="K65" s="210"/>
      <c r="L65" s="208"/>
      <c r="M65" s="208"/>
      <c r="N65" s="209"/>
      <c r="O65" s="210"/>
      <c r="P65" s="208"/>
      <c r="Q65" s="208"/>
      <c r="R65" s="209"/>
      <c r="S65" s="207"/>
      <c r="T65" s="208"/>
      <c r="U65" s="208"/>
      <c r="V65" s="209"/>
      <c r="W65" s="207"/>
      <c r="X65" s="208"/>
      <c r="Y65" s="208"/>
      <c r="Z65" s="209"/>
      <c r="AA65" s="207"/>
      <c r="AB65" s="208"/>
      <c r="AC65" s="208"/>
      <c r="AD65" s="209"/>
      <c r="AE65" s="211" t="s">
        <v>176</v>
      </c>
      <c r="AF65" s="208"/>
      <c r="AG65" s="208"/>
      <c r="AH65" s="209"/>
      <c r="AI65" s="207"/>
      <c r="AJ65" s="208"/>
      <c r="AK65" s="208"/>
      <c r="AL65" s="209"/>
      <c r="AM65" s="211" t="s">
        <v>177</v>
      </c>
      <c r="AN65" s="208"/>
      <c r="AO65" s="208"/>
      <c r="AP65" s="209"/>
      <c r="AQ65" s="211" t="s">
        <v>178</v>
      </c>
      <c r="AR65" s="208"/>
      <c r="AS65" s="208"/>
      <c r="AT65" s="212" t="s">
        <v>179</v>
      </c>
      <c r="AU65" s="207"/>
      <c r="AV65" s="213" t="s">
        <v>180</v>
      </c>
      <c r="AW65" s="213"/>
      <c r="AX65" s="212"/>
      <c r="AY65" s="214" t="s">
        <v>181</v>
      </c>
      <c r="AZ65" s="213"/>
      <c r="BA65" s="213"/>
      <c r="BB65" s="212" t="s">
        <v>182</v>
      </c>
      <c r="BC65" s="211"/>
      <c r="BD65" s="213" t="s">
        <v>183</v>
      </c>
      <c r="BE65" s="213"/>
      <c r="BF65" s="212"/>
      <c r="BG65" s="211" t="s">
        <v>184</v>
      </c>
      <c r="BH65" s="213"/>
      <c r="BI65" s="213" t="s">
        <v>185</v>
      </c>
      <c r="BJ65" s="212"/>
      <c r="BK65" s="211" t="s">
        <v>186</v>
      </c>
      <c r="BL65" s="215" t="s">
        <v>187</v>
      </c>
      <c r="BM65" s="213"/>
      <c r="BN65" s="216" t="s">
        <v>188</v>
      </c>
      <c r="BO65" s="211"/>
      <c r="BP65" s="213" t="s">
        <v>189</v>
      </c>
      <c r="BQ65" s="208"/>
      <c r="BR65" s="209"/>
      <c r="BS65" s="207"/>
      <c r="BT65" s="208"/>
      <c r="BU65" s="208"/>
      <c r="BV65" s="209"/>
      <c r="BW65" s="211"/>
      <c r="BX65" s="213"/>
      <c r="BY65" s="213"/>
      <c r="BZ65" s="212"/>
      <c r="CA65" s="211"/>
      <c r="CB65" s="213"/>
      <c r="CC65" s="213"/>
      <c r="CD65" s="212"/>
      <c r="CE65" s="211"/>
      <c r="CF65" s="213"/>
      <c r="CG65" s="213"/>
      <c r="CH65" s="212"/>
      <c r="CI65" s="211"/>
      <c r="CJ65" s="213"/>
      <c r="CK65" s="213"/>
      <c r="CL65" s="212"/>
      <c r="CM65" s="211"/>
      <c r="CN65" s="213"/>
      <c r="CO65" s="208"/>
      <c r="CP65" s="209"/>
      <c r="CQ65" s="207"/>
      <c r="CR65" s="208"/>
      <c r="CS65" s="208"/>
      <c r="CT65" s="209"/>
      <c r="CU65" s="207"/>
      <c r="CV65" s="208"/>
      <c r="CW65" s="208"/>
      <c r="CX65" s="209"/>
      <c r="CY65" s="290"/>
    </row>
    <row r="66" spans="1:103" ht="24" customHeight="1">
      <c r="A66" s="1331"/>
      <c r="B66" s="1334"/>
      <c r="C66" s="324"/>
      <c r="D66" s="284" t="s">
        <v>234</v>
      </c>
      <c r="E66" s="291">
        <v>37228944</v>
      </c>
      <c r="F66" s="192">
        <v>4.4999999999999997E-3</v>
      </c>
      <c r="G66" s="197"/>
      <c r="H66" s="194"/>
      <c r="I66" s="194"/>
      <c r="J66" s="196"/>
      <c r="K66" s="193"/>
      <c r="L66" s="194"/>
      <c r="M66" s="194"/>
      <c r="N66" s="196"/>
      <c r="O66" s="193"/>
      <c r="P66" s="194"/>
      <c r="Q66" s="194"/>
      <c r="R66" s="196"/>
      <c r="S66" s="197"/>
      <c r="T66" s="194"/>
      <c r="U66" s="194"/>
      <c r="V66" s="196"/>
      <c r="W66" s="197"/>
      <c r="X66" s="194"/>
      <c r="Y66" s="194"/>
      <c r="Z66" s="196"/>
      <c r="AA66" s="197"/>
      <c r="AB66" s="194"/>
      <c r="AC66" s="194"/>
      <c r="AD66" s="196"/>
      <c r="AE66" s="197"/>
      <c r="AF66" s="194"/>
      <c r="AG66" s="194"/>
      <c r="AH66" s="196"/>
      <c r="AI66" s="197"/>
      <c r="AJ66" s="194"/>
      <c r="AK66" s="194"/>
      <c r="AL66" s="196"/>
      <c r="AM66" s="197"/>
      <c r="AN66" s="194"/>
      <c r="AO66" s="194"/>
      <c r="AP66" s="196"/>
      <c r="AQ66" s="197"/>
      <c r="AR66" s="195"/>
      <c r="AS66" s="194"/>
      <c r="AT66" s="196"/>
      <c r="AU66" s="235" t="s">
        <v>330</v>
      </c>
      <c r="AV66" s="194"/>
      <c r="AW66" s="194"/>
      <c r="AX66" s="196"/>
      <c r="AY66" s="197"/>
      <c r="AZ66" s="194"/>
      <c r="BA66" s="195"/>
      <c r="BB66" s="196"/>
      <c r="BC66" s="197"/>
      <c r="BD66" s="195"/>
      <c r="BE66" s="195" t="s">
        <v>315</v>
      </c>
      <c r="BF66" s="237"/>
      <c r="BG66" s="235"/>
      <c r="BH66" s="195"/>
      <c r="BI66" s="195"/>
      <c r="BJ66" s="237"/>
      <c r="BK66" s="235"/>
      <c r="BL66" s="195" t="s">
        <v>316</v>
      </c>
      <c r="BM66" s="195"/>
      <c r="BN66" s="237"/>
      <c r="BO66" s="235"/>
      <c r="BP66" s="195"/>
      <c r="BQ66" s="195" t="s">
        <v>317</v>
      </c>
      <c r="BR66" s="237"/>
      <c r="BS66" s="235"/>
      <c r="BT66" s="195"/>
      <c r="BU66" s="195"/>
      <c r="BV66" s="237" t="s">
        <v>318</v>
      </c>
      <c r="BW66" s="235"/>
      <c r="BX66" s="195"/>
      <c r="BY66" s="195"/>
      <c r="BZ66" s="237"/>
      <c r="CA66" s="235"/>
      <c r="CB66" s="195"/>
      <c r="CC66" s="195"/>
      <c r="CD66" s="237"/>
      <c r="CE66" s="235"/>
      <c r="CF66" s="195"/>
      <c r="CG66" s="195"/>
      <c r="CH66" s="237"/>
      <c r="CI66" s="235"/>
      <c r="CJ66" s="195"/>
      <c r="CK66" s="195"/>
      <c r="CL66" s="237"/>
      <c r="CM66" s="235"/>
      <c r="CN66" s="195"/>
      <c r="CO66" s="194"/>
      <c r="CP66" s="196"/>
      <c r="CQ66" s="197"/>
      <c r="CR66" s="194"/>
      <c r="CS66" s="194"/>
      <c r="CT66" s="196"/>
      <c r="CU66" s="197"/>
      <c r="CV66" s="194"/>
      <c r="CW66" s="194"/>
      <c r="CX66" s="196"/>
      <c r="CY66" s="296"/>
    </row>
    <row r="67" spans="1:103" ht="24" customHeight="1">
      <c r="A67" s="1331"/>
      <c r="B67" s="1334"/>
      <c r="C67" s="324"/>
      <c r="D67" s="284" t="s">
        <v>319</v>
      </c>
      <c r="E67" s="291">
        <v>118518165</v>
      </c>
      <c r="F67" s="192">
        <v>1.44E-2</v>
      </c>
      <c r="G67" s="243"/>
      <c r="H67" s="241"/>
      <c r="I67" s="241"/>
      <c r="J67" s="242"/>
      <c r="K67" s="240"/>
      <c r="L67" s="241"/>
      <c r="M67" s="241"/>
      <c r="N67" s="242"/>
      <c r="O67" s="240"/>
      <c r="P67" s="241"/>
      <c r="Q67" s="241"/>
      <c r="R67" s="242"/>
      <c r="S67" s="243"/>
      <c r="T67" s="241"/>
      <c r="U67" s="241"/>
      <c r="V67" s="242"/>
      <c r="W67" s="243"/>
      <c r="X67" s="241"/>
      <c r="Y67" s="241"/>
      <c r="Z67" s="242"/>
      <c r="AA67" s="243"/>
      <c r="AB67" s="241"/>
      <c r="AC67" s="241"/>
      <c r="AD67" s="242"/>
      <c r="AE67" s="243"/>
      <c r="AF67" s="241"/>
      <c r="AG67" s="241"/>
      <c r="AH67" s="242"/>
      <c r="AI67" s="243"/>
      <c r="AJ67" s="241"/>
      <c r="AK67" s="241"/>
      <c r="AL67" s="242"/>
      <c r="AM67" s="243"/>
      <c r="AN67" s="241"/>
      <c r="AO67" s="241"/>
      <c r="AP67" s="242"/>
      <c r="AQ67" s="243"/>
      <c r="AR67" s="241"/>
      <c r="AS67" s="241"/>
      <c r="AT67" s="242"/>
      <c r="AU67" s="243"/>
      <c r="AV67" s="241"/>
      <c r="AW67" s="241"/>
      <c r="AX67" s="242"/>
      <c r="AY67" s="243"/>
      <c r="AZ67" s="241"/>
      <c r="BA67" s="241"/>
      <c r="BB67" s="242"/>
      <c r="BC67" s="243"/>
      <c r="BD67" s="241"/>
      <c r="BE67" s="241"/>
      <c r="BF67" s="242"/>
      <c r="BG67" s="243"/>
      <c r="BH67" s="241"/>
      <c r="BI67" s="241"/>
      <c r="BJ67" s="242"/>
      <c r="BK67" s="243"/>
      <c r="BL67" s="241"/>
      <c r="BM67" s="241"/>
      <c r="BN67" s="242"/>
      <c r="BO67" s="246"/>
      <c r="BP67" s="241"/>
      <c r="BQ67" s="241"/>
      <c r="BR67" s="242"/>
      <c r="BS67" s="243"/>
      <c r="BT67" s="241"/>
      <c r="BU67" s="241"/>
      <c r="BV67" s="242"/>
      <c r="BW67" s="246"/>
      <c r="BX67" s="244"/>
      <c r="BY67" s="244"/>
      <c r="BZ67" s="245"/>
      <c r="CA67" s="246"/>
      <c r="CB67" s="298" t="s">
        <v>320</v>
      </c>
      <c r="CC67" s="244" t="s">
        <v>335</v>
      </c>
      <c r="CD67" s="245"/>
      <c r="CE67" s="246"/>
      <c r="CF67" s="244"/>
      <c r="CG67" s="244" t="s">
        <v>336</v>
      </c>
      <c r="CH67" s="245"/>
      <c r="CI67" s="246"/>
      <c r="CJ67" s="244"/>
      <c r="CK67" s="244"/>
      <c r="CL67" s="245" t="s">
        <v>323</v>
      </c>
      <c r="CM67" s="246"/>
      <c r="CN67" s="244"/>
      <c r="CO67" s="241"/>
      <c r="CP67" s="242"/>
      <c r="CQ67" s="243"/>
      <c r="CR67" s="241"/>
      <c r="CS67" s="241"/>
      <c r="CT67" s="242"/>
      <c r="CU67" s="243"/>
      <c r="CV67" s="241"/>
      <c r="CW67" s="241"/>
      <c r="CX67" s="242"/>
      <c r="CY67" s="300"/>
    </row>
    <row r="68" spans="1:103" ht="24" customHeight="1">
      <c r="A68" s="1331"/>
      <c r="B68" s="1334"/>
      <c r="C68" s="301" t="s">
        <v>337</v>
      </c>
      <c r="D68" s="284" t="s">
        <v>258</v>
      </c>
      <c r="E68" s="291">
        <v>16977802</v>
      </c>
      <c r="F68" s="192">
        <v>2.0999999999999999E-3</v>
      </c>
      <c r="G68" s="207"/>
      <c r="H68" s="208"/>
      <c r="I68" s="208"/>
      <c r="J68" s="209"/>
      <c r="K68" s="210"/>
      <c r="L68" s="208"/>
      <c r="M68" s="208"/>
      <c r="N68" s="209"/>
      <c r="O68" s="210"/>
      <c r="P68" s="208"/>
      <c r="Q68" s="208"/>
      <c r="R68" s="209"/>
      <c r="S68" s="207"/>
      <c r="T68" s="208"/>
      <c r="U68" s="208"/>
      <c r="V68" s="209"/>
      <c r="W68" s="207"/>
      <c r="X68" s="208"/>
      <c r="Y68" s="208"/>
      <c r="Z68" s="209"/>
      <c r="AA68" s="207"/>
      <c r="AB68" s="208"/>
      <c r="AC68" s="208"/>
      <c r="AD68" s="209"/>
      <c r="AE68" s="211" t="s">
        <v>176</v>
      </c>
      <c r="AF68" s="208"/>
      <c r="AG68" s="208"/>
      <c r="AH68" s="209"/>
      <c r="AI68" s="207"/>
      <c r="AJ68" s="208"/>
      <c r="AK68" s="208"/>
      <c r="AL68" s="209"/>
      <c r="AM68" s="211" t="s">
        <v>177</v>
      </c>
      <c r="AN68" s="208"/>
      <c r="AO68" s="208"/>
      <c r="AP68" s="209"/>
      <c r="AQ68" s="211" t="s">
        <v>178</v>
      </c>
      <c r="AR68" s="208"/>
      <c r="AS68" s="208"/>
      <c r="AT68" s="212" t="s">
        <v>179</v>
      </c>
      <c r="AU68" s="207"/>
      <c r="AV68" s="213" t="s">
        <v>180</v>
      </c>
      <c r="AW68" s="213"/>
      <c r="AX68" s="212"/>
      <c r="AY68" s="214" t="s">
        <v>181</v>
      </c>
      <c r="AZ68" s="213"/>
      <c r="BA68" s="213"/>
      <c r="BB68" s="212" t="s">
        <v>182</v>
      </c>
      <c r="BC68" s="211"/>
      <c r="BD68" s="213" t="s">
        <v>183</v>
      </c>
      <c r="BE68" s="213"/>
      <c r="BF68" s="212"/>
      <c r="BG68" s="211" t="s">
        <v>184</v>
      </c>
      <c r="BH68" s="213"/>
      <c r="BI68" s="213" t="s">
        <v>185</v>
      </c>
      <c r="BJ68" s="212"/>
      <c r="BK68" s="211" t="s">
        <v>186</v>
      </c>
      <c r="BL68" s="215" t="s">
        <v>187</v>
      </c>
      <c r="BM68" s="213"/>
      <c r="BN68" s="216" t="s">
        <v>188</v>
      </c>
      <c r="BO68" s="211"/>
      <c r="BP68" s="213" t="s">
        <v>189</v>
      </c>
      <c r="BQ68" s="208"/>
      <c r="BR68" s="209"/>
      <c r="BS68" s="207"/>
      <c r="BT68" s="208"/>
      <c r="BU68" s="208"/>
      <c r="BV68" s="209"/>
      <c r="BW68" s="211"/>
      <c r="BX68" s="213"/>
      <c r="BY68" s="213"/>
      <c r="BZ68" s="212"/>
      <c r="CA68" s="211"/>
      <c r="CB68" s="213"/>
      <c r="CC68" s="213"/>
      <c r="CD68" s="212"/>
      <c r="CE68" s="211"/>
      <c r="CF68" s="213"/>
      <c r="CG68" s="213"/>
      <c r="CH68" s="212"/>
      <c r="CI68" s="211"/>
      <c r="CJ68" s="213"/>
      <c r="CK68" s="213"/>
      <c r="CL68" s="212"/>
      <c r="CM68" s="211"/>
      <c r="CN68" s="213"/>
      <c r="CO68" s="208"/>
      <c r="CP68" s="209"/>
      <c r="CQ68" s="207"/>
      <c r="CR68" s="208"/>
      <c r="CS68" s="208"/>
      <c r="CT68" s="209"/>
      <c r="CU68" s="207"/>
      <c r="CV68" s="208"/>
      <c r="CW68" s="208"/>
      <c r="CX68" s="209"/>
      <c r="CY68" s="290"/>
    </row>
    <row r="69" spans="1:103" ht="24" customHeight="1">
      <c r="A69" s="1331"/>
      <c r="B69" s="1334"/>
      <c r="C69" s="324"/>
      <c r="D69" s="284" t="s">
        <v>234</v>
      </c>
      <c r="E69" s="291">
        <v>39301152</v>
      </c>
      <c r="F69" s="192">
        <v>4.7999999999999996E-3</v>
      </c>
      <c r="G69" s="197"/>
      <c r="H69" s="194"/>
      <c r="I69" s="194"/>
      <c r="J69" s="196"/>
      <c r="K69" s="193"/>
      <c r="L69" s="194"/>
      <c r="M69" s="194"/>
      <c r="N69" s="196"/>
      <c r="O69" s="193"/>
      <c r="P69" s="194"/>
      <c r="Q69" s="194"/>
      <c r="R69" s="196"/>
      <c r="S69" s="197"/>
      <c r="T69" s="194"/>
      <c r="U69" s="194"/>
      <c r="V69" s="196"/>
      <c r="W69" s="197"/>
      <c r="X69" s="194"/>
      <c r="Y69" s="194"/>
      <c r="Z69" s="196"/>
      <c r="AA69" s="197"/>
      <c r="AB69" s="194"/>
      <c r="AC69" s="194"/>
      <c r="AD69" s="196"/>
      <c r="AE69" s="197"/>
      <c r="AF69" s="194"/>
      <c r="AG69" s="194"/>
      <c r="AH69" s="196"/>
      <c r="AI69" s="197"/>
      <c r="AJ69" s="194"/>
      <c r="AK69" s="194"/>
      <c r="AL69" s="196"/>
      <c r="AM69" s="197"/>
      <c r="AN69" s="194"/>
      <c r="AO69" s="194"/>
      <c r="AP69" s="196"/>
      <c r="AQ69" s="197"/>
      <c r="AR69" s="195"/>
      <c r="AS69" s="194"/>
      <c r="AT69" s="196"/>
      <c r="AU69" s="235" t="s">
        <v>330</v>
      </c>
      <c r="AV69" s="194"/>
      <c r="AW69" s="194"/>
      <c r="AX69" s="196"/>
      <c r="AY69" s="197"/>
      <c r="AZ69" s="194"/>
      <c r="BA69" s="195"/>
      <c r="BB69" s="196"/>
      <c r="BC69" s="197"/>
      <c r="BD69" s="195"/>
      <c r="BE69" s="195" t="s">
        <v>315</v>
      </c>
      <c r="BF69" s="237"/>
      <c r="BG69" s="235"/>
      <c r="BH69" s="195"/>
      <c r="BI69" s="195"/>
      <c r="BJ69" s="237"/>
      <c r="BK69" s="235"/>
      <c r="BL69" s="195" t="s">
        <v>316</v>
      </c>
      <c r="BM69" s="195"/>
      <c r="BN69" s="237"/>
      <c r="BO69" s="235"/>
      <c r="BP69" s="195"/>
      <c r="BQ69" s="195" t="s">
        <v>317</v>
      </c>
      <c r="BR69" s="237"/>
      <c r="BS69" s="235"/>
      <c r="BT69" s="195"/>
      <c r="BU69" s="195"/>
      <c r="BV69" s="237" t="s">
        <v>318</v>
      </c>
      <c r="BW69" s="235"/>
      <c r="BX69" s="195"/>
      <c r="BY69" s="195"/>
      <c r="BZ69" s="237"/>
      <c r="CA69" s="235"/>
      <c r="CB69" s="195"/>
      <c r="CC69" s="195"/>
      <c r="CD69" s="237"/>
      <c r="CE69" s="235"/>
      <c r="CF69" s="195"/>
      <c r="CG69" s="195"/>
      <c r="CH69" s="237"/>
      <c r="CI69" s="235"/>
      <c r="CJ69" s="195"/>
      <c r="CK69" s="195"/>
      <c r="CL69" s="237"/>
      <c r="CM69" s="235"/>
      <c r="CN69" s="195"/>
      <c r="CO69" s="194"/>
      <c r="CP69" s="196"/>
      <c r="CQ69" s="197"/>
      <c r="CR69" s="194"/>
      <c r="CS69" s="194"/>
      <c r="CT69" s="196"/>
      <c r="CU69" s="197"/>
      <c r="CV69" s="194"/>
      <c r="CW69" s="194"/>
      <c r="CX69" s="196"/>
      <c r="CY69" s="296"/>
    </row>
    <row r="70" spans="1:103" ht="24" customHeight="1">
      <c r="A70" s="1331"/>
      <c r="B70" s="1334"/>
      <c r="C70" s="324"/>
      <c r="D70" s="284" t="s">
        <v>319</v>
      </c>
      <c r="E70" s="291">
        <v>262410508</v>
      </c>
      <c r="F70" s="192">
        <v>3.1800000000000002E-2</v>
      </c>
      <c r="G70" s="243"/>
      <c r="H70" s="241"/>
      <c r="I70" s="241"/>
      <c r="J70" s="242"/>
      <c r="K70" s="240"/>
      <c r="L70" s="241"/>
      <c r="M70" s="241"/>
      <c r="N70" s="242"/>
      <c r="O70" s="240"/>
      <c r="P70" s="241"/>
      <c r="Q70" s="241"/>
      <c r="R70" s="242"/>
      <c r="S70" s="243"/>
      <c r="T70" s="241"/>
      <c r="U70" s="241"/>
      <c r="V70" s="242"/>
      <c r="W70" s="243"/>
      <c r="X70" s="241"/>
      <c r="Y70" s="241"/>
      <c r="Z70" s="242"/>
      <c r="AA70" s="243"/>
      <c r="AB70" s="241"/>
      <c r="AC70" s="241"/>
      <c r="AD70" s="242"/>
      <c r="AE70" s="243"/>
      <c r="AF70" s="241"/>
      <c r="AG70" s="241"/>
      <c r="AH70" s="242"/>
      <c r="AI70" s="243"/>
      <c r="AJ70" s="241"/>
      <c r="AK70" s="241"/>
      <c r="AL70" s="242"/>
      <c r="AM70" s="243"/>
      <c r="AN70" s="241"/>
      <c r="AO70" s="241"/>
      <c r="AP70" s="242"/>
      <c r="AQ70" s="243"/>
      <c r="AR70" s="241"/>
      <c r="AS70" s="241"/>
      <c r="AT70" s="242"/>
      <c r="AU70" s="243"/>
      <c r="AV70" s="241"/>
      <c r="AW70" s="241"/>
      <c r="AX70" s="242"/>
      <c r="AY70" s="243"/>
      <c r="AZ70" s="241"/>
      <c r="BA70" s="241"/>
      <c r="BB70" s="242"/>
      <c r="BC70" s="243"/>
      <c r="BD70" s="241"/>
      <c r="BE70" s="241"/>
      <c r="BF70" s="242"/>
      <c r="BG70" s="243"/>
      <c r="BH70" s="241"/>
      <c r="BI70" s="241"/>
      <c r="BJ70" s="242"/>
      <c r="BK70" s="243"/>
      <c r="BL70" s="241"/>
      <c r="BM70" s="241"/>
      <c r="BN70" s="242"/>
      <c r="BO70" s="246"/>
      <c r="BP70" s="241"/>
      <c r="BQ70" s="241"/>
      <c r="BR70" s="242"/>
      <c r="BS70" s="243"/>
      <c r="BT70" s="241"/>
      <c r="BU70" s="241"/>
      <c r="BV70" s="242"/>
      <c r="BW70" s="246" t="s">
        <v>277</v>
      </c>
      <c r="BX70" s="244"/>
      <c r="BY70" s="244"/>
      <c r="BZ70" s="245"/>
      <c r="CA70" s="246"/>
      <c r="CB70" s="244"/>
      <c r="CC70" s="244" t="s">
        <v>272</v>
      </c>
      <c r="CD70" s="245"/>
      <c r="CE70" s="246"/>
      <c r="CF70" s="244" t="s">
        <v>279</v>
      </c>
      <c r="CG70" s="244"/>
      <c r="CH70" s="245"/>
      <c r="CI70" s="246"/>
      <c r="CJ70" s="244" t="s">
        <v>338</v>
      </c>
      <c r="CK70" s="244"/>
      <c r="CL70" s="245"/>
      <c r="CM70" s="246"/>
      <c r="CN70" s="244"/>
      <c r="CO70" s="241"/>
      <c r="CP70" s="242"/>
      <c r="CQ70" s="243"/>
      <c r="CR70" s="241"/>
      <c r="CS70" s="241"/>
      <c r="CT70" s="242"/>
      <c r="CU70" s="243"/>
      <c r="CV70" s="241"/>
      <c r="CW70" s="241"/>
      <c r="CX70" s="242"/>
      <c r="CY70" s="300"/>
    </row>
    <row r="71" spans="1:103" ht="24" customHeight="1">
      <c r="A71" s="1331"/>
      <c r="B71" s="1334"/>
      <c r="C71" s="324" t="s">
        <v>339</v>
      </c>
      <c r="D71" s="284" t="s">
        <v>258</v>
      </c>
      <c r="E71" s="291">
        <v>19990271</v>
      </c>
      <c r="F71" s="192">
        <v>2.3999999999999998E-3</v>
      </c>
      <c r="G71" s="207"/>
      <c r="H71" s="208"/>
      <c r="I71" s="208"/>
      <c r="J71" s="209"/>
      <c r="K71" s="210"/>
      <c r="L71" s="208"/>
      <c r="M71" s="208"/>
      <c r="N71" s="209"/>
      <c r="O71" s="210"/>
      <c r="P71" s="208"/>
      <c r="Q71" s="208"/>
      <c r="R71" s="209"/>
      <c r="S71" s="207"/>
      <c r="T71" s="208"/>
      <c r="U71" s="208"/>
      <c r="V71" s="209"/>
      <c r="W71" s="207"/>
      <c r="X71" s="208"/>
      <c r="Y71" s="208"/>
      <c r="Z71" s="209"/>
      <c r="AA71" s="207"/>
      <c r="AB71" s="208"/>
      <c r="AC71" s="208"/>
      <c r="AD71" s="209"/>
      <c r="AE71" s="211"/>
      <c r="AF71" s="208"/>
      <c r="AG71" s="208"/>
      <c r="AH71" s="209"/>
      <c r="AI71" s="207"/>
      <c r="AJ71" s="208"/>
      <c r="AK71" s="208"/>
      <c r="AL71" s="209"/>
      <c r="AM71" s="211"/>
      <c r="AN71" s="208"/>
      <c r="AO71" s="208"/>
      <c r="AP71" s="209"/>
      <c r="AQ71" s="211"/>
      <c r="AR71" s="208"/>
      <c r="AS71" s="208"/>
      <c r="AT71" s="212" t="s">
        <v>179</v>
      </c>
      <c r="AU71" s="207"/>
      <c r="AV71" s="213" t="s">
        <v>180</v>
      </c>
      <c r="AW71" s="213"/>
      <c r="AX71" s="212"/>
      <c r="AY71" s="214" t="s">
        <v>181</v>
      </c>
      <c r="AZ71" s="213"/>
      <c r="BA71" s="213"/>
      <c r="BB71" s="212" t="s">
        <v>182</v>
      </c>
      <c r="BC71" s="211"/>
      <c r="BD71" s="213" t="s">
        <v>183</v>
      </c>
      <c r="BE71" s="213"/>
      <c r="BF71" s="212"/>
      <c r="BG71" s="211" t="s">
        <v>184</v>
      </c>
      <c r="BH71" s="213"/>
      <c r="BI71" s="213" t="s">
        <v>185</v>
      </c>
      <c r="BJ71" s="212"/>
      <c r="BK71" s="211" t="s">
        <v>186</v>
      </c>
      <c r="BL71" s="215" t="s">
        <v>187</v>
      </c>
      <c r="BM71" s="213"/>
      <c r="BN71" s="216" t="s">
        <v>188</v>
      </c>
      <c r="BO71" s="211"/>
      <c r="BP71" s="213" t="s">
        <v>189</v>
      </c>
      <c r="BQ71" s="208"/>
      <c r="BR71" s="209"/>
      <c r="BS71" s="207"/>
      <c r="BT71" s="208"/>
      <c r="BU71" s="208"/>
      <c r="BV71" s="209"/>
      <c r="BW71" s="211"/>
      <c r="BX71" s="213"/>
      <c r="BY71" s="213"/>
      <c r="BZ71" s="212"/>
      <c r="CA71" s="211"/>
      <c r="CB71" s="213"/>
      <c r="CC71" s="213"/>
      <c r="CD71" s="212"/>
      <c r="CE71" s="211"/>
      <c r="CF71" s="213"/>
      <c r="CG71" s="213"/>
      <c r="CH71" s="212"/>
      <c r="CI71" s="211"/>
      <c r="CJ71" s="213"/>
      <c r="CK71" s="213"/>
      <c r="CL71" s="212"/>
      <c r="CM71" s="211"/>
      <c r="CN71" s="213"/>
      <c r="CO71" s="208"/>
      <c r="CP71" s="209"/>
      <c r="CQ71" s="207"/>
      <c r="CR71" s="208"/>
      <c r="CS71" s="208"/>
      <c r="CT71" s="209"/>
      <c r="CU71" s="207"/>
      <c r="CV71" s="208"/>
      <c r="CW71" s="208"/>
      <c r="CX71" s="209"/>
      <c r="CY71" s="290"/>
    </row>
    <row r="72" spans="1:103" ht="24" customHeight="1">
      <c r="A72" s="1331"/>
      <c r="B72" s="1334"/>
      <c r="C72" s="297"/>
      <c r="D72" s="284" t="s">
        <v>234</v>
      </c>
      <c r="E72" s="291">
        <v>20096504</v>
      </c>
      <c r="F72" s="192">
        <v>2.3999999999999998E-3</v>
      </c>
      <c r="G72" s="197"/>
      <c r="H72" s="194"/>
      <c r="I72" s="194"/>
      <c r="J72" s="196"/>
      <c r="K72" s="193"/>
      <c r="L72" s="194"/>
      <c r="M72" s="194"/>
      <c r="N72" s="196"/>
      <c r="O72" s="193"/>
      <c r="P72" s="194"/>
      <c r="Q72" s="194"/>
      <c r="R72" s="196"/>
      <c r="S72" s="197"/>
      <c r="T72" s="194"/>
      <c r="U72" s="194"/>
      <c r="V72" s="196"/>
      <c r="W72" s="197"/>
      <c r="X72" s="194"/>
      <c r="Y72" s="194"/>
      <c r="Z72" s="196"/>
      <c r="AA72" s="197"/>
      <c r="AB72" s="194"/>
      <c r="AC72" s="194"/>
      <c r="AD72" s="196"/>
      <c r="AE72" s="197"/>
      <c r="AF72" s="194"/>
      <c r="AG72" s="194"/>
      <c r="AH72" s="196"/>
      <c r="AI72" s="197"/>
      <c r="AJ72" s="194"/>
      <c r="AK72" s="194"/>
      <c r="AL72" s="196"/>
      <c r="AM72" s="197"/>
      <c r="AN72" s="194"/>
      <c r="AO72" s="194"/>
      <c r="AP72" s="196"/>
      <c r="AQ72" s="197"/>
      <c r="AR72" s="195"/>
      <c r="AS72" s="194"/>
      <c r="AT72" s="196"/>
      <c r="AU72" s="197"/>
      <c r="AV72" s="194"/>
      <c r="AW72" s="194"/>
      <c r="AX72" s="196"/>
      <c r="AY72" s="197"/>
      <c r="AZ72" s="194"/>
      <c r="BA72" s="195"/>
      <c r="BB72" s="196"/>
      <c r="BC72" s="235" t="s">
        <v>340</v>
      </c>
      <c r="BD72" s="195"/>
      <c r="BE72" s="195"/>
      <c r="BF72" s="237"/>
      <c r="BG72" s="235"/>
      <c r="BH72" s="195" t="s">
        <v>259</v>
      </c>
      <c r="BI72" s="195"/>
      <c r="BJ72" s="237"/>
      <c r="BK72" s="235"/>
      <c r="BL72" s="195"/>
      <c r="BM72" s="195"/>
      <c r="BN72" s="237"/>
      <c r="BO72" s="235"/>
      <c r="BP72" s="195" t="s">
        <v>260</v>
      </c>
      <c r="BQ72" s="195"/>
      <c r="BR72" s="237"/>
      <c r="BS72" s="197"/>
      <c r="BT72" s="194"/>
      <c r="BU72" s="194"/>
      <c r="BV72" s="196"/>
      <c r="BW72" s="235"/>
      <c r="BX72" s="195"/>
      <c r="BY72" s="195"/>
      <c r="BZ72" s="237"/>
      <c r="CA72" s="235"/>
      <c r="CB72" s="195"/>
      <c r="CC72" s="195"/>
      <c r="CD72" s="237"/>
      <c r="CE72" s="235"/>
      <c r="CF72" s="195"/>
      <c r="CG72" s="195"/>
      <c r="CH72" s="237"/>
      <c r="CI72" s="235"/>
      <c r="CJ72" s="195"/>
      <c r="CK72" s="195"/>
      <c r="CL72" s="237"/>
      <c r="CM72" s="235"/>
      <c r="CN72" s="195"/>
      <c r="CO72" s="194"/>
      <c r="CP72" s="196"/>
      <c r="CQ72" s="197"/>
      <c r="CR72" s="194"/>
      <c r="CS72" s="194"/>
      <c r="CT72" s="196"/>
      <c r="CU72" s="197"/>
      <c r="CV72" s="194"/>
      <c r="CW72" s="194"/>
      <c r="CX72" s="196"/>
      <c r="CY72" s="296"/>
    </row>
    <row r="73" spans="1:103" ht="24" customHeight="1">
      <c r="A73" s="1331"/>
      <c r="B73" s="1334"/>
      <c r="C73" s="297"/>
      <c r="D73" s="284" t="s">
        <v>319</v>
      </c>
      <c r="E73" s="291">
        <v>37574247</v>
      </c>
      <c r="F73" s="192">
        <v>4.5999999999999999E-3</v>
      </c>
      <c r="G73" s="243"/>
      <c r="H73" s="241"/>
      <c r="I73" s="241"/>
      <c r="J73" s="242"/>
      <c r="K73" s="240"/>
      <c r="L73" s="241"/>
      <c r="M73" s="241"/>
      <c r="N73" s="242"/>
      <c r="O73" s="240"/>
      <c r="P73" s="241"/>
      <c r="Q73" s="241"/>
      <c r="R73" s="242"/>
      <c r="S73" s="243"/>
      <c r="T73" s="241"/>
      <c r="U73" s="241"/>
      <c r="V73" s="242"/>
      <c r="W73" s="243"/>
      <c r="X73" s="241"/>
      <c r="Y73" s="241"/>
      <c r="Z73" s="242"/>
      <c r="AA73" s="243"/>
      <c r="AB73" s="241"/>
      <c r="AC73" s="241"/>
      <c r="AD73" s="242"/>
      <c r="AE73" s="243"/>
      <c r="AF73" s="241"/>
      <c r="AG73" s="241"/>
      <c r="AH73" s="242"/>
      <c r="AI73" s="243"/>
      <c r="AJ73" s="241"/>
      <c r="AK73" s="241"/>
      <c r="AL73" s="242"/>
      <c r="AM73" s="243"/>
      <c r="AN73" s="241"/>
      <c r="AO73" s="241"/>
      <c r="AP73" s="242"/>
      <c r="AQ73" s="243"/>
      <c r="AR73" s="241"/>
      <c r="AS73" s="241"/>
      <c r="AT73" s="242"/>
      <c r="AU73" s="243"/>
      <c r="AV73" s="241"/>
      <c r="AW73" s="241"/>
      <c r="AX73" s="242"/>
      <c r="AY73" s="243"/>
      <c r="AZ73" s="241"/>
      <c r="BA73" s="241"/>
      <c r="BB73" s="242"/>
      <c r="BC73" s="243"/>
      <c r="BD73" s="241"/>
      <c r="BE73" s="241"/>
      <c r="BF73" s="242"/>
      <c r="BG73" s="243"/>
      <c r="BH73" s="241"/>
      <c r="BI73" s="241"/>
      <c r="BJ73" s="242"/>
      <c r="BK73" s="243"/>
      <c r="BL73" s="241"/>
      <c r="BM73" s="241"/>
      <c r="BN73" s="242"/>
      <c r="BO73" s="246"/>
      <c r="BP73" s="241"/>
      <c r="BQ73" s="241"/>
      <c r="BR73" s="242"/>
      <c r="BS73" s="243"/>
      <c r="BT73" s="241"/>
      <c r="BU73" s="241"/>
      <c r="BV73" s="242"/>
      <c r="BW73" s="246"/>
      <c r="BX73" s="244"/>
      <c r="BY73" s="244"/>
      <c r="BZ73" s="245"/>
      <c r="CA73" s="246"/>
      <c r="CB73" s="244"/>
      <c r="CC73" s="244"/>
      <c r="CD73" s="245"/>
      <c r="CE73" s="246" t="s">
        <v>341</v>
      </c>
      <c r="CF73" s="244"/>
      <c r="CG73" s="244"/>
      <c r="CH73" s="245"/>
      <c r="CI73" s="246"/>
      <c r="CJ73" s="244" t="s">
        <v>342</v>
      </c>
      <c r="CK73" s="244"/>
      <c r="CL73" s="245"/>
      <c r="CM73" s="246"/>
      <c r="CN73" s="244"/>
      <c r="CO73" s="241"/>
      <c r="CP73" s="242"/>
      <c r="CQ73" s="243"/>
      <c r="CR73" s="241"/>
      <c r="CS73" s="241"/>
      <c r="CT73" s="242"/>
      <c r="CU73" s="243"/>
      <c r="CV73" s="241"/>
      <c r="CW73" s="241"/>
      <c r="CX73" s="242"/>
      <c r="CY73" s="300"/>
    </row>
    <row r="74" spans="1:103" ht="24" customHeight="1">
      <c r="A74" s="1331"/>
      <c r="B74" s="1334"/>
      <c r="C74" s="297" t="s">
        <v>343</v>
      </c>
      <c r="D74" s="284" t="s">
        <v>258</v>
      </c>
      <c r="E74" s="291">
        <v>64202671</v>
      </c>
      <c r="F74" s="192">
        <v>7.7999999999999996E-3</v>
      </c>
      <c r="G74" s="207"/>
      <c r="H74" s="208"/>
      <c r="I74" s="208"/>
      <c r="J74" s="209"/>
      <c r="K74" s="210"/>
      <c r="L74" s="208"/>
      <c r="M74" s="208"/>
      <c r="N74" s="209"/>
      <c r="O74" s="210"/>
      <c r="P74" s="208"/>
      <c r="Q74" s="208"/>
      <c r="R74" s="209"/>
      <c r="S74" s="207"/>
      <c r="T74" s="208"/>
      <c r="U74" s="208"/>
      <c r="V74" s="209"/>
      <c r="W74" s="207"/>
      <c r="X74" s="208"/>
      <c r="Y74" s="208"/>
      <c r="Z74" s="209"/>
      <c r="AA74" s="207"/>
      <c r="AB74" s="208"/>
      <c r="AC74" s="208"/>
      <c r="AD74" s="209"/>
      <c r="AE74" s="211"/>
      <c r="AF74" s="208"/>
      <c r="AG74" s="208"/>
      <c r="AH74" s="209"/>
      <c r="AI74" s="207"/>
      <c r="AJ74" s="208"/>
      <c r="AK74" s="208"/>
      <c r="AL74" s="209"/>
      <c r="AM74" s="211"/>
      <c r="AN74" s="208"/>
      <c r="AO74" s="208"/>
      <c r="AP74" s="209"/>
      <c r="AQ74" s="211"/>
      <c r="AR74" s="208"/>
      <c r="AS74" s="208"/>
      <c r="AT74" s="212" t="s">
        <v>179</v>
      </c>
      <c r="AU74" s="207"/>
      <c r="AV74" s="213" t="s">
        <v>180</v>
      </c>
      <c r="AW74" s="213"/>
      <c r="AX74" s="212"/>
      <c r="AY74" s="214" t="s">
        <v>181</v>
      </c>
      <c r="AZ74" s="213"/>
      <c r="BA74" s="213"/>
      <c r="BB74" s="212" t="s">
        <v>182</v>
      </c>
      <c r="BC74" s="211"/>
      <c r="BD74" s="213" t="s">
        <v>183</v>
      </c>
      <c r="BE74" s="213"/>
      <c r="BF74" s="212"/>
      <c r="BG74" s="211" t="s">
        <v>184</v>
      </c>
      <c r="BH74" s="213"/>
      <c r="BI74" s="213" t="s">
        <v>185</v>
      </c>
      <c r="BJ74" s="212"/>
      <c r="BK74" s="211" t="s">
        <v>186</v>
      </c>
      <c r="BL74" s="215" t="s">
        <v>187</v>
      </c>
      <c r="BM74" s="213"/>
      <c r="BN74" s="216" t="s">
        <v>188</v>
      </c>
      <c r="BO74" s="211"/>
      <c r="BP74" s="213" t="s">
        <v>189</v>
      </c>
      <c r="BQ74" s="208"/>
      <c r="BR74" s="209"/>
      <c r="BS74" s="207"/>
      <c r="BT74" s="208"/>
      <c r="BU74" s="208"/>
      <c r="BV74" s="209"/>
      <c r="BW74" s="207"/>
      <c r="BX74" s="208"/>
      <c r="BY74" s="208"/>
      <c r="BZ74" s="209"/>
      <c r="CA74" s="207"/>
      <c r="CB74" s="208"/>
      <c r="CC74" s="208"/>
      <c r="CD74" s="209"/>
      <c r="CE74" s="207"/>
      <c r="CF74" s="208"/>
      <c r="CG74" s="208"/>
      <c r="CH74" s="209"/>
      <c r="CI74" s="207"/>
      <c r="CJ74" s="208"/>
      <c r="CK74" s="208"/>
      <c r="CL74" s="209"/>
      <c r="CM74" s="207"/>
      <c r="CN74" s="208"/>
      <c r="CO74" s="208"/>
      <c r="CP74" s="209"/>
      <c r="CQ74" s="207"/>
      <c r="CR74" s="208"/>
      <c r="CS74" s="208"/>
      <c r="CT74" s="209"/>
      <c r="CU74" s="207"/>
      <c r="CV74" s="208"/>
      <c r="CW74" s="208"/>
      <c r="CX74" s="209"/>
      <c r="CY74" s="290"/>
    </row>
    <row r="75" spans="1:103" ht="24" customHeight="1">
      <c r="A75" s="1331"/>
      <c r="B75" s="1334"/>
      <c r="C75" s="297"/>
      <c r="D75" s="284" t="s">
        <v>234</v>
      </c>
      <c r="E75" s="291">
        <v>65755243</v>
      </c>
      <c r="F75" s="192">
        <v>8.0000000000000002E-3</v>
      </c>
      <c r="G75" s="243"/>
      <c r="H75" s="241"/>
      <c r="I75" s="241"/>
      <c r="J75" s="242"/>
      <c r="K75" s="240"/>
      <c r="L75" s="241"/>
      <c r="M75" s="241"/>
      <c r="N75" s="242"/>
      <c r="O75" s="240"/>
      <c r="P75" s="241"/>
      <c r="Q75" s="241"/>
      <c r="R75" s="242"/>
      <c r="S75" s="243"/>
      <c r="T75" s="241"/>
      <c r="U75" s="241"/>
      <c r="V75" s="242"/>
      <c r="W75" s="243"/>
      <c r="X75" s="241"/>
      <c r="Y75" s="241"/>
      <c r="Z75" s="242"/>
      <c r="AA75" s="243"/>
      <c r="AB75" s="241"/>
      <c r="AC75" s="241"/>
      <c r="AD75" s="242"/>
      <c r="AE75" s="243"/>
      <c r="AF75" s="241"/>
      <c r="AG75" s="241"/>
      <c r="AH75" s="242"/>
      <c r="AI75" s="243"/>
      <c r="AJ75" s="241"/>
      <c r="AK75" s="241"/>
      <c r="AL75" s="242"/>
      <c r="AM75" s="243"/>
      <c r="AN75" s="241"/>
      <c r="AO75" s="241"/>
      <c r="AP75" s="242"/>
      <c r="AQ75" s="243"/>
      <c r="AR75" s="244"/>
      <c r="AS75" s="241"/>
      <c r="AT75" s="242"/>
      <c r="AU75" s="243"/>
      <c r="AV75" s="241"/>
      <c r="AW75" s="241"/>
      <c r="AX75" s="242"/>
      <c r="AY75" s="243"/>
      <c r="AZ75" s="241"/>
      <c r="BA75" s="244"/>
      <c r="BB75" s="242"/>
      <c r="BC75" s="243"/>
      <c r="BD75" s="241"/>
      <c r="BE75" s="241"/>
      <c r="BF75" s="237"/>
      <c r="BG75" s="235"/>
      <c r="BH75" s="195" t="s">
        <v>344</v>
      </c>
      <c r="BI75" s="195"/>
      <c r="BJ75" s="237"/>
      <c r="BK75" s="235"/>
      <c r="BL75" s="195"/>
      <c r="BM75" s="195"/>
      <c r="BN75" s="237"/>
      <c r="BO75" s="235"/>
      <c r="BP75" s="195" t="s">
        <v>345</v>
      </c>
      <c r="BQ75" s="195"/>
      <c r="BR75" s="237"/>
      <c r="BS75" s="197"/>
      <c r="BT75" s="194"/>
      <c r="BU75" s="241"/>
      <c r="BV75" s="242"/>
      <c r="BW75" s="243"/>
      <c r="BX75" s="241"/>
      <c r="BY75" s="241"/>
      <c r="BZ75" s="242"/>
      <c r="CA75" s="243"/>
      <c r="CB75" s="241"/>
      <c r="CC75" s="241"/>
      <c r="CD75" s="242"/>
      <c r="CE75" s="243"/>
      <c r="CF75" s="241"/>
      <c r="CG75" s="241"/>
      <c r="CH75" s="242"/>
      <c r="CI75" s="243"/>
      <c r="CJ75" s="241"/>
      <c r="CK75" s="241"/>
      <c r="CL75" s="242"/>
      <c r="CM75" s="243"/>
      <c r="CN75" s="241"/>
      <c r="CO75" s="241"/>
      <c r="CP75" s="242"/>
      <c r="CQ75" s="243"/>
      <c r="CR75" s="241"/>
      <c r="CS75" s="241"/>
      <c r="CT75" s="242"/>
      <c r="CU75" s="243"/>
      <c r="CV75" s="241"/>
      <c r="CW75" s="241"/>
      <c r="CX75" s="242"/>
      <c r="CY75" s="300"/>
    </row>
    <row r="76" spans="1:103" ht="24" customHeight="1">
      <c r="A76" s="1331"/>
      <c r="B76" s="1334"/>
      <c r="C76" s="297" t="s">
        <v>346</v>
      </c>
      <c r="D76" s="284" t="s">
        <v>258</v>
      </c>
      <c r="E76" s="291">
        <v>5338428</v>
      </c>
      <c r="F76" s="192">
        <v>5.9999999999999995E-4</v>
      </c>
      <c r="G76" s="207"/>
      <c r="H76" s="208"/>
      <c r="I76" s="208"/>
      <c r="J76" s="209"/>
      <c r="K76" s="210"/>
      <c r="L76" s="208"/>
      <c r="M76" s="208"/>
      <c r="N76" s="209"/>
      <c r="O76" s="210"/>
      <c r="P76" s="208"/>
      <c r="Q76" s="208"/>
      <c r="R76" s="209"/>
      <c r="S76" s="207"/>
      <c r="T76" s="208"/>
      <c r="U76" s="208"/>
      <c r="V76" s="209"/>
      <c r="W76" s="207"/>
      <c r="X76" s="208"/>
      <c r="Y76" s="208"/>
      <c r="Z76" s="209"/>
      <c r="AA76" s="207"/>
      <c r="AB76" s="208"/>
      <c r="AC76" s="208"/>
      <c r="AD76" s="209"/>
      <c r="AE76" s="211"/>
      <c r="AF76" s="208"/>
      <c r="AG76" s="208"/>
      <c r="AH76" s="209"/>
      <c r="AI76" s="207"/>
      <c r="AJ76" s="208"/>
      <c r="AK76" s="208"/>
      <c r="AL76" s="212" t="s">
        <v>176</v>
      </c>
      <c r="AM76" s="211"/>
      <c r="AN76" s="213"/>
      <c r="AO76" s="213" t="s">
        <v>177</v>
      </c>
      <c r="AP76" s="212"/>
      <c r="AQ76" s="211"/>
      <c r="AR76" s="213" t="s">
        <v>178</v>
      </c>
      <c r="AS76" s="213"/>
      <c r="AT76" s="212" t="s">
        <v>179</v>
      </c>
      <c r="AU76" s="207"/>
      <c r="AV76" s="208"/>
      <c r="AW76" s="208"/>
      <c r="AX76" s="209"/>
      <c r="AY76" s="207"/>
      <c r="AZ76" s="208"/>
      <c r="BA76" s="208"/>
      <c r="BB76" s="209"/>
      <c r="BC76" s="207"/>
      <c r="BD76" s="208"/>
      <c r="BE76" s="208"/>
      <c r="BF76" s="209"/>
      <c r="BG76" s="207"/>
      <c r="BH76" s="208"/>
      <c r="BI76" s="208"/>
      <c r="BJ76" s="209"/>
      <c r="BK76" s="207"/>
      <c r="BL76" s="208"/>
      <c r="BM76" s="208"/>
      <c r="BN76" s="209"/>
      <c r="BO76" s="207"/>
      <c r="BP76" s="208"/>
      <c r="BQ76" s="208"/>
      <c r="BR76" s="209"/>
      <c r="BS76" s="207"/>
      <c r="BT76" s="208"/>
      <c r="BU76" s="208"/>
      <c r="BV76" s="209"/>
      <c r="BW76" s="207"/>
      <c r="BX76" s="208"/>
      <c r="BY76" s="208"/>
      <c r="BZ76" s="209"/>
      <c r="CA76" s="207"/>
      <c r="CB76" s="208"/>
      <c r="CC76" s="208"/>
      <c r="CD76" s="209"/>
      <c r="CE76" s="207"/>
      <c r="CF76" s="208"/>
      <c r="CG76" s="208"/>
      <c r="CH76" s="209"/>
      <c r="CI76" s="207"/>
      <c r="CJ76" s="208"/>
      <c r="CK76" s="208"/>
      <c r="CL76" s="209"/>
      <c r="CM76" s="207"/>
      <c r="CN76" s="208"/>
      <c r="CO76" s="208"/>
      <c r="CP76" s="209"/>
      <c r="CQ76" s="207"/>
      <c r="CR76" s="208"/>
      <c r="CS76" s="208"/>
      <c r="CT76" s="209"/>
      <c r="CU76" s="207"/>
      <c r="CV76" s="208"/>
      <c r="CW76" s="208"/>
      <c r="CX76" s="209"/>
      <c r="CY76" s="290"/>
    </row>
    <row r="77" spans="1:103" ht="24" customHeight="1">
      <c r="A77" s="1331"/>
      <c r="B77" s="1334"/>
      <c r="C77" s="283" t="s">
        <v>226</v>
      </c>
      <c r="D77" s="284" t="s">
        <v>234</v>
      </c>
      <c r="E77" s="291">
        <v>4251053</v>
      </c>
      <c r="F77" s="192">
        <v>5.0000000000000001E-4</v>
      </c>
      <c r="G77" s="197"/>
      <c r="H77" s="194"/>
      <c r="I77" s="194"/>
      <c r="J77" s="196"/>
      <c r="K77" s="193"/>
      <c r="L77" s="194"/>
      <c r="M77" s="194"/>
      <c r="N77" s="196"/>
      <c r="O77" s="193"/>
      <c r="P77" s="194"/>
      <c r="Q77" s="194"/>
      <c r="R77" s="196"/>
      <c r="S77" s="197"/>
      <c r="T77" s="194"/>
      <c r="U77" s="194"/>
      <c r="V77" s="196"/>
      <c r="W77" s="197"/>
      <c r="X77" s="194"/>
      <c r="Y77" s="194"/>
      <c r="Z77" s="196"/>
      <c r="AA77" s="197"/>
      <c r="AB77" s="194"/>
      <c r="AC77" s="194"/>
      <c r="AD77" s="196"/>
      <c r="AE77" s="197"/>
      <c r="AF77" s="194"/>
      <c r="AG77" s="194"/>
      <c r="AH77" s="196"/>
      <c r="AI77" s="197"/>
      <c r="AJ77" s="194"/>
      <c r="AK77" s="194"/>
      <c r="AL77" s="196"/>
      <c r="AM77" s="197"/>
      <c r="AN77" s="194"/>
      <c r="AO77" s="194"/>
      <c r="AP77" s="196"/>
      <c r="AQ77" s="197"/>
      <c r="AR77" s="194"/>
      <c r="AS77" s="194"/>
      <c r="AT77" s="196"/>
      <c r="AU77" s="235" t="s">
        <v>234</v>
      </c>
      <c r="AV77" s="194"/>
      <c r="AW77" s="194"/>
      <c r="AX77" s="196"/>
      <c r="AY77" s="197"/>
      <c r="AZ77" s="194"/>
      <c r="BA77" s="194"/>
      <c r="BB77" s="196"/>
      <c r="BC77" s="197"/>
      <c r="BD77" s="194"/>
      <c r="BE77" s="194"/>
      <c r="BF77" s="196"/>
      <c r="BG77" s="197"/>
      <c r="BH77" s="194"/>
      <c r="BI77" s="194"/>
      <c r="BJ77" s="196"/>
      <c r="BK77" s="197"/>
      <c r="BL77" s="194"/>
      <c r="BM77" s="194"/>
      <c r="BN77" s="196"/>
      <c r="BO77" s="197"/>
      <c r="BP77" s="194"/>
      <c r="BQ77" s="194"/>
      <c r="BR77" s="196"/>
      <c r="BS77" s="197"/>
      <c r="BT77" s="194"/>
      <c r="BU77" s="194"/>
      <c r="BV77" s="196"/>
      <c r="BW77" s="197"/>
      <c r="BX77" s="194"/>
      <c r="BY77" s="194"/>
      <c r="BZ77" s="196"/>
      <c r="CA77" s="235" t="s">
        <v>234</v>
      </c>
      <c r="CB77" s="194"/>
      <c r="CC77" s="194"/>
      <c r="CD77" s="196"/>
      <c r="CE77" s="197"/>
      <c r="CF77" s="194"/>
      <c r="CG77" s="194"/>
      <c r="CH77" s="196"/>
      <c r="CI77" s="197"/>
      <c r="CJ77" s="194"/>
      <c r="CK77" s="194"/>
      <c r="CL77" s="196"/>
      <c r="CM77" s="197"/>
      <c r="CN77" s="194"/>
      <c r="CO77" s="194"/>
      <c r="CP77" s="196"/>
      <c r="CQ77" s="197"/>
      <c r="CR77" s="194"/>
      <c r="CS77" s="194"/>
      <c r="CT77" s="196"/>
      <c r="CU77" s="197"/>
      <c r="CV77" s="194"/>
      <c r="CW77" s="194"/>
      <c r="CX77" s="196"/>
      <c r="CY77" s="296"/>
    </row>
    <row r="78" spans="1:103" ht="24" customHeight="1">
      <c r="A78" s="1331"/>
      <c r="B78" s="1334"/>
      <c r="C78" s="297"/>
      <c r="D78" s="284" t="s">
        <v>319</v>
      </c>
      <c r="E78" s="291">
        <v>141156560</v>
      </c>
      <c r="F78" s="192">
        <v>1.7100000000000001E-2</v>
      </c>
      <c r="G78" s="243"/>
      <c r="H78" s="241"/>
      <c r="I78" s="241"/>
      <c r="J78" s="242"/>
      <c r="K78" s="240"/>
      <c r="L78" s="241"/>
      <c r="M78" s="241"/>
      <c r="N78" s="242"/>
      <c r="O78" s="240"/>
      <c r="P78" s="241"/>
      <c r="Q78" s="241"/>
      <c r="R78" s="242"/>
      <c r="S78" s="243"/>
      <c r="T78" s="241"/>
      <c r="U78" s="241"/>
      <c r="V78" s="242"/>
      <c r="W78" s="243"/>
      <c r="X78" s="241"/>
      <c r="Y78" s="241"/>
      <c r="Z78" s="242"/>
      <c r="AA78" s="243"/>
      <c r="AB78" s="241"/>
      <c r="AC78" s="241"/>
      <c r="AD78" s="242"/>
      <c r="AE78" s="243"/>
      <c r="AF78" s="241"/>
      <c r="AG78" s="241"/>
      <c r="AH78" s="242"/>
      <c r="AI78" s="243"/>
      <c r="AJ78" s="241"/>
      <c r="AK78" s="241"/>
      <c r="AL78" s="242"/>
      <c r="AM78" s="243"/>
      <c r="AN78" s="241"/>
      <c r="AO78" s="241"/>
      <c r="AP78" s="242"/>
      <c r="AQ78" s="243"/>
      <c r="AR78" s="241"/>
      <c r="AS78" s="241"/>
      <c r="AT78" s="242"/>
      <c r="AU78" s="243"/>
      <c r="AV78" s="241"/>
      <c r="AW78" s="241"/>
      <c r="AX78" s="242"/>
      <c r="AY78" s="243"/>
      <c r="AZ78" s="241"/>
      <c r="BA78" s="241"/>
      <c r="BB78" s="242"/>
      <c r="BC78" s="243"/>
      <c r="BD78" s="241"/>
      <c r="BE78" s="241"/>
      <c r="BF78" s="242"/>
      <c r="BG78" s="243"/>
      <c r="BH78" s="241"/>
      <c r="BI78" s="241"/>
      <c r="BJ78" s="242"/>
      <c r="BK78" s="243"/>
      <c r="BL78" s="241"/>
      <c r="BM78" s="241"/>
      <c r="BN78" s="242"/>
      <c r="BO78" s="243"/>
      <c r="BP78" s="241"/>
      <c r="BQ78" s="241"/>
      <c r="BR78" s="242"/>
      <c r="BS78" s="243"/>
      <c r="BT78" s="241"/>
      <c r="BU78" s="241"/>
      <c r="BV78" s="242"/>
      <c r="BW78" s="243"/>
      <c r="BX78" s="241"/>
      <c r="BY78" s="241"/>
      <c r="BZ78" s="242"/>
      <c r="CA78" s="243"/>
      <c r="CB78" s="241"/>
      <c r="CC78" s="241"/>
      <c r="CD78" s="242"/>
      <c r="CE78" s="246"/>
      <c r="CF78" s="244" t="s">
        <v>347</v>
      </c>
      <c r="CG78" s="244"/>
      <c r="CH78" s="245"/>
      <c r="CI78" s="246"/>
      <c r="CJ78" s="244" t="s">
        <v>342</v>
      </c>
      <c r="CK78" s="244"/>
      <c r="CL78" s="245"/>
      <c r="CM78" s="243"/>
      <c r="CN78" s="241"/>
      <c r="CO78" s="241"/>
      <c r="CP78" s="242"/>
      <c r="CQ78" s="243"/>
      <c r="CR78" s="241"/>
      <c r="CS78" s="241"/>
      <c r="CT78" s="242"/>
      <c r="CU78" s="243"/>
      <c r="CV78" s="241"/>
      <c r="CW78" s="241"/>
      <c r="CX78" s="242"/>
      <c r="CY78" s="300"/>
    </row>
    <row r="79" spans="1:103" ht="24" customHeight="1">
      <c r="A79" s="1331"/>
      <c r="B79" s="1334"/>
      <c r="C79" s="297" t="s">
        <v>348</v>
      </c>
      <c r="D79" s="284" t="s">
        <v>304</v>
      </c>
      <c r="E79" s="291">
        <v>139284896</v>
      </c>
      <c r="F79" s="192">
        <v>1.6892465060930104E-2</v>
      </c>
      <c r="G79" s="207"/>
      <c r="H79" s="208"/>
      <c r="I79" s="208"/>
      <c r="J79" s="209"/>
      <c r="K79" s="210"/>
      <c r="L79" s="208"/>
      <c r="M79" s="208"/>
      <c r="N79" s="209"/>
      <c r="O79" s="210"/>
      <c r="P79" s="208"/>
      <c r="Q79" s="208"/>
      <c r="R79" s="209"/>
      <c r="S79" s="207"/>
      <c r="T79" s="208"/>
      <c r="U79" s="208"/>
      <c r="V79" s="209"/>
      <c r="W79" s="207"/>
      <c r="X79" s="208"/>
      <c r="Y79" s="208"/>
      <c r="Z79" s="209"/>
      <c r="AA79" s="207"/>
      <c r="AB79" s="208"/>
      <c r="AC79" s="208"/>
      <c r="AD79" s="209"/>
      <c r="AE79" s="207"/>
      <c r="AF79" s="208"/>
      <c r="AG79" s="208"/>
      <c r="AH79" s="209"/>
      <c r="AI79" s="207"/>
      <c r="AJ79" s="208"/>
      <c r="AK79" s="208"/>
      <c r="AL79" s="209"/>
      <c r="AM79" s="207"/>
      <c r="AN79" s="208"/>
      <c r="AO79" s="208"/>
      <c r="AP79" s="209"/>
      <c r="AQ79" s="207"/>
      <c r="AR79" s="208"/>
      <c r="AS79" s="208"/>
      <c r="AT79" s="209"/>
      <c r="AU79" s="211"/>
      <c r="AV79" s="213" t="s">
        <v>305</v>
      </c>
      <c r="AW79" s="213"/>
      <c r="AX79" s="212"/>
      <c r="AY79" s="211"/>
      <c r="AZ79" s="213"/>
      <c r="BA79" s="213"/>
      <c r="BB79" s="212"/>
      <c r="BC79" s="211" t="s">
        <v>306</v>
      </c>
      <c r="BD79" s="213"/>
      <c r="BE79" s="213"/>
      <c r="BF79" s="212"/>
      <c r="BG79" s="211"/>
      <c r="BH79" s="213"/>
      <c r="BI79" s="213"/>
      <c r="BJ79" s="212" t="s">
        <v>307</v>
      </c>
      <c r="BK79" s="211"/>
      <c r="BL79" s="213"/>
      <c r="BM79" s="213"/>
      <c r="BN79" s="212"/>
      <c r="BO79" s="211"/>
      <c r="BP79" s="213"/>
      <c r="BQ79" s="213"/>
      <c r="BR79" s="212"/>
      <c r="BS79" s="211"/>
      <c r="BT79" s="213" t="s">
        <v>309</v>
      </c>
      <c r="BU79" s="213"/>
      <c r="BV79" s="212"/>
      <c r="BW79" s="207"/>
      <c r="BX79" s="208"/>
      <c r="BY79" s="208"/>
      <c r="BZ79" s="209"/>
      <c r="CA79" s="207"/>
      <c r="CB79" s="208"/>
      <c r="CC79" s="208"/>
      <c r="CD79" s="209"/>
      <c r="CE79" s="207"/>
      <c r="CF79" s="208"/>
      <c r="CG79" s="208"/>
      <c r="CH79" s="209"/>
      <c r="CI79" s="207"/>
      <c r="CJ79" s="208"/>
      <c r="CK79" s="208"/>
      <c r="CL79" s="209"/>
      <c r="CM79" s="207"/>
      <c r="CN79" s="208"/>
      <c r="CO79" s="208"/>
      <c r="CP79" s="209"/>
      <c r="CQ79" s="207"/>
      <c r="CR79" s="208"/>
      <c r="CS79" s="208"/>
      <c r="CT79" s="209"/>
      <c r="CU79" s="207"/>
      <c r="CV79" s="208"/>
      <c r="CW79" s="208"/>
      <c r="CX79" s="209"/>
      <c r="CY79" s="290"/>
    </row>
    <row r="80" spans="1:103" ht="24" customHeight="1" thickBot="1">
      <c r="A80" s="1331"/>
      <c r="B80" s="1335"/>
      <c r="C80" s="326"/>
      <c r="D80" s="311" t="s">
        <v>310</v>
      </c>
      <c r="E80" s="327">
        <v>11682188</v>
      </c>
      <c r="F80" s="258">
        <v>1.4168151629679715E-3</v>
      </c>
      <c r="G80" s="262"/>
      <c r="H80" s="260"/>
      <c r="I80" s="260"/>
      <c r="J80" s="261"/>
      <c r="K80" s="259"/>
      <c r="L80" s="260"/>
      <c r="M80" s="260"/>
      <c r="N80" s="261"/>
      <c r="O80" s="259"/>
      <c r="P80" s="260"/>
      <c r="Q80" s="260"/>
      <c r="R80" s="261"/>
      <c r="S80" s="262"/>
      <c r="T80" s="260"/>
      <c r="U80" s="260"/>
      <c r="V80" s="261"/>
      <c r="W80" s="262"/>
      <c r="X80" s="260"/>
      <c r="Y80" s="260"/>
      <c r="Z80" s="261"/>
      <c r="AA80" s="262"/>
      <c r="AB80" s="260"/>
      <c r="AC80" s="260"/>
      <c r="AD80" s="261"/>
      <c r="AE80" s="262"/>
      <c r="AF80" s="260"/>
      <c r="AG80" s="260"/>
      <c r="AH80" s="261"/>
      <c r="AI80" s="262"/>
      <c r="AJ80" s="260"/>
      <c r="AK80" s="260"/>
      <c r="AL80" s="261"/>
      <c r="AM80" s="262"/>
      <c r="AN80" s="260"/>
      <c r="AO80" s="260"/>
      <c r="AP80" s="261"/>
      <c r="AQ80" s="262"/>
      <c r="AR80" s="260"/>
      <c r="AS80" s="260"/>
      <c r="AT80" s="261"/>
      <c r="AU80" s="260" t="s">
        <v>226</v>
      </c>
      <c r="AV80" s="260"/>
      <c r="AW80" s="313"/>
      <c r="AX80" s="261"/>
      <c r="AY80" s="260"/>
      <c r="AZ80" s="260"/>
      <c r="BA80" s="260"/>
      <c r="BB80" s="261"/>
      <c r="BC80" s="262"/>
      <c r="BD80" s="260"/>
      <c r="BE80" s="260"/>
      <c r="BF80" s="261"/>
      <c r="BG80" s="262"/>
      <c r="BH80" s="260"/>
      <c r="BI80" s="260"/>
      <c r="BJ80" s="261"/>
      <c r="BK80" s="262"/>
      <c r="BL80" s="263"/>
      <c r="BM80" s="313"/>
      <c r="BN80" s="261"/>
      <c r="BO80" s="262"/>
      <c r="BP80" s="260"/>
      <c r="BQ80" s="263" t="s">
        <v>311</v>
      </c>
      <c r="BR80" s="261"/>
      <c r="BS80" s="262"/>
      <c r="BT80" s="260"/>
      <c r="BU80" s="313"/>
      <c r="BV80" s="261"/>
      <c r="BW80" s="262"/>
      <c r="BX80" s="260"/>
      <c r="BY80" s="313"/>
      <c r="BZ80" s="261"/>
      <c r="CA80" s="262"/>
      <c r="CB80" s="260"/>
      <c r="CC80" s="260"/>
      <c r="CD80" s="261"/>
      <c r="CE80" s="262"/>
      <c r="CF80" s="260"/>
      <c r="CG80" s="260"/>
      <c r="CH80" s="261"/>
      <c r="CI80" s="262"/>
      <c r="CJ80" s="260"/>
      <c r="CK80" s="260"/>
      <c r="CL80" s="261"/>
      <c r="CM80" s="262"/>
      <c r="CN80" s="260"/>
      <c r="CO80" s="260"/>
      <c r="CP80" s="261"/>
      <c r="CQ80" s="262"/>
      <c r="CR80" s="260"/>
      <c r="CS80" s="260"/>
      <c r="CT80" s="261"/>
      <c r="CU80" s="262"/>
      <c r="CV80" s="260"/>
      <c r="CW80" s="260"/>
      <c r="CX80" s="261"/>
      <c r="CY80" s="315"/>
    </row>
    <row r="81" spans="1:103" ht="24" customHeight="1">
      <c r="A81" s="1331"/>
      <c r="B81" s="1336" t="s">
        <v>349</v>
      </c>
      <c r="C81" s="328" t="s">
        <v>350</v>
      </c>
      <c r="D81" s="329" t="s">
        <v>258</v>
      </c>
      <c r="E81" s="330">
        <v>117136974</v>
      </c>
      <c r="F81" s="178">
        <v>1.4200000000000001E-2</v>
      </c>
      <c r="G81" s="232"/>
      <c r="H81" s="223"/>
      <c r="I81" s="223"/>
      <c r="J81" s="224"/>
      <c r="K81" s="221"/>
      <c r="L81" s="223"/>
      <c r="M81" s="223"/>
      <c r="N81" s="224"/>
      <c r="O81" s="221"/>
      <c r="P81" s="223"/>
      <c r="Q81" s="223"/>
      <c r="R81" s="224"/>
      <c r="S81" s="232"/>
      <c r="T81" s="223"/>
      <c r="U81" s="223"/>
      <c r="V81" s="224"/>
      <c r="W81" s="232"/>
      <c r="X81" s="223"/>
      <c r="Y81" s="223"/>
      <c r="Z81" s="224"/>
      <c r="AA81" s="232"/>
      <c r="AB81" s="223"/>
      <c r="AC81" s="223"/>
      <c r="AD81" s="224"/>
      <c r="AE81" s="231" t="s">
        <v>176</v>
      </c>
      <c r="AF81" s="223"/>
      <c r="AG81" s="223"/>
      <c r="AH81" s="224"/>
      <c r="AI81" s="232"/>
      <c r="AJ81" s="223"/>
      <c r="AK81" s="223"/>
      <c r="AL81" s="224"/>
      <c r="AM81" s="231" t="s">
        <v>177</v>
      </c>
      <c r="AN81" s="223"/>
      <c r="AO81" s="223"/>
      <c r="AP81" s="224"/>
      <c r="AQ81" s="231" t="s">
        <v>178</v>
      </c>
      <c r="AR81" s="223"/>
      <c r="AS81" s="223"/>
      <c r="AT81" s="230" t="s">
        <v>179</v>
      </c>
      <c r="AU81" s="232"/>
      <c r="AV81" s="226" t="s">
        <v>180</v>
      </c>
      <c r="AW81" s="226"/>
      <c r="AX81" s="230"/>
      <c r="AY81" s="331" t="s">
        <v>181</v>
      </c>
      <c r="AZ81" s="226"/>
      <c r="BA81" s="226"/>
      <c r="BB81" s="230" t="s">
        <v>182</v>
      </c>
      <c r="BC81" s="231"/>
      <c r="BD81" s="226" t="s">
        <v>183</v>
      </c>
      <c r="BE81" s="226"/>
      <c r="BF81" s="230"/>
      <c r="BG81" s="231" t="s">
        <v>184</v>
      </c>
      <c r="BH81" s="226"/>
      <c r="BI81" s="226" t="s">
        <v>185</v>
      </c>
      <c r="BJ81" s="230"/>
      <c r="BK81" s="231" t="s">
        <v>186</v>
      </c>
      <c r="BL81" s="332" t="s">
        <v>187</v>
      </c>
      <c r="BM81" s="226"/>
      <c r="BN81" s="333" t="s">
        <v>188</v>
      </c>
      <c r="BO81" s="231"/>
      <c r="BP81" s="226" t="s">
        <v>189</v>
      </c>
      <c r="BQ81" s="223"/>
      <c r="BR81" s="230"/>
      <c r="BS81" s="232"/>
      <c r="BT81" s="223"/>
      <c r="BU81" s="223"/>
      <c r="BV81" s="224"/>
      <c r="BW81" s="231"/>
      <c r="BX81" s="226"/>
      <c r="BY81" s="226"/>
      <c r="BZ81" s="230"/>
      <c r="CA81" s="231" t="s">
        <v>351</v>
      </c>
      <c r="CB81" s="226"/>
      <c r="CC81" s="226"/>
      <c r="CD81" s="230"/>
      <c r="CE81" s="231"/>
      <c r="CF81" s="226"/>
      <c r="CG81" s="226"/>
      <c r="CH81" s="230"/>
      <c r="CI81" s="231"/>
      <c r="CJ81" s="226"/>
      <c r="CK81" s="226"/>
      <c r="CL81" s="230"/>
      <c r="CM81" s="231"/>
      <c r="CN81" s="226"/>
      <c r="CO81" s="223"/>
      <c r="CP81" s="224"/>
      <c r="CQ81" s="232"/>
      <c r="CR81" s="223"/>
      <c r="CS81" s="223"/>
      <c r="CT81" s="224"/>
      <c r="CU81" s="232"/>
      <c r="CV81" s="223"/>
      <c r="CW81" s="223"/>
      <c r="CX81" s="224"/>
      <c r="CY81" s="334"/>
    </row>
    <row r="82" spans="1:103" ht="24" customHeight="1">
      <c r="A82" s="1331"/>
      <c r="B82" s="1336"/>
      <c r="C82" s="297"/>
      <c r="D82" s="284" t="s">
        <v>234</v>
      </c>
      <c r="E82" s="291">
        <v>92680243</v>
      </c>
      <c r="F82" s="192">
        <v>1.12E-2</v>
      </c>
      <c r="G82" s="197"/>
      <c r="H82" s="194"/>
      <c r="I82" s="194"/>
      <c r="J82" s="196"/>
      <c r="K82" s="193"/>
      <c r="L82" s="194"/>
      <c r="M82" s="194"/>
      <c r="N82" s="196"/>
      <c r="O82" s="193"/>
      <c r="P82" s="194"/>
      <c r="Q82" s="194"/>
      <c r="R82" s="196"/>
      <c r="S82" s="197"/>
      <c r="T82" s="194"/>
      <c r="U82" s="194"/>
      <c r="V82" s="196"/>
      <c r="W82" s="197"/>
      <c r="X82" s="194"/>
      <c r="Y82" s="194"/>
      <c r="Z82" s="196"/>
      <c r="AA82" s="197"/>
      <c r="AB82" s="194"/>
      <c r="AC82" s="194"/>
      <c r="AD82" s="196"/>
      <c r="AE82" s="197"/>
      <c r="AF82" s="194"/>
      <c r="AG82" s="194"/>
      <c r="AH82" s="196"/>
      <c r="AI82" s="197"/>
      <c r="AJ82" s="194"/>
      <c r="AK82" s="194"/>
      <c r="AL82" s="196"/>
      <c r="AM82" s="197"/>
      <c r="AN82" s="194"/>
      <c r="AO82" s="194"/>
      <c r="AP82" s="196"/>
      <c r="AQ82" s="197"/>
      <c r="AR82" s="195" t="s">
        <v>266</v>
      </c>
      <c r="AS82" s="194"/>
      <c r="AT82" s="196"/>
      <c r="AU82" s="197"/>
      <c r="AV82" s="194"/>
      <c r="AW82" s="194"/>
      <c r="AX82" s="196"/>
      <c r="AY82" s="197"/>
      <c r="AZ82" s="194"/>
      <c r="BA82" s="195" t="s">
        <v>267</v>
      </c>
      <c r="BB82" s="196"/>
      <c r="BC82" s="197"/>
      <c r="BD82" s="194"/>
      <c r="BE82" s="194"/>
      <c r="BF82" s="196"/>
      <c r="BG82" s="197"/>
      <c r="BH82" s="195" t="s">
        <v>268</v>
      </c>
      <c r="BI82" s="194"/>
      <c r="BJ82" s="196"/>
      <c r="BK82" s="197"/>
      <c r="BL82" s="194"/>
      <c r="BM82" s="194"/>
      <c r="BN82" s="196"/>
      <c r="BO82" s="197"/>
      <c r="BP82" s="195" t="s">
        <v>269</v>
      </c>
      <c r="BQ82" s="194"/>
      <c r="BR82" s="196"/>
      <c r="BS82" s="197"/>
      <c r="BT82" s="194"/>
      <c r="BU82" s="194"/>
      <c r="BV82" s="196"/>
      <c r="BW82" s="235"/>
      <c r="BX82" s="195"/>
      <c r="BY82" s="195"/>
      <c r="BZ82" s="237"/>
      <c r="CA82" s="235" t="s">
        <v>351</v>
      </c>
      <c r="CB82" s="195"/>
      <c r="CC82" s="195"/>
      <c r="CD82" s="237"/>
      <c r="CE82" s="235" t="s">
        <v>352</v>
      </c>
      <c r="CF82" s="195"/>
      <c r="CG82" s="195"/>
      <c r="CH82" s="237"/>
      <c r="CI82" s="235"/>
      <c r="CJ82" s="195"/>
      <c r="CK82" s="195"/>
      <c r="CL82" s="237"/>
      <c r="CM82" s="235"/>
      <c r="CN82" s="195"/>
      <c r="CO82" s="194"/>
      <c r="CP82" s="196"/>
      <c r="CQ82" s="194"/>
      <c r="CR82" s="194"/>
      <c r="CS82" s="194"/>
      <c r="CT82" s="196"/>
      <c r="CU82" s="198"/>
      <c r="CV82" s="194"/>
      <c r="CW82" s="194"/>
      <c r="CX82" s="196"/>
      <c r="CY82" s="296"/>
    </row>
    <row r="83" spans="1:103" ht="24" customHeight="1">
      <c r="A83" s="1331"/>
      <c r="B83" s="1336"/>
      <c r="C83" s="297"/>
      <c r="D83" s="284" t="s">
        <v>319</v>
      </c>
      <c r="E83" s="291">
        <v>245906997</v>
      </c>
      <c r="F83" s="192">
        <v>2.98E-2</v>
      </c>
      <c r="G83" s="243"/>
      <c r="H83" s="241"/>
      <c r="I83" s="241"/>
      <c r="J83" s="242"/>
      <c r="K83" s="240"/>
      <c r="L83" s="241"/>
      <c r="M83" s="241"/>
      <c r="N83" s="242"/>
      <c r="O83" s="240"/>
      <c r="P83" s="241"/>
      <c r="Q83" s="241"/>
      <c r="R83" s="242"/>
      <c r="S83" s="243"/>
      <c r="T83" s="241"/>
      <c r="U83" s="241"/>
      <c r="V83" s="242"/>
      <c r="W83" s="243"/>
      <c r="X83" s="241"/>
      <c r="Y83" s="241"/>
      <c r="Z83" s="242"/>
      <c r="AA83" s="243"/>
      <c r="AB83" s="241"/>
      <c r="AC83" s="241"/>
      <c r="AD83" s="242"/>
      <c r="AE83" s="243"/>
      <c r="AF83" s="241"/>
      <c r="AG83" s="241"/>
      <c r="AH83" s="242"/>
      <c r="AI83" s="243"/>
      <c r="AJ83" s="241"/>
      <c r="AK83" s="241"/>
      <c r="AL83" s="242"/>
      <c r="AM83" s="243"/>
      <c r="AN83" s="241"/>
      <c r="AO83" s="241"/>
      <c r="AP83" s="242"/>
      <c r="AQ83" s="243"/>
      <c r="AR83" s="241"/>
      <c r="AS83" s="241"/>
      <c r="AT83" s="242"/>
      <c r="AU83" s="243"/>
      <c r="AV83" s="241"/>
      <c r="AW83" s="241"/>
      <c r="AX83" s="242"/>
      <c r="AY83" s="243"/>
      <c r="AZ83" s="241"/>
      <c r="BA83" s="241"/>
      <c r="BB83" s="242"/>
      <c r="BC83" s="243"/>
      <c r="BD83" s="241"/>
      <c r="BE83" s="241"/>
      <c r="BF83" s="242"/>
      <c r="BG83" s="243"/>
      <c r="BH83" s="241"/>
      <c r="BI83" s="241"/>
      <c r="BJ83" s="242"/>
      <c r="BK83" s="243"/>
      <c r="BL83" s="241"/>
      <c r="BM83" s="241"/>
      <c r="BN83" s="242"/>
      <c r="BO83" s="246" t="s">
        <v>276</v>
      </c>
      <c r="BP83" s="241"/>
      <c r="BQ83" s="241"/>
      <c r="BR83" s="242"/>
      <c r="BS83" s="243"/>
      <c r="BT83" s="244" t="s">
        <v>353</v>
      </c>
      <c r="BU83" s="241"/>
      <c r="BV83" s="242"/>
      <c r="BW83" s="246"/>
      <c r="BX83" s="244"/>
      <c r="BY83" s="244" t="s">
        <v>354</v>
      </c>
      <c r="BZ83" s="245"/>
      <c r="CA83" s="246"/>
      <c r="CB83" s="244"/>
      <c r="CC83" s="244"/>
      <c r="CD83" s="245" t="s">
        <v>355</v>
      </c>
      <c r="CE83" s="246"/>
      <c r="CF83" s="244"/>
      <c r="CG83" s="244"/>
      <c r="CH83" s="245"/>
      <c r="CI83" s="246" t="s">
        <v>356</v>
      </c>
      <c r="CJ83" s="244"/>
      <c r="CK83" s="244"/>
      <c r="CL83" s="245"/>
      <c r="CM83" s="246" t="s">
        <v>357</v>
      </c>
      <c r="CN83" s="244"/>
      <c r="CO83" s="244" t="s">
        <v>221</v>
      </c>
      <c r="CP83" s="245"/>
      <c r="CQ83" s="243"/>
      <c r="CR83" s="241"/>
      <c r="CS83" s="241"/>
      <c r="CT83" s="242"/>
      <c r="CU83" s="241"/>
      <c r="CV83" s="241"/>
      <c r="CW83" s="241"/>
      <c r="CX83" s="242"/>
      <c r="CY83" s="335"/>
    </row>
    <row r="84" spans="1:103" ht="24" customHeight="1">
      <c r="A84" s="1331"/>
      <c r="B84" s="1336"/>
      <c r="C84" s="297" t="s">
        <v>358</v>
      </c>
      <c r="D84" s="284" t="s">
        <v>258</v>
      </c>
      <c r="E84" s="291">
        <v>23017730</v>
      </c>
      <c r="F84" s="192">
        <v>2.8E-3</v>
      </c>
      <c r="G84" s="207"/>
      <c r="H84" s="208"/>
      <c r="I84" s="208"/>
      <c r="J84" s="209"/>
      <c r="K84" s="210"/>
      <c r="L84" s="208"/>
      <c r="M84" s="208"/>
      <c r="N84" s="209"/>
      <c r="O84" s="210"/>
      <c r="P84" s="208"/>
      <c r="Q84" s="208"/>
      <c r="R84" s="209"/>
      <c r="S84" s="207"/>
      <c r="T84" s="208"/>
      <c r="U84" s="208"/>
      <c r="V84" s="209"/>
      <c r="W84" s="207"/>
      <c r="X84" s="208"/>
      <c r="Y84" s="208"/>
      <c r="Z84" s="209"/>
      <c r="AA84" s="287"/>
      <c r="AB84" s="208"/>
      <c r="AC84" s="208"/>
      <c r="AD84" s="209"/>
      <c r="AE84" s="211" t="s">
        <v>176</v>
      </c>
      <c r="AF84" s="208"/>
      <c r="AG84" s="208"/>
      <c r="AH84" s="209"/>
      <c r="AI84" s="207"/>
      <c r="AJ84" s="208"/>
      <c r="AK84" s="208"/>
      <c r="AL84" s="209"/>
      <c r="AM84" s="211" t="s">
        <v>177</v>
      </c>
      <c r="AN84" s="208"/>
      <c r="AO84" s="208"/>
      <c r="AP84" s="209"/>
      <c r="AQ84" s="211" t="s">
        <v>178</v>
      </c>
      <c r="AR84" s="208"/>
      <c r="AS84" s="208"/>
      <c r="AT84" s="212" t="s">
        <v>179</v>
      </c>
      <c r="AU84" s="207"/>
      <c r="AV84" s="213" t="s">
        <v>180</v>
      </c>
      <c r="AW84" s="213"/>
      <c r="AX84" s="212"/>
      <c r="AY84" s="214" t="s">
        <v>181</v>
      </c>
      <c r="AZ84" s="213"/>
      <c r="BA84" s="213"/>
      <c r="BB84" s="212" t="s">
        <v>182</v>
      </c>
      <c r="BC84" s="211"/>
      <c r="BD84" s="213" t="s">
        <v>183</v>
      </c>
      <c r="BE84" s="213"/>
      <c r="BF84" s="212"/>
      <c r="BG84" s="211" t="s">
        <v>184</v>
      </c>
      <c r="BH84" s="213"/>
      <c r="BI84" s="213" t="s">
        <v>185</v>
      </c>
      <c r="BJ84" s="212"/>
      <c r="BK84" s="211" t="s">
        <v>186</v>
      </c>
      <c r="BL84" s="215" t="s">
        <v>187</v>
      </c>
      <c r="BM84" s="213"/>
      <c r="BN84" s="216" t="s">
        <v>188</v>
      </c>
      <c r="BO84" s="211"/>
      <c r="BP84" s="213" t="s">
        <v>189</v>
      </c>
      <c r="BQ84" s="208"/>
      <c r="BR84" s="209"/>
      <c r="BS84" s="207"/>
      <c r="BT84" s="208"/>
      <c r="BU84" s="208"/>
      <c r="BV84" s="209"/>
      <c r="BW84" s="211"/>
      <c r="BX84" s="213"/>
      <c r="BY84" s="213"/>
      <c r="BZ84" s="212"/>
      <c r="CA84" s="211"/>
      <c r="CB84" s="213"/>
      <c r="CC84" s="213"/>
      <c r="CD84" s="212"/>
      <c r="CE84" s="211"/>
      <c r="CF84" s="213"/>
      <c r="CG84" s="213"/>
      <c r="CH84" s="212"/>
      <c r="CI84" s="211"/>
      <c r="CJ84" s="213"/>
      <c r="CK84" s="213"/>
      <c r="CL84" s="212"/>
      <c r="CM84" s="211"/>
      <c r="CN84" s="213"/>
      <c r="CO84" s="208"/>
      <c r="CP84" s="209"/>
      <c r="CQ84" s="207"/>
      <c r="CR84" s="208"/>
      <c r="CS84" s="208"/>
      <c r="CT84" s="209"/>
      <c r="CU84" s="207"/>
      <c r="CV84" s="208"/>
      <c r="CW84" s="208"/>
      <c r="CX84" s="209"/>
      <c r="CY84" s="302"/>
    </row>
    <row r="85" spans="1:103" ht="24" customHeight="1">
      <c r="A85" s="1331"/>
      <c r="B85" s="1336"/>
      <c r="C85" s="297"/>
      <c r="D85" s="284" t="s">
        <v>234</v>
      </c>
      <c r="E85" s="291">
        <v>13443908</v>
      </c>
      <c r="F85" s="192">
        <v>1.6000000000000001E-3</v>
      </c>
      <c r="G85" s="197"/>
      <c r="H85" s="194"/>
      <c r="I85" s="194"/>
      <c r="J85" s="196"/>
      <c r="K85" s="193"/>
      <c r="L85" s="194"/>
      <c r="M85" s="194"/>
      <c r="N85" s="196"/>
      <c r="O85" s="193"/>
      <c r="P85" s="194"/>
      <c r="Q85" s="194"/>
      <c r="R85" s="196"/>
      <c r="S85" s="197"/>
      <c r="T85" s="194"/>
      <c r="U85" s="194"/>
      <c r="V85" s="196"/>
      <c r="W85" s="197"/>
      <c r="X85" s="194"/>
      <c r="Y85" s="194"/>
      <c r="Z85" s="196"/>
      <c r="AA85" s="197"/>
      <c r="AB85" s="194"/>
      <c r="AC85" s="194"/>
      <c r="AD85" s="196"/>
      <c r="AE85" s="197"/>
      <c r="AF85" s="194"/>
      <c r="AG85" s="194"/>
      <c r="AH85" s="196"/>
      <c r="AI85" s="197"/>
      <c r="AJ85" s="194"/>
      <c r="AK85" s="194"/>
      <c r="AL85" s="196"/>
      <c r="AM85" s="197"/>
      <c r="AN85" s="194"/>
      <c r="AO85" s="194"/>
      <c r="AP85" s="196"/>
      <c r="AQ85" s="197"/>
      <c r="AR85" s="195" t="s">
        <v>266</v>
      </c>
      <c r="AS85" s="194"/>
      <c r="AT85" s="196"/>
      <c r="AU85" s="197"/>
      <c r="AV85" s="194"/>
      <c r="AW85" s="194"/>
      <c r="AX85" s="196"/>
      <c r="AY85" s="197"/>
      <c r="AZ85" s="194"/>
      <c r="BA85" s="195" t="s">
        <v>267</v>
      </c>
      <c r="BB85" s="196"/>
      <c r="BC85" s="197"/>
      <c r="BD85" s="194"/>
      <c r="BE85" s="194"/>
      <c r="BF85" s="196"/>
      <c r="BG85" s="197"/>
      <c r="BH85" s="195" t="s">
        <v>268</v>
      </c>
      <c r="BI85" s="194"/>
      <c r="BJ85" s="196"/>
      <c r="BK85" s="197"/>
      <c r="BL85" s="194"/>
      <c r="BM85" s="194"/>
      <c r="BN85" s="196"/>
      <c r="BO85" s="197"/>
      <c r="BP85" s="195" t="s">
        <v>269</v>
      </c>
      <c r="BQ85" s="194"/>
      <c r="BR85" s="196"/>
      <c r="BS85" s="197"/>
      <c r="BT85" s="194"/>
      <c r="BU85" s="194"/>
      <c r="BV85" s="196"/>
      <c r="BW85" s="235"/>
      <c r="BX85" s="195"/>
      <c r="BY85" s="195"/>
      <c r="BZ85" s="237"/>
      <c r="CA85" s="235"/>
      <c r="CB85" s="195"/>
      <c r="CC85" s="195"/>
      <c r="CD85" s="237"/>
      <c r="CE85" s="235"/>
      <c r="CF85" s="195"/>
      <c r="CG85" s="195"/>
      <c r="CH85" s="237"/>
      <c r="CI85" s="235"/>
      <c r="CJ85" s="195"/>
      <c r="CK85" s="195"/>
      <c r="CL85" s="237"/>
      <c r="CM85" s="235"/>
      <c r="CN85" s="195"/>
      <c r="CO85" s="194"/>
      <c r="CP85" s="196"/>
      <c r="CQ85" s="197"/>
      <c r="CR85" s="194"/>
      <c r="CS85" s="194"/>
      <c r="CT85" s="196"/>
      <c r="CU85" s="197"/>
      <c r="CV85" s="194"/>
      <c r="CW85" s="194"/>
      <c r="CX85" s="196"/>
      <c r="CY85" s="296"/>
    </row>
    <row r="86" spans="1:103" ht="24" customHeight="1">
      <c r="A86" s="1331"/>
      <c r="B86" s="1336"/>
      <c r="C86" s="309"/>
      <c r="D86" s="284" t="s">
        <v>319</v>
      </c>
      <c r="E86" s="291">
        <v>141489460</v>
      </c>
      <c r="F86" s="192">
        <v>1.72E-2</v>
      </c>
      <c r="G86" s="243"/>
      <c r="H86" s="241"/>
      <c r="I86" s="241"/>
      <c r="J86" s="242"/>
      <c r="K86" s="240"/>
      <c r="L86" s="241"/>
      <c r="M86" s="241"/>
      <c r="N86" s="242"/>
      <c r="O86" s="240"/>
      <c r="P86" s="241"/>
      <c r="Q86" s="241"/>
      <c r="R86" s="242"/>
      <c r="S86" s="243"/>
      <c r="T86" s="241"/>
      <c r="U86" s="241"/>
      <c r="V86" s="242"/>
      <c r="W86" s="243"/>
      <c r="X86" s="241"/>
      <c r="Y86" s="241"/>
      <c r="Z86" s="242"/>
      <c r="AA86" s="243"/>
      <c r="AB86" s="241"/>
      <c r="AC86" s="241"/>
      <c r="AD86" s="242"/>
      <c r="AE86" s="243"/>
      <c r="AF86" s="241"/>
      <c r="AG86" s="241"/>
      <c r="AH86" s="242"/>
      <c r="AI86" s="243"/>
      <c r="AJ86" s="241"/>
      <c r="AK86" s="241"/>
      <c r="AL86" s="242"/>
      <c r="AM86" s="243"/>
      <c r="AN86" s="241"/>
      <c r="AO86" s="241"/>
      <c r="AP86" s="242"/>
      <c r="AQ86" s="243"/>
      <c r="AR86" s="241"/>
      <c r="AS86" s="241"/>
      <c r="AT86" s="242"/>
      <c r="AU86" s="243"/>
      <c r="AV86" s="241"/>
      <c r="AW86" s="241"/>
      <c r="AX86" s="242"/>
      <c r="AY86" s="243"/>
      <c r="AZ86" s="241"/>
      <c r="BA86" s="241"/>
      <c r="BB86" s="242"/>
      <c r="BC86" s="243"/>
      <c r="BD86" s="241"/>
      <c r="BE86" s="241"/>
      <c r="BF86" s="242"/>
      <c r="BG86" s="243"/>
      <c r="BH86" s="241"/>
      <c r="BI86" s="241"/>
      <c r="BJ86" s="242"/>
      <c r="BK86" s="243"/>
      <c r="BL86" s="241"/>
      <c r="BM86" s="241"/>
      <c r="BN86" s="242"/>
      <c r="BO86" s="246" t="s">
        <v>276</v>
      </c>
      <c r="BP86" s="241"/>
      <c r="BQ86" s="241"/>
      <c r="BR86" s="242"/>
      <c r="BS86" s="243"/>
      <c r="BT86" s="244" t="s">
        <v>353</v>
      </c>
      <c r="BU86" s="241"/>
      <c r="BV86" s="242"/>
      <c r="BW86" s="246"/>
      <c r="BX86" s="244"/>
      <c r="BY86" s="244" t="s">
        <v>354</v>
      </c>
      <c r="BZ86" s="245"/>
      <c r="CA86" s="246"/>
      <c r="CB86" s="244"/>
      <c r="CC86" s="244"/>
      <c r="CD86" s="245" t="s">
        <v>355</v>
      </c>
      <c r="CE86" s="246"/>
      <c r="CF86" s="244"/>
      <c r="CG86" s="244"/>
      <c r="CH86" s="245"/>
      <c r="CI86" s="246" t="s">
        <v>356</v>
      </c>
      <c r="CJ86" s="244"/>
      <c r="CK86" s="244"/>
      <c r="CL86" s="245"/>
      <c r="CM86" s="246"/>
      <c r="CN86" s="244"/>
      <c r="CO86" s="244"/>
      <c r="CP86" s="245"/>
      <c r="CQ86" s="243"/>
      <c r="CR86" s="241"/>
      <c r="CS86" s="241"/>
      <c r="CT86" s="242"/>
      <c r="CU86" s="243"/>
      <c r="CV86" s="241"/>
      <c r="CW86" s="241"/>
      <c r="CX86" s="242"/>
      <c r="CY86" s="300"/>
    </row>
    <row r="87" spans="1:103" ht="24" customHeight="1">
      <c r="A87" s="1331"/>
      <c r="B87" s="1336"/>
      <c r="C87" s="297" t="s">
        <v>359</v>
      </c>
      <c r="D87" s="284" t="s">
        <v>258</v>
      </c>
      <c r="E87" s="285">
        <v>5668888</v>
      </c>
      <c r="F87" s="192">
        <v>6.9999999999999999E-4</v>
      </c>
      <c r="G87" s="207"/>
      <c r="H87" s="208"/>
      <c r="I87" s="208"/>
      <c r="J87" s="209"/>
      <c r="K87" s="210"/>
      <c r="L87" s="208"/>
      <c r="M87" s="208"/>
      <c r="N87" s="209"/>
      <c r="O87" s="210"/>
      <c r="P87" s="208"/>
      <c r="Q87" s="208"/>
      <c r="R87" s="209"/>
      <c r="S87" s="207"/>
      <c r="T87" s="208"/>
      <c r="U87" s="208"/>
      <c r="V87" s="209"/>
      <c r="W87" s="207"/>
      <c r="X87" s="208"/>
      <c r="Y87" s="208"/>
      <c r="Z87" s="209"/>
      <c r="AA87" s="207"/>
      <c r="AB87" s="208"/>
      <c r="AC87" s="208"/>
      <c r="AD87" s="209"/>
      <c r="AE87" s="211"/>
      <c r="AF87" s="208"/>
      <c r="AG87" s="208"/>
      <c r="AH87" s="209"/>
      <c r="AI87" s="207"/>
      <c r="AJ87" s="213" t="s">
        <v>360</v>
      </c>
      <c r="AK87" s="208"/>
      <c r="AL87" s="209"/>
      <c r="AM87" s="211" t="s">
        <v>177</v>
      </c>
      <c r="AN87" s="208"/>
      <c r="AO87" s="208"/>
      <c r="AP87" s="209"/>
      <c r="AQ87" s="211" t="s">
        <v>178</v>
      </c>
      <c r="AR87" s="208"/>
      <c r="AS87" s="208"/>
      <c r="AT87" s="212" t="s">
        <v>179</v>
      </c>
      <c r="AU87" s="208" t="s">
        <v>226</v>
      </c>
      <c r="AV87" s="208"/>
      <c r="AW87" s="218"/>
      <c r="AX87" s="209"/>
      <c r="AY87" s="208"/>
      <c r="AZ87" s="208"/>
      <c r="BA87" s="208"/>
      <c r="BB87" s="209"/>
      <c r="BC87" s="207"/>
      <c r="BD87" s="208"/>
      <c r="BE87" s="208"/>
      <c r="BF87" s="209"/>
      <c r="BG87" s="207"/>
      <c r="BH87" s="208"/>
      <c r="BI87" s="208"/>
      <c r="BJ87" s="209"/>
      <c r="BK87" s="207"/>
      <c r="BL87" s="208"/>
      <c r="BM87" s="218"/>
      <c r="BN87" s="209"/>
      <c r="BO87" s="207"/>
      <c r="BP87" s="208"/>
      <c r="BQ87" s="218"/>
      <c r="BR87" s="209"/>
      <c r="BS87" s="207"/>
      <c r="BT87" s="208"/>
      <c r="BU87" s="218"/>
      <c r="BV87" s="209"/>
      <c r="BW87" s="207"/>
      <c r="BX87" s="208"/>
      <c r="BY87" s="218"/>
      <c r="BZ87" s="209"/>
      <c r="CA87" s="207"/>
      <c r="CB87" s="208"/>
      <c r="CC87" s="218"/>
      <c r="CD87" s="209"/>
      <c r="CE87" s="207"/>
      <c r="CF87" s="208"/>
      <c r="CG87" s="218"/>
      <c r="CH87" s="209"/>
      <c r="CI87" s="207"/>
      <c r="CJ87" s="208"/>
      <c r="CK87" s="218"/>
      <c r="CL87" s="209"/>
      <c r="CM87" s="208"/>
      <c r="CN87" s="208"/>
      <c r="CO87" s="208"/>
      <c r="CP87" s="209"/>
      <c r="CQ87" s="207"/>
      <c r="CR87" s="208"/>
      <c r="CS87" s="208"/>
      <c r="CT87" s="209"/>
      <c r="CU87" s="217"/>
      <c r="CV87" s="208"/>
      <c r="CW87" s="208"/>
      <c r="CX87" s="209"/>
      <c r="CY87" s="290"/>
    </row>
    <row r="88" spans="1:103" ht="24" customHeight="1">
      <c r="A88" s="1331"/>
      <c r="B88" s="1336"/>
      <c r="C88" s="297"/>
      <c r="D88" s="284" t="s">
        <v>234</v>
      </c>
      <c r="E88" s="285">
        <v>60035599</v>
      </c>
      <c r="F88" s="192">
        <v>7.3000000000000001E-3</v>
      </c>
      <c r="G88" s="197"/>
      <c r="H88" s="194"/>
      <c r="I88" s="194"/>
      <c r="J88" s="196"/>
      <c r="K88" s="193"/>
      <c r="L88" s="194"/>
      <c r="M88" s="194"/>
      <c r="N88" s="196"/>
      <c r="O88" s="193"/>
      <c r="P88" s="234"/>
      <c r="Q88" s="194"/>
      <c r="R88" s="196"/>
      <c r="S88" s="197"/>
      <c r="T88" s="194"/>
      <c r="U88" s="194"/>
      <c r="V88" s="196"/>
      <c r="W88" s="197"/>
      <c r="X88" s="194"/>
      <c r="Y88" s="194"/>
      <c r="Z88" s="196"/>
      <c r="AA88" s="197"/>
      <c r="AB88" s="194"/>
      <c r="AC88" s="194"/>
      <c r="AD88" s="196"/>
      <c r="AE88" s="194"/>
      <c r="AF88" s="194"/>
      <c r="AG88" s="194"/>
      <c r="AH88" s="196"/>
      <c r="AI88" s="194"/>
      <c r="AJ88" s="194"/>
      <c r="AK88" s="194"/>
      <c r="AL88" s="196"/>
      <c r="AM88" s="197"/>
      <c r="AN88" s="194"/>
      <c r="AO88" s="194"/>
      <c r="AP88" s="196"/>
      <c r="AQ88" s="197"/>
      <c r="AR88" s="194"/>
      <c r="AS88" s="194"/>
      <c r="AT88" s="196"/>
      <c r="AU88" s="194"/>
      <c r="AV88" s="194"/>
      <c r="AW88" s="194"/>
      <c r="AX88" s="196"/>
      <c r="AY88" s="197"/>
      <c r="AZ88" s="194"/>
      <c r="BA88" s="194"/>
      <c r="BB88" s="196"/>
      <c r="BC88" s="197"/>
      <c r="BD88" s="194"/>
      <c r="BE88" s="194"/>
      <c r="BF88" s="196"/>
      <c r="BG88" s="197"/>
      <c r="BH88" s="194"/>
      <c r="BI88" s="194"/>
      <c r="BJ88" s="196"/>
      <c r="BK88" s="238"/>
      <c r="BL88" s="194"/>
      <c r="BM88" s="194"/>
      <c r="BN88" s="196"/>
      <c r="BO88" s="238"/>
      <c r="BP88" s="194"/>
      <c r="BQ88" s="194"/>
      <c r="BR88" s="196"/>
      <c r="BS88" s="238"/>
      <c r="BT88" s="194"/>
      <c r="BU88" s="194"/>
      <c r="BV88" s="196"/>
      <c r="BW88" s="238"/>
      <c r="BX88" s="194"/>
      <c r="BY88" s="194"/>
      <c r="BZ88" s="196"/>
      <c r="CA88" s="238"/>
      <c r="CB88" s="195"/>
      <c r="CC88" s="195"/>
      <c r="CD88" s="237"/>
      <c r="CE88" s="235" t="s">
        <v>361</v>
      </c>
      <c r="CF88" s="194"/>
      <c r="CG88" s="194"/>
      <c r="CH88" s="196"/>
      <c r="CI88" s="238"/>
      <c r="CJ88" s="195" t="s">
        <v>362</v>
      </c>
      <c r="CK88" s="195"/>
      <c r="CL88" s="237"/>
      <c r="CM88" s="235"/>
      <c r="CN88" s="195"/>
      <c r="CO88" s="195"/>
      <c r="CP88" s="237"/>
      <c r="CQ88" s="294"/>
      <c r="CR88" s="194"/>
      <c r="CS88" s="194"/>
      <c r="CT88" s="196"/>
      <c r="CU88" s="197"/>
      <c r="CV88" s="194"/>
      <c r="CW88" s="194"/>
      <c r="CX88" s="196"/>
      <c r="CY88" s="296"/>
    </row>
    <row r="89" spans="1:103" ht="24" customHeight="1">
      <c r="A89" s="1331"/>
      <c r="B89" s="1336"/>
      <c r="C89" s="297"/>
      <c r="D89" s="284" t="s">
        <v>319</v>
      </c>
      <c r="E89" s="285">
        <v>49880149</v>
      </c>
      <c r="F89" s="192">
        <v>6.0000000000000001E-3</v>
      </c>
      <c r="G89" s="243"/>
      <c r="H89" s="241"/>
      <c r="I89" s="241"/>
      <c r="J89" s="242"/>
      <c r="K89" s="240"/>
      <c r="L89" s="241"/>
      <c r="M89" s="241"/>
      <c r="N89" s="242"/>
      <c r="O89" s="240"/>
      <c r="P89" s="241"/>
      <c r="Q89" s="241"/>
      <c r="R89" s="242"/>
      <c r="S89" s="243"/>
      <c r="T89" s="241"/>
      <c r="U89" s="241"/>
      <c r="V89" s="242"/>
      <c r="W89" s="243"/>
      <c r="X89" s="241"/>
      <c r="Y89" s="241"/>
      <c r="Z89" s="242"/>
      <c r="AA89" s="243"/>
      <c r="AB89" s="241"/>
      <c r="AC89" s="241"/>
      <c r="AD89" s="242"/>
      <c r="AE89" s="243"/>
      <c r="AF89" s="241"/>
      <c r="AG89" s="241"/>
      <c r="AH89" s="242"/>
      <c r="AI89" s="243"/>
      <c r="AJ89" s="241"/>
      <c r="AK89" s="241"/>
      <c r="AL89" s="242"/>
      <c r="AM89" s="243"/>
      <c r="AN89" s="241"/>
      <c r="AO89" s="241"/>
      <c r="AP89" s="242"/>
      <c r="AQ89" s="243"/>
      <c r="AR89" s="241"/>
      <c r="AS89" s="241"/>
      <c r="AT89" s="242"/>
      <c r="AU89" s="243"/>
      <c r="AV89" s="241"/>
      <c r="AW89" s="241"/>
      <c r="AX89" s="242"/>
      <c r="AY89" s="243"/>
      <c r="AZ89" s="241"/>
      <c r="BA89" s="241"/>
      <c r="BB89" s="242"/>
      <c r="BC89" s="243"/>
      <c r="BD89" s="241"/>
      <c r="BE89" s="241"/>
      <c r="BF89" s="242"/>
      <c r="BG89" s="243"/>
      <c r="BH89" s="241"/>
      <c r="BI89" s="241"/>
      <c r="BJ89" s="242"/>
      <c r="BK89" s="243"/>
      <c r="BL89" s="241"/>
      <c r="BM89" s="241"/>
      <c r="BN89" s="242"/>
      <c r="BO89" s="243"/>
      <c r="BP89" s="241"/>
      <c r="BQ89" s="241"/>
      <c r="BR89" s="242"/>
      <c r="BS89" s="243"/>
      <c r="BT89" s="241"/>
      <c r="BU89" s="241"/>
      <c r="BV89" s="242"/>
      <c r="BW89" s="243"/>
      <c r="BX89" s="244"/>
      <c r="BY89" s="241"/>
      <c r="BZ89" s="242"/>
      <c r="CA89" s="336"/>
      <c r="CB89" s="241"/>
      <c r="CC89" s="241"/>
      <c r="CD89" s="299"/>
      <c r="CE89" s="243"/>
      <c r="CF89" s="241"/>
      <c r="CG89" s="241"/>
      <c r="CH89" s="242"/>
      <c r="CI89" s="243"/>
      <c r="CJ89" s="244" t="s">
        <v>342</v>
      </c>
      <c r="CK89" s="245"/>
      <c r="CL89" s="242"/>
      <c r="CM89" s="243"/>
      <c r="CN89" s="241"/>
      <c r="CO89" s="241"/>
      <c r="CP89" s="242"/>
      <c r="CQ89" s="243"/>
      <c r="CR89" s="241"/>
      <c r="CS89" s="241"/>
      <c r="CT89" s="242"/>
      <c r="CU89" s="243"/>
      <c r="CV89" s="241"/>
      <c r="CW89" s="241"/>
      <c r="CX89" s="242"/>
      <c r="CY89" s="300"/>
    </row>
    <row r="90" spans="1:103" ht="24" customHeight="1" thickBot="1">
      <c r="A90" s="1332"/>
      <c r="B90" s="337"/>
      <c r="C90" s="338" t="s">
        <v>363</v>
      </c>
      <c r="D90" s="339" t="s">
        <v>363</v>
      </c>
      <c r="E90" s="327"/>
      <c r="F90" s="258"/>
      <c r="G90" s="340"/>
      <c r="H90" s="341"/>
      <c r="I90" s="341"/>
      <c r="J90" s="342"/>
      <c r="K90" s="340"/>
      <c r="L90" s="341"/>
      <c r="M90" s="341"/>
      <c r="N90" s="342"/>
      <c r="O90" s="340"/>
      <c r="P90" s="341"/>
      <c r="Q90" s="341"/>
      <c r="R90" s="342"/>
      <c r="S90" s="343"/>
      <c r="T90" s="341"/>
      <c r="U90" s="341"/>
      <c r="V90" s="342"/>
      <c r="W90" s="343"/>
      <c r="X90" s="341"/>
      <c r="Y90" s="341"/>
      <c r="Z90" s="342"/>
      <c r="AA90" s="343"/>
      <c r="AB90" s="341"/>
      <c r="AC90" s="341"/>
      <c r="AD90" s="342"/>
      <c r="AE90" s="343"/>
      <c r="AF90" s="341"/>
      <c r="AG90" s="341"/>
      <c r="AH90" s="342"/>
      <c r="AI90" s="343"/>
      <c r="AJ90" s="341"/>
      <c r="AK90" s="341"/>
      <c r="AL90" s="342"/>
      <c r="AM90" s="343"/>
      <c r="AN90" s="341"/>
      <c r="AO90" s="341"/>
      <c r="AP90" s="342"/>
      <c r="AQ90" s="343"/>
      <c r="AR90" s="341"/>
      <c r="AS90" s="341"/>
      <c r="AT90" s="342"/>
      <c r="AU90" s="343"/>
      <c r="AV90" s="341"/>
      <c r="AW90" s="341"/>
      <c r="AX90" s="342"/>
      <c r="AY90" s="341"/>
      <c r="AZ90" s="341"/>
      <c r="BA90" s="341"/>
      <c r="BB90" s="342"/>
      <c r="BC90" s="343"/>
      <c r="BD90" s="341"/>
      <c r="BE90" s="341"/>
      <c r="BF90" s="342"/>
      <c r="BG90" s="343"/>
      <c r="BH90" s="341"/>
      <c r="BI90" s="341"/>
      <c r="BJ90" s="342"/>
      <c r="BK90" s="341"/>
      <c r="BL90" s="341"/>
      <c r="BM90" s="341"/>
      <c r="BN90" s="342"/>
      <c r="BO90" s="344"/>
      <c r="BP90" s="341"/>
      <c r="BQ90" s="341"/>
      <c r="BR90" s="342"/>
      <c r="BS90" s="343"/>
      <c r="BT90" s="341"/>
      <c r="BU90" s="341"/>
      <c r="BV90" s="342"/>
      <c r="BW90" s="343"/>
      <c r="BX90" s="341"/>
      <c r="BY90" s="341"/>
      <c r="BZ90" s="342"/>
      <c r="CA90" s="343"/>
      <c r="CB90" s="341"/>
      <c r="CC90" s="341"/>
      <c r="CD90" s="342"/>
      <c r="CE90" s="343"/>
      <c r="CF90" s="341"/>
      <c r="CG90" s="341"/>
      <c r="CH90" s="342"/>
      <c r="CI90" s="343"/>
      <c r="CJ90" s="341"/>
      <c r="CK90" s="341"/>
      <c r="CL90" s="342"/>
      <c r="CM90" s="343"/>
      <c r="CN90" s="345" t="s">
        <v>364</v>
      </c>
      <c r="CO90" s="341"/>
      <c r="CP90" s="342"/>
      <c r="CQ90" s="343"/>
      <c r="CR90" s="341"/>
      <c r="CS90" s="341"/>
      <c r="CT90" s="342"/>
      <c r="CU90" s="343"/>
      <c r="CV90" s="341"/>
      <c r="CW90" s="341"/>
      <c r="CX90" s="342"/>
      <c r="CY90" s="346"/>
    </row>
    <row r="91" spans="1:103" s="359" customFormat="1" ht="38.25" customHeight="1" thickBot="1">
      <c r="A91" s="347" t="s">
        <v>365</v>
      </c>
      <c r="B91" s="348"/>
      <c r="C91" s="349"/>
      <c r="D91" s="349"/>
      <c r="E91" s="350"/>
      <c r="F91" s="351"/>
      <c r="G91" s="352">
        <v>0</v>
      </c>
      <c r="H91" s="352">
        <v>0</v>
      </c>
      <c r="I91" s="352">
        <v>0</v>
      </c>
      <c r="J91" s="352">
        <v>0</v>
      </c>
      <c r="K91" s="353">
        <v>0</v>
      </c>
      <c r="L91" s="352">
        <v>0</v>
      </c>
      <c r="M91" s="352">
        <v>0</v>
      </c>
      <c r="N91" s="354">
        <v>0</v>
      </c>
      <c r="O91" s="353">
        <v>0</v>
      </c>
      <c r="P91" s="352">
        <v>0</v>
      </c>
      <c r="Q91" s="352">
        <v>0</v>
      </c>
      <c r="R91" s="354">
        <v>0</v>
      </c>
      <c r="S91" s="353">
        <v>0</v>
      </c>
      <c r="T91" s="352">
        <v>0</v>
      </c>
      <c r="U91" s="352">
        <v>0</v>
      </c>
      <c r="V91" s="354">
        <v>0</v>
      </c>
      <c r="W91" s="353">
        <v>0</v>
      </c>
      <c r="X91" s="352">
        <v>0</v>
      </c>
      <c r="Y91" s="352">
        <v>0</v>
      </c>
      <c r="Z91" s="354">
        <v>0</v>
      </c>
      <c r="AA91" s="355">
        <v>0</v>
      </c>
      <c r="AB91" s="356">
        <v>0</v>
      </c>
      <c r="AC91" s="356">
        <v>5.8000000000000003E-2</v>
      </c>
      <c r="AD91" s="357">
        <v>6.8000000000000005E-2</v>
      </c>
      <c r="AE91" s="355">
        <v>6.8000000000000005E-2</v>
      </c>
      <c r="AF91" s="356">
        <v>6.8000000000000005E-2</v>
      </c>
      <c r="AG91" s="356">
        <v>6.8000000000000005E-2</v>
      </c>
      <c r="AH91" s="357">
        <v>6.9000000000000006E-2</v>
      </c>
      <c r="AI91" s="355">
        <v>6.9000000000000006E-2</v>
      </c>
      <c r="AJ91" s="356">
        <v>7.5000000000000011E-2</v>
      </c>
      <c r="AK91" s="356">
        <v>8.8000000000000009E-2</v>
      </c>
      <c r="AL91" s="357">
        <v>0.11000000000000001</v>
      </c>
      <c r="AM91" s="355">
        <v>0.16500000000000004</v>
      </c>
      <c r="AN91" s="356">
        <v>0.17500000000000002</v>
      </c>
      <c r="AO91" s="356">
        <v>0.16500000000000004</v>
      </c>
      <c r="AP91" s="357">
        <v>0.25300000000000006</v>
      </c>
      <c r="AQ91" s="355">
        <v>0.24800000000000005</v>
      </c>
      <c r="AR91" s="356">
        <v>0.24800000000000005</v>
      </c>
      <c r="AS91" s="356">
        <v>0.34400000000000008</v>
      </c>
      <c r="AT91" s="357">
        <v>0.3640000000000001</v>
      </c>
      <c r="AU91" s="355">
        <v>0.5506000000000002</v>
      </c>
      <c r="AV91" s="356">
        <v>0.54010000000000025</v>
      </c>
      <c r="AW91" s="356">
        <v>0.54010000000000025</v>
      </c>
      <c r="AX91" s="357">
        <v>0.53110000000000002</v>
      </c>
      <c r="AY91" s="355">
        <v>0.66810000000000014</v>
      </c>
      <c r="AZ91" s="356">
        <v>0.66810000000000014</v>
      </c>
      <c r="BA91" s="356">
        <v>0.92410000000000014</v>
      </c>
      <c r="BB91" s="357">
        <v>0.94010000000000016</v>
      </c>
      <c r="BC91" s="355">
        <v>0.94010000000000016</v>
      </c>
      <c r="BD91" s="356">
        <v>1.3030999999999995</v>
      </c>
      <c r="BE91" s="356">
        <v>1.3230999999999995</v>
      </c>
      <c r="BF91" s="357">
        <v>1.3230999999999995</v>
      </c>
      <c r="BG91" s="355">
        <v>1.4750999999999996</v>
      </c>
      <c r="BH91" s="356">
        <v>1.4810999999999996</v>
      </c>
      <c r="BI91" s="356">
        <v>1.5380999999999996</v>
      </c>
      <c r="BJ91" s="357">
        <v>1.5020999999999998</v>
      </c>
      <c r="BK91" s="355">
        <v>1.7300999999999993</v>
      </c>
      <c r="BL91" s="356">
        <v>2.1750999999999991</v>
      </c>
      <c r="BM91" s="356">
        <v>2.1170999999999993</v>
      </c>
      <c r="BN91" s="357">
        <v>1.7650999999999994</v>
      </c>
      <c r="BO91" s="355">
        <v>2.3370999999999991</v>
      </c>
      <c r="BP91" s="356">
        <v>6.4480999999999993</v>
      </c>
      <c r="BQ91" s="356">
        <v>6.1185999999999998</v>
      </c>
      <c r="BR91" s="357">
        <v>6.3785999999999996</v>
      </c>
      <c r="BS91" s="355">
        <v>2.5135999999999998</v>
      </c>
      <c r="BT91" s="356">
        <v>2.4729999999999994</v>
      </c>
      <c r="BU91" s="356">
        <v>2.4489999999999998</v>
      </c>
      <c r="BV91" s="357">
        <v>2.3499999999999996</v>
      </c>
      <c r="BW91" s="355">
        <v>1.6820000000000002</v>
      </c>
      <c r="BX91" s="356">
        <v>1.2000000000000004</v>
      </c>
      <c r="BY91" s="356">
        <v>1.786</v>
      </c>
      <c r="BZ91" s="357">
        <v>1.796</v>
      </c>
      <c r="CA91" s="355">
        <v>2.468</v>
      </c>
      <c r="CB91" s="356">
        <v>2.468</v>
      </c>
      <c r="CC91" s="356">
        <v>2.6480000000000001</v>
      </c>
      <c r="CD91" s="357">
        <v>2.6880000000000002</v>
      </c>
      <c r="CE91" s="355">
        <v>3.2929999999999993</v>
      </c>
      <c r="CF91" s="356">
        <v>3.3129999999999993</v>
      </c>
      <c r="CG91" s="356">
        <v>3.3179999999999996</v>
      </c>
      <c r="CH91" s="357">
        <v>3.3429999999999995</v>
      </c>
      <c r="CI91" s="355">
        <v>2.9979999999999998</v>
      </c>
      <c r="CJ91" s="356">
        <v>3.3719999999999999</v>
      </c>
      <c r="CK91" s="356">
        <v>2.1520000000000001</v>
      </c>
      <c r="CL91" s="357">
        <v>1.6480000000000001</v>
      </c>
      <c r="CM91" s="355">
        <v>1</v>
      </c>
      <c r="CN91" s="356">
        <v>1</v>
      </c>
      <c r="CO91" s="356">
        <v>0.01</v>
      </c>
      <c r="CP91" s="357">
        <v>0.01</v>
      </c>
      <c r="CQ91" s="355">
        <v>0</v>
      </c>
      <c r="CR91" s="356">
        <v>0</v>
      </c>
      <c r="CS91" s="356">
        <v>0</v>
      </c>
      <c r="CT91" s="357">
        <v>0</v>
      </c>
      <c r="CU91" s="355">
        <v>0</v>
      </c>
      <c r="CV91" s="356">
        <v>0</v>
      </c>
      <c r="CW91" s="356">
        <v>0</v>
      </c>
      <c r="CX91" s="357">
        <v>0</v>
      </c>
      <c r="CY91" s="358"/>
    </row>
    <row r="92" spans="1:103" s="359" customFormat="1" ht="38.25" customHeight="1" thickBot="1">
      <c r="A92" s="360" t="s">
        <v>366</v>
      </c>
      <c r="B92" s="361"/>
      <c r="C92" s="362"/>
      <c r="D92" s="362"/>
      <c r="E92" s="363"/>
      <c r="F92" s="351"/>
      <c r="G92" s="364">
        <v>0</v>
      </c>
      <c r="H92" s="365">
        <v>0</v>
      </c>
      <c r="I92" s="365">
        <v>0</v>
      </c>
      <c r="J92" s="366">
        <v>0</v>
      </c>
      <c r="K92" s="367">
        <v>0</v>
      </c>
      <c r="L92" s="365">
        <v>0</v>
      </c>
      <c r="M92" s="365">
        <v>0</v>
      </c>
      <c r="N92" s="368">
        <v>0</v>
      </c>
      <c r="O92" s="364">
        <v>0</v>
      </c>
      <c r="P92" s="365">
        <v>0</v>
      </c>
      <c r="Q92" s="365">
        <v>0</v>
      </c>
      <c r="R92" s="366">
        <v>0</v>
      </c>
      <c r="S92" s="367">
        <v>0</v>
      </c>
      <c r="T92" s="365">
        <v>0</v>
      </c>
      <c r="U92" s="365">
        <v>0</v>
      </c>
      <c r="V92" s="368">
        <v>0</v>
      </c>
      <c r="W92" s="364">
        <v>0</v>
      </c>
      <c r="X92" s="365">
        <v>0</v>
      </c>
      <c r="Y92" s="365">
        <v>0</v>
      </c>
      <c r="Z92" s="368">
        <v>0</v>
      </c>
      <c r="AA92" s="369">
        <v>0</v>
      </c>
      <c r="AB92" s="370">
        <v>0</v>
      </c>
      <c r="AC92" s="370">
        <v>5.8000000000000003E-2</v>
      </c>
      <c r="AD92" s="371">
        <v>0.126</v>
      </c>
      <c r="AE92" s="369">
        <v>0.19400000000000001</v>
      </c>
      <c r="AF92" s="370">
        <v>0.26200000000000001</v>
      </c>
      <c r="AG92" s="370">
        <v>0.33</v>
      </c>
      <c r="AH92" s="371">
        <v>0.39900000000000002</v>
      </c>
      <c r="AI92" s="369">
        <v>0.46800000000000003</v>
      </c>
      <c r="AJ92" s="370">
        <v>0.54300000000000004</v>
      </c>
      <c r="AK92" s="370">
        <v>0.63100000000000001</v>
      </c>
      <c r="AL92" s="371">
        <v>0.74099999999999999</v>
      </c>
      <c r="AM92" s="369">
        <v>0.90600000000000003</v>
      </c>
      <c r="AN92" s="370">
        <v>1.081</v>
      </c>
      <c r="AO92" s="370">
        <v>1.246</v>
      </c>
      <c r="AP92" s="371">
        <v>1.4990000000000001</v>
      </c>
      <c r="AQ92" s="369">
        <v>1.7470000000000001</v>
      </c>
      <c r="AR92" s="370">
        <v>1.9950000000000001</v>
      </c>
      <c r="AS92" s="370">
        <v>2.3390000000000004</v>
      </c>
      <c r="AT92" s="371">
        <v>2.7030000000000003</v>
      </c>
      <c r="AU92" s="369">
        <v>3.2536000000000005</v>
      </c>
      <c r="AV92" s="370">
        <v>3.7937000000000007</v>
      </c>
      <c r="AW92" s="370">
        <v>4.333800000000001</v>
      </c>
      <c r="AX92" s="371">
        <v>4.8649000000000013</v>
      </c>
      <c r="AY92" s="369">
        <v>5.5330000000000013</v>
      </c>
      <c r="AZ92" s="370">
        <v>6.2011000000000012</v>
      </c>
      <c r="BA92" s="370">
        <v>7.1252000000000013</v>
      </c>
      <c r="BB92" s="371">
        <v>8.0653000000000006</v>
      </c>
      <c r="BC92" s="369">
        <v>9.0054000000000016</v>
      </c>
      <c r="BD92" s="370">
        <v>10.3085</v>
      </c>
      <c r="BE92" s="370">
        <v>11.631600000000001</v>
      </c>
      <c r="BF92" s="371">
        <v>12.954700000000001</v>
      </c>
      <c r="BG92" s="369">
        <v>14.4298</v>
      </c>
      <c r="BH92" s="370">
        <v>15.9109</v>
      </c>
      <c r="BI92" s="370">
        <v>17.448999999999998</v>
      </c>
      <c r="BJ92" s="371">
        <v>18.951099999999997</v>
      </c>
      <c r="BK92" s="369">
        <v>20.681199999999997</v>
      </c>
      <c r="BL92" s="370">
        <v>22.856299999999997</v>
      </c>
      <c r="BM92" s="370">
        <v>24.973399999999998</v>
      </c>
      <c r="BN92" s="371">
        <v>26.738499999999998</v>
      </c>
      <c r="BO92" s="369">
        <v>29.075599999999998</v>
      </c>
      <c r="BP92" s="370">
        <v>35.523699999999998</v>
      </c>
      <c r="BQ92" s="370">
        <v>41.642299999999999</v>
      </c>
      <c r="BR92" s="371">
        <v>48.020899999999997</v>
      </c>
      <c r="BS92" s="369">
        <v>50.534499999999994</v>
      </c>
      <c r="BT92" s="370">
        <v>53.007499999999993</v>
      </c>
      <c r="BU92" s="370">
        <v>55.456499999999991</v>
      </c>
      <c r="BV92" s="371">
        <v>57.806499999999993</v>
      </c>
      <c r="BW92" s="369">
        <v>59.488499999999995</v>
      </c>
      <c r="BX92" s="370">
        <v>60.688499999999998</v>
      </c>
      <c r="BY92" s="370">
        <v>62.474499999999999</v>
      </c>
      <c r="BZ92" s="371">
        <v>64.270499999999998</v>
      </c>
      <c r="CA92" s="369">
        <v>66.738500000000002</v>
      </c>
      <c r="CB92" s="370">
        <v>69.206500000000005</v>
      </c>
      <c r="CC92" s="370">
        <v>71.854500000000002</v>
      </c>
      <c r="CD92" s="371">
        <v>74.542500000000004</v>
      </c>
      <c r="CE92" s="369">
        <v>77.835499999999996</v>
      </c>
      <c r="CF92" s="370">
        <v>81.148499999999999</v>
      </c>
      <c r="CG92" s="370">
        <v>84.466499999999996</v>
      </c>
      <c r="CH92" s="371">
        <v>87.8095</v>
      </c>
      <c r="CI92" s="369">
        <v>90.807500000000005</v>
      </c>
      <c r="CJ92" s="370">
        <v>94.179500000000004</v>
      </c>
      <c r="CK92" s="370">
        <v>96.331500000000005</v>
      </c>
      <c r="CL92" s="371">
        <v>97.979500000000002</v>
      </c>
      <c r="CM92" s="369">
        <v>98.979500000000002</v>
      </c>
      <c r="CN92" s="372">
        <v>99.979500000000002</v>
      </c>
      <c r="CO92" s="372">
        <v>99.989500000000007</v>
      </c>
      <c r="CP92" s="373">
        <v>99.999500000000012</v>
      </c>
      <c r="CQ92" s="374">
        <v>99.999500000000012</v>
      </c>
      <c r="CR92" s="372">
        <v>99.999500000000012</v>
      </c>
      <c r="CS92" s="372">
        <v>99.999500000000012</v>
      </c>
      <c r="CT92" s="373">
        <v>99.999500000000012</v>
      </c>
      <c r="CU92" s="374">
        <v>99.999500000000012</v>
      </c>
      <c r="CV92" s="372">
        <v>99.999500000000012</v>
      </c>
      <c r="CW92" s="372">
        <v>99.999500000000012</v>
      </c>
      <c r="CX92" s="373">
        <v>99.999500000000012</v>
      </c>
      <c r="CY92" s="375"/>
    </row>
    <row r="93" spans="1:103" s="359" customFormat="1" ht="22.5" hidden="1" customHeight="1" thickBot="1">
      <c r="A93" s="360" t="s">
        <v>367</v>
      </c>
      <c r="B93" s="361"/>
      <c r="C93" s="362"/>
      <c r="D93" s="362"/>
      <c r="E93" s="376"/>
      <c r="F93" s="377"/>
      <c r="G93" s="364"/>
      <c r="H93" s="364"/>
      <c r="I93" s="364"/>
      <c r="J93" s="378"/>
      <c r="K93" s="367"/>
      <c r="L93" s="364"/>
      <c r="M93" s="364"/>
      <c r="N93" s="379"/>
      <c r="O93" s="364"/>
      <c r="P93" s="364"/>
      <c r="Q93" s="364"/>
      <c r="R93" s="378"/>
      <c r="S93" s="367"/>
      <c r="T93" s="364"/>
      <c r="U93" s="364"/>
      <c r="V93" s="379"/>
      <c r="W93" s="364"/>
      <c r="X93" s="364"/>
      <c r="Y93" s="364"/>
      <c r="Z93" s="368"/>
      <c r="AA93" s="364"/>
      <c r="AB93" s="364"/>
      <c r="AC93" s="364"/>
      <c r="AD93" s="368"/>
      <c r="AE93" s="364"/>
      <c r="AF93" s="364"/>
      <c r="AG93" s="364"/>
      <c r="AH93" s="368"/>
      <c r="AI93" s="364"/>
      <c r="AJ93" s="364"/>
      <c r="AK93" s="364"/>
      <c r="AL93" s="368"/>
      <c r="AM93" s="364"/>
      <c r="AN93" s="364"/>
      <c r="AO93" s="364"/>
      <c r="AP93" s="368"/>
      <c r="AQ93" s="364"/>
      <c r="AR93" s="364"/>
      <c r="AS93" s="364"/>
      <c r="AT93" s="368"/>
      <c r="AU93" s="364"/>
      <c r="AV93" s="364"/>
      <c r="AW93" s="364"/>
      <c r="AX93" s="368"/>
      <c r="AY93" s="364"/>
      <c r="AZ93" s="364"/>
      <c r="BA93" s="364"/>
      <c r="BB93" s="368"/>
      <c r="BC93" s="364"/>
      <c r="BD93" s="364"/>
      <c r="BE93" s="364"/>
      <c r="BF93" s="368"/>
      <c r="BG93" s="364"/>
      <c r="BH93" s="364"/>
      <c r="BI93" s="364"/>
      <c r="BJ93" s="368"/>
      <c r="BK93" s="364"/>
      <c r="BL93" s="364"/>
      <c r="BM93" s="364"/>
      <c r="BN93" s="368"/>
      <c r="BO93" s="364"/>
      <c r="BP93" s="364"/>
      <c r="BQ93" s="364"/>
      <c r="BR93" s="368"/>
      <c r="BS93" s="364"/>
      <c r="BT93" s="364"/>
      <c r="BU93" s="364"/>
      <c r="BV93" s="368"/>
      <c r="BW93" s="364"/>
      <c r="BX93" s="364"/>
      <c r="BY93" s="364"/>
      <c r="BZ93" s="368"/>
      <c r="CA93" s="364"/>
      <c r="CB93" s="364"/>
      <c r="CC93" s="364"/>
      <c r="CD93" s="368"/>
      <c r="CE93" s="364"/>
      <c r="CF93" s="364"/>
      <c r="CG93" s="364"/>
      <c r="CH93" s="368"/>
      <c r="CI93" s="364"/>
      <c r="CJ93" s="364"/>
      <c r="CK93" s="364"/>
      <c r="CL93" s="368"/>
      <c r="CM93" s="364"/>
      <c r="CN93" s="364"/>
      <c r="CO93" s="364"/>
      <c r="CP93" s="368"/>
      <c r="CQ93" s="364"/>
      <c r="CR93" s="364"/>
      <c r="CS93" s="364"/>
      <c r="CT93" s="368"/>
      <c r="CU93" s="364"/>
      <c r="CV93" s="364"/>
      <c r="CW93" s="364"/>
      <c r="CX93" s="368"/>
      <c r="CY93" s="380"/>
    </row>
    <row r="94" spans="1:103" s="359" customFormat="1" ht="22.5" hidden="1" customHeight="1" thickBot="1">
      <c r="A94" s="381" t="s">
        <v>368</v>
      </c>
      <c r="B94" s="382"/>
      <c r="C94" s="383"/>
      <c r="D94" s="383"/>
      <c r="E94" s="384"/>
      <c r="F94" s="385"/>
      <c r="G94" s="386"/>
      <c r="H94" s="387"/>
      <c r="I94" s="387"/>
      <c r="J94" s="388"/>
      <c r="K94" s="389"/>
      <c r="L94" s="387"/>
      <c r="M94" s="387"/>
      <c r="N94" s="390"/>
      <c r="O94" s="386"/>
      <c r="P94" s="387"/>
      <c r="Q94" s="387"/>
      <c r="R94" s="388"/>
      <c r="S94" s="389"/>
      <c r="T94" s="387"/>
      <c r="U94" s="387"/>
      <c r="V94" s="390"/>
      <c r="W94" s="386"/>
      <c r="X94" s="387"/>
      <c r="Y94" s="387"/>
      <c r="Z94" s="390"/>
      <c r="AA94" s="386"/>
      <c r="AB94" s="387"/>
      <c r="AC94" s="387"/>
      <c r="AD94" s="390"/>
      <c r="AE94" s="386"/>
      <c r="AF94" s="387"/>
      <c r="AG94" s="387"/>
      <c r="AH94" s="390"/>
      <c r="AI94" s="386"/>
      <c r="AJ94" s="387"/>
      <c r="AK94" s="387"/>
      <c r="AL94" s="390"/>
      <c r="AM94" s="386"/>
      <c r="AN94" s="387"/>
      <c r="AO94" s="387"/>
      <c r="AP94" s="390"/>
      <c r="AQ94" s="386"/>
      <c r="AR94" s="387"/>
      <c r="AS94" s="387"/>
      <c r="AT94" s="390"/>
      <c r="AU94" s="386"/>
      <c r="AV94" s="387"/>
      <c r="AW94" s="387"/>
      <c r="AX94" s="390"/>
      <c r="AY94" s="386"/>
      <c r="AZ94" s="387"/>
      <c r="BA94" s="387"/>
      <c r="BB94" s="390"/>
      <c r="BC94" s="386"/>
      <c r="BD94" s="387"/>
      <c r="BE94" s="387"/>
      <c r="BF94" s="390"/>
      <c r="BG94" s="386"/>
      <c r="BH94" s="387"/>
      <c r="BI94" s="387"/>
      <c r="BJ94" s="390"/>
      <c r="BK94" s="386"/>
      <c r="BL94" s="387"/>
      <c r="BM94" s="387"/>
      <c r="BN94" s="390"/>
      <c r="BO94" s="386"/>
      <c r="BP94" s="387"/>
      <c r="BQ94" s="387"/>
      <c r="BR94" s="390"/>
      <c r="BS94" s="386"/>
      <c r="BT94" s="387"/>
      <c r="BU94" s="387"/>
      <c r="BV94" s="390"/>
      <c r="BW94" s="386"/>
      <c r="BX94" s="387"/>
      <c r="BY94" s="387"/>
      <c r="BZ94" s="390"/>
      <c r="CA94" s="386"/>
      <c r="CB94" s="387"/>
      <c r="CC94" s="387"/>
      <c r="CD94" s="390"/>
      <c r="CE94" s="386"/>
      <c r="CF94" s="387"/>
      <c r="CG94" s="387"/>
      <c r="CH94" s="390"/>
      <c r="CI94" s="386"/>
      <c r="CJ94" s="387"/>
      <c r="CK94" s="387"/>
      <c r="CL94" s="390"/>
      <c r="CM94" s="386"/>
      <c r="CN94" s="387"/>
      <c r="CO94" s="387"/>
      <c r="CP94" s="390"/>
      <c r="CQ94" s="386"/>
      <c r="CR94" s="387"/>
      <c r="CS94" s="387"/>
      <c r="CT94" s="390"/>
      <c r="CU94" s="386"/>
      <c r="CV94" s="387"/>
      <c r="CW94" s="387"/>
      <c r="CX94" s="390"/>
      <c r="CY94" s="391"/>
    </row>
    <row r="95" spans="1:103" ht="17.25" customHeight="1"/>
  </sheetData>
  <mergeCells count="25">
    <mergeCell ref="A20:A90"/>
    <mergeCell ref="B20:B52"/>
    <mergeCell ref="B53:B80"/>
    <mergeCell ref="B81:B89"/>
    <mergeCell ref="AB6:AC6"/>
    <mergeCell ref="L6:M6"/>
    <mergeCell ref="P6:Q6"/>
    <mergeCell ref="T6:U6"/>
    <mergeCell ref="X6:Y6"/>
    <mergeCell ref="AF6:AG6"/>
    <mergeCell ref="B8:B10"/>
    <mergeCell ref="B11:B14"/>
    <mergeCell ref="A15:B19"/>
    <mergeCell ref="A2:CY2"/>
    <mergeCell ref="A3:D4"/>
    <mergeCell ref="A5:B7"/>
    <mergeCell ref="C5:C7"/>
    <mergeCell ref="D5:D7"/>
    <mergeCell ref="E5:E7"/>
    <mergeCell ref="F5:F7"/>
    <mergeCell ref="G5:AH5"/>
    <mergeCell ref="AI5:CD5"/>
    <mergeCell ref="CE5:CX5"/>
    <mergeCell ref="CY5:CY7"/>
    <mergeCell ref="H6:I6"/>
  </mergeCells>
  <phoneticPr fontId="6" type="noConversion"/>
  <printOptions horizontalCentered="1" verticalCentered="1"/>
  <pageMargins left="0.23622047244094491" right="0.23622047244094491" top="0.43307086614173229" bottom="0.27559055118110237" header="0.19685039370078741" footer="0.19685039370078741"/>
  <pageSetup paperSize="8" scale="3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H114"/>
  <sheetViews>
    <sheetView showGridLines="0" view="pageBreakPreview" zoomScale="80" zoomScaleNormal="85" zoomScaleSheetLayoutView="80" workbookViewId="0">
      <selection activeCell="H21" sqref="H21"/>
    </sheetView>
  </sheetViews>
  <sheetFormatPr baseColWidth="10" defaultColWidth="8" defaultRowHeight="18"/>
  <cols>
    <col min="1" max="1" width="5.1640625" style="55" customWidth="1"/>
    <col min="2" max="2" width="1.5" style="55" customWidth="1"/>
    <col min="3" max="3" width="23.5" style="116" customWidth="1"/>
    <col min="4" max="4" width="6.83203125" style="55" customWidth="1"/>
    <col min="5" max="5" width="6.83203125" style="621" customWidth="1"/>
    <col min="6" max="6" width="6.83203125" style="55" hidden="1" customWidth="1"/>
    <col min="7" max="7" width="6.83203125" style="55" customWidth="1"/>
    <col min="8" max="32" width="4.6640625" style="55" customWidth="1"/>
    <col min="33" max="33" width="6.83203125" style="55" customWidth="1"/>
    <col min="34" max="34" width="1.5" style="55" customWidth="1"/>
    <col min="35" max="16384" width="8" style="55"/>
  </cols>
  <sheetData>
    <row r="1" spans="2:34" s="394" customFormat="1" ht="28" customHeight="1">
      <c r="C1" s="395"/>
      <c r="E1" s="620"/>
    </row>
    <row r="2" spans="2:34" ht="18" customHeight="1" thickBot="1"/>
    <row r="3" spans="2:34" s="402" customFormat="1" ht="15.75" customHeight="1">
      <c r="B3" s="83"/>
      <c r="C3" s="84"/>
      <c r="D3" s="84"/>
      <c r="E3" s="115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5"/>
    </row>
    <row r="4" spans="2:34" ht="40">
      <c r="B4" s="86"/>
      <c r="C4" s="1339" t="s">
        <v>489</v>
      </c>
      <c r="D4" s="1339"/>
      <c r="E4" s="1339"/>
      <c r="F4" s="1340"/>
      <c r="G4" s="1340"/>
      <c r="H4" s="1340"/>
      <c r="I4" s="1340"/>
      <c r="J4" s="1340"/>
      <c r="K4" s="1340"/>
      <c r="L4" s="1340"/>
      <c r="M4" s="1340"/>
      <c r="N4" s="1340"/>
      <c r="O4" s="1340"/>
      <c r="P4" s="1340"/>
      <c r="Q4" s="1340"/>
      <c r="R4" s="1340"/>
      <c r="S4" s="1340"/>
      <c r="T4" s="1340"/>
      <c r="U4" s="1340"/>
      <c r="V4" s="1340"/>
      <c r="W4" s="1340"/>
      <c r="X4" s="1340"/>
      <c r="Y4" s="1340"/>
      <c r="Z4" s="1340"/>
      <c r="AA4" s="1340"/>
      <c r="AB4" s="1340"/>
      <c r="AC4" s="1340"/>
      <c r="AD4" s="1340"/>
      <c r="AE4" s="1340"/>
      <c r="AF4" s="1340"/>
      <c r="AG4" s="1340"/>
      <c r="AH4" s="87"/>
    </row>
    <row r="5" spans="2:34" ht="15.75" customHeight="1">
      <c r="B5" s="88"/>
      <c r="C5" s="89"/>
      <c r="D5" s="89"/>
      <c r="E5" s="622"/>
      <c r="F5" s="90"/>
      <c r="G5" s="90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2"/>
    </row>
    <row r="6" spans="2:34" ht="15.75" customHeight="1" thickBot="1">
      <c r="B6" s="88"/>
      <c r="C6" s="93" t="str">
        <f>'0. 집행계획(갑지)'!D7</f>
        <v>1.공 사 명  :  (공사코드: )</v>
      </c>
      <c r="D6" s="93"/>
      <c r="E6" s="623"/>
      <c r="F6" s="94"/>
      <c r="G6" s="93"/>
      <c r="H6" s="93"/>
      <c r="I6" s="94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4"/>
      <c r="AG6" s="94"/>
      <c r="AH6" s="95"/>
    </row>
    <row r="7" spans="2:34" ht="20" customHeight="1">
      <c r="B7" s="96"/>
      <c r="C7" s="1341" t="s">
        <v>490</v>
      </c>
      <c r="D7" s="1342"/>
      <c r="E7" s="1347" t="s">
        <v>491</v>
      </c>
      <c r="F7" s="1347" t="s">
        <v>492</v>
      </c>
      <c r="G7" s="1347" t="s">
        <v>129</v>
      </c>
      <c r="H7" s="1350" t="s">
        <v>493</v>
      </c>
      <c r="I7" s="1350"/>
      <c r="J7" s="1350"/>
      <c r="K7" s="1350"/>
      <c r="L7" s="1350"/>
      <c r="M7" s="1350"/>
      <c r="N7" s="1350"/>
      <c r="O7" s="1350"/>
      <c r="P7" s="1350"/>
      <c r="Q7" s="1350"/>
      <c r="R7" s="1350"/>
      <c r="S7" s="1350"/>
      <c r="T7" s="1350"/>
      <c r="U7" s="1350"/>
      <c r="V7" s="1350"/>
      <c r="W7" s="1350"/>
      <c r="X7" s="1350"/>
      <c r="Y7" s="1350"/>
      <c r="Z7" s="1350"/>
      <c r="AA7" s="1350"/>
      <c r="AB7" s="1350"/>
      <c r="AC7" s="1350"/>
      <c r="AD7" s="1350"/>
      <c r="AE7" s="1350"/>
      <c r="AF7" s="1351"/>
      <c r="AG7" s="1352" t="s">
        <v>24</v>
      </c>
      <c r="AH7" s="97"/>
    </row>
    <row r="8" spans="2:34" ht="20" customHeight="1">
      <c r="B8" s="96"/>
      <c r="C8" s="1343"/>
      <c r="D8" s="1344"/>
      <c r="E8" s="1348"/>
      <c r="F8" s="1348"/>
      <c r="G8" s="1348"/>
      <c r="H8" s="1355" t="s">
        <v>617</v>
      </c>
      <c r="I8" s="1356"/>
      <c r="J8" s="1356"/>
      <c r="K8" s="1356"/>
      <c r="L8" s="1356"/>
      <c r="M8" s="1356"/>
      <c r="N8" s="1356"/>
      <c r="O8" s="1356"/>
      <c r="P8" s="1356"/>
      <c r="Q8" s="1356"/>
      <c r="R8" s="1356"/>
      <c r="S8" s="1357"/>
      <c r="T8" s="1355" t="s">
        <v>617</v>
      </c>
      <c r="U8" s="1356"/>
      <c r="V8" s="1356"/>
      <c r="W8" s="1356"/>
      <c r="X8" s="1356"/>
      <c r="Y8" s="1356"/>
      <c r="Z8" s="1356"/>
      <c r="AA8" s="1356"/>
      <c r="AB8" s="1356"/>
      <c r="AC8" s="1356"/>
      <c r="AD8" s="1356"/>
      <c r="AE8" s="1357"/>
      <c r="AF8" s="752" t="s">
        <v>618</v>
      </c>
      <c r="AG8" s="1353"/>
      <c r="AH8" s="97"/>
    </row>
    <row r="9" spans="2:34" ht="20" customHeight="1">
      <c r="B9" s="96"/>
      <c r="C9" s="1343"/>
      <c r="D9" s="1344"/>
      <c r="E9" s="1348"/>
      <c r="F9" s="1348"/>
      <c r="G9" s="1348"/>
      <c r="H9" s="751" t="s">
        <v>141</v>
      </c>
      <c r="I9" s="751" t="s">
        <v>515</v>
      </c>
      <c r="J9" s="751" t="s">
        <v>143</v>
      </c>
      <c r="K9" s="751" t="s">
        <v>144</v>
      </c>
      <c r="L9" s="751" t="s">
        <v>145</v>
      </c>
      <c r="M9" s="751" t="s">
        <v>146</v>
      </c>
      <c r="N9" s="751" t="s">
        <v>147</v>
      </c>
      <c r="O9" s="751" t="s">
        <v>148</v>
      </c>
      <c r="P9" s="751" t="s">
        <v>149</v>
      </c>
      <c r="Q9" s="751" t="s">
        <v>150</v>
      </c>
      <c r="R9" s="751" t="s">
        <v>151</v>
      </c>
      <c r="S9" s="751" t="s">
        <v>152</v>
      </c>
      <c r="T9" s="751" t="s">
        <v>141</v>
      </c>
      <c r="U9" s="751" t="s">
        <v>515</v>
      </c>
      <c r="V9" s="751" t="s">
        <v>143</v>
      </c>
      <c r="W9" s="751" t="s">
        <v>144</v>
      </c>
      <c r="X9" s="751" t="s">
        <v>145</v>
      </c>
      <c r="Y9" s="751" t="s">
        <v>146</v>
      </c>
      <c r="Z9" s="751" t="s">
        <v>147</v>
      </c>
      <c r="AA9" s="751" t="s">
        <v>148</v>
      </c>
      <c r="AB9" s="751" t="s">
        <v>149</v>
      </c>
      <c r="AC9" s="751" t="s">
        <v>150</v>
      </c>
      <c r="AD9" s="751" t="s">
        <v>151</v>
      </c>
      <c r="AE9" s="751" t="s">
        <v>152</v>
      </c>
      <c r="AF9" s="751" t="s">
        <v>141</v>
      </c>
      <c r="AG9" s="1353"/>
      <c r="AH9" s="97"/>
    </row>
    <row r="10" spans="2:34" ht="20" customHeight="1" thickBot="1">
      <c r="B10" s="96"/>
      <c r="C10" s="1345"/>
      <c r="D10" s="1346"/>
      <c r="E10" s="1349"/>
      <c r="F10" s="1349"/>
      <c r="G10" s="1349"/>
      <c r="H10" s="753" t="s">
        <v>494</v>
      </c>
      <c r="I10" s="753" t="s">
        <v>495</v>
      </c>
      <c r="J10" s="753" t="s">
        <v>496</v>
      </c>
      <c r="K10" s="753" t="s">
        <v>497</v>
      </c>
      <c r="L10" s="753" t="s">
        <v>464</v>
      </c>
      <c r="M10" s="753" t="s">
        <v>498</v>
      </c>
      <c r="N10" s="753" t="s">
        <v>499</v>
      </c>
      <c r="O10" s="753" t="s">
        <v>500</v>
      </c>
      <c r="P10" s="753" t="s">
        <v>501</v>
      </c>
      <c r="Q10" s="753" t="s">
        <v>427</v>
      </c>
      <c r="R10" s="753" t="s">
        <v>502</v>
      </c>
      <c r="S10" s="753" t="s">
        <v>503</v>
      </c>
      <c r="T10" s="753" t="s">
        <v>504</v>
      </c>
      <c r="U10" s="753" t="s">
        <v>559</v>
      </c>
      <c r="V10" s="753" t="s">
        <v>560</v>
      </c>
      <c r="W10" s="753" t="s">
        <v>561</v>
      </c>
      <c r="X10" s="753" t="s">
        <v>562</v>
      </c>
      <c r="Y10" s="753" t="s">
        <v>563</v>
      </c>
      <c r="Z10" s="753" t="s">
        <v>564</v>
      </c>
      <c r="AA10" s="753" t="s">
        <v>565</v>
      </c>
      <c r="AB10" s="753" t="s">
        <v>566</v>
      </c>
      <c r="AC10" s="753" t="s">
        <v>567</v>
      </c>
      <c r="AD10" s="753" t="s">
        <v>568</v>
      </c>
      <c r="AE10" s="753" t="s">
        <v>569</v>
      </c>
      <c r="AF10" s="753" t="s">
        <v>570</v>
      </c>
      <c r="AG10" s="1354"/>
      <c r="AH10" s="97"/>
    </row>
    <row r="11" spans="2:34" ht="20" customHeight="1">
      <c r="B11" s="96"/>
      <c r="C11" s="476"/>
      <c r="D11" s="477"/>
      <c r="E11" s="624"/>
      <c r="F11" s="478"/>
      <c r="G11" s="500"/>
      <c r="H11" s="479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0"/>
      <c r="AB11" s="480"/>
      <c r="AC11" s="480"/>
      <c r="AD11" s="480"/>
      <c r="AE11" s="480"/>
      <c r="AF11" s="480"/>
      <c r="AG11" s="481"/>
      <c r="AH11" s="97"/>
    </row>
    <row r="12" spans="2:34" ht="20" customHeight="1">
      <c r="B12" s="96"/>
      <c r="C12" s="482"/>
      <c r="D12" s="483"/>
      <c r="E12" s="624"/>
      <c r="F12" s="484"/>
      <c r="G12" s="500"/>
      <c r="H12" s="485"/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7"/>
      <c r="AH12" s="97"/>
    </row>
    <row r="13" spans="2:34" ht="20" customHeight="1">
      <c r="B13" s="96"/>
      <c r="C13" s="482"/>
      <c r="D13" s="483"/>
      <c r="E13" s="624"/>
      <c r="F13" s="484"/>
      <c r="G13" s="500"/>
      <c r="H13" s="485"/>
      <c r="I13" s="486"/>
      <c r="J13" s="486"/>
      <c r="K13" s="486"/>
      <c r="L13" s="486"/>
      <c r="M13" s="486"/>
      <c r="N13" s="486"/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7"/>
      <c r="AH13" s="97"/>
    </row>
    <row r="14" spans="2:34" ht="20" customHeight="1">
      <c r="B14" s="96"/>
      <c r="C14" s="482"/>
      <c r="D14" s="483"/>
      <c r="E14" s="624"/>
      <c r="F14" s="484"/>
      <c r="G14" s="500"/>
      <c r="H14" s="485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  <c r="AD14" s="486"/>
      <c r="AE14" s="486"/>
      <c r="AF14" s="486"/>
      <c r="AG14" s="487"/>
      <c r="AH14" s="97"/>
    </row>
    <row r="15" spans="2:34" ht="20" customHeight="1">
      <c r="B15" s="96"/>
      <c r="C15" s="482"/>
      <c r="D15" s="483"/>
      <c r="E15" s="624"/>
      <c r="F15" s="488"/>
      <c r="G15" s="500"/>
      <c r="H15" s="485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7"/>
      <c r="AH15" s="97"/>
    </row>
    <row r="16" spans="2:34" ht="20" customHeight="1">
      <c r="B16" s="96"/>
      <c r="C16" s="482"/>
      <c r="D16" s="483"/>
      <c r="E16" s="624"/>
      <c r="F16" s="488"/>
      <c r="G16" s="500"/>
      <c r="H16" s="485"/>
      <c r="I16" s="486"/>
      <c r="J16" s="486"/>
      <c r="K16" s="486"/>
      <c r="L16" s="486"/>
      <c r="M16" s="486"/>
      <c r="N16" s="486"/>
      <c r="O16" s="486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7"/>
      <c r="AH16" s="97"/>
    </row>
    <row r="17" spans="2:34" ht="20" customHeight="1">
      <c r="B17" s="96"/>
      <c r="C17" s="482"/>
      <c r="D17" s="483"/>
      <c r="E17" s="624"/>
      <c r="F17" s="488"/>
      <c r="G17" s="500"/>
      <c r="H17" s="485"/>
      <c r="I17" s="486"/>
      <c r="J17" s="486"/>
      <c r="K17" s="486"/>
      <c r="L17" s="486"/>
      <c r="M17" s="486"/>
      <c r="N17" s="486"/>
      <c r="O17" s="486"/>
      <c r="P17" s="486"/>
      <c r="Q17" s="48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7"/>
      <c r="AH17" s="97"/>
    </row>
    <row r="18" spans="2:34" ht="20" customHeight="1">
      <c r="B18" s="96"/>
      <c r="C18" s="482"/>
      <c r="D18" s="483"/>
      <c r="E18" s="624"/>
      <c r="F18" s="488"/>
      <c r="G18" s="500"/>
      <c r="H18" s="485"/>
      <c r="I18" s="486"/>
      <c r="J18" s="486"/>
      <c r="K18" s="486"/>
      <c r="L18" s="486"/>
      <c r="M18" s="486"/>
      <c r="N18" s="486"/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7"/>
      <c r="AH18" s="97"/>
    </row>
    <row r="19" spans="2:34" ht="20" customHeight="1">
      <c r="B19" s="96"/>
      <c r="C19" s="482"/>
      <c r="D19" s="483"/>
      <c r="E19" s="624"/>
      <c r="F19" s="488"/>
      <c r="G19" s="500"/>
      <c r="H19" s="485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7"/>
      <c r="AH19" s="97"/>
    </row>
    <row r="20" spans="2:34" ht="20" customHeight="1">
      <c r="B20" s="96"/>
      <c r="C20" s="482"/>
      <c r="D20" s="483"/>
      <c r="E20" s="624"/>
      <c r="F20" s="488"/>
      <c r="G20" s="500"/>
      <c r="H20" s="485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7"/>
      <c r="AH20" s="97"/>
    </row>
    <row r="21" spans="2:34" ht="20" customHeight="1">
      <c r="B21" s="96"/>
      <c r="C21" s="482"/>
      <c r="D21" s="483"/>
      <c r="E21" s="624"/>
      <c r="F21" s="488"/>
      <c r="G21" s="500"/>
      <c r="H21" s="485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7"/>
      <c r="AH21" s="97"/>
    </row>
    <row r="22" spans="2:34" ht="20" customHeight="1">
      <c r="B22" s="96"/>
      <c r="C22" s="482"/>
      <c r="D22" s="483"/>
      <c r="E22" s="624"/>
      <c r="F22" s="488"/>
      <c r="G22" s="500"/>
      <c r="H22" s="485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7"/>
      <c r="AH22" s="97"/>
    </row>
    <row r="23" spans="2:34" ht="20" customHeight="1">
      <c r="B23" s="96"/>
      <c r="C23" s="482"/>
      <c r="D23" s="483"/>
      <c r="E23" s="624"/>
      <c r="F23" s="488"/>
      <c r="G23" s="500"/>
      <c r="H23" s="485"/>
      <c r="I23" s="486"/>
      <c r="J23" s="486"/>
      <c r="K23" s="486"/>
      <c r="L23" s="486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7"/>
      <c r="AH23" s="97"/>
    </row>
    <row r="24" spans="2:34" ht="20" customHeight="1">
      <c r="B24" s="96"/>
      <c r="C24" s="482"/>
      <c r="D24" s="483"/>
      <c r="E24" s="624"/>
      <c r="F24" s="488"/>
      <c r="G24" s="500"/>
      <c r="H24" s="485"/>
      <c r="I24" s="486"/>
      <c r="J24" s="486"/>
      <c r="K24" s="486"/>
      <c r="L24" s="486"/>
      <c r="M24" s="486"/>
      <c r="N24" s="486"/>
      <c r="O24" s="486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7"/>
      <c r="AH24" s="97"/>
    </row>
    <row r="25" spans="2:34" ht="20" customHeight="1">
      <c r="B25" s="96"/>
      <c r="C25" s="482"/>
      <c r="D25" s="483"/>
      <c r="E25" s="624"/>
      <c r="F25" s="488"/>
      <c r="G25" s="500"/>
      <c r="H25" s="485"/>
      <c r="I25" s="486"/>
      <c r="J25" s="486"/>
      <c r="K25" s="486"/>
      <c r="L25" s="486"/>
      <c r="M25" s="486"/>
      <c r="N25" s="486"/>
      <c r="O25" s="486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7"/>
      <c r="AH25" s="97"/>
    </row>
    <row r="26" spans="2:34" ht="20" customHeight="1">
      <c r="B26" s="96"/>
      <c r="C26" s="482"/>
      <c r="D26" s="483"/>
      <c r="E26" s="624"/>
      <c r="F26" s="488"/>
      <c r="G26" s="500"/>
      <c r="H26" s="485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7"/>
      <c r="AH26" s="97"/>
    </row>
    <row r="27" spans="2:34" ht="20" customHeight="1">
      <c r="B27" s="96"/>
      <c r="C27" s="482"/>
      <c r="D27" s="483"/>
      <c r="E27" s="624"/>
      <c r="F27" s="488"/>
      <c r="G27" s="500"/>
      <c r="H27" s="485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7"/>
      <c r="AH27" s="97"/>
    </row>
    <row r="28" spans="2:34" ht="20" customHeight="1">
      <c r="B28" s="96"/>
      <c r="C28" s="482"/>
      <c r="D28" s="483"/>
      <c r="E28" s="624"/>
      <c r="F28" s="488"/>
      <c r="G28" s="500"/>
      <c r="H28" s="485"/>
      <c r="I28" s="486"/>
      <c r="J28" s="486"/>
      <c r="K28" s="486"/>
      <c r="L28" s="486"/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7"/>
      <c r="AH28" s="97"/>
    </row>
    <row r="29" spans="2:34" ht="20" customHeight="1">
      <c r="B29" s="96"/>
      <c r="C29" s="482"/>
      <c r="D29" s="483"/>
      <c r="E29" s="624"/>
      <c r="F29" s="488"/>
      <c r="G29" s="500"/>
      <c r="H29" s="485"/>
      <c r="I29" s="486"/>
      <c r="J29" s="486"/>
      <c r="K29" s="486"/>
      <c r="L29" s="486"/>
      <c r="M29" s="486"/>
      <c r="N29" s="486"/>
      <c r="O29" s="486"/>
      <c r="P29" s="486"/>
      <c r="Q29" s="486"/>
      <c r="R29" s="486"/>
      <c r="S29" s="486"/>
      <c r="T29" s="486"/>
      <c r="U29" s="486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7"/>
      <c r="AH29" s="97"/>
    </row>
    <row r="30" spans="2:34" ht="20" customHeight="1">
      <c r="B30" s="96"/>
      <c r="C30" s="482"/>
      <c r="D30" s="483"/>
      <c r="E30" s="624"/>
      <c r="F30" s="488"/>
      <c r="G30" s="499"/>
      <c r="H30" s="485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7"/>
      <c r="AH30" s="97"/>
    </row>
    <row r="31" spans="2:34" ht="20" customHeight="1">
      <c r="B31" s="96"/>
      <c r="C31" s="482"/>
      <c r="D31" s="483"/>
      <c r="E31" s="624"/>
      <c r="F31" s="488"/>
      <c r="G31" s="499"/>
      <c r="H31" s="485"/>
      <c r="I31" s="486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7"/>
      <c r="AH31" s="97"/>
    </row>
    <row r="32" spans="2:34" ht="20" customHeight="1">
      <c r="B32" s="96"/>
      <c r="C32" s="482"/>
      <c r="D32" s="483"/>
      <c r="E32" s="624"/>
      <c r="F32" s="488"/>
      <c r="G32" s="499"/>
      <c r="H32" s="485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7"/>
      <c r="AH32" s="97"/>
    </row>
    <row r="33" spans="2:34" ht="20" customHeight="1">
      <c r="B33" s="96"/>
      <c r="C33" s="482"/>
      <c r="D33" s="483"/>
      <c r="E33" s="624"/>
      <c r="F33" s="488"/>
      <c r="G33" s="499"/>
      <c r="H33" s="485"/>
      <c r="I33" s="486"/>
      <c r="J33" s="486"/>
      <c r="K33" s="486"/>
      <c r="L33" s="486"/>
      <c r="M33" s="486"/>
      <c r="N33" s="486"/>
      <c r="O33" s="486"/>
      <c r="P33" s="486"/>
      <c r="Q33" s="486"/>
      <c r="R33" s="486"/>
      <c r="S33" s="486"/>
      <c r="T33" s="486"/>
      <c r="U33" s="486"/>
      <c r="V33" s="486"/>
      <c r="W33" s="486"/>
      <c r="X33" s="486"/>
      <c r="Y33" s="486"/>
      <c r="Z33" s="486"/>
      <c r="AA33" s="486"/>
      <c r="AB33" s="486"/>
      <c r="AC33" s="486"/>
      <c r="AD33" s="486"/>
      <c r="AE33" s="486"/>
      <c r="AF33" s="486"/>
      <c r="AG33" s="487"/>
      <c r="AH33" s="97"/>
    </row>
    <row r="34" spans="2:34" ht="20" customHeight="1">
      <c r="B34" s="96"/>
      <c r="C34" s="482"/>
      <c r="D34" s="483"/>
      <c r="E34" s="624"/>
      <c r="F34" s="488"/>
      <c r="G34" s="499"/>
      <c r="H34" s="485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7"/>
      <c r="AH34" s="97"/>
    </row>
    <row r="35" spans="2:34" ht="20" customHeight="1">
      <c r="B35" s="96"/>
      <c r="C35" s="482"/>
      <c r="D35" s="483"/>
      <c r="E35" s="624"/>
      <c r="F35" s="488"/>
      <c r="G35" s="499"/>
      <c r="H35" s="485"/>
      <c r="I35" s="486"/>
      <c r="J35" s="486"/>
      <c r="K35" s="486"/>
      <c r="L35" s="486"/>
      <c r="M35" s="486"/>
      <c r="N35" s="486"/>
      <c r="O35" s="486"/>
      <c r="P35" s="486"/>
      <c r="Q35" s="486"/>
      <c r="R35" s="486"/>
      <c r="S35" s="486"/>
      <c r="T35" s="486"/>
      <c r="U35" s="486"/>
      <c r="V35" s="486"/>
      <c r="W35" s="486"/>
      <c r="X35" s="486"/>
      <c r="Y35" s="486"/>
      <c r="Z35" s="486"/>
      <c r="AA35" s="486"/>
      <c r="AB35" s="486"/>
      <c r="AC35" s="486"/>
      <c r="AD35" s="486"/>
      <c r="AE35" s="486"/>
      <c r="AF35" s="486"/>
      <c r="AG35" s="487"/>
      <c r="AH35" s="97"/>
    </row>
    <row r="36" spans="2:34" ht="20" customHeight="1">
      <c r="B36" s="96"/>
      <c r="C36" s="482"/>
      <c r="D36" s="483"/>
      <c r="E36" s="624"/>
      <c r="F36" s="488"/>
      <c r="G36" s="499"/>
      <c r="H36" s="485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7"/>
      <c r="AH36" s="97"/>
    </row>
    <row r="37" spans="2:34" ht="20" customHeight="1">
      <c r="B37" s="96"/>
      <c r="C37" s="482"/>
      <c r="D37" s="483"/>
      <c r="E37" s="624"/>
      <c r="F37" s="488"/>
      <c r="G37" s="499"/>
      <c r="H37" s="485"/>
      <c r="I37" s="486"/>
      <c r="J37" s="486"/>
      <c r="K37" s="486"/>
      <c r="L37" s="486"/>
      <c r="M37" s="486"/>
      <c r="N37" s="486"/>
      <c r="O37" s="486"/>
      <c r="P37" s="486"/>
      <c r="Q37" s="486"/>
      <c r="R37" s="486"/>
      <c r="S37" s="486"/>
      <c r="T37" s="486"/>
      <c r="U37" s="486"/>
      <c r="V37" s="486"/>
      <c r="W37" s="486"/>
      <c r="X37" s="486"/>
      <c r="Y37" s="486"/>
      <c r="Z37" s="486"/>
      <c r="AA37" s="486"/>
      <c r="AB37" s="486"/>
      <c r="AC37" s="486"/>
      <c r="AD37" s="486"/>
      <c r="AE37" s="486"/>
      <c r="AF37" s="486"/>
      <c r="AG37" s="487"/>
      <c r="AH37" s="97"/>
    </row>
    <row r="38" spans="2:34" ht="20" customHeight="1">
      <c r="B38" s="96"/>
      <c r="C38" s="482"/>
      <c r="D38" s="483"/>
      <c r="E38" s="624"/>
      <c r="F38" s="488"/>
      <c r="G38" s="499"/>
      <c r="H38" s="485"/>
      <c r="I38" s="486"/>
      <c r="J38" s="486"/>
      <c r="K38" s="486"/>
      <c r="L38" s="486"/>
      <c r="M38" s="486"/>
      <c r="N38" s="486"/>
      <c r="O38" s="486"/>
      <c r="P38" s="486"/>
      <c r="Q38" s="486"/>
      <c r="R38" s="486"/>
      <c r="S38" s="486"/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7"/>
      <c r="AH38" s="97"/>
    </row>
    <row r="39" spans="2:34" ht="20" customHeight="1">
      <c r="B39" s="96"/>
      <c r="C39" s="482"/>
      <c r="D39" s="483"/>
      <c r="E39" s="624"/>
      <c r="F39" s="488"/>
      <c r="G39" s="499"/>
      <c r="H39" s="485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7"/>
      <c r="AH39" s="97"/>
    </row>
    <row r="40" spans="2:34" ht="20" customHeight="1">
      <c r="B40" s="96"/>
      <c r="C40" s="482"/>
      <c r="D40" s="483"/>
      <c r="E40" s="624"/>
      <c r="F40" s="488"/>
      <c r="G40" s="499"/>
      <c r="H40" s="485"/>
      <c r="I40" s="486"/>
      <c r="J40" s="486"/>
      <c r="K40" s="486"/>
      <c r="L40" s="486"/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7"/>
      <c r="AH40" s="97"/>
    </row>
    <row r="41" spans="2:34" ht="20" customHeight="1">
      <c r="B41" s="96"/>
      <c r="C41" s="482"/>
      <c r="D41" s="483"/>
      <c r="E41" s="624"/>
      <c r="F41" s="488"/>
      <c r="G41" s="499"/>
      <c r="H41" s="485"/>
      <c r="I41" s="486"/>
      <c r="J41" s="486"/>
      <c r="K41" s="486"/>
      <c r="L41" s="486"/>
      <c r="M41" s="486"/>
      <c r="N41" s="486"/>
      <c r="O41" s="486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7"/>
      <c r="AH41" s="97"/>
    </row>
    <row r="42" spans="2:34" ht="20" customHeight="1">
      <c r="B42" s="96"/>
      <c r="C42" s="482"/>
      <c r="D42" s="483"/>
      <c r="E42" s="624"/>
      <c r="F42" s="488"/>
      <c r="G42" s="499"/>
      <c r="H42" s="485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7"/>
      <c r="AH42" s="97"/>
    </row>
    <row r="43" spans="2:34" ht="20" customHeight="1">
      <c r="B43" s="96"/>
      <c r="C43" s="482"/>
      <c r="D43" s="483"/>
      <c r="E43" s="624"/>
      <c r="F43" s="488"/>
      <c r="G43" s="499"/>
      <c r="H43" s="485"/>
      <c r="I43" s="486"/>
      <c r="J43" s="486"/>
      <c r="K43" s="486"/>
      <c r="L43" s="486"/>
      <c r="M43" s="486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7"/>
      <c r="AH43" s="97"/>
    </row>
    <row r="44" spans="2:34" ht="20" customHeight="1">
      <c r="B44" s="96"/>
      <c r="C44" s="482"/>
      <c r="D44" s="483"/>
      <c r="E44" s="624"/>
      <c r="F44" s="488"/>
      <c r="G44" s="499"/>
      <c r="H44" s="485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7"/>
      <c r="AH44" s="97"/>
    </row>
    <row r="45" spans="2:34" ht="20" customHeight="1">
      <c r="B45" s="96"/>
      <c r="C45" s="482"/>
      <c r="D45" s="483"/>
      <c r="E45" s="624"/>
      <c r="F45" s="488"/>
      <c r="G45" s="499"/>
      <c r="H45" s="485"/>
      <c r="I45" s="486"/>
      <c r="J45" s="486"/>
      <c r="K45" s="486"/>
      <c r="L45" s="486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7"/>
      <c r="AH45" s="97"/>
    </row>
    <row r="46" spans="2:34" ht="20" customHeight="1">
      <c r="B46" s="96"/>
      <c r="C46" s="482"/>
      <c r="D46" s="483"/>
      <c r="E46" s="624"/>
      <c r="F46" s="488"/>
      <c r="G46" s="499"/>
      <c r="H46" s="485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7"/>
      <c r="AH46" s="97"/>
    </row>
    <row r="47" spans="2:34" ht="20" customHeight="1">
      <c r="B47" s="96"/>
      <c r="C47" s="482"/>
      <c r="D47" s="483"/>
      <c r="E47" s="624"/>
      <c r="F47" s="488"/>
      <c r="G47" s="499"/>
      <c r="H47" s="485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7"/>
      <c r="AH47" s="97"/>
    </row>
    <row r="48" spans="2:34" ht="20" customHeight="1">
      <c r="B48" s="96"/>
      <c r="C48" s="482"/>
      <c r="D48" s="483"/>
      <c r="E48" s="624"/>
      <c r="F48" s="488"/>
      <c r="G48" s="499"/>
      <c r="H48" s="485"/>
      <c r="I48" s="486"/>
      <c r="J48" s="486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7"/>
      <c r="AH48" s="97"/>
    </row>
    <row r="49" spans="2:34" ht="20" customHeight="1">
      <c r="B49" s="96"/>
      <c r="C49" s="482"/>
      <c r="D49" s="483"/>
      <c r="E49" s="624"/>
      <c r="F49" s="488"/>
      <c r="G49" s="499"/>
      <c r="H49" s="485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486"/>
      <c r="AG49" s="487"/>
      <c r="AH49" s="97"/>
    </row>
    <row r="50" spans="2:34" ht="20" customHeight="1">
      <c r="B50" s="96"/>
      <c r="C50" s="482"/>
      <c r="D50" s="483"/>
      <c r="E50" s="624"/>
      <c r="F50" s="488"/>
      <c r="G50" s="499"/>
      <c r="H50" s="485"/>
      <c r="I50" s="486"/>
      <c r="J50" s="486"/>
      <c r="K50" s="486"/>
      <c r="L50" s="486"/>
      <c r="M50" s="486"/>
      <c r="N50" s="486"/>
      <c r="O50" s="486"/>
      <c r="P50" s="486"/>
      <c r="Q50" s="486"/>
      <c r="R50" s="486"/>
      <c r="S50" s="486"/>
      <c r="T50" s="486"/>
      <c r="U50" s="486"/>
      <c r="V50" s="486"/>
      <c r="W50" s="486"/>
      <c r="X50" s="486"/>
      <c r="Y50" s="486"/>
      <c r="Z50" s="486"/>
      <c r="AA50" s="486"/>
      <c r="AB50" s="486"/>
      <c r="AC50" s="486"/>
      <c r="AD50" s="486"/>
      <c r="AE50" s="486"/>
      <c r="AF50" s="486"/>
      <c r="AG50" s="487"/>
      <c r="AH50" s="97"/>
    </row>
    <row r="51" spans="2:34" ht="20" customHeight="1">
      <c r="B51" s="96"/>
      <c r="C51" s="482"/>
      <c r="D51" s="483"/>
      <c r="E51" s="624"/>
      <c r="F51" s="488"/>
      <c r="G51" s="499"/>
      <c r="H51" s="485"/>
      <c r="I51" s="486"/>
      <c r="J51" s="486"/>
      <c r="K51" s="486"/>
      <c r="L51" s="486"/>
      <c r="M51" s="486"/>
      <c r="N51" s="486"/>
      <c r="O51" s="486"/>
      <c r="P51" s="486"/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486"/>
      <c r="AG51" s="487"/>
      <c r="AH51" s="97"/>
    </row>
    <row r="52" spans="2:34" ht="20" customHeight="1">
      <c r="B52" s="96"/>
      <c r="C52" s="482"/>
      <c r="D52" s="483"/>
      <c r="E52" s="624"/>
      <c r="F52" s="488"/>
      <c r="G52" s="499"/>
      <c r="H52" s="485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486"/>
      <c r="AF52" s="486"/>
      <c r="AG52" s="487"/>
      <c r="AH52" s="97"/>
    </row>
    <row r="53" spans="2:34" ht="20" customHeight="1">
      <c r="B53" s="96"/>
      <c r="C53" s="482"/>
      <c r="D53" s="483"/>
      <c r="E53" s="624"/>
      <c r="F53" s="488"/>
      <c r="G53" s="499"/>
      <c r="H53" s="485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7"/>
      <c r="AH53" s="97"/>
    </row>
    <row r="54" spans="2:34" ht="20" customHeight="1">
      <c r="B54" s="96"/>
      <c r="C54" s="482"/>
      <c r="D54" s="483"/>
      <c r="E54" s="624"/>
      <c r="F54" s="488"/>
      <c r="G54" s="499"/>
      <c r="H54" s="485"/>
      <c r="I54" s="486"/>
      <c r="J54" s="486"/>
      <c r="K54" s="486"/>
      <c r="L54" s="486"/>
      <c r="M54" s="486"/>
      <c r="N54" s="486"/>
      <c r="O54" s="486"/>
      <c r="P54" s="486"/>
      <c r="Q54" s="486"/>
      <c r="R54" s="486"/>
      <c r="S54" s="486"/>
      <c r="T54" s="486"/>
      <c r="U54" s="486"/>
      <c r="V54" s="486"/>
      <c r="W54" s="486"/>
      <c r="X54" s="486"/>
      <c r="Y54" s="486"/>
      <c r="Z54" s="486"/>
      <c r="AA54" s="486"/>
      <c r="AB54" s="486"/>
      <c r="AC54" s="486"/>
      <c r="AD54" s="486"/>
      <c r="AE54" s="486"/>
      <c r="AF54" s="486"/>
      <c r="AG54" s="487"/>
      <c r="AH54" s="97"/>
    </row>
    <row r="55" spans="2:34" ht="20" customHeight="1">
      <c r="B55" s="96"/>
      <c r="C55" s="482"/>
      <c r="D55" s="483"/>
      <c r="E55" s="624"/>
      <c r="F55" s="488"/>
      <c r="G55" s="499"/>
      <c r="H55" s="485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486"/>
      <c r="AF55" s="486"/>
      <c r="AG55" s="487"/>
      <c r="AH55" s="97"/>
    </row>
    <row r="56" spans="2:34" ht="20" customHeight="1">
      <c r="B56" s="96"/>
      <c r="C56" s="482"/>
      <c r="D56" s="483"/>
      <c r="E56" s="624"/>
      <c r="F56" s="488"/>
      <c r="G56" s="499"/>
      <c r="H56" s="485"/>
      <c r="I56" s="486"/>
      <c r="J56" s="486"/>
      <c r="K56" s="486"/>
      <c r="L56" s="486"/>
      <c r="M56" s="486"/>
      <c r="N56" s="486"/>
      <c r="O56" s="486"/>
      <c r="P56" s="486"/>
      <c r="Q56" s="486"/>
      <c r="R56" s="486"/>
      <c r="S56" s="486"/>
      <c r="T56" s="486"/>
      <c r="U56" s="486"/>
      <c r="V56" s="486"/>
      <c r="W56" s="486"/>
      <c r="X56" s="486"/>
      <c r="Y56" s="486"/>
      <c r="Z56" s="486"/>
      <c r="AA56" s="486"/>
      <c r="AB56" s="486"/>
      <c r="AC56" s="486"/>
      <c r="AD56" s="486"/>
      <c r="AE56" s="486"/>
      <c r="AF56" s="486"/>
      <c r="AG56" s="487"/>
      <c r="AH56" s="97"/>
    </row>
    <row r="57" spans="2:34" ht="20" customHeight="1">
      <c r="B57" s="96"/>
      <c r="C57" s="482"/>
      <c r="D57" s="483"/>
      <c r="E57" s="624"/>
      <c r="F57" s="488"/>
      <c r="G57" s="499"/>
      <c r="H57" s="485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6"/>
      <c r="AB57" s="486"/>
      <c r="AC57" s="486"/>
      <c r="AD57" s="486"/>
      <c r="AE57" s="486"/>
      <c r="AF57" s="486"/>
      <c r="AG57" s="487"/>
      <c r="AH57" s="97"/>
    </row>
    <row r="58" spans="2:34" ht="20" customHeight="1">
      <c r="B58" s="96"/>
      <c r="C58" s="482"/>
      <c r="D58" s="483"/>
      <c r="E58" s="625"/>
      <c r="F58" s="488"/>
      <c r="G58" s="488"/>
      <c r="H58" s="485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7"/>
      <c r="AH58" s="97"/>
    </row>
    <row r="59" spans="2:34" ht="20" customHeight="1" thickBot="1">
      <c r="B59" s="96"/>
      <c r="C59" s="1337" t="s">
        <v>505</v>
      </c>
      <c r="D59" s="1338"/>
      <c r="E59" s="489"/>
      <c r="F59" s="490"/>
      <c r="G59" s="627">
        <f>SUM(G11:G58)</f>
        <v>0</v>
      </c>
      <c r="H59" s="491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8"/>
      <c r="AB59" s="498"/>
      <c r="AC59" s="498"/>
      <c r="AD59" s="498"/>
      <c r="AE59" s="498"/>
      <c r="AF59" s="498"/>
      <c r="AG59" s="492"/>
      <c r="AH59" s="97"/>
    </row>
    <row r="60" spans="2:34" ht="9" customHeight="1" thickBot="1">
      <c r="B60" s="88"/>
      <c r="C60" s="493"/>
      <c r="D60" s="493"/>
      <c r="E60" s="493"/>
      <c r="F60" s="494"/>
      <c r="G60" s="494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5"/>
      <c r="AB60" s="495"/>
      <c r="AC60" s="495"/>
      <c r="AD60" s="495"/>
      <c r="AE60" s="495"/>
      <c r="AF60" s="495"/>
      <c r="AG60" s="495"/>
      <c r="AH60" s="92"/>
    </row>
    <row r="61" spans="2:34" ht="25.25" customHeight="1" thickBot="1">
      <c r="B61" s="105"/>
      <c r="C61" s="496" t="s">
        <v>506</v>
      </c>
      <c r="D61" s="496"/>
      <c r="E61" s="626"/>
      <c r="F61" s="496"/>
      <c r="G61" s="496" t="s">
        <v>507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6"/>
      <c r="AB61" s="496"/>
      <c r="AC61" s="496"/>
      <c r="AD61" s="496"/>
      <c r="AE61" s="496"/>
      <c r="AF61" s="496"/>
      <c r="AG61" s="497" t="s">
        <v>508</v>
      </c>
      <c r="AH61" s="106"/>
    </row>
    <row r="62" spans="2:34" ht="25.25" customHeight="1"/>
    <row r="63" spans="2:34" ht="25.25" customHeight="1">
      <c r="G63" s="116"/>
    </row>
    <row r="64" spans="2:3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  <row r="107" ht="25.25" customHeight="1"/>
    <row r="108" ht="25.25" customHeight="1"/>
    <row r="109" ht="25.25" customHeight="1"/>
    <row r="110" ht="25.25" customHeight="1"/>
    <row r="111" ht="25.25" customHeight="1"/>
    <row r="112" ht="25.25" customHeight="1"/>
    <row r="113" ht="25.25" customHeight="1"/>
    <row r="114" ht="25.25" customHeight="1"/>
  </sheetData>
  <mergeCells count="10">
    <mergeCell ref="C59:D59"/>
    <mergeCell ref="C4:AG4"/>
    <mergeCell ref="C7:D10"/>
    <mergeCell ref="E7:E10"/>
    <mergeCell ref="F7:F10"/>
    <mergeCell ref="G7:G10"/>
    <mergeCell ref="H7:AF7"/>
    <mergeCell ref="AG7:AG10"/>
    <mergeCell ref="H8:S8"/>
    <mergeCell ref="T8:AE8"/>
  </mergeCells>
  <phoneticPr fontId="6" type="noConversion"/>
  <printOptions gridLinesSet="0"/>
  <pageMargins left="0.39370078740157483" right="0.19685039370078741" top="0.31496062992125984" bottom="0.23622047244094491" header="0.27559055118110237" footer="0.27559055118110237"/>
  <pageSetup paperSize="9" scale="78" fitToHeight="0" orientation="landscape" horizontalDpi="300" verticalDpi="300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U126"/>
  <sheetViews>
    <sheetView zoomScale="85" zoomScaleNormal="85" workbookViewId="0">
      <pane xSplit="4" ySplit="4" topLeftCell="R92" activePane="bottomRight" state="frozen"/>
      <selection pane="topRight" activeCell="E1" sqref="E1"/>
      <selection pane="bottomLeft" activeCell="A5" sqref="A5"/>
      <selection pane="bottomRight" activeCell="R12" sqref="R12"/>
    </sheetView>
  </sheetViews>
  <sheetFormatPr baseColWidth="10" defaultColWidth="8.83203125" defaultRowHeight="14"/>
  <cols>
    <col min="1" max="1" width="2.83203125" customWidth="1"/>
    <col min="2" max="2" width="9.83203125" bestFit="1" customWidth="1"/>
    <col min="3" max="3" width="13.83203125" bestFit="1" customWidth="1"/>
    <col min="4" max="4" width="11" style="522" customWidth="1"/>
    <col min="5" max="15" width="6.1640625" customWidth="1"/>
    <col min="16" max="16" width="13.83203125" style="522" bestFit="1" customWidth="1"/>
    <col min="17" max="29" width="6.1640625" customWidth="1"/>
    <col min="30" max="30" width="13.83203125" bestFit="1" customWidth="1"/>
    <col min="31" max="41" width="6.1640625" customWidth="1"/>
    <col min="42" max="42" width="13.83203125" bestFit="1" customWidth="1"/>
    <col min="43" max="43" width="4.83203125" customWidth="1"/>
    <col min="44" max="44" width="15.5" customWidth="1"/>
    <col min="46" max="46" width="18.33203125" bestFit="1" customWidth="1"/>
    <col min="47" max="47" width="12.6640625" bestFit="1" customWidth="1"/>
  </cols>
  <sheetData>
    <row r="2" spans="1:44" ht="15" thickBot="1">
      <c r="B2" t="s">
        <v>525</v>
      </c>
    </row>
    <row r="3" spans="1:44">
      <c r="B3" s="1373" t="s">
        <v>523</v>
      </c>
      <c r="C3" s="1374"/>
      <c r="D3" s="1374"/>
      <c r="E3" s="1358" t="s">
        <v>644</v>
      </c>
      <c r="F3" s="1359"/>
      <c r="G3" s="1359"/>
      <c r="H3" s="1359"/>
      <c r="I3" s="1359"/>
      <c r="J3" s="1359"/>
      <c r="K3" s="1359"/>
      <c r="L3" s="1359"/>
      <c r="M3" s="1359"/>
      <c r="N3" s="1359"/>
      <c r="O3" s="1359"/>
      <c r="P3" s="1360"/>
      <c r="Q3" s="1358" t="s">
        <v>644</v>
      </c>
      <c r="R3" s="1359"/>
      <c r="S3" s="1359"/>
      <c r="T3" s="1359"/>
      <c r="U3" s="1359"/>
      <c r="V3" s="1359"/>
      <c r="W3" s="1359"/>
      <c r="X3" s="1359"/>
      <c r="Y3" s="1359"/>
      <c r="Z3" s="1359"/>
      <c r="AA3" s="1359"/>
      <c r="AB3" s="1359"/>
      <c r="AC3" s="1359"/>
      <c r="AD3" s="1360"/>
      <c r="AE3" s="1361" t="s">
        <v>644</v>
      </c>
      <c r="AF3" s="1362"/>
      <c r="AG3" s="1362"/>
      <c r="AH3" s="1362"/>
      <c r="AI3" s="1362"/>
      <c r="AJ3" s="1362"/>
      <c r="AK3" s="1362"/>
      <c r="AL3" s="1362"/>
      <c r="AM3" s="1362"/>
      <c r="AN3" s="1362"/>
      <c r="AO3" s="1362"/>
      <c r="AP3" s="1363"/>
      <c r="AQ3" s="1366" t="s">
        <v>36</v>
      </c>
      <c r="AR3" s="1364" t="s">
        <v>521</v>
      </c>
    </row>
    <row r="4" spans="1:44">
      <c r="B4" s="529" t="s">
        <v>518</v>
      </c>
      <c r="C4" s="530" t="s">
        <v>519</v>
      </c>
      <c r="D4" s="531" t="s">
        <v>522</v>
      </c>
      <c r="E4" s="530" t="s">
        <v>143</v>
      </c>
      <c r="F4" s="530" t="s">
        <v>144</v>
      </c>
      <c r="G4" s="530" t="s">
        <v>145</v>
      </c>
      <c r="H4" s="530" t="s">
        <v>146</v>
      </c>
      <c r="I4" s="530" t="s">
        <v>147</v>
      </c>
      <c r="J4" s="530" t="s">
        <v>148</v>
      </c>
      <c r="K4" s="530" t="s">
        <v>149</v>
      </c>
      <c r="L4" s="530" t="s">
        <v>150</v>
      </c>
      <c r="M4" s="530" t="s">
        <v>151</v>
      </c>
      <c r="N4" s="530" t="s">
        <v>152</v>
      </c>
      <c r="O4" s="530" t="s">
        <v>544</v>
      </c>
      <c r="P4" s="531" t="s">
        <v>543</v>
      </c>
      <c r="Q4" s="530" t="s">
        <v>514</v>
      </c>
      <c r="R4" s="530" t="s">
        <v>515</v>
      </c>
      <c r="S4" s="530" t="s">
        <v>143</v>
      </c>
      <c r="T4" s="530" t="s">
        <v>144</v>
      </c>
      <c r="U4" s="530" t="s">
        <v>145</v>
      </c>
      <c r="V4" s="530" t="s">
        <v>146</v>
      </c>
      <c r="W4" s="530" t="s">
        <v>147</v>
      </c>
      <c r="X4" s="530" t="s">
        <v>148</v>
      </c>
      <c r="Y4" s="530" t="s">
        <v>149</v>
      </c>
      <c r="Z4" s="530" t="s">
        <v>150</v>
      </c>
      <c r="AA4" s="530" t="s">
        <v>151</v>
      </c>
      <c r="AB4" s="530" t="s">
        <v>152</v>
      </c>
      <c r="AC4" s="530" t="s">
        <v>544</v>
      </c>
      <c r="AD4" s="531" t="s">
        <v>543</v>
      </c>
      <c r="AE4" s="611" t="s">
        <v>514</v>
      </c>
      <c r="AF4" s="611" t="s">
        <v>515</v>
      </c>
      <c r="AG4" s="611" t="s">
        <v>143</v>
      </c>
      <c r="AH4" s="611" t="s">
        <v>144</v>
      </c>
      <c r="AI4" s="611" t="s">
        <v>145</v>
      </c>
      <c r="AJ4" s="611" t="s">
        <v>146</v>
      </c>
      <c r="AK4" s="611" t="s">
        <v>147</v>
      </c>
      <c r="AL4" s="611" t="s">
        <v>148</v>
      </c>
      <c r="AM4" s="611" t="s">
        <v>149</v>
      </c>
      <c r="AN4" s="611" t="s">
        <v>150</v>
      </c>
      <c r="AO4" s="611" t="s">
        <v>544</v>
      </c>
      <c r="AP4" s="612" t="s">
        <v>543</v>
      </c>
      <c r="AQ4" s="1367"/>
      <c r="AR4" s="1365"/>
    </row>
    <row r="5" spans="1:44">
      <c r="A5" s="1390" t="s">
        <v>594</v>
      </c>
      <c r="B5" s="525"/>
      <c r="C5" s="523"/>
      <c r="D5" s="524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4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3"/>
      <c r="AB5" s="523"/>
      <c r="AC5" s="523"/>
      <c r="AD5" s="524"/>
      <c r="AE5" s="523"/>
      <c r="AF5" s="523"/>
      <c r="AG5" s="523"/>
      <c r="AH5" s="523"/>
      <c r="AI5" s="523"/>
      <c r="AJ5" s="523"/>
      <c r="AK5" s="523"/>
      <c r="AL5" s="523"/>
      <c r="AM5" s="523"/>
      <c r="AN5" s="523"/>
      <c r="AO5" s="523"/>
      <c r="AP5" s="524"/>
      <c r="AQ5" s="523"/>
      <c r="AR5" s="575"/>
    </row>
    <row r="6" spans="1:44">
      <c r="A6" s="1390"/>
      <c r="B6" s="525"/>
      <c r="C6" s="523"/>
      <c r="D6" s="524"/>
      <c r="E6" s="523"/>
      <c r="F6" s="523"/>
      <c r="G6" s="523"/>
      <c r="H6" s="523"/>
      <c r="I6" s="523"/>
      <c r="J6" s="523"/>
      <c r="K6" s="523"/>
      <c r="L6" s="523"/>
      <c r="M6" s="523"/>
      <c r="N6" s="523"/>
      <c r="O6" s="523"/>
      <c r="P6" s="524"/>
      <c r="Q6" s="523"/>
      <c r="R6" s="523"/>
      <c r="S6" s="523"/>
      <c r="T6" s="523"/>
      <c r="U6" s="523"/>
      <c r="V6" s="523"/>
      <c r="W6" s="523"/>
      <c r="X6" s="523"/>
      <c r="Y6" s="523"/>
      <c r="Z6" s="523"/>
      <c r="AA6" s="523"/>
      <c r="AB6" s="523"/>
      <c r="AC6" s="523"/>
      <c r="AD6" s="524"/>
      <c r="AE6" s="523"/>
      <c r="AF6" s="523"/>
      <c r="AG6" s="523"/>
      <c r="AH6" s="523"/>
      <c r="AI6" s="523"/>
      <c r="AJ6" s="523"/>
      <c r="AK6" s="523"/>
      <c r="AL6" s="523"/>
      <c r="AM6" s="523"/>
      <c r="AN6" s="523"/>
      <c r="AO6" s="523"/>
      <c r="AP6" s="574"/>
      <c r="AQ6" s="523"/>
      <c r="AR6" s="575"/>
    </row>
    <row r="7" spans="1:44">
      <c r="A7" s="1390"/>
      <c r="B7" s="525"/>
      <c r="C7" s="523"/>
      <c r="D7" s="524"/>
      <c r="E7" s="523"/>
      <c r="F7" s="523"/>
      <c r="G7" s="523"/>
      <c r="H7" s="523"/>
      <c r="I7" s="523"/>
      <c r="J7" s="523"/>
      <c r="K7" s="523"/>
      <c r="L7" s="523"/>
      <c r="M7" s="523"/>
      <c r="N7" s="523"/>
      <c r="O7" s="523"/>
      <c r="P7" s="524"/>
      <c r="Q7" s="523"/>
      <c r="R7" s="523"/>
      <c r="S7" s="523"/>
      <c r="T7" s="523"/>
      <c r="U7" s="523"/>
      <c r="V7" s="523"/>
      <c r="W7" s="523"/>
      <c r="X7" s="523"/>
      <c r="Y7" s="523"/>
      <c r="Z7" s="523"/>
      <c r="AA7" s="523"/>
      <c r="AB7" s="523"/>
      <c r="AC7" s="523"/>
      <c r="AD7" s="524"/>
      <c r="AE7" s="523"/>
      <c r="AF7" s="523"/>
      <c r="AG7" s="523"/>
      <c r="AH7" s="523"/>
      <c r="AI7" s="523"/>
      <c r="AJ7" s="523"/>
      <c r="AK7" s="523"/>
      <c r="AL7" s="523"/>
      <c r="AM7" s="523"/>
      <c r="AN7" s="523"/>
      <c r="AO7" s="523"/>
      <c r="AP7" s="574"/>
      <c r="AQ7" s="523"/>
      <c r="AR7" s="575"/>
    </row>
    <row r="8" spans="1:44">
      <c r="A8" s="1390"/>
      <c r="B8" s="525"/>
      <c r="C8" s="523"/>
      <c r="D8" s="524"/>
      <c r="E8" s="523"/>
      <c r="F8" s="523"/>
      <c r="G8" s="523"/>
      <c r="H8" s="523"/>
      <c r="I8" s="523"/>
      <c r="J8" s="523"/>
      <c r="K8" s="523"/>
      <c r="L8" s="523"/>
      <c r="M8" s="523"/>
      <c r="N8" s="523"/>
      <c r="O8" s="523"/>
      <c r="P8" s="524"/>
      <c r="Q8" s="523"/>
      <c r="R8" s="523"/>
      <c r="S8" s="523"/>
      <c r="T8" s="523"/>
      <c r="U8" s="523"/>
      <c r="V8" s="523"/>
      <c r="W8" s="523"/>
      <c r="X8" s="523"/>
      <c r="Y8" s="523"/>
      <c r="Z8" s="523"/>
      <c r="AA8" s="523"/>
      <c r="AB8" s="523"/>
      <c r="AC8" s="523"/>
      <c r="AD8" s="524"/>
      <c r="AE8" s="523"/>
      <c r="AF8" s="523"/>
      <c r="AG8" s="523"/>
      <c r="AH8" s="523"/>
      <c r="AI8" s="523"/>
      <c r="AJ8" s="523"/>
      <c r="AK8" s="523"/>
      <c r="AL8" s="523"/>
      <c r="AM8" s="523"/>
      <c r="AN8" s="523"/>
      <c r="AO8" s="523"/>
      <c r="AP8" s="574"/>
      <c r="AQ8" s="523"/>
      <c r="AR8" s="575"/>
    </row>
    <row r="9" spans="1:44">
      <c r="A9" s="1390"/>
      <c r="B9" s="525"/>
      <c r="C9" s="523"/>
      <c r="D9" s="524"/>
      <c r="E9" s="523"/>
      <c r="F9" s="523"/>
      <c r="G9" s="523"/>
      <c r="H9" s="523"/>
      <c r="I9" s="523"/>
      <c r="J9" s="523"/>
      <c r="K9" s="523"/>
      <c r="L9" s="523"/>
      <c r="M9" s="523"/>
      <c r="N9" s="523"/>
      <c r="O9" s="523"/>
      <c r="P9" s="524"/>
      <c r="Q9" s="523"/>
      <c r="R9" s="523"/>
      <c r="S9" s="523"/>
      <c r="T9" s="523"/>
      <c r="U9" s="523"/>
      <c r="V9" s="523"/>
      <c r="W9" s="523"/>
      <c r="X9" s="523"/>
      <c r="Y9" s="523"/>
      <c r="Z9" s="523"/>
      <c r="AA9" s="523"/>
      <c r="AB9" s="523"/>
      <c r="AC9" s="523"/>
      <c r="AD9" s="524"/>
      <c r="AE9" s="523"/>
      <c r="AF9" s="523"/>
      <c r="AG9" s="523"/>
      <c r="AH9" s="523"/>
      <c r="AI9" s="523"/>
      <c r="AJ9" s="523"/>
      <c r="AK9" s="523"/>
      <c r="AL9" s="523"/>
      <c r="AM9" s="523"/>
      <c r="AN9" s="523"/>
      <c r="AO9" s="523"/>
      <c r="AP9" s="574"/>
      <c r="AQ9" s="523"/>
      <c r="AR9" s="575"/>
    </row>
    <row r="10" spans="1:44">
      <c r="A10" s="1390"/>
      <c r="B10" s="532"/>
      <c r="C10" s="533"/>
      <c r="D10" s="534"/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24"/>
      <c r="Q10" s="535"/>
      <c r="R10" s="535"/>
      <c r="S10" s="523"/>
      <c r="T10" s="535"/>
      <c r="U10" s="535"/>
      <c r="V10" s="535"/>
      <c r="W10" s="535"/>
      <c r="X10" s="535"/>
      <c r="Y10" s="535"/>
      <c r="Z10" s="535"/>
      <c r="AA10" s="535"/>
      <c r="AB10" s="535"/>
      <c r="AC10" s="535"/>
      <c r="AD10" s="524"/>
      <c r="AE10" s="535"/>
      <c r="AF10" s="535"/>
      <c r="AG10" s="535"/>
      <c r="AH10" s="535"/>
      <c r="AI10" s="535"/>
      <c r="AJ10" s="535"/>
      <c r="AK10" s="535"/>
      <c r="AL10" s="535"/>
      <c r="AM10" s="535"/>
      <c r="AN10" s="535"/>
      <c r="AO10" s="535"/>
      <c r="AP10" s="574"/>
      <c r="AQ10" s="523"/>
      <c r="AR10" s="575"/>
    </row>
    <row r="11" spans="1:44" ht="15" thickBot="1">
      <c r="A11" s="1390"/>
      <c r="B11" s="1380" t="s">
        <v>524</v>
      </c>
      <c r="C11" s="1381"/>
      <c r="D11" s="1382"/>
      <c r="E11" s="553"/>
      <c r="F11" s="553"/>
      <c r="G11" s="553"/>
      <c r="H11" s="553"/>
      <c r="I11" s="553"/>
      <c r="J11" s="553"/>
      <c r="K11" s="553"/>
      <c r="L11" s="553"/>
      <c r="M11" s="553"/>
      <c r="N11" s="553"/>
      <c r="O11" s="553"/>
      <c r="P11" s="555"/>
      <c r="Q11" s="553"/>
      <c r="R11" s="553"/>
      <c r="S11" s="553"/>
      <c r="T11" s="553"/>
      <c r="U11" s="553"/>
      <c r="V11" s="553"/>
      <c r="W11" s="553"/>
      <c r="X11" s="553"/>
      <c r="Y11" s="553"/>
      <c r="Z11" s="553"/>
      <c r="AA11" s="553"/>
      <c r="AB11" s="553"/>
      <c r="AC11" s="553"/>
      <c r="AD11" s="573"/>
      <c r="AE11" s="553"/>
      <c r="AF11" s="553"/>
      <c r="AG11" s="553"/>
      <c r="AH11" s="553"/>
      <c r="AI11" s="553"/>
      <c r="AJ11" s="553"/>
      <c r="AK11" s="553"/>
      <c r="AL11" s="553"/>
      <c r="AM11" s="553"/>
      <c r="AN11" s="553"/>
      <c r="AO11" s="553"/>
      <c r="AP11" s="573"/>
      <c r="AQ11" s="553"/>
      <c r="AR11" s="554"/>
    </row>
    <row r="12" spans="1:44" ht="15" thickBot="1">
      <c r="A12" s="1390"/>
      <c r="B12" s="732"/>
      <c r="C12" s="733"/>
      <c r="D12" s="734"/>
      <c r="E12" s="736"/>
      <c r="F12" s="736"/>
      <c r="G12" s="736"/>
      <c r="H12" s="736"/>
      <c r="I12" s="736"/>
      <c r="J12" s="736"/>
      <c r="K12" s="736"/>
      <c r="L12" s="736"/>
      <c r="M12" s="736"/>
      <c r="N12" s="736"/>
      <c r="O12" s="735"/>
      <c r="P12" s="736"/>
      <c r="Q12" s="736"/>
      <c r="R12" s="736"/>
      <c r="S12" s="736"/>
      <c r="T12" s="736"/>
      <c r="U12" s="736"/>
      <c r="V12" s="736"/>
      <c r="W12" s="736"/>
      <c r="X12" s="736"/>
      <c r="Y12" s="736"/>
      <c r="Z12" s="736"/>
      <c r="AA12" s="736"/>
      <c r="AB12" s="736"/>
      <c r="AC12" s="735"/>
      <c r="AD12" s="736"/>
      <c r="AE12" s="736"/>
      <c r="AF12" s="736"/>
      <c r="AG12" s="736"/>
      <c r="AH12" s="736"/>
      <c r="AI12" s="736"/>
      <c r="AJ12" s="736"/>
      <c r="AK12" s="736"/>
      <c r="AL12" s="736"/>
      <c r="AM12" s="736"/>
      <c r="AN12" s="736"/>
      <c r="AO12" s="735"/>
      <c r="AP12" s="736"/>
      <c r="AQ12" s="735"/>
      <c r="AR12" s="737"/>
    </row>
    <row r="13" spans="1:44">
      <c r="A13" s="1390" t="s">
        <v>595</v>
      </c>
      <c r="B13" s="539"/>
      <c r="C13" s="540"/>
      <c r="D13" s="541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1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1"/>
      <c r="AE13" s="540"/>
      <c r="AF13" s="540"/>
      <c r="AG13" s="540"/>
      <c r="AH13" s="540"/>
      <c r="AI13" s="540"/>
      <c r="AJ13" s="540"/>
      <c r="AK13" s="540"/>
      <c r="AL13" s="540"/>
      <c r="AM13" s="540"/>
      <c r="AN13" s="540"/>
      <c r="AO13" s="540"/>
      <c r="AP13" s="541"/>
      <c r="AQ13" s="540"/>
      <c r="AR13" s="585"/>
    </row>
    <row r="14" spans="1:44">
      <c r="A14" s="1390"/>
      <c r="B14" s="525"/>
      <c r="C14" s="523"/>
      <c r="D14" s="524"/>
      <c r="E14" s="523"/>
      <c r="F14" s="523"/>
      <c r="G14" s="523"/>
      <c r="H14" s="523"/>
      <c r="I14" s="523"/>
      <c r="J14" s="523"/>
      <c r="K14" s="523"/>
      <c r="L14" s="523"/>
      <c r="M14" s="523"/>
      <c r="N14" s="523"/>
      <c r="O14" s="523"/>
      <c r="P14" s="524"/>
      <c r="Q14" s="523"/>
      <c r="R14" s="523"/>
      <c r="S14" s="523"/>
      <c r="T14" s="523"/>
      <c r="U14" s="523"/>
      <c r="V14" s="523"/>
      <c r="W14" s="523"/>
      <c r="X14" s="523"/>
      <c r="Y14" s="523"/>
      <c r="Z14" s="523"/>
      <c r="AA14" s="523"/>
      <c r="AB14" s="523"/>
      <c r="AC14" s="523"/>
      <c r="AD14" s="524"/>
      <c r="AE14" s="523"/>
      <c r="AF14" s="523"/>
      <c r="AG14" s="523"/>
      <c r="AH14" s="523"/>
      <c r="AI14" s="523"/>
      <c r="AJ14" s="523"/>
      <c r="AK14" s="523"/>
      <c r="AL14" s="523"/>
      <c r="AM14" s="523"/>
      <c r="AN14" s="523"/>
      <c r="AO14" s="523"/>
      <c r="AP14" s="524"/>
      <c r="AQ14" s="523"/>
      <c r="AR14" s="575"/>
    </row>
    <row r="15" spans="1:44">
      <c r="A15" s="1390"/>
      <c r="B15" s="525"/>
      <c r="C15" s="523"/>
      <c r="D15" s="524"/>
      <c r="E15" s="523"/>
      <c r="F15" s="523"/>
      <c r="G15" s="523"/>
      <c r="H15" s="523"/>
      <c r="I15" s="523"/>
      <c r="J15" s="523"/>
      <c r="K15" s="523"/>
      <c r="L15" s="523"/>
      <c r="M15" s="523"/>
      <c r="N15" s="523"/>
      <c r="O15" s="523"/>
      <c r="P15" s="524"/>
      <c r="Q15" s="523"/>
      <c r="R15" s="523"/>
      <c r="S15" s="523"/>
      <c r="T15" s="523"/>
      <c r="U15" s="523"/>
      <c r="V15" s="523"/>
      <c r="W15" s="523"/>
      <c r="X15" s="523"/>
      <c r="Y15" s="523"/>
      <c r="Z15" s="523"/>
      <c r="AA15" s="523"/>
      <c r="AB15" s="523"/>
      <c r="AC15" s="523"/>
      <c r="AD15" s="524"/>
      <c r="AE15" s="523"/>
      <c r="AF15" s="523"/>
      <c r="AG15" s="523"/>
      <c r="AH15" s="523"/>
      <c r="AI15" s="523"/>
      <c r="AJ15" s="523"/>
      <c r="AK15" s="523"/>
      <c r="AL15" s="523"/>
      <c r="AM15" s="523"/>
      <c r="AN15" s="523"/>
      <c r="AO15" s="523"/>
      <c r="AP15" s="524"/>
      <c r="AQ15" s="523"/>
      <c r="AR15" s="575"/>
    </row>
    <row r="16" spans="1:44">
      <c r="A16" s="1390"/>
      <c r="B16" s="525"/>
      <c r="C16" s="523"/>
      <c r="D16" s="524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4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4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4"/>
      <c r="AQ16" s="523"/>
      <c r="AR16" s="575"/>
    </row>
    <row r="17" spans="1:47">
      <c r="A17" s="1390"/>
      <c r="B17" s="525"/>
      <c r="C17" s="523"/>
      <c r="D17" s="524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24"/>
      <c r="Q17" s="523"/>
      <c r="R17" s="523"/>
      <c r="S17" s="523"/>
      <c r="T17" s="523"/>
      <c r="U17" s="523"/>
      <c r="V17" s="523"/>
      <c r="W17" s="523"/>
      <c r="X17" s="523"/>
      <c r="Y17" s="523"/>
      <c r="Z17" s="523"/>
      <c r="AA17" s="523"/>
      <c r="AB17" s="523"/>
      <c r="AC17" s="523"/>
      <c r="AD17" s="524"/>
      <c r="AE17" s="523"/>
      <c r="AF17" s="523"/>
      <c r="AG17" s="523"/>
      <c r="AH17" s="523"/>
      <c r="AI17" s="523"/>
      <c r="AJ17" s="523"/>
      <c r="AK17" s="523"/>
      <c r="AL17" s="523"/>
      <c r="AM17" s="523"/>
      <c r="AN17" s="523"/>
      <c r="AO17" s="523"/>
      <c r="AP17" s="524"/>
      <c r="AQ17" s="523"/>
      <c r="AR17" s="575"/>
    </row>
    <row r="18" spans="1:47">
      <c r="A18" s="1390"/>
      <c r="B18" s="525"/>
      <c r="C18" s="523"/>
      <c r="D18" s="524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24"/>
      <c r="Q18" s="523"/>
      <c r="R18" s="523"/>
      <c r="S18" s="523"/>
      <c r="T18" s="523"/>
      <c r="U18" s="523"/>
      <c r="V18" s="523"/>
      <c r="W18" s="523"/>
      <c r="X18" s="523"/>
      <c r="Y18" s="523"/>
      <c r="Z18" s="523"/>
      <c r="AA18" s="523"/>
      <c r="AB18" s="523"/>
      <c r="AC18" s="523"/>
      <c r="AD18" s="524"/>
      <c r="AE18" s="523"/>
      <c r="AF18" s="523"/>
      <c r="AG18" s="523"/>
      <c r="AH18" s="523"/>
      <c r="AI18" s="523"/>
      <c r="AJ18" s="523"/>
      <c r="AK18" s="523"/>
      <c r="AL18" s="523"/>
      <c r="AM18" s="523"/>
      <c r="AN18" s="523"/>
      <c r="AO18" s="523"/>
      <c r="AP18" s="524"/>
      <c r="AQ18" s="523"/>
      <c r="AR18" s="575"/>
    </row>
    <row r="19" spans="1:47">
      <c r="A19" s="1390"/>
      <c r="B19" s="525"/>
      <c r="C19" s="523"/>
      <c r="D19" s="524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4"/>
      <c r="Q19" s="523"/>
      <c r="R19" s="523"/>
      <c r="S19" s="523"/>
      <c r="T19" s="523"/>
      <c r="U19" s="523"/>
      <c r="V19" s="523"/>
      <c r="W19" s="523"/>
      <c r="X19" s="523"/>
      <c r="Y19" s="523"/>
      <c r="Z19" s="523"/>
      <c r="AA19" s="523"/>
      <c r="AB19" s="523"/>
      <c r="AC19" s="523"/>
      <c r="AD19" s="524"/>
      <c r="AE19" s="523"/>
      <c r="AF19" s="523"/>
      <c r="AG19" s="523"/>
      <c r="AH19" s="523"/>
      <c r="AI19" s="523"/>
      <c r="AJ19" s="523"/>
      <c r="AK19" s="523"/>
      <c r="AL19" s="523"/>
      <c r="AM19" s="523"/>
      <c r="AN19" s="523"/>
      <c r="AO19" s="523"/>
      <c r="AP19" s="524"/>
      <c r="AQ19" s="523"/>
      <c r="AR19" s="575"/>
    </row>
    <row r="20" spans="1:47">
      <c r="A20" s="1390"/>
      <c r="B20" s="525"/>
      <c r="C20" s="523"/>
      <c r="D20" s="524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4"/>
      <c r="Q20" s="523"/>
      <c r="R20" s="523"/>
      <c r="S20" s="523"/>
      <c r="T20" s="523"/>
      <c r="U20" s="523"/>
      <c r="V20" s="523"/>
      <c r="W20" s="523"/>
      <c r="X20" s="523"/>
      <c r="Y20" s="523"/>
      <c r="Z20" s="523"/>
      <c r="AA20" s="523"/>
      <c r="AB20" s="523"/>
      <c r="AC20" s="523"/>
      <c r="AD20" s="524"/>
      <c r="AE20" s="523"/>
      <c r="AF20" s="523"/>
      <c r="AG20" s="523"/>
      <c r="AH20" s="523"/>
      <c r="AI20" s="523"/>
      <c r="AJ20" s="523"/>
      <c r="AK20" s="523"/>
      <c r="AL20" s="523"/>
      <c r="AM20" s="523"/>
      <c r="AN20" s="523"/>
      <c r="AO20" s="523"/>
      <c r="AP20" s="524"/>
      <c r="AQ20" s="523"/>
      <c r="AR20" s="575"/>
    </row>
    <row r="21" spans="1:47">
      <c r="A21" s="1390"/>
      <c r="B21" s="525"/>
      <c r="C21" s="523"/>
      <c r="D21" s="524"/>
      <c r="E21" s="523"/>
      <c r="F21" s="523"/>
      <c r="G21" s="523"/>
      <c r="H21" s="523"/>
      <c r="I21" s="523"/>
      <c r="J21" s="523"/>
      <c r="K21" s="523"/>
      <c r="L21" s="523"/>
      <c r="M21" s="523"/>
      <c r="N21" s="523"/>
      <c r="O21" s="523"/>
      <c r="P21" s="524"/>
      <c r="Q21" s="523"/>
      <c r="R21" s="523"/>
      <c r="S21" s="523"/>
      <c r="T21" s="523"/>
      <c r="U21" s="523"/>
      <c r="V21" s="523"/>
      <c r="W21" s="523"/>
      <c r="X21" s="523"/>
      <c r="Y21" s="523"/>
      <c r="Z21" s="523"/>
      <c r="AA21" s="523"/>
      <c r="AB21" s="523"/>
      <c r="AC21" s="523"/>
      <c r="AD21" s="524"/>
      <c r="AE21" s="523"/>
      <c r="AF21" s="523"/>
      <c r="AG21" s="523"/>
      <c r="AH21" s="523"/>
      <c r="AI21" s="523"/>
      <c r="AJ21" s="523"/>
      <c r="AK21" s="523"/>
      <c r="AL21" s="523"/>
      <c r="AM21" s="523"/>
      <c r="AN21" s="523"/>
      <c r="AO21" s="523"/>
      <c r="AP21" s="524"/>
      <c r="AQ21" s="523"/>
      <c r="AR21" s="575"/>
    </row>
    <row r="22" spans="1:47" ht="15" thickBot="1">
      <c r="A22" s="1390"/>
      <c r="B22" s="586"/>
      <c r="C22" s="527"/>
      <c r="D22" s="571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71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7"/>
      <c r="AB22" s="527"/>
      <c r="AC22" s="527"/>
      <c r="AD22" s="571"/>
      <c r="AE22" s="527"/>
      <c r="AF22" s="527"/>
      <c r="AG22" s="527"/>
      <c r="AH22" s="527"/>
      <c r="AI22" s="527"/>
      <c r="AJ22" s="527"/>
      <c r="AK22" s="527"/>
      <c r="AL22" s="527"/>
      <c r="AM22" s="527"/>
      <c r="AN22" s="527"/>
      <c r="AO22" s="527"/>
      <c r="AP22" s="571"/>
      <c r="AQ22" s="527"/>
      <c r="AR22" s="587"/>
      <c r="AT22" s="538"/>
      <c r="AU22" s="538"/>
    </row>
    <row r="23" spans="1:47">
      <c r="A23" s="1390"/>
      <c r="B23" s="578"/>
      <c r="C23" s="579" t="s">
        <v>545</v>
      </c>
      <c r="D23" s="580"/>
      <c r="E23" s="581"/>
      <c r="F23" s="581"/>
      <c r="G23" s="581"/>
      <c r="H23" s="581"/>
      <c r="I23" s="581"/>
      <c r="J23" s="581"/>
      <c r="K23" s="581"/>
      <c r="L23" s="581"/>
      <c r="M23" s="581"/>
      <c r="N23" s="581"/>
      <c r="O23" s="581"/>
      <c r="P23" s="580"/>
      <c r="Q23" s="581"/>
      <c r="R23" s="581"/>
      <c r="S23" s="581"/>
      <c r="T23" s="581"/>
      <c r="U23" s="581"/>
      <c r="V23" s="581"/>
      <c r="W23" s="581"/>
      <c r="X23" s="581"/>
      <c r="Y23" s="581"/>
      <c r="Z23" s="581"/>
      <c r="AA23" s="581"/>
      <c r="AB23" s="581"/>
      <c r="AC23" s="581"/>
      <c r="AD23" s="580"/>
      <c r="AE23" s="581"/>
      <c r="AF23" s="581"/>
      <c r="AG23" s="581"/>
      <c r="AH23" s="581"/>
      <c r="AI23" s="581"/>
      <c r="AJ23" s="581"/>
      <c r="AK23" s="581"/>
      <c r="AL23" s="581"/>
      <c r="AM23" s="581"/>
      <c r="AN23" s="581"/>
      <c r="AO23" s="582"/>
      <c r="AP23" s="583"/>
      <c r="AQ23" s="582"/>
      <c r="AR23" s="584"/>
    </row>
    <row r="24" spans="1:47">
      <c r="A24" s="1390"/>
      <c r="B24" s="525"/>
      <c r="C24" s="577" t="s">
        <v>545</v>
      </c>
      <c r="D24" s="570"/>
      <c r="E24" s="535"/>
      <c r="F24" s="535"/>
      <c r="G24" s="535"/>
      <c r="H24" s="535"/>
      <c r="I24" s="535"/>
      <c r="J24" s="535"/>
      <c r="K24" s="535"/>
      <c r="L24" s="535"/>
      <c r="M24" s="535"/>
      <c r="N24" s="535"/>
      <c r="O24" s="535"/>
      <c r="P24" s="570"/>
      <c r="Q24" s="535"/>
      <c r="R24" s="535"/>
      <c r="S24" s="535"/>
      <c r="T24" s="535"/>
      <c r="U24" s="535"/>
      <c r="V24" s="535"/>
      <c r="W24" s="535"/>
      <c r="X24" s="535"/>
      <c r="Y24" s="535"/>
      <c r="Z24" s="535"/>
      <c r="AA24" s="535"/>
      <c r="AB24" s="535"/>
      <c r="AC24" s="535"/>
      <c r="AD24" s="570"/>
      <c r="AE24" s="535"/>
      <c r="AF24" s="535"/>
      <c r="AG24" s="535"/>
      <c r="AH24" s="535"/>
      <c r="AI24" s="535"/>
      <c r="AJ24" s="535"/>
      <c r="AK24" s="535"/>
      <c r="AL24" s="535"/>
      <c r="AM24" s="535"/>
      <c r="AN24" s="535"/>
      <c r="AO24" s="523"/>
      <c r="AP24" s="524"/>
      <c r="AQ24" s="523"/>
      <c r="AR24" s="575"/>
    </row>
    <row r="25" spans="1:47" ht="15" thickBot="1">
      <c r="A25" s="1390"/>
      <c r="B25" s="1380" t="s">
        <v>520</v>
      </c>
      <c r="C25" s="1382"/>
      <c r="D25" s="555">
        <f>SUM(D13:D22)/12</f>
        <v>0</v>
      </c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5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53"/>
      <c r="AB25" s="553"/>
      <c r="AC25" s="553"/>
      <c r="AD25" s="555"/>
      <c r="AE25" s="553"/>
      <c r="AF25" s="553"/>
      <c r="AG25" s="553"/>
      <c r="AH25" s="553"/>
      <c r="AI25" s="553"/>
      <c r="AJ25" s="553"/>
      <c r="AK25" s="553"/>
      <c r="AL25" s="553"/>
      <c r="AM25" s="553"/>
      <c r="AN25" s="553"/>
      <c r="AO25" s="553"/>
      <c r="AP25" s="555"/>
      <c r="AQ25" s="553"/>
      <c r="AR25" s="554"/>
    </row>
    <row r="26" spans="1:47" ht="15" thickBot="1">
      <c r="A26" s="1390"/>
      <c r="B26" s="732"/>
      <c r="C26" s="734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5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736"/>
      <c r="AB26" s="736"/>
      <c r="AC26" s="735"/>
      <c r="AD26" s="736"/>
      <c r="AE26" s="736"/>
      <c r="AF26" s="736"/>
      <c r="AG26" s="736"/>
      <c r="AH26" s="736"/>
      <c r="AI26" s="736"/>
      <c r="AJ26" s="736"/>
      <c r="AK26" s="736"/>
      <c r="AL26" s="736"/>
      <c r="AM26" s="736"/>
      <c r="AN26" s="735"/>
      <c r="AO26" s="755"/>
      <c r="AP26" s="756"/>
      <c r="AQ26" s="755"/>
      <c r="AR26" s="757"/>
    </row>
    <row r="27" spans="1:47">
      <c r="A27" s="1390"/>
      <c r="B27" s="569"/>
      <c r="C27" s="547"/>
      <c r="D27" s="541"/>
      <c r="E27" s="540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1"/>
      <c r="Q27" s="540"/>
      <c r="R27" s="540"/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1"/>
      <c r="AE27" s="540"/>
      <c r="AF27" s="540"/>
      <c r="AG27" s="540"/>
      <c r="AH27" s="540"/>
      <c r="AI27" s="540"/>
      <c r="AJ27" s="540"/>
      <c r="AK27" s="540"/>
      <c r="AL27" s="540"/>
      <c r="AM27" s="540"/>
      <c r="AN27" s="540"/>
      <c r="AO27" s="582"/>
      <c r="AP27" s="583"/>
      <c r="AQ27" s="583"/>
      <c r="AR27" s="584"/>
      <c r="AT27" s="538"/>
      <c r="AU27" s="538"/>
    </row>
    <row r="28" spans="1:47">
      <c r="A28" s="1390"/>
      <c r="B28" s="568"/>
      <c r="C28" s="548"/>
      <c r="D28" s="524"/>
      <c r="E28" s="523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24"/>
      <c r="Q28" s="523"/>
      <c r="R28" s="523"/>
      <c r="S28" s="523"/>
      <c r="T28" s="523"/>
      <c r="U28" s="523"/>
      <c r="V28" s="523"/>
      <c r="W28" s="523"/>
      <c r="X28" s="523"/>
      <c r="Y28" s="523"/>
      <c r="Z28" s="523"/>
      <c r="AA28" s="523"/>
      <c r="AB28" s="523"/>
      <c r="AC28" s="523"/>
      <c r="AD28" s="524"/>
      <c r="AE28" s="523"/>
      <c r="AF28" s="523"/>
      <c r="AG28" s="523"/>
      <c r="AH28" s="523"/>
      <c r="AI28" s="523"/>
      <c r="AJ28" s="523"/>
      <c r="AK28" s="523"/>
      <c r="AL28" s="523"/>
      <c r="AM28" s="523"/>
      <c r="AN28" s="523"/>
      <c r="AO28" s="523"/>
      <c r="AP28" s="524"/>
      <c r="AQ28" s="524"/>
      <c r="AR28" s="575"/>
      <c r="AT28" s="538"/>
      <c r="AU28" s="538"/>
    </row>
    <row r="29" spans="1:47">
      <c r="A29" s="1390"/>
      <c r="B29" s="549"/>
      <c r="C29" s="548"/>
      <c r="D29" s="524"/>
      <c r="E29" s="523"/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4"/>
      <c r="Q29" s="523"/>
      <c r="R29" s="523"/>
      <c r="S29" s="523"/>
      <c r="T29" s="523"/>
      <c r="U29" s="523"/>
      <c r="V29" s="523"/>
      <c r="W29" s="523"/>
      <c r="X29" s="523"/>
      <c r="Y29" s="523"/>
      <c r="Z29" s="523"/>
      <c r="AA29" s="523"/>
      <c r="AB29" s="523"/>
      <c r="AC29" s="523"/>
      <c r="AD29" s="524"/>
      <c r="AE29" s="523"/>
      <c r="AF29" s="523"/>
      <c r="AG29" s="523"/>
      <c r="AH29" s="523"/>
      <c r="AI29" s="523"/>
      <c r="AJ29" s="523"/>
      <c r="AK29" s="523"/>
      <c r="AL29" s="523"/>
      <c r="AM29" s="523"/>
      <c r="AN29" s="523"/>
      <c r="AO29" s="523"/>
      <c r="AP29" s="524"/>
      <c r="AQ29" s="524"/>
      <c r="AR29" s="575"/>
      <c r="AT29" s="538"/>
      <c r="AU29" s="538"/>
    </row>
    <row r="30" spans="1:47">
      <c r="A30" s="1390"/>
      <c r="B30" s="549"/>
      <c r="C30" s="548"/>
      <c r="D30" s="524"/>
      <c r="E30" s="523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4"/>
      <c r="Q30" s="523"/>
      <c r="R30" s="523"/>
      <c r="S30" s="523"/>
      <c r="T30" s="523"/>
      <c r="U30" s="523"/>
      <c r="V30" s="523"/>
      <c r="W30" s="523"/>
      <c r="X30" s="523"/>
      <c r="Y30" s="523"/>
      <c r="Z30" s="523"/>
      <c r="AA30" s="523"/>
      <c r="AB30" s="523"/>
      <c r="AC30" s="523"/>
      <c r="AD30" s="524"/>
      <c r="AE30" s="523"/>
      <c r="AF30" s="523"/>
      <c r="AG30" s="523"/>
      <c r="AH30" s="523"/>
      <c r="AI30" s="523"/>
      <c r="AJ30" s="523"/>
      <c r="AK30" s="523"/>
      <c r="AL30" s="523"/>
      <c r="AM30" s="523"/>
      <c r="AN30" s="523"/>
      <c r="AO30" s="523"/>
      <c r="AP30" s="524"/>
      <c r="AQ30" s="524"/>
      <c r="AR30" s="575"/>
      <c r="AT30" s="538"/>
      <c r="AU30" s="538"/>
    </row>
    <row r="31" spans="1:47">
      <c r="A31" s="1390"/>
      <c r="B31" s="568"/>
      <c r="C31" s="548"/>
      <c r="D31" s="524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4"/>
      <c r="Q31" s="523"/>
      <c r="R31" s="523"/>
      <c r="S31" s="523"/>
      <c r="T31" s="523"/>
      <c r="U31" s="523"/>
      <c r="V31" s="523"/>
      <c r="W31" s="523"/>
      <c r="X31" s="523"/>
      <c r="Y31" s="523"/>
      <c r="Z31" s="523"/>
      <c r="AA31" s="523"/>
      <c r="AB31" s="523"/>
      <c r="AC31" s="523"/>
      <c r="AD31" s="524"/>
      <c r="AE31" s="523"/>
      <c r="AF31" s="523"/>
      <c r="AG31" s="523"/>
      <c r="AH31" s="523"/>
      <c r="AI31" s="523"/>
      <c r="AJ31" s="523"/>
      <c r="AK31" s="523"/>
      <c r="AL31" s="523"/>
      <c r="AM31" s="523"/>
      <c r="AN31" s="523"/>
      <c r="AO31" s="523"/>
      <c r="AP31" s="524"/>
      <c r="AQ31" s="524"/>
      <c r="AR31" s="575"/>
      <c r="AT31" s="538"/>
      <c r="AU31" s="538"/>
    </row>
    <row r="32" spans="1:47">
      <c r="A32" s="1390"/>
      <c r="B32" s="568"/>
      <c r="C32" s="548"/>
      <c r="D32" s="524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4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4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4"/>
      <c r="AQ32" s="524"/>
      <c r="AR32" s="575"/>
      <c r="AT32" s="538"/>
      <c r="AU32" s="538"/>
    </row>
    <row r="33" spans="1:47">
      <c r="A33" s="1390"/>
      <c r="B33" s="568"/>
      <c r="C33" s="548"/>
      <c r="D33" s="524"/>
      <c r="E33" s="523"/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24"/>
      <c r="Q33" s="523"/>
      <c r="R33" s="523"/>
      <c r="S33" s="523"/>
      <c r="T33" s="523"/>
      <c r="U33" s="523"/>
      <c r="V33" s="523"/>
      <c r="W33" s="523"/>
      <c r="X33" s="523"/>
      <c r="Y33" s="523"/>
      <c r="Z33" s="523"/>
      <c r="AA33" s="523"/>
      <c r="AB33" s="523"/>
      <c r="AC33" s="523"/>
      <c r="AD33" s="524"/>
      <c r="AE33" s="523"/>
      <c r="AF33" s="523"/>
      <c r="AG33" s="523"/>
      <c r="AH33" s="523"/>
      <c r="AI33" s="523"/>
      <c r="AJ33" s="523"/>
      <c r="AK33" s="523"/>
      <c r="AL33" s="523"/>
      <c r="AM33" s="523"/>
      <c r="AN33" s="523"/>
      <c r="AO33" s="523"/>
      <c r="AP33" s="524"/>
      <c r="AQ33" s="524"/>
      <c r="AR33" s="575"/>
      <c r="AT33" s="538"/>
      <c r="AU33" s="538"/>
    </row>
    <row r="34" spans="1:47">
      <c r="A34" s="1390"/>
      <c r="B34" s="588"/>
      <c r="C34" s="548"/>
      <c r="D34" s="524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4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4"/>
      <c r="AE34" s="523"/>
      <c r="AF34" s="523"/>
      <c r="AG34" s="523"/>
      <c r="AH34" s="523"/>
      <c r="AI34" s="523"/>
      <c r="AJ34" s="523"/>
      <c r="AK34" s="523"/>
      <c r="AL34" s="523"/>
      <c r="AM34" s="523"/>
      <c r="AN34" s="523"/>
      <c r="AO34" s="523"/>
      <c r="AP34" s="524"/>
      <c r="AQ34" s="524"/>
      <c r="AR34" s="575"/>
      <c r="AT34" s="538"/>
      <c r="AU34" s="538"/>
    </row>
    <row r="35" spans="1:47">
      <c r="A35" s="1390"/>
      <c r="B35" s="590"/>
      <c r="C35" s="548"/>
      <c r="D35" s="524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4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4"/>
      <c r="AE35" s="523"/>
      <c r="AF35" s="523"/>
      <c r="AG35" s="523"/>
      <c r="AH35" s="523"/>
      <c r="AI35" s="523"/>
      <c r="AJ35" s="523"/>
      <c r="AK35" s="523"/>
      <c r="AL35" s="523"/>
      <c r="AM35" s="523"/>
      <c r="AN35" s="523"/>
      <c r="AO35" s="523"/>
      <c r="AP35" s="524"/>
      <c r="AQ35" s="524"/>
      <c r="AR35" s="575"/>
      <c r="AT35" s="538"/>
      <c r="AU35" s="538"/>
    </row>
    <row r="36" spans="1:47">
      <c r="A36" s="1390"/>
      <c r="B36" s="589"/>
      <c r="C36" s="548"/>
      <c r="D36" s="524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4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4"/>
      <c r="AE36" s="523"/>
      <c r="AF36" s="523"/>
      <c r="AG36" s="523"/>
      <c r="AH36" s="523"/>
      <c r="AI36" s="523"/>
      <c r="AJ36" s="523"/>
      <c r="AK36" s="523"/>
      <c r="AL36" s="523"/>
      <c r="AM36" s="523"/>
      <c r="AN36" s="523"/>
      <c r="AO36" s="523"/>
      <c r="AP36" s="524"/>
      <c r="AQ36" s="524"/>
      <c r="AR36" s="575"/>
      <c r="AT36" s="538"/>
      <c r="AU36" s="538"/>
    </row>
    <row r="37" spans="1:47" ht="15" thickBot="1">
      <c r="A37" s="1390"/>
      <c r="B37" s="1380" t="s">
        <v>520</v>
      </c>
      <c r="C37" s="1382"/>
      <c r="D37" s="555"/>
      <c r="E37" s="555"/>
      <c r="F37" s="555"/>
      <c r="G37" s="555"/>
      <c r="H37" s="555"/>
      <c r="I37" s="555"/>
      <c r="J37" s="555"/>
      <c r="K37" s="555"/>
      <c r="L37" s="555"/>
      <c r="M37" s="555"/>
      <c r="N37" s="555"/>
      <c r="O37" s="555"/>
      <c r="P37" s="555"/>
      <c r="Q37" s="555"/>
      <c r="R37" s="555"/>
      <c r="S37" s="555"/>
      <c r="T37" s="555"/>
      <c r="U37" s="555"/>
      <c r="V37" s="555"/>
      <c r="W37" s="555"/>
      <c r="X37" s="555"/>
      <c r="Y37" s="555"/>
      <c r="Z37" s="555"/>
      <c r="AA37" s="555"/>
      <c r="AB37" s="555"/>
      <c r="AC37" s="555"/>
      <c r="AD37" s="555"/>
      <c r="AE37" s="555"/>
      <c r="AF37" s="555"/>
      <c r="AG37" s="555"/>
      <c r="AH37" s="555"/>
      <c r="AI37" s="555"/>
      <c r="AJ37" s="555"/>
      <c r="AK37" s="555"/>
      <c r="AL37" s="555"/>
      <c r="AM37" s="555"/>
      <c r="AN37" s="555"/>
      <c r="AO37" s="555"/>
      <c r="AP37" s="555"/>
      <c r="AQ37" s="555"/>
      <c r="AR37" s="556"/>
    </row>
    <row r="38" spans="1:47" ht="15" thickBot="1">
      <c r="A38" s="1390"/>
      <c r="B38" s="633"/>
      <c r="C38" s="738"/>
      <c r="D38" s="739"/>
      <c r="E38" s="736"/>
      <c r="F38" s="736"/>
      <c r="G38" s="736"/>
      <c r="H38" s="736"/>
      <c r="I38" s="736"/>
      <c r="J38" s="736"/>
      <c r="K38" s="736"/>
      <c r="L38" s="736"/>
      <c r="M38" s="736"/>
      <c r="N38" s="736"/>
      <c r="O38" s="736"/>
      <c r="P38" s="736"/>
      <c r="Q38" s="736"/>
      <c r="R38" s="736"/>
      <c r="S38" s="736"/>
      <c r="T38" s="736"/>
      <c r="U38" s="736"/>
      <c r="V38" s="736"/>
      <c r="W38" s="736"/>
      <c r="X38" s="736"/>
      <c r="Y38" s="736"/>
      <c r="Z38" s="736"/>
      <c r="AA38" s="736"/>
      <c r="AB38" s="736"/>
      <c r="AC38" s="739"/>
      <c r="AD38" s="739"/>
      <c r="AE38" s="736"/>
      <c r="AF38" s="736"/>
      <c r="AG38" s="736"/>
      <c r="AH38" s="739"/>
      <c r="AI38" s="739"/>
      <c r="AJ38" s="739"/>
      <c r="AK38" s="739"/>
      <c r="AL38" s="739"/>
      <c r="AM38" s="739"/>
      <c r="AN38" s="739"/>
      <c r="AO38" s="739"/>
      <c r="AP38" s="739"/>
      <c r="AQ38" s="739"/>
      <c r="AR38" s="740"/>
    </row>
    <row r="39" spans="1:47" ht="15" thickBot="1">
      <c r="B39" s="1383" t="s">
        <v>533</v>
      </c>
      <c r="C39" s="1384"/>
      <c r="D39" s="1384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57"/>
      <c r="AB39" s="557"/>
      <c r="AC39" s="557"/>
      <c r="AD39" s="557"/>
      <c r="AE39" s="557"/>
      <c r="AF39" s="557"/>
      <c r="AG39" s="557"/>
      <c r="AH39" s="557"/>
      <c r="AI39" s="557"/>
      <c r="AJ39" s="557"/>
      <c r="AK39" s="557"/>
      <c r="AL39" s="557"/>
      <c r="AM39" s="557"/>
      <c r="AN39" s="557"/>
      <c r="AO39" s="557"/>
      <c r="AP39" s="557"/>
      <c r="AQ39" s="557"/>
      <c r="AR39" s="558"/>
    </row>
    <row r="41" spans="1:47" ht="15" thickBot="1">
      <c r="B41" t="s">
        <v>526</v>
      </c>
    </row>
    <row r="42" spans="1:47">
      <c r="B42" s="1373" t="s">
        <v>523</v>
      </c>
      <c r="C42" s="1374"/>
      <c r="D42" s="1374"/>
      <c r="E42" s="1358" t="s">
        <v>644</v>
      </c>
      <c r="F42" s="1359"/>
      <c r="G42" s="1359"/>
      <c r="H42" s="1359"/>
      <c r="I42" s="1359"/>
      <c r="J42" s="1359"/>
      <c r="K42" s="1359"/>
      <c r="L42" s="1359"/>
      <c r="M42" s="1359"/>
      <c r="N42" s="1359"/>
      <c r="O42" s="1359"/>
      <c r="P42" s="1360"/>
      <c r="Q42" s="1358" t="s">
        <v>644</v>
      </c>
      <c r="R42" s="1359"/>
      <c r="S42" s="1359"/>
      <c r="T42" s="1359"/>
      <c r="U42" s="1359"/>
      <c r="V42" s="1359"/>
      <c r="W42" s="1359"/>
      <c r="X42" s="1359"/>
      <c r="Y42" s="1359"/>
      <c r="Z42" s="1359"/>
      <c r="AA42" s="1359"/>
      <c r="AB42" s="1359"/>
      <c r="AC42" s="1359"/>
      <c r="AD42" s="1360"/>
      <c r="AE42" s="1361" t="s">
        <v>644</v>
      </c>
      <c r="AF42" s="1362"/>
      <c r="AG42" s="1362"/>
      <c r="AH42" s="1362"/>
      <c r="AI42" s="1362"/>
      <c r="AJ42" s="1362"/>
      <c r="AK42" s="1362"/>
      <c r="AL42" s="1362"/>
      <c r="AM42" s="1362"/>
      <c r="AN42" s="1362"/>
      <c r="AO42" s="1362"/>
      <c r="AP42" s="1363"/>
      <c r="AQ42" s="1366" t="s">
        <v>36</v>
      </c>
      <c r="AR42" s="1364" t="s">
        <v>5</v>
      </c>
    </row>
    <row r="43" spans="1:47">
      <c r="B43" s="529" t="s">
        <v>518</v>
      </c>
      <c r="C43" s="530" t="s">
        <v>519</v>
      </c>
      <c r="D43" s="531" t="s">
        <v>522</v>
      </c>
      <c r="E43" s="530" t="s">
        <v>143</v>
      </c>
      <c r="F43" s="530" t="s">
        <v>144</v>
      </c>
      <c r="G43" s="530" t="s">
        <v>145</v>
      </c>
      <c r="H43" s="530" t="s">
        <v>146</v>
      </c>
      <c r="I43" s="530" t="s">
        <v>147</v>
      </c>
      <c r="J43" s="530" t="s">
        <v>148</v>
      </c>
      <c r="K43" s="530" t="s">
        <v>149</v>
      </c>
      <c r="L43" s="530" t="s">
        <v>150</v>
      </c>
      <c r="M43" s="530" t="s">
        <v>151</v>
      </c>
      <c r="N43" s="530" t="s">
        <v>152</v>
      </c>
      <c r="O43" s="530" t="s">
        <v>544</v>
      </c>
      <c r="P43" s="531" t="s">
        <v>543</v>
      </c>
      <c r="Q43" s="530" t="s">
        <v>514</v>
      </c>
      <c r="R43" s="530" t="s">
        <v>515</v>
      </c>
      <c r="S43" s="530" t="s">
        <v>143</v>
      </c>
      <c r="T43" s="530" t="s">
        <v>144</v>
      </c>
      <c r="U43" s="530" t="s">
        <v>145</v>
      </c>
      <c r="V43" s="530" t="s">
        <v>146</v>
      </c>
      <c r="W43" s="530" t="s">
        <v>147</v>
      </c>
      <c r="X43" s="530" t="s">
        <v>148</v>
      </c>
      <c r="Y43" s="530" t="s">
        <v>149</v>
      </c>
      <c r="Z43" s="530" t="s">
        <v>150</v>
      </c>
      <c r="AA43" s="530" t="s">
        <v>151</v>
      </c>
      <c r="AB43" s="530" t="s">
        <v>152</v>
      </c>
      <c r="AC43" s="530" t="s">
        <v>544</v>
      </c>
      <c r="AD43" s="531" t="s">
        <v>543</v>
      </c>
      <c r="AE43" s="611" t="s">
        <v>514</v>
      </c>
      <c r="AF43" s="611" t="s">
        <v>515</v>
      </c>
      <c r="AG43" s="611" t="s">
        <v>143</v>
      </c>
      <c r="AH43" s="611" t="s">
        <v>144</v>
      </c>
      <c r="AI43" s="611" t="s">
        <v>145</v>
      </c>
      <c r="AJ43" s="611" t="s">
        <v>146</v>
      </c>
      <c r="AK43" s="611" t="s">
        <v>147</v>
      </c>
      <c r="AL43" s="611" t="s">
        <v>148</v>
      </c>
      <c r="AM43" s="611" t="s">
        <v>149</v>
      </c>
      <c r="AN43" s="611" t="s">
        <v>150</v>
      </c>
      <c r="AO43" s="611" t="s">
        <v>544</v>
      </c>
      <c r="AP43" s="612" t="s">
        <v>543</v>
      </c>
      <c r="AQ43" s="1367"/>
      <c r="AR43" s="1365"/>
    </row>
    <row r="44" spans="1:47">
      <c r="A44" t="s">
        <v>647</v>
      </c>
      <c r="B44" s="525"/>
      <c r="C44" s="523"/>
      <c r="D44" s="524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4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  <c r="AB44" s="523"/>
      <c r="AC44" s="523"/>
      <c r="AD44" s="524"/>
      <c r="AE44" s="523"/>
      <c r="AF44" s="523"/>
      <c r="AG44" s="523"/>
      <c r="AH44" s="523"/>
      <c r="AI44" s="523"/>
      <c r="AJ44" s="523"/>
      <c r="AK44" s="523"/>
      <c r="AL44" s="523"/>
      <c r="AM44" s="523"/>
      <c r="AN44" s="523"/>
      <c r="AO44" s="523"/>
      <c r="AP44" s="524"/>
      <c r="AQ44" s="524"/>
      <c r="AR44" s="575"/>
    </row>
    <row r="45" spans="1:47" ht="15" thickBot="1">
      <c r="B45" s="1387" t="s">
        <v>524</v>
      </c>
      <c r="C45" s="1388"/>
      <c r="D45" s="138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71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7"/>
      <c r="AB45" s="527"/>
      <c r="AC45" s="527"/>
      <c r="AD45" s="591"/>
      <c r="AE45" s="591"/>
      <c r="AF45" s="591"/>
      <c r="AG45" s="591"/>
      <c r="AH45" s="591"/>
      <c r="AI45" s="591"/>
      <c r="AJ45" s="591"/>
      <c r="AK45" s="591"/>
      <c r="AL45" s="591"/>
      <c r="AM45" s="591"/>
      <c r="AN45" s="591"/>
      <c r="AO45" s="591"/>
      <c r="AP45" s="591"/>
      <c r="AQ45" s="591"/>
      <c r="AR45" s="587"/>
    </row>
    <row r="46" spans="1:47" s="522" customFormat="1"/>
    <row r="47" spans="1:47" ht="15" thickBot="1">
      <c r="B47" t="s">
        <v>646</v>
      </c>
    </row>
    <row r="48" spans="1:47">
      <c r="B48" s="1373" t="s">
        <v>50</v>
      </c>
      <c r="C48" s="1374"/>
      <c r="D48" s="1374"/>
      <c r="E48" s="1358" t="s">
        <v>644</v>
      </c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60"/>
      <c r="Q48" s="1358" t="s">
        <v>644</v>
      </c>
      <c r="R48" s="1359"/>
      <c r="S48" s="1359"/>
      <c r="T48" s="1359"/>
      <c r="U48" s="1359"/>
      <c r="V48" s="1359"/>
      <c r="W48" s="1359"/>
      <c r="X48" s="1359"/>
      <c r="Y48" s="1359"/>
      <c r="Z48" s="1359"/>
      <c r="AA48" s="1359"/>
      <c r="AB48" s="1359"/>
      <c r="AC48" s="1359"/>
      <c r="AD48" s="1360"/>
      <c r="AE48" s="1361" t="s">
        <v>644</v>
      </c>
      <c r="AF48" s="1362"/>
      <c r="AG48" s="1362"/>
      <c r="AH48" s="1362"/>
      <c r="AI48" s="1362"/>
      <c r="AJ48" s="1362"/>
      <c r="AK48" s="1362"/>
      <c r="AL48" s="1362"/>
      <c r="AM48" s="1362"/>
      <c r="AN48" s="1362"/>
      <c r="AO48" s="1362"/>
      <c r="AP48" s="1363"/>
      <c r="AQ48" s="1366" t="s">
        <v>36</v>
      </c>
      <c r="AR48" s="1364" t="s">
        <v>5</v>
      </c>
    </row>
    <row r="49" spans="1:44">
      <c r="B49" s="529" t="s">
        <v>518</v>
      </c>
      <c r="C49" s="530" t="s">
        <v>519</v>
      </c>
      <c r="D49" s="531" t="s">
        <v>522</v>
      </c>
      <c r="E49" s="530" t="s">
        <v>143</v>
      </c>
      <c r="F49" s="530" t="s">
        <v>144</v>
      </c>
      <c r="G49" s="530" t="s">
        <v>145</v>
      </c>
      <c r="H49" s="530" t="s">
        <v>146</v>
      </c>
      <c r="I49" s="530" t="s">
        <v>147</v>
      </c>
      <c r="J49" s="530" t="s">
        <v>148</v>
      </c>
      <c r="K49" s="530" t="s">
        <v>149</v>
      </c>
      <c r="L49" s="530" t="s">
        <v>150</v>
      </c>
      <c r="M49" s="530" t="s">
        <v>151</v>
      </c>
      <c r="N49" s="530" t="s">
        <v>152</v>
      </c>
      <c r="O49" s="530" t="s">
        <v>520</v>
      </c>
      <c r="P49" s="531" t="s">
        <v>5</v>
      </c>
      <c r="Q49" s="530" t="s">
        <v>514</v>
      </c>
      <c r="R49" s="530" t="s">
        <v>515</v>
      </c>
      <c r="S49" s="530" t="s">
        <v>143</v>
      </c>
      <c r="T49" s="530" t="s">
        <v>144</v>
      </c>
      <c r="U49" s="530" t="s">
        <v>145</v>
      </c>
      <c r="V49" s="530" t="s">
        <v>146</v>
      </c>
      <c r="W49" s="530" t="s">
        <v>147</v>
      </c>
      <c r="X49" s="530" t="s">
        <v>148</v>
      </c>
      <c r="Y49" s="530" t="s">
        <v>149</v>
      </c>
      <c r="Z49" s="530" t="s">
        <v>150</v>
      </c>
      <c r="AA49" s="530" t="s">
        <v>151</v>
      </c>
      <c r="AB49" s="530" t="s">
        <v>152</v>
      </c>
      <c r="AC49" s="530" t="s">
        <v>520</v>
      </c>
      <c r="AD49" s="531" t="s">
        <v>5</v>
      </c>
      <c r="AE49" s="611" t="s">
        <v>514</v>
      </c>
      <c r="AF49" s="611" t="s">
        <v>515</v>
      </c>
      <c r="AG49" s="611" t="s">
        <v>143</v>
      </c>
      <c r="AH49" s="611" t="s">
        <v>144</v>
      </c>
      <c r="AI49" s="611" t="s">
        <v>145</v>
      </c>
      <c r="AJ49" s="611" t="s">
        <v>146</v>
      </c>
      <c r="AK49" s="611" t="s">
        <v>147</v>
      </c>
      <c r="AL49" s="611" t="s">
        <v>148</v>
      </c>
      <c r="AM49" s="611" t="s">
        <v>149</v>
      </c>
      <c r="AN49" s="611" t="s">
        <v>150</v>
      </c>
      <c r="AO49" s="611" t="s">
        <v>520</v>
      </c>
      <c r="AP49" s="612" t="s">
        <v>5</v>
      </c>
      <c r="AQ49" s="1367"/>
      <c r="AR49" s="1365"/>
    </row>
    <row r="50" spans="1:44">
      <c r="A50" t="s">
        <v>647</v>
      </c>
      <c r="B50" s="525"/>
      <c r="C50" s="523"/>
      <c r="D50" s="524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4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  <c r="AB50" s="523"/>
      <c r="AC50" s="523"/>
      <c r="AD50" s="524"/>
      <c r="AE50" s="523"/>
      <c r="AF50" s="523"/>
      <c r="AG50" s="523"/>
      <c r="AH50" s="523"/>
      <c r="AI50" s="523"/>
      <c r="AJ50" s="523"/>
      <c r="AK50" s="523"/>
      <c r="AL50" s="523"/>
      <c r="AM50" s="523"/>
      <c r="AN50" s="523"/>
      <c r="AO50" s="523"/>
      <c r="AP50" s="524"/>
      <c r="AQ50" s="524"/>
      <c r="AR50" s="575"/>
    </row>
    <row r="51" spans="1:44" ht="15" thickBot="1">
      <c r="B51" s="1387" t="s">
        <v>520</v>
      </c>
      <c r="C51" s="1388"/>
      <c r="D51" s="138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71"/>
      <c r="Q51" s="527"/>
      <c r="R51" s="527"/>
      <c r="S51" s="527"/>
      <c r="T51" s="527"/>
      <c r="U51" s="527"/>
      <c r="V51" s="527"/>
      <c r="W51" s="527"/>
      <c r="X51" s="527"/>
      <c r="Y51" s="527"/>
      <c r="Z51" s="527"/>
      <c r="AA51" s="527"/>
      <c r="AB51" s="527"/>
      <c r="AC51" s="527"/>
      <c r="AD51" s="591"/>
      <c r="AE51" s="591"/>
      <c r="AF51" s="591"/>
      <c r="AG51" s="591"/>
      <c r="AH51" s="591"/>
      <c r="AI51" s="591"/>
      <c r="AJ51" s="591"/>
      <c r="AK51" s="591"/>
      <c r="AL51" s="591"/>
      <c r="AM51" s="591"/>
      <c r="AN51" s="591"/>
      <c r="AO51" s="591"/>
      <c r="AP51" s="591"/>
      <c r="AQ51" s="591"/>
      <c r="AR51" s="587"/>
    </row>
    <row r="52" spans="1:44" ht="15" thickBot="1">
      <c r="B52" t="s">
        <v>527</v>
      </c>
    </row>
    <row r="53" spans="1:44">
      <c r="B53" s="1373" t="s">
        <v>523</v>
      </c>
      <c r="C53" s="1374"/>
      <c r="D53" s="1374"/>
      <c r="E53" s="1358" t="s">
        <v>644</v>
      </c>
      <c r="F53" s="1359"/>
      <c r="G53" s="1359"/>
      <c r="H53" s="1359"/>
      <c r="I53" s="1359"/>
      <c r="J53" s="1359"/>
      <c r="K53" s="1359"/>
      <c r="L53" s="1359"/>
      <c r="M53" s="1359"/>
      <c r="N53" s="1359"/>
      <c r="O53" s="1359"/>
      <c r="P53" s="1360"/>
      <c r="Q53" s="1358" t="s">
        <v>644</v>
      </c>
      <c r="R53" s="1359"/>
      <c r="S53" s="1359"/>
      <c r="T53" s="1359"/>
      <c r="U53" s="1359"/>
      <c r="V53" s="1359"/>
      <c r="W53" s="1359"/>
      <c r="X53" s="1359"/>
      <c r="Y53" s="1359"/>
      <c r="Z53" s="1359"/>
      <c r="AA53" s="1359"/>
      <c r="AB53" s="1359"/>
      <c r="AC53" s="1359"/>
      <c r="AD53" s="1360"/>
      <c r="AE53" s="1361" t="s">
        <v>644</v>
      </c>
      <c r="AF53" s="1362"/>
      <c r="AG53" s="1362"/>
      <c r="AH53" s="1362"/>
      <c r="AI53" s="1362"/>
      <c r="AJ53" s="1362"/>
      <c r="AK53" s="1362"/>
      <c r="AL53" s="1362"/>
      <c r="AM53" s="1362"/>
      <c r="AN53" s="1362"/>
      <c r="AO53" s="1362"/>
      <c r="AP53" s="1363"/>
      <c r="AQ53" s="1366" t="s">
        <v>36</v>
      </c>
      <c r="AR53" s="1364" t="s">
        <v>5</v>
      </c>
    </row>
    <row r="54" spans="1:44">
      <c r="B54" s="529" t="s">
        <v>518</v>
      </c>
      <c r="C54" s="530" t="s">
        <v>519</v>
      </c>
      <c r="D54" s="531" t="s">
        <v>522</v>
      </c>
      <c r="E54" s="530" t="s">
        <v>143</v>
      </c>
      <c r="F54" s="530" t="s">
        <v>144</v>
      </c>
      <c r="G54" s="530" t="s">
        <v>145</v>
      </c>
      <c r="H54" s="530" t="s">
        <v>146</v>
      </c>
      <c r="I54" s="530" t="s">
        <v>147</v>
      </c>
      <c r="J54" s="530" t="s">
        <v>148</v>
      </c>
      <c r="K54" s="530" t="s">
        <v>149</v>
      </c>
      <c r="L54" s="530" t="s">
        <v>150</v>
      </c>
      <c r="M54" s="530" t="s">
        <v>151</v>
      </c>
      <c r="N54" s="530" t="s">
        <v>152</v>
      </c>
      <c r="O54" s="530" t="s">
        <v>544</v>
      </c>
      <c r="P54" s="531" t="s">
        <v>543</v>
      </c>
      <c r="Q54" s="530" t="s">
        <v>514</v>
      </c>
      <c r="R54" s="530" t="s">
        <v>515</v>
      </c>
      <c r="S54" s="530" t="s">
        <v>143</v>
      </c>
      <c r="T54" s="530" t="s">
        <v>144</v>
      </c>
      <c r="U54" s="530" t="s">
        <v>145</v>
      </c>
      <c r="V54" s="530" t="s">
        <v>146</v>
      </c>
      <c r="W54" s="530" t="s">
        <v>147</v>
      </c>
      <c r="X54" s="530" t="s">
        <v>148</v>
      </c>
      <c r="Y54" s="530" t="s">
        <v>149</v>
      </c>
      <c r="Z54" s="530" t="s">
        <v>150</v>
      </c>
      <c r="AA54" s="530" t="s">
        <v>151</v>
      </c>
      <c r="AB54" s="530" t="s">
        <v>152</v>
      </c>
      <c r="AC54" s="530" t="s">
        <v>544</v>
      </c>
      <c r="AD54" s="531" t="s">
        <v>543</v>
      </c>
      <c r="AE54" s="611" t="s">
        <v>514</v>
      </c>
      <c r="AF54" s="611" t="s">
        <v>515</v>
      </c>
      <c r="AG54" s="611" t="s">
        <v>143</v>
      </c>
      <c r="AH54" s="611" t="s">
        <v>144</v>
      </c>
      <c r="AI54" s="611" t="s">
        <v>145</v>
      </c>
      <c r="AJ54" s="611" t="s">
        <v>146</v>
      </c>
      <c r="AK54" s="611" t="s">
        <v>147</v>
      </c>
      <c r="AL54" s="611" t="s">
        <v>148</v>
      </c>
      <c r="AM54" s="611" t="s">
        <v>149</v>
      </c>
      <c r="AN54" s="611" t="s">
        <v>150</v>
      </c>
      <c r="AO54" s="611" t="s">
        <v>544</v>
      </c>
      <c r="AP54" s="612" t="s">
        <v>543</v>
      </c>
      <c r="AQ54" s="1367"/>
      <c r="AR54" s="1365"/>
    </row>
    <row r="55" spans="1:44">
      <c r="A55" s="1390" t="s">
        <v>593</v>
      </c>
      <c r="B55" s="525"/>
      <c r="C55" s="523"/>
      <c r="D55" s="524"/>
      <c r="E55" s="524"/>
      <c r="F55" s="524"/>
      <c r="G55" s="524"/>
      <c r="H55" s="524"/>
      <c r="I55" s="524"/>
      <c r="J55" s="524"/>
      <c r="K55" s="524"/>
      <c r="L55" s="524"/>
      <c r="M55" s="524"/>
      <c r="N55" s="524"/>
      <c r="O55" s="524"/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524"/>
      <c r="AA55" s="524"/>
      <c r="AB55" s="524"/>
      <c r="AC55" s="524"/>
      <c r="AD55" s="524"/>
      <c r="AE55" s="524"/>
      <c r="AF55" s="524"/>
      <c r="AG55" s="524"/>
      <c r="AH55" s="524"/>
      <c r="AI55" s="524"/>
      <c r="AJ55" s="524"/>
      <c r="AK55" s="524"/>
      <c r="AL55" s="524"/>
      <c r="AM55" s="524"/>
      <c r="AN55" s="524"/>
      <c r="AO55" s="524"/>
      <c r="AP55" s="524"/>
      <c r="AQ55" s="574"/>
      <c r="AR55" s="526"/>
    </row>
    <row r="56" spans="1:44">
      <c r="A56" s="1390"/>
      <c r="B56" s="525"/>
      <c r="C56" s="523"/>
      <c r="D56" s="524"/>
      <c r="E56" s="523"/>
      <c r="F56" s="524"/>
      <c r="G56" s="524"/>
      <c r="H56" s="524"/>
      <c r="I56" s="524"/>
      <c r="J56" s="524"/>
      <c r="K56" s="524"/>
      <c r="L56" s="524"/>
      <c r="M56" s="524"/>
      <c r="N56" s="524"/>
      <c r="O56" s="524"/>
      <c r="P56" s="524"/>
      <c r="Q56" s="524"/>
      <c r="R56" s="524"/>
      <c r="S56" s="524"/>
      <c r="T56" s="524"/>
      <c r="U56" s="524"/>
      <c r="V56" s="524"/>
      <c r="W56" s="524"/>
      <c r="X56" s="524"/>
      <c r="Y56" s="524"/>
      <c r="Z56" s="524"/>
      <c r="AA56" s="524"/>
      <c r="AB56" s="524"/>
      <c r="AC56" s="524"/>
      <c r="AD56" s="524"/>
      <c r="AE56" s="524"/>
      <c r="AF56" s="524"/>
      <c r="AG56" s="524"/>
      <c r="AH56" s="524"/>
      <c r="AI56" s="524"/>
      <c r="AJ56" s="524"/>
      <c r="AK56" s="524"/>
      <c r="AL56" s="524"/>
      <c r="AM56" s="524"/>
      <c r="AN56" s="524"/>
      <c r="AO56" s="524"/>
      <c r="AP56" s="524"/>
      <c r="AQ56" s="574"/>
      <c r="AR56" s="526"/>
    </row>
    <row r="57" spans="1:44">
      <c r="A57" s="1390"/>
      <c r="B57" s="525"/>
      <c r="C57" s="523"/>
      <c r="D57" s="524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4"/>
      <c r="Q57" s="524"/>
      <c r="R57" s="524"/>
      <c r="S57" s="524"/>
      <c r="T57" s="524"/>
      <c r="U57" s="524"/>
      <c r="V57" s="524"/>
      <c r="W57" s="524"/>
      <c r="X57" s="524"/>
      <c r="Y57" s="524"/>
      <c r="Z57" s="524"/>
      <c r="AA57" s="524"/>
      <c r="AB57" s="524"/>
      <c r="AC57" s="524"/>
      <c r="AD57" s="524"/>
      <c r="AE57" s="524"/>
      <c r="AF57" s="524"/>
      <c r="AG57" s="524"/>
      <c r="AH57" s="524"/>
      <c r="AI57" s="524"/>
      <c r="AJ57" s="524"/>
      <c r="AK57" s="524"/>
      <c r="AL57" s="524"/>
      <c r="AM57" s="524"/>
      <c r="AN57" s="524"/>
      <c r="AO57" s="524"/>
      <c r="AP57" s="524"/>
      <c r="AQ57" s="574"/>
      <c r="AR57" s="526"/>
    </row>
    <row r="58" spans="1:44">
      <c r="A58" s="1390"/>
      <c r="B58" s="525"/>
      <c r="C58" s="523"/>
      <c r="D58" s="524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4"/>
      <c r="Q58" s="523"/>
      <c r="R58" s="524"/>
      <c r="S58" s="524"/>
      <c r="T58" s="524"/>
      <c r="U58" s="524"/>
      <c r="V58" s="524"/>
      <c r="W58" s="524"/>
      <c r="X58" s="524"/>
      <c r="Y58" s="524"/>
      <c r="Z58" s="524"/>
      <c r="AA58" s="524"/>
      <c r="AB58" s="524"/>
      <c r="AC58" s="524"/>
      <c r="AD58" s="524"/>
      <c r="AE58" s="524"/>
      <c r="AF58" s="524"/>
      <c r="AG58" s="524"/>
      <c r="AH58" s="524"/>
      <c r="AI58" s="524"/>
      <c r="AJ58" s="524"/>
      <c r="AK58" s="524"/>
      <c r="AL58" s="524"/>
      <c r="AM58" s="524"/>
      <c r="AN58" s="524"/>
      <c r="AO58" s="524"/>
      <c r="AP58" s="524"/>
      <c r="AQ58" s="574"/>
      <c r="AR58" s="526"/>
    </row>
    <row r="59" spans="1:44">
      <c r="A59" s="1390"/>
      <c r="B59" s="525"/>
      <c r="C59" s="523"/>
      <c r="D59" s="524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4"/>
      <c r="AB59" s="524"/>
      <c r="AC59" s="524"/>
      <c r="AD59" s="524"/>
      <c r="AE59" s="524"/>
      <c r="AF59" s="524"/>
      <c r="AG59" s="524"/>
      <c r="AH59" s="524"/>
      <c r="AI59" s="524"/>
      <c r="AJ59" s="524"/>
      <c r="AK59" s="524"/>
      <c r="AL59" s="524"/>
      <c r="AM59" s="524"/>
      <c r="AN59" s="524"/>
      <c r="AO59" s="524"/>
      <c r="AP59" s="524"/>
      <c r="AQ59" s="574"/>
      <c r="AR59" s="526"/>
    </row>
    <row r="60" spans="1:44">
      <c r="A60" s="1390"/>
      <c r="B60" s="532"/>
      <c r="C60" s="533"/>
      <c r="D60" s="534"/>
      <c r="E60" s="535"/>
      <c r="F60" s="535"/>
      <c r="G60" s="535"/>
      <c r="H60" s="535"/>
      <c r="I60" s="535"/>
      <c r="J60" s="535"/>
      <c r="K60" s="535"/>
      <c r="L60" s="535"/>
      <c r="M60" s="535"/>
      <c r="N60" s="535"/>
      <c r="O60" s="535"/>
      <c r="P60" s="570"/>
      <c r="Q60" s="535"/>
      <c r="R60" s="535"/>
      <c r="S60" s="524"/>
      <c r="T60" s="524"/>
      <c r="U60" s="524"/>
      <c r="V60" s="524"/>
      <c r="W60" s="524"/>
      <c r="X60" s="524"/>
      <c r="Y60" s="524"/>
      <c r="Z60" s="524"/>
      <c r="AA60" s="524"/>
      <c r="AB60" s="524"/>
      <c r="AC60" s="524"/>
      <c r="AD60" s="524"/>
      <c r="AE60" s="524"/>
      <c r="AF60" s="524"/>
      <c r="AG60" s="524"/>
      <c r="AH60" s="570"/>
      <c r="AI60" s="570"/>
      <c r="AJ60" s="570"/>
      <c r="AK60" s="570"/>
      <c r="AL60" s="570"/>
      <c r="AM60" s="570"/>
      <c r="AN60" s="570"/>
      <c r="AO60" s="524"/>
      <c r="AP60" s="524"/>
      <c r="AQ60" s="574"/>
      <c r="AR60" s="526"/>
    </row>
    <row r="61" spans="1:44" ht="15" thickBot="1">
      <c r="A61" s="1390"/>
      <c r="B61" s="1380" t="s">
        <v>524</v>
      </c>
      <c r="C61" s="1381"/>
      <c r="D61" s="1382"/>
      <c r="E61" s="553"/>
      <c r="F61" s="553"/>
      <c r="G61" s="553"/>
      <c r="H61" s="553"/>
      <c r="I61" s="553"/>
      <c r="J61" s="553"/>
      <c r="K61" s="553"/>
      <c r="L61" s="553"/>
      <c r="M61" s="553"/>
      <c r="N61" s="553"/>
      <c r="O61" s="553"/>
      <c r="P61" s="555"/>
      <c r="Q61" s="553"/>
      <c r="R61" s="553"/>
      <c r="S61" s="553"/>
      <c r="T61" s="553"/>
      <c r="U61" s="553"/>
      <c r="V61" s="553"/>
      <c r="W61" s="553"/>
      <c r="X61" s="553"/>
      <c r="Y61" s="553"/>
      <c r="Z61" s="553"/>
      <c r="AA61" s="553"/>
      <c r="AB61" s="553"/>
      <c r="AC61" s="553"/>
      <c r="AD61" s="555"/>
      <c r="AE61" s="555"/>
      <c r="AF61" s="555"/>
      <c r="AG61" s="555"/>
      <c r="AH61" s="555"/>
      <c r="AI61" s="555"/>
      <c r="AJ61" s="555"/>
      <c r="AK61" s="555"/>
      <c r="AL61" s="555"/>
      <c r="AM61" s="555"/>
      <c r="AN61" s="555"/>
      <c r="AO61" s="555"/>
      <c r="AP61" s="555"/>
      <c r="AQ61" s="553"/>
      <c r="AR61" s="554"/>
    </row>
    <row r="62" spans="1:44" ht="15" thickBot="1">
      <c r="A62" s="1390"/>
      <c r="B62" s="732"/>
      <c r="C62" s="733"/>
      <c r="D62" s="734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5"/>
      <c r="P62" s="736"/>
      <c r="Q62" s="736"/>
      <c r="R62" s="736"/>
      <c r="S62" s="736"/>
      <c r="T62" s="736"/>
      <c r="U62" s="736"/>
      <c r="V62" s="736"/>
      <c r="W62" s="736"/>
      <c r="X62" s="736"/>
      <c r="Y62" s="736"/>
      <c r="Z62" s="736"/>
      <c r="AA62" s="736"/>
      <c r="AB62" s="736"/>
      <c r="AC62" s="736"/>
      <c r="AD62" s="756"/>
      <c r="AE62" s="736"/>
      <c r="AF62" s="736"/>
      <c r="AG62" s="736"/>
      <c r="AH62" s="736"/>
      <c r="AI62" s="736"/>
      <c r="AJ62" s="736"/>
      <c r="AK62" s="736"/>
      <c r="AL62" s="736"/>
      <c r="AM62" s="736"/>
      <c r="AN62" s="736"/>
      <c r="AO62" s="756"/>
      <c r="AP62" s="756"/>
      <c r="AQ62" s="755"/>
      <c r="AR62" s="757"/>
    </row>
    <row r="63" spans="1:44" ht="14.5" customHeight="1">
      <c r="A63" s="1390" t="s">
        <v>645</v>
      </c>
      <c r="B63" s="539"/>
      <c r="C63" s="540"/>
      <c r="D63" s="541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50"/>
      <c r="P63" s="546"/>
      <c r="Q63" s="550"/>
      <c r="R63" s="550"/>
      <c r="S63" s="550"/>
      <c r="T63" s="550"/>
      <c r="U63" s="550"/>
      <c r="V63" s="550"/>
      <c r="W63" s="550"/>
      <c r="X63" s="550"/>
      <c r="Y63" s="550"/>
      <c r="Z63" s="550"/>
      <c r="AA63" s="550"/>
      <c r="AB63" s="550"/>
      <c r="AC63" s="550"/>
      <c r="AD63" s="583"/>
      <c r="AE63" s="550"/>
      <c r="AF63" s="550"/>
      <c r="AG63" s="550"/>
      <c r="AH63" s="550"/>
      <c r="AI63" s="550"/>
      <c r="AJ63" s="550"/>
      <c r="AK63" s="550"/>
      <c r="AL63" s="550"/>
      <c r="AM63" s="550"/>
      <c r="AN63" s="550"/>
      <c r="AO63" s="583"/>
      <c r="AP63" s="583"/>
      <c r="AQ63" s="759"/>
      <c r="AR63" s="760"/>
    </row>
    <row r="64" spans="1:44">
      <c r="A64" s="1390"/>
      <c r="B64" s="525"/>
      <c r="C64" s="523"/>
      <c r="D64" s="524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43"/>
      <c r="Q64" s="551"/>
      <c r="R64" s="551"/>
      <c r="S64" s="551"/>
      <c r="T64" s="551"/>
      <c r="U64" s="551"/>
      <c r="V64" s="551"/>
      <c r="W64" s="551"/>
      <c r="X64" s="551"/>
      <c r="Y64" s="551"/>
      <c r="Z64" s="551"/>
      <c r="AA64" s="551"/>
      <c r="AB64" s="551"/>
      <c r="AC64" s="551"/>
      <c r="AD64" s="524"/>
      <c r="AE64" s="551"/>
      <c r="AF64" s="551"/>
      <c r="AG64" s="551"/>
      <c r="AH64" s="551"/>
      <c r="AI64" s="551"/>
      <c r="AJ64" s="551"/>
      <c r="AK64" s="551"/>
      <c r="AL64" s="551"/>
      <c r="AM64" s="551"/>
      <c r="AN64" s="551"/>
      <c r="AO64" s="524"/>
      <c r="AP64" s="524"/>
      <c r="AQ64" s="574"/>
      <c r="AR64" s="526"/>
    </row>
    <row r="65" spans="1:44">
      <c r="A65" s="1390"/>
      <c r="B65" s="525"/>
      <c r="C65" s="523"/>
      <c r="D65" s="524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43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51"/>
      <c r="AB65" s="551"/>
      <c r="AC65" s="551"/>
      <c r="AD65" s="524"/>
      <c r="AE65" s="551"/>
      <c r="AF65" s="551"/>
      <c r="AG65" s="551"/>
      <c r="AH65" s="551"/>
      <c r="AI65" s="551"/>
      <c r="AJ65" s="551"/>
      <c r="AK65" s="551"/>
      <c r="AL65" s="551"/>
      <c r="AM65" s="551"/>
      <c r="AN65" s="551"/>
      <c r="AO65" s="524"/>
      <c r="AP65" s="524"/>
      <c r="AQ65" s="574"/>
      <c r="AR65" s="526"/>
    </row>
    <row r="66" spans="1:44">
      <c r="A66" s="1390"/>
      <c r="B66" s="525"/>
      <c r="C66" s="523"/>
      <c r="D66" s="524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43"/>
      <c r="Q66" s="551"/>
      <c r="R66" s="551"/>
      <c r="S66" s="551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24"/>
      <c r="AE66" s="551"/>
      <c r="AF66" s="551"/>
      <c r="AG66" s="551"/>
      <c r="AH66" s="551"/>
      <c r="AI66" s="551"/>
      <c r="AJ66" s="551"/>
      <c r="AK66" s="551"/>
      <c r="AL66" s="551"/>
      <c r="AM66" s="551"/>
      <c r="AN66" s="551"/>
      <c r="AO66" s="524"/>
      <c r="AP66" s="524"/>
      <c r="AQ66" s="574"/>
      <c r="AR66" s="526"/>
    </row>
    <row r="67" spans="1:44">
      <c r="A67" s="1390"/>
      <c r="B67" s="525"/>
      <c r="C67" s="523"/>
      <c r="D67" s="524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43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24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24"/>
      <c r="AP67" s="524"/>
      <c r="AQ67" s="574"/>
      <c r="AR67" s="526"/>
    </row>
    <row r="68" spans="1:44">
      <c r="A68" s="1390"/>
      <c r="B68" s="525"/>
      <c r="C68" s="523"/>
      <c r="D68" s="524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43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1"/>
      <c r="AB68" s="551"/>
      <c r="AC68" s="551"/>
      <c r="AD68" s="524"/>
      <c r="AE68" s="551"/>
      <c r="AF68" s="551"/>
      <c r="AG68" s="551"/>
      <c r="AH68" s="551"/>
      <c r="AI68" s="551"/>
      <c r="AJ68" s="551"/>
      <c r="AK68" s="551"/>
      <c r="AL68" s="551"/>
      <c r="AM68" s="551"/>
      <c r="AN68" s="551"/>
      <c r="AO68" s="524"/>
      <c r="AP68" s="524"/>
      <c r="AQ68" s="574"/>
      <c r="AR68" s="526"/>
    </row>
    <row r="69" spans="1:44">
      <c r="A69" s="1390"/>
      <c r="B69" s="525"/>
      <c r="C69" s="523"/>
      <c r="D69" s="524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43"/>
      <c r="Q69" s="551"/>
      <c r="R69" s="551"/>
      <c r="S69" s="551"/>
      <c r="T69" s="551"/>
      <c r="U69" s="551"/>
      <c r="V69" s="551"/>
      <c r="W69" s="551"/>
      <c r="X69" s="551"/>
      <c r="Y69" s="551"/>
      <c r="Z69" s="551"/>
      <c r="AA69" s="551"/>
      <c r="AB69" s="551"/>
      <c r="AC69" s="551"/>
      <c r="AD69" s="524"/>
      <c r="AE69" s="551"/>
      <c r="AF69" s="551"/>
      <c r="AG69" s="551"/>
      <c r="AH69" s="551"/>
      <c r="AI69" s="551"/>
      <c r="AJ69" s="551"/>
      <c r="AK69" s="551"/>
      <c r="AL69" s="551"/>
      <c r="AM69" s="551"/>
      <c r="AN69" s="551"/>
      <c r="AO69" s="524"/>
      <c r="AP69" s="524"/>
      <c r="AQ69" s="574"/>
      <c r="AR69" s="526"/>
    </row>
    <row r="70" spans="1:44">
      <c r="A70" s="1390"/>
      <c r="B70" s="525"/>
      <c r="C70" s="523"/>
      <c r="D70" s="524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43"/>
      <c r="Q70" s="551"/>
      <c r="R70" s="551"/>
      <c r="S70" s="551"/>
      <c r="T70" s="551"/>
      <c r="U70" s="551"/>
      <c r="V70" s="551"/>
      <c r="W70" s="551"/>
      <c r="X70" s="551"/>
      <c r="Y70" s="551"/>
      <c r="Z70" s="551"/>
      <c r="AA70" s="551"/>
      <c r="AB70" s="551"/>
      <c r="AC70" s="551"/>
      <c r="AD70" s="524"/>
      <c r="AE70" s="551"/>
      <c r="AF70" s="551"/>
      <c r="AG70" s="551"/>
      <c r="AH70" s="551"/>
      <c r="AI70" s="551"/>
      <c r="AJ70" s="551"/>
      <c r="AK70" s="551"/>
      <c r="AL70" s="551"/>
      <c r="AM70" s="551"/>
      <c r="AN70" s="551"/>
      <c r="AO70" s="524"/>
      <c r="AP70" s="524"/>
      <c r="AQ70" s="574"/>
      <c r="AR70" s="526"/>
    </row>
    <row r="71" spans="1:44">
      <c r="A71" s="1390"/>
      <c r="B71" s="525"/>
      <c r="C71" s="523"/>
      <c r="D71" s="524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43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24"/>
      <c r="AE71" s="551"/>
      <c r="AF71" s="551"/>
      <c r="AG71" s="551"/>
      <c r="AH71" s="551"/>
      <c r="AI71" s="551"/>
      <c r="AJ71" s="551"/>
      <c r="AK71" s="551"/>
      <c r="AL71" s="551"/>
      <c r="AM71" s="551"/>
      <c r="AN71" s="551"/>
      <c r="AO71" s="524"/>
      <c r="AP71" s="524"/>
      <c r="AQ71" s="574"/>
      <c r="AR71" s="526"/>
    </row>
    <row r="72" spans="1:44" ht="15" thickBot="1">
      <c r="A72" s="1390"/>
      <c r="B72" s="592"/>
      <c r="C72" s="535"/>
      <c r="D72" s="570"/>
      <c r="E72" s="593"/>
      <c r="F72" s="593"/>
      <c r="G72" s="593"/>
      <c r="H72" s="593"/>
      <c r="I72" s="593"/>
      <c r="J72" s="593"/>
      <c r="K72" s="593"/>
      <c r="L72" s="593"/>
      <c r="M72" s="593"/>
      <c r="N72" s="593"/>
      <c r="O72" s="593"/>
      <c r="P72" s="545"/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70"/>
      <c r="AE72" s="593"/>
      <c r="AF72" s="593"/>
      <c r="AG72" s="593"/>
      <c r="AH72" s="593"/>
      <c r="AI72" s="593"/>
      <c r="AJ72" s="593"/>
      <c r="AK72" s="593"/>
      <c r="AL72" s="593"/>
      <c r="AM72" s="593"/>
      <c r="AN72" s="593"/>
      <c r="AO72" s="570"/>
      <c r="AP72" s="570"/>
      <c r="AQ72" s="596"/>
      <c r="AR72" s="597"/>
    </row>
    <row r="73" spans="1:44">
      <c r="A73" s="1390"/>
      <c r="B73" s="539"/>
      <c r="C73" s="594" t="s">
        <v>545</v>
      </c>
      <c r="D73" s="595"/>
      <c r="E73" s="550"/>
      <c r="F73" s="550"/>
      <c r="G73" s="550"/>
      <c r="H73" s="550"/>
      <c r="I73" s="550"/>
      <c r="J73" s="550"/>
      <c r="K73" s="550"/>
      <c r="L73" s="550"/>
      <c r="M73" s="550"/>
      <c r="N73" s="550"/>
      <c r="O73" s="550"/>
      <c r="P73" s="546"/>
      <c r="Q73" s="550"/>
      <c r="R73" s="550"/>
      <c r="S73" s="550"/>
      <c r="T73" s="550"/>
      <c r="U73" s="550"/>
      <c r="V73" s="550"/>
      <c r="W73" s="550"/>
      <c r="X73" s="550"/>
      <c r="Y73" s="550"/>
      <c r="Z73" s="550"/>
      <c r="AA73" s="550"/>
      <c r="AB73" s="550"/>
      <c r="AC73" s="550"/>
      <c r="AD73" s="550"/>
      <c r="AE73" s="550"/>
      <c r="AF73" s="550"/>
      <c r="AG73" s="550"/>
      <c r="AH73" s="550"/>
      <c r="AI73" s="550"/>
      <c r="AJ73" s="550"/>
      <c r="AK73" s="550"/>
      <c r="AL73" s="550"/>
      <c r="AM73" s="550"/>
      <c r="AN73" s="550"/>
      <c r="AO73" s="541"/>
      <c r="AP73" s="541"/>
      <c r="AQ73" s="576"/>
      <c r="AR73" s="542"/>
    </row>
    <row r="74" spans="1:44" ht="15" thickBot="1">
      <c r="A74" s="1390"/>
      <c r="B74" s="586"/>
      <c r="C74" s="602" t="s">
        <v>545</v>
      </c>
      <c r="D74" s="571"/>
      <c r="E74" s="603"/>
      <c r="F74" s="603"/>
      <c r="G74" s="603"/>
      <c r="H74" s="603"/>
      <c r="I74" s="603"/>
      <c r="J74" s="603"/>
      <c r="K74" s="603"/>
      <c r="L74" s="603"/>
      <c r="M74" s="603"/>
      <c r="N74" s="603"/>
      <c r="O74" s="603"/>
      <c r="P74" s="604"/>
      <c r="Q74" s="603"/>
      <c r="R74" s="603"/>
      <c r="S74" s="603"/>
      <c r="T74" s="603"/>
      <c r="U74" s="603"/>
      <c r="V74" s="603"/>
      <c r="W74" s="603"/>
      <c r="X74" s="603"/>
      <c r="Y74" s="603"/>
      <c r="Z74" s="603"/>
      <c r="AA74" s="603"/>
      <c r="AB74" s="603"/>
      <c r="AC74" s="603"/>
      <c r="AD74" s="603"/>
      <c r="AE74" s="603"/>
      <c r="AF74" s="603"/>
      <c r="AG74" s="603"/>
      <c r="AH74" s="603"/>
      <c r="AI74" s="603"/>
      <c r="AJ74" s="603"/>
      <c r="AK74" s="603"/>
      <c r="AL74" s="603"/>
      <c r="AM74" s="603"/>
      <c r="AN74" s="603"/>
      <c r="AO74" s="571"/>
      <c r="AP74" s="571"/>
      <c r="AQ74" s="603"/>
      <c r="AR74" s="528"/>
    </row>
    <row r="75" spans="1:44" ht="15" thickBot="1">
      <c r="A75" s="1390"/>
      <c r="B75" s="1385" t="s">
        <v>520</v>
      </c>
      <c r="C75" s="1386"/>
      <c r="D75" s="598">
        <f>SUM(D63:D74)/12</f>
        <v>0</v>
      </c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600"/>
      <c r="Q75" s="599"/>
      <c r="R75" s="599"/>
      <c r="S75" s="599"/>
      <c r="T75" s="599"/>
      <c r="U75" s="599"/>
      <c r="V75" s="599"/>
      <c r="W75" s="599"/>
      <c r="X75" s="599"/>
      <c r="Y75" s="599"/>
      <c r="Z75" s="599"/>
      <c r="AA75" s="599"/>
      <c r="AB75" s="599"/>
      <c r="AC75" s="599"/>
      <c r="AD75" s="599"/>
      <c r="AE75" s="599"/>
      <c r="AF75" s="599"/>
      <c r="AG75" s="599"/>
      <c r="AH75" s="599"/>
      <c r="AI75" s="599"/>
      <c r="AJ75" s="599"/>
      <c r="AK75" s="599"/>
      <c r="AL75" s="599"/>
      <c r="AM75" s="599"/>
      <c r="AN75" s="599"/>
      <c r="AO75" s="599"/>
      <c r="AP75" s="599"/>
      <c r="AQ75" s="599"/>
      <c r="AR75" s="601"/>
    </row>
    <row r="76" spans="1:44" s="522" customFormat="1" ht="15" thickBot="1">
      <c r="A76" s="1390"/>
      <c r="B76" s="743"/>
      <c r="C76" s="744"/>
      <c r="D76" s="739"/>
      <c r="E76" s="741"/>
      <c r="F76" s="741"/>
      <c r="G76" s="741"/>
      <c r="H76" s="741"/>
      <c r="I76" s="741"/>
      <c r="J76" s="741"/>
      <c r="K76" s="741"/>
      <c r="L76" s="741"/>
      <c r="M76" s="741"/>
      <c r="N76" s="741"/>
      <c r="O76" s="741"/>
      <c r="P76" s="741"/>
      <c r="Q76" s="741"/>
      <c r="R76" s="741"/>
      <c r="S76" s="741"/>
      <c r="T76" s="741"/>
      <c r="U76" s="741"/>
      <c r="V76" s="741"/>
      <c r="W76" s="741"/>
      <c r="X76" s="741"/>
      <c r="Y76" s="741"/>
      <c r="Z76" s="741"/>
      <c r="AA76" s="741"/>
      <c r="AB76" s="741"/>
      <c r="AC76" s="741"/>
      <c r="AD76" s="741"/>
      <c r="AE76" s="741"/>
      <c r="AF76" s="741"/>
      <c r="AG76" s="741"/>
      <c r="AH76" s="741"/>
      <c r="AI76" s="741"/>
      <c r="AJ76" s="741"/>
      <c r="AK76" s="741"/>
      <c r="AL76" s="741"/>
      <c r="AM76" s="741"/>
      <c r="AN76" s="741"/>
      <c r="AO76" s="741"/>
      <c r="AP76" s="741"/>
      <c r="AQ76" s="741"/>
      <c r="AR76" s="742"/>
    </row>
    <row r="77" spans="1:44" ht="15" thickBot="1">
      <c r="A77" s="1390"/>
      <c r="B77" s="1375" t="s">
        <v>534</v>
      </c>
      <c r="C77" s="1376"/>
      <c r="D77" s="1376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63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59"/>
      <c r="AB77" s="559"/>
      <c r="AC77" s="559"/>
      <c r="AD77" s="559"/>
      <c r="AE77" s="559"/>
      <c r="AF77" s="559"/>
      <c r="AG77" s="559"/>
      <c r="AH77" s="559"/>
      <c r="AI77" s="559"/>
      <c r="AJ77" s="559"/>
      <c r="AK77" s="559"/>
      <c r="AL77" s="559"/>
      <c r="AM77" s="559"/>
      <c r="AN77" s="559"/>
      <c r="AO77" s="559"/>
      <c r="AP77" s="559"/>
      <c r="AQ77" s="559"/>
      <c r="AR77" s="558"/>
    </row>
    <row r="78" spans="1:44">
      <c r="B78" s="537"/>
      <c r="C78" s="537"/>
      <c r="D78" s="537"/>
      <c r="P78" s="536"/>
      <c r="AR78" s="538"/>
    </row>
    <row r="79" spans="1:44" ht="15" thickBot="1">
      <c r="B79" t="s">
        <v>513</v>
      </c>
    </row>
    <row r="80" spans="1:44">
      <c r="B80" s="1373" t="s">
        <v>523</v>
      </c>
      <c r="C80" s="1374"/>
      <c r="D80" s="1374"/>
      <c r="E80" s="1358" t="s">
        <v>644</v>
      </c>
      <c r="F80" s="1359"/>
      <c r="G80" s="1359"/>
      <c r="H80" s="1359"/>
      <c r="I80" s="1359"/>
      <c r="J80" s="1359"/>
      <c r="K80" s="1359"/>
      <c r="L80" s="1359"/>
      <c r="M80" s="1359"/>
      <c r="N80" s="1359"/>
      <c r="O80" s="1359"/>
      <c r="P80" s="1360"/>
      <c r="Q80" s="1358" t="s">
        <v>644</v>
      </c>
      <c r="R80" s="1359"/>
      <c r="S80" s="1359"/>
      <c r="T80" s="1359"/>
      <c r="U80" s="1359"/>
      <c r="V80" s="1359"/>
      <c r="W80" s="1359"/>
      <c r="X80" s="1359"/>
      <c r="Y80" s="1359"/>
      <c r="Z80" s="1359"/>
      <c r="AA80" s="1359"/>
      <c r="AB80" s="1359"/>
      <c r="AC80" s="1359"/>
      <c r="AD80" s="1360"/>
      <c r="AE80" s="1361" t="s">
        <v>644</v>
      </c>
      <c r="AF80" s="1362"/>
      <c r="AG80" s="1362"/>
      <c r="AH80" s="1362"/>
      <c r="AI80" s="1362"/>
      <c r="AJ80" s="1362"/>
      <c r="AK80" s="1362"/>
      <c r="AL80" s="1362"/>
      <c r="AM80" s="1362"/>
      <c r="AN80" s="1362"/>
      <c r="AO80" s="1362"/>
      <c r="AP80" s="1363"/>
      <c r="AQ80" s="1366" t="s">
        <v>36</v>
      </c>
      <c r="AR80" s="1364" t="s">
        <v>5</v>
      </c>
    </row>
    <row r="81" spans="1:44">
      <c r="B81" s="529" t="s">
        <v>518</v>
      </c>
      <c r="C81" s="530" t="s">
        <v>519</v>
      </c>
      <c r="D81" s="531" t="s">
        <v>531</v>
      </c>
      <c r="E81" s="530" t="s">
        <v>143</v>
      </c>
      <c r="F81" s="530" t="s">
        <v>144</v>
      </c>
      <c r="G81" s="530" t="s">
        <v>145</v>
      </c>
      <c r="H81" s="530" t="s">
        <v>146</v>
      </c>
      <c r="I81" s="530" t="s">
        <v>147</v>
      </c>
      <c r="J81" s="530" t="s">
        <v>148</v>
      </c>
      <c r="K81" s="530" t="s">
        <v>149</v>
      </c>
      <c r="L81" s="530" t="s">
        <v>150</v>
      </c>
      <c r="M81" s="530" t="s">
        <v>151</v>
      </c>
      <c r="N81" s="530" t="s">
        <v>152</v>
      </c>
      <c r="O81" s="530" t="s">
        <v>544</v>
      </c>
      <c r="P81" s="531" t="s">
        <v>543</v>
      </c>
      <c r="Q81" s="530" t="s">
        <v>514</v>
      </c>
      <c r="R81" s="530" t="s">
        <v>515</v>
      </c>
      <c r="S81" s="530" t="s">
        <v>143</v>
      </c>
      <c r="T81" s="530" t="s">
        <v>144</v>
      </c>
      <c r="U81" s="530" t="s">
        <v>145</v>
      </c>
      <c r="V81" s="530" t="s">
        <v>146</v>
      </c>
      <c r="W81" s="530" t="s">
        <v>147</v>
      </c>
      <c r="X81" s="530" t="s">
        <v>148</v>
      </c>
      <c r="Y81" s="530" t="s">
        <v>149</v>
      </c>
      <c r="Z81" s="530" t="s">
        <v>150</v>
      </c>
      <c r="AA81" s="530" t="s">
        <v>151</v>
      </c>
      <c r="AB81" s="530" t="s">
        <v>152</v>
      </c>
      <c r="AC81" s="530" t="s">
        <v>544</v>
      </c>
      <c r="AD81" s="531" t="s">
        <v>543</v>
      </c>
      <c r="AE81" s="611" t="s">
        <v>514</v>
      </c>
      <c r="AF81" s="611" t="s">
        <v>515</v>
      </c>
      <c r="AG81" s="611" t="s">
        <v>143</v>
      </c>
      <c r="AH81" s="611" t="s">
        <v>144</v>
      </c>
      <c r="AI81" s="611" t="s">
        <v>145</v>
      </c>
      <c r="AJ81" s="611" t="s">
        <v>146</v>
      </c>
      <c r="AK81" s="611" t="s">
        <v>147</v>
      </c>
      <c r="AL81" s="611" t="s">
        <v>148</v>
      </c>
      <c r="AM81" s="611" t="s">
        <v>149</v>
      </c>
      <c r="AN81" s="611" t="s">
        <v>150</v>
      </c>
      <c r="AO81" s="611" t="s">
        <v>544</v>
      </c>
      <c r="AP81" s="612" t="s">
        <v>543</v>
      </c>
      <c r="AQ81" s="1367"/>
      <c r="AR81" s="1365"/>
    </row>
    <row r="82" spans="1:44">
      <c r="B82" s="525"/>
      <c r="C82" s="523"/>
      <c r="D82" s="524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4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74"/>
      <c r="AE82" s="523"/>
      <c r="AF82" s="523"/>
      <c r="AG82" s="523"/>
      <c r="AH82" s="523"/>
      <c r="AI82" s="523"/>
      <c r="AJ82" s="523"/>
      <c r="AK82" s="523"/>
      <c r="AL82" s="523"/>
      <c r="AM82" s="523"/>
      <c r="AN82" s="523"/>
      <c r="AO82" s="523"/>
      <c r="AP82" s="574"/>
      <c r="AQ82" s="523"/>
      <c r="AR82" s="526"/>
    </row>
    <row r="83" spans="1:44" ht="15" thickBot="1">
      <c r="B83" s="1370" t="s">
        <v>524</v>
      </c>
      <c r="C83" s="1371"/>
      <c r="D83" s="1372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72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/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0"/>
      <c r="AR83" s="561"/>
    </row>
    <row r="84" spans="1:44"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Q84" s="538"/>
      <c r="R84" s="538"/>
      <c r="S84" s="538"/>
      <c r="T84" s="538"/>
      <c r="U84" s="538"/>
      <c r="V84" s="538"/>
      <c r="W84" s="538"/>
      <c r="X84" s="538"/>
      <c r="Y84" s="538"/>
      <c r="Z84" s="538"/>
      <c r="AA84" s="538"/>
      <c r="AB84" s="538"/>
      <c r="AD84" s="538"/>
      <c r="AE84" s="538"/>
      <c r="AF84" s="538"/>
      <c r="AG84" s="538"/>
      <c r="AH84" s="538"/>
      <c r="AI84" s="538"/>
      <c r="AJ84" s="538"/>
      <c r="AK84" s="538"/>
      <c r="AL84" s="538"/>
      <c r="AM84" s="538"/>
      <c r="AN84" s="538"/>
      <c r="AP84" s="538"/>
      <c r="AR84" s="538"/>
    </row>
    <row r="85" spans="1:44" ht="15" thickBot="1">
      <c r="B85" t="s">
        <v>528</v>
      </c>
    </row>
    <row r="86" spans="1:44">
      <c r="B86" s="1373" t="s">
        <v>523</v>
      </c>
      <c r="C86" s="1374"/>
      <c r="D86" s="1374"/>
      <c r="E86" s="1358" t="s">
        <v>644</v>
      </c>
      <c r="F86" s="1359"/>
      <c r="G86" s="1359"/>
      <c r="H86" s="1359"/>
      <c r="I86" s="1359"/>
      <c r="J86" s="1359"/>
      <c r="K86" s="1359"/>
      <c r="L86" s="1359"/>
      <c r="M86" s="1359"/>
      <c r="N86" s="1359"/>
      <c r="O86" s="1359"/>
      <c r="P86" s="1360"/>
      <c r="Q86" s="1358" t="s">
        <v>644</v>
      </c>
      <c r="R86" s="1359"/>
      <c r="S86" s="1359"/>
      <c r="T86" s="1359"/>
      <c r="U86" s="1359"/>
      <c r="V86" s="1359"/>
      <c r="W86" s="1359"/>
      <c r="X86" s="1359"/>
      <c r="Y86" s="1359"/>
      <c r="Z86" s="1359"/>
      <c r="AA86" s="1359"/>
      <c r="AB86" s="1359"/>
      <c r="AC86" s="1359"/>
      <c r="AD86" s="1360"/>
      <c r="AE86" s="1361" t="s">
        <v>644</v>
      </c>
      <c r="AF86" s="1362"/>
      <c r="AG86" s="1362"/>
      <c r="AH86" s="1362"/>
      <c r="AI86" s="1362"/>
      <c r="AJ86" s="1362"/>
      <c r="AK86" s="1362"/>
      <c r="AL86" s="1362"/>
      <c r="AM86" s="1362"/>
      <c r="AN86" s="1362"/>
      <c r="AO86" s="1362"/>
      <c r="AP86" s="1363"/>
      <c r="AQ86" s="1366" t="s">
        <v>36</v>
      </c>
      <c r="AR86" s="1364" t="s">
        <v>5</v>
      </c>
    </row>
    <row r="87" spans="1:44">
      <c r="B87" s="529" t="s">
        <v>518</v>
      </c>
      <c r="C87" s="530" t="s">
        <v>519</v>
      </c>
      <c r="D87" s="531" t="s">
        <v>530</v>
      </c>
      <c r="E87" s="530" t="s">
        <v>143</v>
      </c>
      <c r="F87" s="530" t="s">
        <v>144</v>
      </c>
      <c r="G87" s="530" t="s">
        <v>145</v>
      </c>
      <c r="H87" s="530" t="s">
        <v>146</v>
      </c>
      <c r="I87" s="530" t="s">
        <v>147</v>
      </c>
      <c r="J87" s="530" t="s">
        <v>148</v>
      </c>
      <c r="K87" s="530" t="s">
        <v>149</v>
      </c>
      <c r="L87" s="530" t="s">
        <v>150</v>
      </c>
      <c r="M87" s="530" t="s">
        <v>151</v>
      </c>
      <c r="N87" s="530" t="s">
        <v>152</v>
      </c>
      <c r="O87" s="530" t="s">
        <v>544</v>
      </c>
      <c r="P87" s="531" t="s">
        <v>543</v>
      </c>
      <c r="Q87" s="530" t="s">
        <v>514</v>
      </c>
      <c r="R87" s="530" t="s">
        <v>515</v>
      </c>
      <c r="S87" s="530" t="s">
        <v>143</v>
      </c>
      <c r="T87" s="530" t="s">
        <v>144</v>
      </c>
      <c r="U87" s="530" t="s">
        <v>145</v>
      </c>
      <c r="V87" s="530" t="s">
        <v>146</v>
      </c>
      <c r="W87" s="530" t="s">
        <v>147</v>
      </c>
      <c r="X87" s="530" t="s">
        <v>148</v>
      </c>
      <c r="Y87" s="530" t="s">
        <v>149</v>
      </c>
      <c r="Z87" s="530" t="s">
        <v>150</v>
      </c>
      <c r="AA87" s="530" t="s">
        <v>151</v>
      </c>
      <c r="AB87" s="530" t="s">
        <v>152</v>
      </c>
      <c r="AC87" s="530" t="s">
        <v>544</v>
      </c>
      <c r="AD87" s="531" t="s">
        <v>543</v>
      </c>
      <c r="AE87" s="611" t="s">
        <v>514</v>
      </c>
      <c r="AF87" s="611" t="s">
        <v>515</v>
      </c>
      <c r="AG87" s="611" t="s">
        <v>143</v>
      </c>
      <c r="AH87" s="611" t="s">
        <v>144</v>
      </c>
      <c r="AI87" s="611" t="s">
        <v>145</v>
      </c>
      <c r="AJ87" s="611" t="s">
        <v>146</v>
      </c>
      <c r="AK87" s="611" t="s">
        <v>147</v>
      </c>
      <c r="AL87" s="611" t="s">
        <v>148</v>
      </c>
      <c r="AM87" s="611" t="s">
        <v>149</v>
      </c>
      <c r="AN87" s="611" t="s">
        <v>150</v>
      </c>
      <c r="AO87" s="611" t="s">
        <v>544</v>
      </c>
      <c r="AP87" s="612" t="s">
        <v>543</v>
      </c>
      <c r="AQ87" s="1367"/>
      <c r="AR87" s="1365"/>
    </row>
    <row r="88" spans="1:44" ht="14.5" customHeight="1">
      <c r="A88" s="1390" t="s">
        <v>593</v>
      </c>
      <c r="B88" s="525"/>
      <c r="C88" s="523"/>
      <c r="D88" s="524"/>
      <c r="E88" s="543"/>
      <c r="F88" s="543"/>
      <c r="G88" s="543"/>
      <c r="H88" s="543"/>
      <c r="I88" s="543"/>
      <c r="J88" s="543"/>
      <c r="K88" s="543"/>
      <c r="L88" s="543"/>
      <c r="M88" s="543"/>
      <c r="N88" s="543"/>
      <c r="O88" s="543"/>
      <c r="P88" s="543"/>
      <c r="Q88" s="543"/>
      <c r="R88" s="543"/>
      <c r="S88" s="543"/>
      <c r="T88" s="543"/>
      <c r="U88" s="543"/>
      <c r="V88" s="543"/>
      <c r="W88" s="543"/>
      <c r="X88" s="543"/>
      <c r="Y88" s="543"/>
      <c r="Z88" s="543"/>
      <c r="AA88" s="543"/>
      <c r="AB88" s="543"/>
      <c r="AC88" s="543"/>
      <c r="AD88" s="543"/>
      <c r="AE88" s="543"/>
      <c r="AF88" s="543"/>
      <c r="AG88" s="543"/>
      <c r="AH88" s="543"/>
      <c r="AI88" s="543"/>
      <c r="AJ88" s="543"/>
      <c r="AK88" s="543"/>
      <c r="AL88" s="543"/>
      <c r="AM88" s="543"/>
      <c r="AN88" s="543"/>
      <c r="AO88" s="543"/>
      <c r="AP88" s="543"/>
      <c r="AQ88" s="543"/>
      <c r="AR88" s="544"/>
    </row>
    <row r="89" spans="1:44">
      <c r="A89" s="1390"/>
      <c r="B89" s="525"/>
      <c r="C89" s="523"/>
      <c r="D89" s="524"/>
      <c r="E89" s="543"/>
      <c r="F89" s="543"/>
      <c r="G89" s="543"/>
      <c r="H89" s="543"/>
      <c r="I89" s="543"/>
      <c r="J89" s="543"/>
      <c r="K89" s="543"/>
      <c r="L89" s="543"/>
      <c r="M89" s="543"/>
      <c r="N89" s="543"/>
      <c r="O89" s="543"/>
      <c r="P89" s="543"/>
      <c r="Q89" s="543"/>
      <c r="R89" s="543"/>
      <c r="S89" s="543"/>
      <c r="T89" s="543"/>
      <c r="U89" s="543"/>
      <c r="V89" s="543"/>
      <c r="W89" s="543"/>
      <c r="X89" s="543"/>
      <c r="Y89" s="543"/>
      <c r="Z89" s="543"/>
      <c r="AA89" s="543"/>
      <c r="AB89" s="543"/>
      <c r="AC89" s="543"/>
      <c r="AD89" s="543"/>
      <c r="AE89" s="543"/>
      <c r="AF89" s="543"/>
      <c r="AG89" s="543"/>
      <c r="AH89" s="543"/>
      <c r="AI89" s="543"/>
      <c r="AJ89" s="543"/>
      <c r="AK89" s="543"/>
      <c r="AL89" s="543"/>
      <c r="AM89" s="543"/>
      <c r="AN89" s="543"/>
      <c r="AO89" s="543"/>
      <c r="AP89" s="543"/>
      <c r="AQ89" s="543"/>
      <c r="AR89" s="544"/>
    </row>
    <row r="90" spans="1:44">
      <c r="A90" s="1390"/>
      <c r="B90" s="525"/>
      <c r="C90" s="523"/>
      <c r="D90" s="524"/>
      <c r="E90" s="543"/>
      <c r="F90" s="543"/>
      <c r="G90" s="543"/>
      <c r="H90" s="543"/>
      <c r="I90" s="543"/>
      <c r="J90" s="543"/>
      <c r="K90" s="543"/>
      <c r="L90" s="543"/>
      <c r="M90" s="543"/>
      <c r="N90" s="543"/>
      <c r="O90" s="543"/>
      <c r="P90" s="543"/>
      <c r="Q90" s="543"/>
      <c r="R90" s="543"/>
      <c r="S90" s="543"/>
      <c r="T90" s="543"/>
      <c r="U90" s="543"/>
      <c r="V90" s="543"/>
      <c r="W90" s="543"/>
      <c r="X90" s="543"/>
      <c r="Y90" s="543"/>
      <c r="Z90" s="543"/>
      <c r="AA90" s="543"/>
      <c r="AB90" s="543"/>
      <c r="AC90" s="543"/>
      <c r="AD90" s="543"/>
      <c r="AE90" s="543"/>
      <c r="AF90" s="543"/>
      <c r="AG90" s="543"/>
      <c r="AH90" s="543"/>
      <c r="AI90" s="543"/>
      <c r="AJ90" s="543"/>
      <c r="AK90" s="543"/>
      <c r="AL90" s="543"/>
      <c r="AM90" s="543"/>
      <c r="AN90" s="543"/>
      <c r="AO90" s="543"/>
      <c r="AP90" s="543"/>
      <c r="AQ90" s="543"/>
      <c r="AR90" s="544"/>
    </row>
    <row r="91" spans="1:44">
      <c r="A91" s="1390"/>
      <c r="B91" s="525"/>
      <c r="C91" s="523"/>
      <c r="D91" s="524"/>
      <c r="E91" s="543"/>
      <c r="F91" s="543"/>
      <c r="G91" s="543"/>
      <c r="H91" s="543"/>
      <c r="I91" s="543"/>
      <c r="J91" s="543"/>
      <c r="K91" s="543"/>
      <c r="L91" s="543"/>
      <c r="M91" s="543"/>
      <c r="N91" s="543"/>
      <c r="O91" s="543"/>
      <c r="P91" s="543"/>
      <c r="Q91" s="543"/>
      <c r="R91" s="543"/>
      <c r="S91" s="543"/>
      <c r="T91" s="543"/>
      <c r="U91" s="543"/>
      <c r="V91" s="543"/>
      <c r="W91" s="543"/>
      <c r="X91" s="543"/>
      <c r="Y91" s="543"/>
      <c r="Z91" s="543"/>
      <c r="AA91" s="543"/>
      <c r="AB91" s="543"/>
      <c r="AC91" s="543"/>
      <c r="AD91" s="543"/>
      <c r="AE91" s="543"/>
      <c r="AF91" s="543"/>
      <c r="AG91" s="543"/>
      <c r="AH91" s="543"/>
      <c r="AI91" s="543"/>
      <c r="AJ91" s="543"/>
      <c r="AK91" s="543"/>
      <c r="AL91" s="543"/>
      <c r="AM91" s="543"/>
      <c r="AN91" s="543"/>
      <c r="AO91" s="543"/>
      <c r="AP91" s="543"/>
      <c r="AQ91" s="543"/>
      <c r="AR91" s="544"/>
    </row>
    <row r="92" spans="1:44">
      <c r="A92" s="1390"/>
      <c r="B92" s="525"/>
      <c r="C92" s="523"/>
      <c r="D92" s="524"/>
      <c r="E92" s="543"/>
      <c r="F92" s="543"/>
      <c r="G92" s="543"/>
      <c r="H92" s="543"/>
      <c r="I92" s="543"/>
      <c r="J92" s="543"/>
      <c r="K92" s="543"/>
      <c r="L92" s="543"/>
      <c r="M92" s="543"/>
      <c r="N92" s="543"/>
      <c r="O92" s="543"/>
      <c r="P92" s="543"/>
      <c r="Q92" s="543"/>
      <c r="R92" s="543"/>
      <c r="S92" s="543"/>
      <c r="T92" s="543"/>
      <c r="U92" s="543"/>
      <c r="V92" s="543"/>
      <c r="W92" s="543"/>
      <c r="X92" s="543"/>
      <c r="Y92" s="543"/>
      <c r="Z92" s="543"/>
      <c r="AA92" s="543"/>
      <c r="AB92" s="543"/>
      <c r="AC92" s="543"/>
      <c r="AD92" s="543"/>
      <c r="AE92" s="543"/>
      <c r="AF92" s="543"/>
      <c r="AG92" s="543"/>
      <c r="AH92" s="543"/>
      <c r="AI92" s="543"/>
      <c r="AJ92" s="543"/>
      <c r="AK92" s="543"/>
      <c r="AL92" s="543"/>
      <c r="AM92" s="543"/>
      <c r="AN92" s="543"/>
      <c r="AO92" s="543"/>
      <c r="AP92" s="543"/>
      <c r="AQ92" s="543"/>
      <c r="AR92" s="544"/>
    </row>
    <row r="93" spans="1:44">
      <c r="A93" s="1390"/>
      <c r="B93" s="532"/>
      <c r="C93" s="533"/>
      <c r="D93" s="524"/>
      <c r="E93" s="543"/>
      <c r="F93" s="543"/>
      <c r="G93" s="543"/>
      <c r="H93" s="543"/>
      <c r="I93" s="543"/>
      <c r="J93" s="543"/>
      <c r="K93" s="543"/>
      <c r="L93" s="543"/>
      <c r="M93" s="543"/>
      <c r="N93" s="543"/>
      <c r="O93" s="543"/>
      <c r="P93" s="543"/>
      <c r="Q93" s="543"/>
      <c r="R93" s="543"/>
      <c r="S93" s="543"/>
      <c r="T93" s="543"/>
      <c r="U93" s="543"/>
      <c r="V93" s="543"/>
      <c r="W93" s="543"/>
      <c r="X93" s="543"/>
      <c r="Y93" s="543"/>
      <c r="Z93" s="543"/>
      <c r="AA93" s="543"/>
      <c r="AB93" s="543"/>
      <c r="AC93" s="543"/>
      <c r="AD93" s="543"/>
      <c r="AE93" s="543"/>
      <c r="AF93" s="543"/>
      <c r="AG93" s="543"/>
      <c r="AH93" s="545"/>
      <c r="AI93" s="545"/>
      <c r="AJ93" s="545"/>
      <c r="AK93" s="545"/>
      <c r="AL93" s="545"/>
      <c r="AM93" s="545"/>
      <c r="AN93" s="545"/>
      <c r="AO93" s="543"/>
      <c r="AP93" s="543"/>
      <c r="AQ93" s="543"/>
      <c r="AR93" s="544"/>
    </row>
    <row r="94" spans="1:44" ht="15" thickBot="1">
      <c r="A94" s="1390"/>
      <c r="B94" s="1377" t="s">
        <v>524</v>
      </c>
      <c r="C94" s="1378"/>
      <c r="D94" s="1379"/>
      <c r="E94" s="562"/>
      <c r="F94" s="562"/>
      <c r="G94" s="562"/>
      <c r="H94" s="562"/>
      <c r="I94" s="562"/>
      <c r="J94" s="562"/>
      <c r="K94" s="562"/>
      <c r="L94" s="562"/>
      <c r="M94" s="562"/>
      <c r="N94" s="562"/>
      <c r="O94" s="562"/>
      <c r="P94" s="562"/>
      <c r="Q94" s="562"/>
      <c r="R94" s="562"/>
      <c r="S94" s="562"/>
      <c r="T94" s="562"/>
      <c r="U94" s="562"/>
      <c r="V94" s="562"/>
      <c r="W94" s="562"/>
      <c r="X94" s="562"/>
      <c r="Y94" s="562"/>
      <c r="Z94" s="562"/>
      <c r="AA94" s="562"/>
      <c r="AB94" s="562"/>
      <c r="AC94" s="562"/>
      <c r="AD94" s="562"/>
      <c r="AE94" s="562"/>
      <c r="AF94" s="562"/>
      <c r="AG94" s="562"/>
      <c r="AH94" s="562"/>
      <c r="AI94" s="562"/>
      <c r="AJ94" s="562"/>
      <c r="AK94" s="562"/>
      <c r="AL94" s="562"/>
      <c r="AM94" s="562"/>
      <c r="AN94" s="562"/>
      <c r="AO94" s="562"/>
      <c r="AP94" s="562"/>
      <c r="AQ94" s="562"/>
      <c r="AR94" s="552"/>
    </row>
    <row r="95" spans="1:44" ht="14.5" customHeight="1">
      <c r="A95" s="1390" t="s">
        <v>645</v>
      </c>
      <c r="B95" s="539"/>
      <c r="C95" s="540"/>
      <c r="D95" s="541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43"/>
      <c r="P95" s="543"/>
      <c r="Q95" s="546"/>
      <c r="R95" s="546"/>
      <c r="S95" s="546"/>
      <c r="T95" s="546"/>
      <c r="U95" s="546"/>
      <c r="V95" s="546"/>
      <c r="W95" s="546"/>
      <c r="X95" s="546"/>
      <c r="Y95" s="546"/>
      <c r="Z95" s="546"/>
      <c r="AA95" s="546"/>
      <c r="AB95" s="546"/>
      <c r="AC95" s="543"/>
      <c r="AD95" s="543"/>
      <c r="AE95" s="546"/>
      <c r="AF95" s="546"/>
      <c r="AG95" s="546"/>
      <c r="AH95" s="546"/>
      <c r="AI95" s="546"/>
      <c r="AJ95" s="546"/>
      <c r="AK95" s="546"/>
      <c r="AL95" s="546"/>
      <c r="AM95" s="546"/>
      <c r="AN95" s="546"/>
      <c r="AO95" s="543"/>
      <c r="AP95" s="543"/>
      <c r="AQ95" s="543"/>
      <c r="AR95" s="544"/>
    </row>
    <row r="96" spans="1:44">
      <c r="A96" s="1390"/>
      <c r="B96" s="525"/>
      <c r="C96" s="523"/>
      <c r="D96" s="524"/>
      <c r="E96" s="543"/>
      <c r="F96" s="543"/>
      <c r="G96" s="543"/>
      <c r="H96" s="543"/>
      <c r="I96" s="543"/>
      <c r="J96" s="543"/>
      <c r="K96" s="543"/>
      <c r="L96" s="543"/>
      <c r="M96" s="543"/>
      <c r="N96" s="543"/>
      <c r="O96" s="543"/>
      <c r="P96" s="543"/>
      <c r="Q96" s="543"/>
      <c r="R96" s="543"/>
      <c r="S96" s="543"/>
      <c r="T96" s="543"/>
      <c r="U96" s="543"/>
      <c r="V96" s="543"/>
      <c r="W96" s="543"/>
      <c r="X96" s="543"/>
      <c r="Y96" s="543"/>
      <c r="Z96" s="543"/>
      <c r="AA96" s="543"/>
      <c r="AB96" s="543"/>
      <c r="AC96" s="543"/>
      <c r="AD96" s="543"/>
      <c r="AE96" s="543"/>
      <c r="AF96" s="543"/>
      <c r="AG96" s="543"/>
      <c r="AH96" s="543"/>
      <c r="AI96" s="543"/>
      <c r="AJ96" s="543"/>
      <c r="AK96" s="543"/>
      <c r="AL96" s="543"/>
      <c r="AM96" s="543"/>
      <c r="AN96" s="543"/>
      <c r="AO96" s="543"/>
      <c r="AP96" s="543"/>
      <c r="AQ96" s="543"/>
      <c r="AR96" s="544"/>
    </row>
    <row r="97" spans="1:45">
      <c r="A97" s="1390"/>
      <c r="B97" s="525"/>
      <c r="C97" s="523"/>
      <c r="D97" s="524"/>
      <c r="E97" s="543"/>
      <c r="F97" s="543"/>
      <c r="G97" s="543"/>
      <c r="H97" s="543"/>
      <c r="I97" s="543"/>
      <c r="J97" s="543"/>
      <c r="K97" s="543"/>
      <c r="L97" s="543"/>
      <c r="M97" s="543"/>
      <c r="N97" s="543"/>
      <c r="O97" s="543"/>
      <c r="P97" s="543"/>
      <c r="Q97" s="543"/>
      <c r="R97" s="543"/>
      <c r="S97" s="543"/>
      <c r="T97" s="543"/>
      <c r="U97" s="543"/>
      <c r="V97" s="543"/>
      <c r="W97" s="543"/>
      <c r="X97" s="543"/>
      <c r="Y97" s="543"/>
      <c r="Z97" s="543"/>
      <c r="AA97" s="543"/>
      <c r="AB97" s="543"/>
      <c r="AC97" s="543"/>
      <c r="AD97" s="543"/>
      <c r="AE97" s="543"/>
      <c r="AF97" s="543"/>
      <c r="AG97" s="543"/>
      <c r="AH97" s="543"/>
      <c r="AI97" s="543"/>
      <c r="AJ97" s="543"/>
      <c r="AK97" s="543"/>
      <c r="AL97" s="543"/>
      <c r="AM97" s="543"/>
      <c r="AN97" s="543"/>
      <c r="AO97" s="543"/>
      <c r="AP97" s="543"/>
      <c r="AQ97" s="543"/>
      <c r="AR97" s="544"/>
    </row>
    <row r="98" spans="1:45">
      <c r="A98" s="1390"/>
      <c r="B98" s="525"/>
      <c r="C98" s="523"/>
      <c r="D98" s="524"/>
      <c r="E98" s="543"/>
      <c r="F98" s="543"/>
      <c r="G98" s="543"/>
      <c r="H98" s="543"/>
      <c r="I98" s="543"/>
      <c r="J98" s="543"/>
      <c r="K98" s="543"/>
      <c r="L98" s="543"/>
      <c r="M98" s="543"/>
      <c r="N98" s="543"/>
      <c r="O98" s="543"/>
      <c r="P98" s="543"/>
      <c r="Q98" s="543"/>
      <c r="R98" s="543"/>
      <c r="S98" s="543"/>
      <c r="T98" s="543"/>
      <c r="U98" s="543"/>
      <c r="V98" s="543"/>
      <c r="W98" s="543"/>
      <c r="X98" s="543"/>
      <c r="Y98" s="543"/>
      <c r="Z98" s="543"/>
      <c r="AA98" s="543"/>
      <c r="AB98" s="543"/>
      <c r="AC98" s="543"/>
      <c r="AD98" s="543"/>
      <c r="AE98" s="543"/>
      <c r="AF98" s="543"/>
      <c r="AG98" s="543"/>
      <c r="AH98" s="543"/>
      <c r="AI98" s="543"/>
      <c r="AJ98" s="543"/>
      <c r="AK98" s="543"/>
      <c r="AL98" s="543"/>
      <c r="AM98" s="543"/>
      <c r="AN98" s="543"/>
      <c r="AO98" s="543"/>
      <c r="AP98" s="543"/>
      <c r="AQ98" s="543"/>
      <c r="AR98" s="544"/>
    </row>
    <row r="99" spans="1:45">
      <c r="A99" s="1390"/>
      <c r="B99" s="525"/>
      <c r="C99" s="523"/>
      <c r="D99" s="524"/>
      <c r="E99" s="543"/>
      <c r="F99" s="543"/>
      <c r="G99" s="543"/>
      <c r="H99" s="543"/>
      <c r="I99" s="543"/>
      <c r="J99" s="543"/>
      <c r="K99" s="543"/>
      <c r="L99" s="543"/>
      <c r="M99" s="543"/>
      <c r="N99" s="543"/>
      <c r="O99" s="543"/>
      <c r="P99" s="543"/>
      <c r="Q99" s="543"/>
      <c r="R99" s="543"/>
      <c r="S99" s="543"/>
      <c r="T99" s="543"/>
      <c r="U99" s="543"/>
      <c r="V99" s="543"/>
      <c r="W99" s="543"/>
      <c r="X99" s="543"/>
      <c r="Y99" s="543"/>
      <c r="Z99" s="543"/>
      <c r="AA99" s="543"/>
      <c r="AB99" s="543"/>
      <c r="AC99" s="543"/>
      <c r="AD99" s="543"/>
      <c r="AE99" s="543"/>
      <c r="AF99" s="543"/>
      <c r="AG99" s="543"/>
      <c r="AH99" s="543"/>
      <c r="AI99" s="543"/>
      <c r="AJ99" s="543"/>
      <c r="AK99" s="543"/>
      <c r="AL99" s="543"/>
      <c r="AM99" s="543"/>
      <c r="AN99" s="543"/>
      <c r="AO99" s="543"/>
      <c r="AP99" s="543"/>
      <c r="AQ99" s="543"/>
      <c r="AR99" s="544"/>
    </row>
    <row r="100" spans="1:45">
      <c r="A100" s="1390"/>
      <c r="B100" s="525"/>
      <c r="C100" s="523"/>
      <c r="D100" s="524"/>
      <c r="E100" s="543"/>
      <c r="F100" s="543"/>
      <c r="G100" s="543"/>
      <c r="H100" s="543"/>
      <c r="I100" s="543"/>
      <c r="J100" s="543"/>
      <c r="K100" s="543"/>
      <c r="L100" s="543"/>
      <c r="M100" s="543"/>
      <c r="N100" s="543"/>
      <c r="O100" s="543"/>
      <c r="P100" s="543"/>
      <c r="Q100" s="543"/>
      <c r="R100" s="543"/>
      <c r="S100" s="543"/>
      <c r="T100" s="543"/>
      <c r="U100" s="543"/>
      <c r="V100" s="543"/>
      <c r="W100" s="543"/>
      <c r="X100" s="543"/>
      <c r="Y100" s="543"/>
      <c r="Z100" s="543"/>
      <c r="AA100" s="543"/>
      <c r="AB100" s="543"/>
      <c r="AC100" s="543"/>
      <c r="AD100" s="543"/>
      <c r="AE100" s="543"/>
      <c r="AF100" s="543"/>
      <c r="AG100" s="543"/>
      <c r="AH100" s="543"/>
      <c r="AI100" s="543"/>
      <c r="AJ100" s="543"/>
      <c r="AK100" s="543"/>
      <c r="AL100" s="543"/>
      <c r="AM100" s="543"/>
      <c r="AN100" s="543"/>
      <c r="AO100" s="543"/>
      <c r="AP100" s="543"/>
      <c r="AQ100" s="543"/>
      <c r="AR100" s="544"/>
    </row>
    <row r="101" spans="1:45">
      <c r="A101" s="1390"/>
      <c r="B101" s="525"/>
      <c r="C101" s="523"/>
      <c r="D101" s="524"/>
      <c r="E101" s="543"/>
      <c r="F101" s="543"/>
      <c r="G101" s="543"/>
      <c r="H101" s="543"/>
      <c r="I101" s="543"/>
      <c r="J101" s="543"/>
      <c r="K101" s="543"/>
      <c r="L101" s="543"/>
      <c r="M101" s="543"/>
      <c r="N101" s="543"/>
      <c r="O101" s="543"/>
      <c r="P101" s="543"/>
      <c r="Q101" s="543"/>
      <c r="R101" s="543"/>
      <c r="S101" s="543"/>
      <c r="T101" s="543"/>
      <c r="U101" s="543"/>
      <c r="V101" s="543"/>
      <c r="W101" s="543"/>
      <c r="X101" s="543"/>
      <c r="Y101" s="543"/>
      <c r="Z101" s="543"/>
      <c r="AA101" s="543"/>
      <c r="AB101" s="543"/>
      <c r="AC101" s="543"/>
      <c r="AD101" s="543"/>
      <c r="AE101" s="543"/>
      <c r="AF101" s="543"/>
      <c r="AG101" s="543"/>
      <c r="AH101" s="543"/>
      <c r="AI101" s="543"/>
      <c r="AJ101" s="543"/>
      <c r="AK101" s="543"/>
      <c r="AL101" s="543"/>
      <c r="AM101" s="543"/>
      <c r="AN101" s="543"/>
      <c r="AO101" s="543"/>
      <c r="AP101" s="543"/>
      <c r="AQ101" s="543"/>
      <c r="AR101" s="544"/>
    </row>
    <row r="102" spans="1:45">
      <c r="A102" s="1390"/>
      <c r="B102" s="525"/>
      <c r="C102" s="523"/>
      <c r="D102" s="524"/>
      <c r="E102" s="543"/>
      <c r="F102" s="543"/>
      <c r="G102" s="543"/>
      <c r="H102" s="543"/>
      <c r="I102" s="543"/>
      <c r="J102" s="543"/>
      <c r="K102" s="543"/>
      <c r="L102" s="543"/>
      <c r="M102" s="543"/>
      <c r="N102" s="543"/>
      <c r="O102" s="543"/>
      <c r="P102" s="543"/>
      <c r="Q102" s="543"/>
      <c r="R102" s="543"/>
      <c r="S102" s="543"/>
      <c r="T102" s="543"/>
      <c r="U102" s="543"/>
      <c r="V102" s="543"/>
      <c r="W102" s="543"/>
      <c r="X102" s="543"/>
      <c r="Y102" s="543"/>
      <c r="Z102" s="543"/>
      <c r="AA102" s="543"/>
      <c r="AB102" s="543"/>
      <c r="AC102" s="543"/>
      <c r="AD102" s="543"/>
      <c r="AE102" s="543"/>
      <c r="AF102" s="543"/>
      <c r="AG102" s="543"/>
      <c r="AH102" s="543"/>
      <c r="AI102" s="543"/>
      <c r="AJ102" s="543"/>
      <c r="AK102" s="543"/>
      <c r="AL102" s="543"/>
      <c r="AM102" s="543"/>
      <c r="AN102" s="543"/>
      <c r="AO102" s="543"/>
      <c r="AP102" s="543"/>
      <c r="AQ102" s="543"/>
      <c r="AR102" s="544"/>
    </row>
    <row r="103" spans="1:45">
      <c r="A103" s="1390"/>
      <c r="B103" s="525"/>
      <c r="C103" s="523"/>
      <c r="D103" s="524"/>
      <c r="E103" s="543"/>
      <c r="F103" s="543"/>
      <c r="G103" s="543"/>
      <c r="H103" s="543"/>
      <c r="I103" s="543"/>
      <c r="J103" s="543"/>
      <c r="K103" s="543"/>
      <c r="L103" s="543"/>
      <c r="M103" s="543"/>
      <c r="N103" s="543"/>
      <c r="O103" s="543"/>
      <c r="P103" s="543"/>
      <c r="Q103" s="543"/>
      <c r="R103" s="543"/>
      <c r="S103" s="543"/>
      <c r="T103" s="543"/>
      <c r="U103" s="543"/>
      <c r="V103" s="543"/>
      <c r="W103" s="543"/>
      <c r="X103" s="543"/>
      <c r="Y103" s="543"/>
      <c r="Z103" s="543"/>
      <c r="AA103" s="543"/>
      <c r="AB103" s="543"/>
      <c r="AC103" s="543"/>
      <c r="AD103" s="543"/>
      <c r="AE103" s="543"/>
      <c r="AF103" s="543"/>
      <c r="AG103" s="543"/>
      <c r="AH103" s="543"/>
      <c r="AI103" s="543"/>
      <c r="AJ103" s="543"/>
      <c r="AK103" s="543"/>
      <c r="AL103" s="543"/>
      <c r="AM103" s="543"/>
      <c r="AN103" s="543"/>
      <c r="AO103" s="543"/>
      <c r="AP103" s="543"/>
      <c r="AQ103" s="543"/>
      <c r="AR103" s="544"/>
    </row>
    <row r="104" spans="1:45" ht="15" thickBot="1">
      <c r="A104" s="1390"/>
      <c r="B104" s="592"/>
      <c r="C104" s="535"/>
      <c r="D104" s="570"/>
      <c r="E104" s="545"/>
      <c r="F104" s="545"/>
      <c r="G104" s="545"/>
      <c r="H104" s="545"/>
      <c r="I104" s="545"/>
      <c r="J104" s="545"/>
      <c r="K104" s="545"/>
      <c r="L104" s="545"/>
      <c r="M104" s="545"/>
      <c r="N104" s="545"/>
      <c r="O104" s="545"/>
      <c r="P104" s="545"/>
      <c r="Q104" s="545"/>
      <c r="R104" s="545"/>
      <c r="S104" s="545"/>
      <c r="T104" s="545"/>
      <c r="U104" s="545"/>
      <c r="V104" s="545"/>
      <c r="W104" s="545"/>
      <c r="X104" s="545"/>
      <c r="Y104" s="545"/>
      <c r="Z104" s="545"/>
      <c r="AA104" s="545"/>
      <c r="AB104" s="545"/>
      <c r="AC104" s="545"/>
      <c r="AD104" s="545"/>
      <c r="AE104" s="545"/>
      <c r="AF104" s="545"/>
      <c r="AG104" s="545"/>
      <c r="AH104" s="545"/>
      <c r="AI104" s="545"/>
      <c r="AJ104" s="545"/>
      <c r="AK104" s="545"/>
      <c r="AL104" s="545"/>
      <c r="AM104" s="545"/>
      <c r="AN104" s="545"/>
      <c r="AO104" s="545"/>
      <c r="AP104" s="545"/>
      <c r="AQ104" s="545"/>
      <c r="AR104" s="605"/>
    </row>
    <row r="105" spans="1:45">
      <c r="A105" s="1390"/>
      <c r="B105" s="539"/>
      <c r="C105" s="594" t="s">
        <v>545</v>
      </c>
      <c r="D105" s="541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46"/>
      <c r="AB105" s="546"/>
      <c r="AC105" s="546"/>
      <c r="AD105" s="546"/>
      <c r="AE105" s="546"/>
      <c r="AF105" s="546"/>
      <c r="AG105" s="546"/>
      <c r="AH105" s="546"/>
      <c r="AI105" s="546"/>
      <c r="AJ105" s="546"/>
      <c r="AK105" s="546"/>
      <c r="AL105" s="546"/>
      <c r="AM105" s="546"/>
      <c r="AN105" s="546"/>
      <c r="AO105" s="546"/>
      <c r="AP105" s="546"/>
      <c r="AQ105" s="546"/>
      <c r="AR105" s="609"/>
    </row>
    <row r="106" spans="1:45" ht="15" thickBot="1">
      <c r="A106" s="1390"/>
      <c r="B106" s="586"/>
      <c r="C106" s="602" t="s">
        <v>545</v>
      </c>
      <c r="D106" s="571"/>
      <c r="E106" s="604"/>
      <c r="F106" s="604"/>
      <c r="G106" s="604"/>
      <c r="H106" s="604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  <c r="T106" s="604"/>
      <c r="U106" s="604"/>
      <c r="V106" s="604"/>
      <c r="W106" s="604"/>
      <c r="X106" s="604"/>
      <c r="Y106" s="604"/>
      <c r="Z106" s="604"/>
      <c r="AA106" s="604"/>
      <c r="AB106" s="604"/>
      <c r="AC106" s="604"/>
      <c r="AD106" s="604"/>
      <c r="AE106" s="604"/>
      <c r="AF106" s="604"/>
      <c r="AG106" s="604"/>
      <c r="AH106" s="604"/>
      <c r="AI106" s="604"/>
      <c r="AJ106" s="604"/>
      <c r="AK106" s="604"/>
      <c r="AL106" s="604"/>
      <c r="AM106" s="604"/>
      <c r="AN106" s="604"/>
      <c r="AO106" s="604"/>
      <c r="AP106" s="604"/>
      <c r="AQ106" s="604"/>
      <c r="AR106" s="610"/>
    </row>
    <row r="107" spans="1:45" ht="15" thickBot="1">
      <c r="A107" s="1390"/>
      <c r="B107" s="1391" t="s">
        <v>520</v>
      </c>
      <c r="C107" s="1392"/>
      <c r="D107" s="606">
        <f>SUM(D95:D106)/12</f>
        <v>0</v>
      </c>
      <c r="E107" s="607"/>
      <c r="F107" s="607"/>
      <c r="G107" s="607"/>
      <c r="H107" s="607"/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07"/>
      <c r="AD107" s="607"/>
      <c r="AE107" s="607"/>
      <c r="AF107" s="607"/>
      <c r="AG107" s="607"/>
      <c r="AH107" s="607"/>
      <c r="AI107" s="607"/>
      <c r="AJ107" s="607"/>
      <c r="AK107" s="607"/>
      <c r="AL107" s="607"/>
      <c r="AM107" s="607"/>
      <c r="AN107" s="607"/>
      <c r="AO107" s="607"/>
      <c r="AP107" s="607"/>
      <c r="AQ107" s="607"/>
      <c r="AR107" s="608"/>
      <c r="AS107" s="538"/>
    </row>
    <row r="108" spans="1:45" ht="15" thickBot="1">
      <c r="A108" s="758"/>
      <c r="B108" s="1375" t="s">
        <v>36</v>
      </c>
      <c r="C108" s="1376"/>
      <c r="D108" s="557"/>
      <c r="E108" s="563"/>
      <c r="F108" s="563"/>
      <c r="G108" s="563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  <c r="AD108" s="563"/>
      <c r="AE108" s="563"/>
      <c r="AF108" s="563"/>
      <c r="AG108" s="563"/>
      <c r="AH108" s="563"/>
      <c r="AI108" s="563"/>
      <c r="AJ108" s="563"/>
      <c r="AK108" s="563"/>
      <c r="AL108" s="563"/>
      <c r="AM108" s="563"/>
      <c r="AN108" s="563"/>
      <c r="AO108" s="563"/>
      <c r="AP108" s="563"/>
      <c r="AQ108" s="563"/>
      <c r="AR108" s="564"/>
    </row>
    <row r="110" spans="1:45" ht="15" thickBot="1">
      <c r="B110" t="s">
        <v>529</v>
      </c>
    </row>
    <row r="111" spans="1:45">
      <c r="B111" s="1373" t="s">
        <v>523</v>
      </c>
      <c r="C111" s="1374"/>
      <c r="D111" s="1374"/>
      <c r="E111" s="1358" t="s">
        <v>644</v>
      </c>
      <c r="F111" s="1359"/>
      <c r="G111" s="1359"/>
      <c r="H111" s="1359"/>
      <c r="I111" s="1359"/>
      <c r="J111" s="1359"/>
      <c r="K111" s="1359"/>
      <c r="L111" s="1359"/>
      <c r="M111" s="1359"/>
      <c r="N111" s="1359"/>
      <c r="O111" s="1359"/>
      <c r="P111" s="1360"/>
      <c r="Q111" s="1358" t="s">
        <v>644</v>
      </c>
      <c r="R111" s="1359"/>
      <c r="S111" s="1359"/>
      <c r="T111" s="1359"/>
      <c r="U111" s="1359"/>
      <c r="V111" s="1359"/>
      <c r="W111" s="1359"/>
      <c r="X111" s="1359"/>
      <c r="Y111" s="1359"/>
      <c r="Z111" s="1359"/>
      <c r="AA111" s="1359"/>
      <c r="AB111" s="1359"/>
      <c r="AC111" s="1359"/>
      <c r="AD111" s="1360"/>
      <c r="AE111" s="1361" t="s">
        <v>644</v>
      </c>
      <c r="AF111" s="1362"/>
      <c r="AG111" s="1362"/>
      <c r="AH111" s="1362"/>
      <c r="AI111" s="1362"/>
      <c r="AJ111" s="1362"/>
      <c r="AK111" s="1362"/>
      <c r="AL111" s="1362"/>
      <c r="AM111" s="1362"/>
      <c r="AN111" s="1362"/>
      <c r="AO111" s="1362"/>
      <c r="AP111" s="1363"/>
      <c r="AQ111" s="1366" t="s">
        <v>36</v>
      </c>
      <c r="AR111" s="1364" t="s">
        <v>5</v>
      </c>
    </row>
    <row r="112" spans="1:45">
      <c r="B112" s="529" t="s">
        <v>518</v>
      </c>
      <c r="C112" s="530" t="s">
        <v>519</v>
      </c>
      <c r="D112" s="531" t="s">
        <v>532</v>
      </c>
      <c r="E112" s="530" t="s">
        <v>143</v>
      </c>
      <c r="F112" s="530" t="s">
        <v>144</v>
      </c>
      <c r="G112" s="530" t="s">
        <v>145</v>
      </c>
      <c r="H112" s="530" t="s">
        <v>146</v>
      </c>
      <c r="I112" s="530" t="s">
        <v>147</v>
      </c>
      <c r="J112" s="530" t="s">
        <v>148</v>
      </c>
      <c r="K112" s="530" t="s">
        <v>149</v>
      </c>
      <c r="L112" s="530" t="s">
        <v>150</v>
      </c>
      <c r="M112" s="530" t="s">
        <v>151</v>
      </c>
      <c r="N112" s="530" t="s">
        <v>152</v>
      </c>
      <c r="O112" s="530" t="s">
        <v>544</v>
      </c>
      <c r="P112" s="531" t="s">
        <v>543</v>
      </c>
      <c r="Q112" s="530" t="s">
        <v>514</v>
      </c>
      <c r="R112" s="530" t="s">
        <v>515</v>
      </c>
      <c r="S112" s="530" t="s">
        <v>143</v>
      </c>
      <c r="T112" s="530" t="s">
        <v>144</v>
      </c>
      <c r="U112" s="530" t="s">
        <v>145</v>
      </c>
      <c r="V112" s="530" t="s">
        <v>146</v>
      </c>
      <c r="W112" s="530" t="s">
        <v>147</v>
      </c>
      <c r="X112" s="530" t="s">
        <v>148</v>
      </c>
      <c r="Y112" s="530" t="s">
        <v>149</v>
      </c>
      <c r="Z112" s="530" t="s">
        <v>150</v>
      </c>
      <c r="AA112" s="530" t="s">
        <v>151</v>
      </c>
      <c r="AB112" s="530" t="s">
        <v>152</v>
      </c>
      <c r="AC112" s="530" t="s">
        <v>544</v>
      </c>
      <c r="AD112" s="531" t="s">
        <v>543</v>
      </c>
      <c r="AE112" s="611" t="s">
        <v>514</v>
      </c>
      <c r="AF112" s="611" t="s">
        <v>515</v>
      </c>
      <c r="AG112" s="611" t="s">
        <v>143</v>
      </c>
      <c r="AH112" s="611" t="s">
        <v>144</v>
      </c>
      <c r="AI112" s="611" t="s">
        <v>145</v>
      </c>
      <c r="AJ112" s="611" t="s">
        <v>146</v>
      </c>
      <c r="AK112" s="611" t="s">
        <v>147</v>
      </c>
      <c r="AL112" s="611" t="s">
        <v>148</v>
      </c>
      <c r="AM112" s="611" t="s">
        <v>149</v>
      </c>
      <c r="AN112" s="611" t="s">
        <v>150</v>
      </c>
      <c r="AO112" s="611" t="s">
        <v>544</v>
      </c>
      <c r="AP112" s="612" t="s">
        <v>543</v>
      </c>
      <c r="AQ112" s="1367"/>
      <c r="AR112" s="1365"/>
    </row>
    <row r="113" spans="2:44">
      <c r="B113" s="525"/>
      <c r="C113" s="523"/>
      <c r="D113" s="524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4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  <c r="AB113" s="523"/>
      <c r="AC113" s="524"/>
      <c r="AD113" s="524"/>
      <c r="AE113" s="523"/>
      <c r="AF113" s="523"/>
      <c r="AG113" s="523"/>
      <c r="AH113" s="523"/>
      <c r="AI113" s="523"/>
      <c r="AJ113" s="523"/>
      <c r="AK113" s="523"/>
      <c r="AL113" s="523"/>
      <c r="AM113" s="523"/>
      <c r="AN113" s="523"/>
      <c r="AO113" s="523"/>
      <c r="AP113" s="524"/>
      <c r="AQ113" s="524"/>
      <c r="AR113" s="575"/>
    </row>
    <row r="114" spans="2:44">
      <c r="B114" s="525"/>
      <c r="C114" s="523"/>
      <c r="D114" s="524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4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  <c r="AB114" s="523"/>
      <c r="AC114" s="524"/>
      <c r="AD114" s="524"/>
      <c r="AE114" s="523"/>
      <c r="AF114" s="523"/>
      <c r="AG114" s="523"/>
      <c r="AH114" s="523"/>
      <c r="AI114" s="523"/>
      <c r="AJ114" s="523"/>
      <c r="AK114" s="523"/>
      <c r="AL114" s="523"/>
      <c r="AM114" s="523"/>
      <c r="AN114" s="523"/>
      <c r="AO114" s="523"/>
      <c r="AP114" s="524"/>
      <c r="AQ114" s="524"/>
      <c r="AR114" s="575"/>
    </row>
    <row r="115" spans="2:44">
      <c r="B115" s="525"/>
      <c r="C115" s="523"/>
      <c r="D115" s="524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4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  <c r="AB115" s="523"/>
      <c r="AC115" s="524"/>
      <c r="AD115" s="524"/>
      <c r="AE115" s="523"/>
      <c r="AF115" s="523"/>
      <c r="AG115" s="523"/>
      <c r="AH115" s="523"/>
      <c r="AI115" s="523"/>
      <c r="AJ115" s="523"/>
      <c r="AK115" s="523"/>
      <c r="AL115" s="523"/>
      <c r="AM115" s="523"/>
      <c r="AN115" s="523"/>
      <c r="AO115" s="523"/>
      <c r="AP115" s="524"/>
      <c r="AQ115" s="524"/>
      <c r="AR115" s="575"/>
    </row>
    <row r="116" spans="2:44">
      <c r="B116" s="525"/>
      <c r="C116" s="533"/>
      <c r="D116" s="524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4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  <c r="AB116" s="523"/>
      <c r="AC116" s="524"/>
      <c r="AD116" s="524"/>
      <c r="AE116" s="523"/>
      <c r="AF116" s="523"/>
      <c r="AG116" s="523"/>
      <c r="AH116" s="523"/>
      <c r="AI116" s="523"/>
      <c r="AJ116" s="523"/>
      <c r="AK116" s="523"/>
      <c r="AL116" s="523"/>
      <c r="AM116" s="523"/>
      <c r="AN116" s="523"/>
      <c r="AO116" s="523"/>
      <c r="AP116" s="524"/>
      <c r="AQ116" s="524"/>
      <c r="AR116" s="575"/>
    </row>
    <row r="117" spans="2:44">
      <c r="B117" s="525"/>
      <c r="C117" s="523"/>
      <c r="D117" s="524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4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  <c r="AB117" s="523"/>
      <c r="AC117" s="524"/>
      <c r="AD117" s="524"/>
      <c r="AE117" s="523"/>
      <c r="AF117" s="523"/>
      <c r="AG117" s="523"/>
      <c r="AH117" s="523"/>
      <c r="AI117" s="523"/>
      <c r="AJ117" s="523"/>
      <c r="AK117" s="523"/>
      <c r="AL117" s="523"/>
      <c r="AM117" s="523"/>
      <c r="AN117" s="523"/>
      <c r="AO117" s="523"/>
      <c r="AP117" s="524"/>
      <c r="AQ117" s="524"/>
      <c r="AR117" s="575"/>
    </row>
    <row r="118" spans="2:44">
      <c r="B118" s="532"/>
      <c r="C118" s="523"/>
      <c r="D118" s="524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4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  <c r="AB118" s="523"/>
      <c r="AC118" s="524"/>
      <c r="AD118" s="524"/>
      <c r="AE118" s="523"/>
      <c r="AF118" s="523"/>
      <c r="AG118" s="523"/>
      <c r="AH118" s="523"/>
      <c r="AI118" s="523"/>
      <c r="AJ118" s="523"/>
      <c r="AK118" s="523"/>
      <c r="AL118" s="523"/>
      <c r="AM118" s="523"/>
      <c r="AN118" s="523"/>
      <c r="AO118" s="523"/>
      <c r="AP118" s="524"/>
      <c r="AQ118" s="524"/>
      <c r="AR118" s="575"/>
    </row>
    <row r="119" spans="2:44">
      <c r="B119" s="525"/>
      <c r="C119" s="523"/>
      <c r="D119" s="524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4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  <c r="AB119" s="523"/>
      <c r="AC119" s="524"/>
      <c r="AD119" s="524"/>
      <c r="AE119" s="523"/>
      <c r="AF119" s="523"/>
      <c r="AG119" s="523"/>
      <c r="AH119" s="523"/>
      <c r="AI119" s="523"/>
      <c r="AJ119" s="523"/>
      <c r="AK119" s="523"/>
      <c r="AL119" s="523"/>
      <c r="AM119" s="523"/>
      <c r="AN119" s="523"/>
      <c r="AO119" s="523"/>
      <c r="AP119" s="524"/>
      <c r="AQ119" s="524"/>
      <c r="AR119" s="575"/>
    </row>
    <row r="120" spans="2:44">
      <c r="B120" s="525"/>
      <c r="C120" s="523"/>
      <c r="D120" s="524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4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  <c r="AB120" s="523"/>
      <c r="AC120" s="524"/>
      <c r="AD120" s="524"/>
      <c r="AE120" s="523"/>
      <c r="AF120" s="523"/>
      <c r="AG120" s="523"/>
      <c r="AH120" s="523"/>
      <c r="AI120" s="523"/>
      <c r="AJ120" s="523"/>
      <c r="AK120" s="523"/>
      <c r="AL120" s="523"/>
      <c r="AM120" s="523"/>
      <c r="AN120" s="523"/>
      <c r="AO120" s="523"/>
      <c r="AP120" s="524"/>
      <c r="AQ120" s="524"/>
      <c r="AR120" s="575"/>
    </row>
    <row r="121" spans="2:44">
      <c r="B121" s="525"/>
      <c r="C121" s="523"/>
      <c r="D121" s="524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4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  <c r="AB121" s="523"/>
      <c r="AC121" s="524"/>
      <c r="AD121" s="524"/>
      <c r="AE121" s="523"/>
      <c r="AF121" s="523"/>
      <c r="AG121" s="523"/>
      <c r="AH121" s="523"/>
      <c r="AI121" s="523"/>
      <c r="AJ121" s="523"/>
      <c r="AK121" s="523"/>
      <c r="AL121" s="523"/>
      <c r="AM121" s="523"/>
      <c r="AN121" s="523"/>
      <c r="AO121" s="523"/>
      <c r="AP121" s="524"/>
      <c r="AQ121" s="524"/>
      <c r="AR121" s="575"/>
    </row>
    <row r="122" spans="2:44" ht="15" thickBot="1">
      <c r="B122" s="1368" t="s">
        <v>524</v>
      </c>
      <c r="C122" s="1369"/>
      <c r="D122" s="1369"/>
      <c r="E122" s="560"/>
      <c r="F122" s="560"/>
      <c r="G122" s="560"/>
      <c r="H122" s="560"/>
      <c r="I122" s="560"/>
      <c r="J122" s="560"/>
      <c r="K122" s="560"/>
      <c r="L122" s="560"/>
      <c r="M122" s="560"/>
      <c r="N122" s="560"/>
      <c r="O122" s="560"/>
      <c r="P122" s="572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60"/>
      <c r="AB122" s="560"/>
      <c r="AC122" s="572"/>
      <c r="AD122" s="572"/>
      <c r="AE122" s="560"/>
      <c r="AF122" s="560"/>
      <c r="AG122" s="560"/>
      <c r="AH122" s="560"/>
      <c r="AI122" s="560"/>
      <c r="AJ122" s="560"/>
      <c r="AK122" s="560"/>
      <c r="AL122" s="560"/>
      <c r="AM122" s="560"/>
      <c r="AN122" s="560"/>
      <c r="AO122" s="560"/>
      <c r="AP122" s="572"/>
      <c r="AQ122" s="572"/>
      <c r="AR122" s="613"/>
    </row>
    <row r="124" spans="2:44">
      <c r="AR124" s="538"/>
    </row>
    <row r="126" spans="2:44">
      <c r="AI126" s="745"/>
    </row>
  </sheetData>
  <mergeCells count="62">
    <mergeCell ref="A88:A94"/>
    <mergeCell ref="A95:A107"/>
    <mergeCell ref="AE86:AP86"/>
    <mergeCell ref="B107:C107"/>
    <mergeCell ref="A5:A12"/>
    <mergeCell ref="A13:A38"/>
    <mergeCell ref="A55:A62"/>
    <mergeCell ref="A63:A77"/>
    <mergeCell ref="Q86:AD86"/>
    <mergeCell ref="AE80:AP80"/>
    <mergeCell ref="E53:P53"/>
    <mergeCell ref="B3:D3"/>
    <mergeCell ref="B77:D77"/>
    <mergeCell ref="B11:D11"/>
    <mergeCell ref="B25:C25"/>
    <mergeCell ref="B39:D39"/>
    <mergeCell ref="B37:C37"/>
    <mergeCell ref="B42:D42"/>
    <mergeCell ref="B48:D48"/>
    <mergeCell ref="B75:C75"/>
    <mergeCell ref="B45:D45"/>
    <mergeCell ref="B51:D51"/>
    <mergeCell ref="B61:D61"/>
    <mergeCell ref="B53:D53"/>
    <mergeCell ref="B122:D122"/>
    <mergeCell ref="B83:D83"/>
    <mergeCell ref="B86:D86"/>
    <mergeCell ref="AR86:AR87"/>
    <mergeCell ref="B80:D80"/>
    <mergeCell ref="AR80:AR81"/>
    <mergeCell ref="B111:D111"/>
    <mergeCell ref="E111:P111"/>
    <mergeCell ref="Q80:AD80"/>
    <mergeCell ref="AE111:AP111"/>
    <mergeCell ref="AQ86:AQ87"/>
    <mergeCell ref="AR111:AR112"/>
    <mergeCell ref="B108:C108"/>
    <mergeCell ref="B94:D94"/>
    <mergeCell ref="AR3:AR4"/>
    <mergeCell ref="AQ111:AQ112"/>
    <mergeCell ref="Q42:AD42"/>
    <mergeCell ref="AQ53:AQ54"/>
    <mergeCell ref="AR42:AR43"/>
    <mergeCell ref="AE3:AP3"/>
    <mergeCell ref="AQ48:AQ49"/>
    <mergeCell ref="AR48:AR49"/>
    <mergeCell ref="Q111:AD111"/>
    <mergeCell ref="Q3:AD3"/>
    <mergeCell ref="Q48:AD48"/>
    <mergeCell ref="AR53:AR54"/>
    <mergeCell ref="AQ3:AQ4"/>
    <mergeCell ref="AQ42:AQ43"/>
    <mergeCell ref="AE53:AP53"/>
    <mergeCell ref="AQ80:AQ81"/>
    <mergeCell ref="E3:P3"/>
    <mergeCell ref="E86:P86"/>
    <mergeCell ref="E80:P80"/>
    <mergeCell ref="E48:P48"/>
    <mergeCell ref="AE42:AP42"/>
    <mergeCell ref="AE48:AP48"/>
    <mergeCell ref="Q53:AD53"/>
    <mergeCell ref="E42:P42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O63"/>
  <sheetViews>
    <sheetView showGridLines="0" view="pageBreakPreview" topLeftCell="A3" zoomScale="55" zoomScaleNormal="70" zoomScaleSheetLayoutView="55" workbookViewId="0">
      <pane xSplit="7" ySplit="5" topLeftCell="H8" activePane="bottomRight" state="frozen"/>
      <selection activeCell="A3" sqref="A3"/>
      <selection pane="topRight" activeCell="G3" sqref="G3"/>
      <selection pane="bottomLeft" activeCell="A7" sqref="A7"/>
      <selection pane="bottomRight" activeCell="R17" sqref="R17"/>
    </sheetView>
  </sheetViews>
  <sheetFormatPr baseColWidth="10" defaultColWidth="8.83203125" defaultRowHeight="30.25" customHeight="1"/>
  <cols>
    <col min="1" max="2" width="4.1640625" style="5" hidden="1" customWidth="1"/>
    <col min="3" max="3" width="4.1640625" style="5" customWidth="1"/>
    <col min="4" max="4" width="5.83203125" style="5" customWidth="1"/>
    <col min="5" max="6" width="14.83203125" style="5" customWidth="1"/>
    <col min="7" max="7" width="5.83203125" style="8" customWidth="1"/>
    <col min="8" max="8" width="5.83203125" style="565" customWidth="1"/>
    <col min="9" max="9" width="10.83203125" style="513" customWidth="1"/>
    <col min="10" max="10" width="10.83203125" style="116" customWidth="1"/>
    <col min="11" max="11" width="5.83203125" style="5" customWidth="1"/>
    <col min="12" max="12" width="10.83203125" style="513" customWidth="1"/>
    <col min="13" max="13" width="10.83203125" style="116" customWidth="1"/>
    <col min="14" max="14" width="5.83203125" style="116" customWidth="1"/>
    <col min="15" max="16" width="10.83203125" style="116" customWidth="1"/>
    <col min="17" max="17" width="5.83203125" style="5" customWidth="1"/>
    <col min="18" max="19" width="10.83203125" style="116" customWidth="1"/>
    <col min="20" max="20" width="5.83203125" style="5" customWidth="1"/>
    <col min="21" max="22" width="10.83203125" style="116" customWidth="1"/>
    <col min="23" max="23" width="5.83203125" style="5" customWidth="1"/>
    <col min="24" max="25" width="10.83203125" style="116" customWidth="1"/>
    <col min="26" max="26" width="5.83203125" style="5" customWidth="1"/>
    <col min="27" max="28" width="10.83203125" style="116" customWidth="1"/>
    <col min="29" max="29" width="5.83203125" style="5" customWidth="1"/>
    <col min="30" max="31" width="10.83203125" style="116" customWidth="1"/>
    <col min="32" max="32" width="5.83203125" style="5" customWidth="1"/>
    <col min="33" max="33" width="10.83203125" style="116" customWidth="1"/>
    <col min="34" max="34" width="5.83203125" style="5" customWidth="1"/>
    <col min="35" max="35" width="10.83203125" style="116" customWidth="1"/>
    <col min="36" max="36" width="10.83203125" style="5" customWidth="1"/>
    <col min="37" max="37" width="2.1640625" style="5" customWidth="1"/>
    <col min="38" max="38" width="9.1640625" style="5" customWidth="1"/>
    <col min="39" max="39" width="24.5" style="116" customWidth="1"/>
    <col min="40" max="40" width="10.5" style="515" customWidth="1"/>
    <col min="41" max="41" width="10.5" style="116" customWidth="1"/>
    <col min="42" max="42" width="10.5" style="5" customWidth="1"/>
    <col min="43" max="57" width="3.83203125" style="5" customWidth="1"/>
    <col min="58" max="16384" width="8.83203125" style="5"/>
  </cols>
  <sheetData>
    <row r="1" spans="1:41" ht="30.25" customHeight="1" thickBot="1">
      <c r="O1" s="116">
        <v>3</v>
      </c>
    </row>
    <row r="2" spans="1:41" s="147" customFormat="1" ht="78.75" customHeight="1">
      <c r="D2" s="1232" t="s">
        <v>510</v>
      </c>
      <c r="E2" s="1233"/>
      <c r="F2" s="1233"/>
      <c r="G2" s="1233"/>
      <c r="H2" s="1234"/>
      <c r="I2" s="1233"/>
      <c r="J2" s="1233"/>
      <c r="K2" s="1233"/>
      <c r="L2" s="1233"/>
      <c r="M2" s="1233"/>
      <c r="N2" s="1233"/>
      <c r="O2" s="1233"/>
      <c r="P2" s="1233"/>
      <c r="Q2" s="1233"/>
      <c r="R2" s="1233"/>
      <c r="S2" s="1233"/>
      <c r="T2" s="1233"/>
      <c r="U2" s="1233"/>
      <c r="V2" s="1233"/>
      <c r="W2" s="1233"/>
      <c r="X2" s="1233"/>
      <c r="Y2" s="1233"/>
      <c r="Z2" s="1233"/>
      <c r="AA2" s="1233"/>
      <c r="AB2" s="1233"/>
      <c r="AC2" s="1233"/>
      <c r="AD2" s="1233"/>
      <c r="AE2" s="1233"/>
      <c r="AF2" s="1233"/>
      <c r="AG2" s="1233"/>
      <c r="AH2" s="1233"/>
      <c r="AI2" s="1233"/>
      <c r="AJ2" s="1233"/>
      <c r="AK2" s="148"/>
      <c r="AM2" s="509"/>
      <c r="AN2" s="516"/>
      <c r="AO2" s="509"/>
    </row>
    <row r="3" spans="1:41" s="147" customFormat="1" ht="78.75" customHeight="1">
      <c r="D3" s="1235" t="s">
        <v>668</v>
      </c>
      <c r="E3" s="1235"/>
      <c r="F3" s="1235"/>
      <c r="G3" s="1235"/>
      <c r="H3" s="1235"/>
      <c r="I3" s="1235"/>
      <c r="J3" s="1235"/>
      <c r="K3" s="1235"/>
      <c r="L3" s="1235"/>
      <c r="M3" s="1235"/>
      <c r="N3" s="1235"/>
      <c r="O3" s="1235"/>
      <c r="P3" s="1235"/>
      <c r="Q3" s="1235"/>
      <c r="R3" s="1235"/>
      <c r="S3" s="1235"/>
      <c r="T3" s="1235"/>
      <c r="U3" s="1235"/>
      <c r="V3" s="1235"/>
      <c r="W3" s="1235"/>
      <c r="X3" s="1235"/>
      <c r="Y3" s="1235"/>
      <c r="Z3" s="1235"/>
      <c r="AA3" s="1235"/>
      <c r="AB3" s="1235"/>
      <c r="AC3" s="1235"/>
      <c r="AD3" s="1235"/>
      <c r="AE3" s="1235"/>
      <c r="AF3" s="1235"/>
      <c r="AG3" s="1235"/>
      <c r="AH3" s="1235"/>
      <c r="AI3" s="1235"/>
      <c r="AJ3" s="1235"/>
      <c r="AK3" s="790"/>
      <c r="AM3" s="509"/>
      <c r="AN3" s="516"/>
      <c r="AO3" s="509"/>
    </row>
    <row r="4" spans="1:41" s="149" customFormat="1" ht="21.25" customHeight="1" thickBot="1">
      <c r="D4" s="93" t="str">
        <f>'0. 집행계획(갑지)'!D7</f>
        <v>1.공 사 명  :  (공사코드: )</v>
      </c>
      <c r="E4" s="150"/>
      <c r="F4" s="98"/>
      <c r="G4" s="505"/>
      <c r="H4" s="566"/>
      <c r="I4" s="1069"/>
      <c r="J4" s="454"/>
      <c r="K4" s="150"/>
      <c r="L4" s="1069"/>
      <c r="M4" s="454"/>
      <c r="N4" s="454"/>
      <c r="O4" s="454"/>
      <c r="P4" s="454"/>
      <c r="Q4" s="150"/>
      <c r="R4" s="454"/>
      <c r="S4" s="454"/>
      <c r="T4" s="150"/>
      <c r="U4" s="454"/>
      <c r="V4" s="454"/>
      <c r="W4" s="150"/>
      <c r="X4" s="454"/>
      <c r="Y4" s="454"/>
      <c r="Z4" s="150"/>
      <c r="AA4" s="454"/>
      <c r="AB4" s="454"/>
      <c r="AC4" s="150"/>
      <c r="AD4" s="454"/>
      <c r="AE4" s="454"/>
      <c r="AF4" s="150"/>
      <c r="AG4" s="454"/>
      <c r="AH4" s="150"/>
      <c r="AI4" s="454"/>
      <c r="AJ4" s="150" t="s">
        <v>108</v>
      </c>
      <c r="AK4" s="151"/>
      <c r="AM4" s="510"/>
      <c r="AN4" s="517"/>
      <c r="AO4" s="510"/>
    </row>
    <row r="5" spans="1:41" s="152" customFormat="1" ht="24.5" customHeight="1">
      <c r="D5" s="1393" t="s">
        <v>109</v>
      </c>
      <c r="E5" s="1395" t="s">
        <v>110</v>
      </c>
      <c r="F5" s="1396" t="s">
        <v>112</v>
      </c>
      <c r="G5" s="1396" t="s">
        <v>113</v>
      </c>
      <c r="H5" s="1401" t="s">
        <v>114</v>
      </c>
      <c r="I5" s="1396"/>
      <c r="J5" s="1396"/>
      <c r="K5" s="1403" t="s">
        <v>426</v>
      </c>
      <c r="L5" s="1404"/>
      <c r="M5" s="1405"/>
      <c r="N5" s="1398" t="s">
        <v>637</v>
      </c>
      <c r="O5" s="1399"/>
      <c r="P5" s="1400"/>
      <c r="Q5" s="1406" t="s">
        <v>638</v>
      </c>
      <c r="R5" s="1407"/>
      <c r="S5" s="1408"/>
      <c r="T5" s="1411" t="s">
        <v>636</v>
      </c>
      <c r="U5" s="1412"/>
      <c r="V5" s="1412"/>
      <c r="W5" s="1412"/>
      <c r="X5" s="1412"/>
      <c r="Y5" s="1412"/>
      <c r="Z5" s="1412"/>
      <c r="AA5" s="1412"/>
      <c r="AB5" s="1412"/>
      <c r="AC5" s="1412"/>
      <c r="AD5" s="1412"/>
      <c r="AE5" s="1412"/>
      <c r="AF5" s="1412"/>
      <c r="AG5" s="1413"/>
      <c r="AH5" s="1396" t="s">
        <v>643</v>
      </c>
      <c r="AI5" s="1396"/>
      <c r="AJ5" s="1409" t="s">
        <v>116</v>
      </c>
      <c r="AK5" s="153"/>
      <c r="AM5" s="511"/>
      <c r="AN5" s="518"/>
      <c r="AO5" s="511"/>
    </row>
    <row r="6" spans="1:41" s="152" customFormat="1" ht="24.5" customHeight="1">
      <c r="D6" s="1394"/>
      <c r="E6" s="1207"/>
      <c r="F6" s="1397"/>
      <c r="G6" s="1397"/>
      <c r="H6" s="1402"/>
      <c r="I6" s="1397"/>
      <c r="J6" s="1397"/>
      <c r="K6" s="1272"/>
      <c r="L6" s="1278"/>
      <c r="M6" s="1273"/>
      <c r="N6" s="1204"/>
      <c r="O6" s="1212"/>
      <c r="P6" s="1205"/>
      <c r="Q6" s="1269"/>
      <c r="R6" s="1270"/>
      <c r="S6" s="1271"/>
      <c r="T6" s="1207" t="s">
        <v>639</v>
      </c>
      <c r="U6" s="1207"/>
      <c r="V6" s="1207"/>
      <c r="W6" s="1207" t="s">
        <v>640</v>
      </c>
      <c r="X6" s="1207"/>
      <c r="Y6" s="1207"/>
      <c r="Z6" s="1207" t="s">
        <v>657</v>
      </c>
      <c r="AA6" s="1207"/>
      <c r="AB6" s="1207"/>
      <c r="AC6" s="1207" t="s">
        <v>670</v>
      </c>
      <c r="AD6" s="1207"/>
      <c r="AE6" s="1207"/>
      <c r="AF6" s="1274" t="s">
        <v>641</v>
      </c>
      <c r="AG6" s="1275"/>
      <c r="AH6" s="1397"/>
      <c r="AI6" s="1397"/>
      <c r="AJ6" s="1410"/>
      <c r="AK6" s="153"/>
      <c r="AM6" s="511"/>
      <c r="AN6" s="518"/>
      <c r="AO6" s="511"/>
    </row>
    <row r="7" spans="1:41" s="152" customFormat="1" ht="26" customHeight="1">
      <c r="D7" s="1394"/>
      <c r="E7" s="1207"/>
      <c r="F7" s="1397"/>
      <c r="G7" s="1397"/>
      <c r="H7" s="567" t="s">
        <v>22</v>
      </c>
      <c r="I7" s="455" t="s">
        <v>23</v>
      </c>
      <c r="J7" s="455" t="s">
        <v>5</v>
      </c>
      <c r="K7" s="502" t="s">
        <v>22</v>
      </c>
      <c r="L7" s="455" t="s">
        <v>23</v>
      </c>
      <c r="M7" s="866" t="s">
        <v>5</v>
      </c>
      <c r="N7" s="455" t="s">
        <v>22</v>
      </c>
      <c r="O7" s="455" t="s">
        <v>23</v>
      </c>
      <c r="P7" s="866" t="s">
        <v>5</v>
      </c>
      <c r="Q7" s="13" t="s">
        <v>22</v>
      </c>
      <c r="R7" s="866" t="s">
        <v>23</v>
      </c>
      <c r="S7" s="866" t="s">
        <v>5</v>
      </c>
      <c r="T7" s="13" t="s">
        <v>22</v>
      </c>
      <c r="U7" s="866" t="s">
        <v>23</v>
      </c>
      <c r="V7" s="866" t="s">
        <v>5</v>
      </c>
      <c r="W7" s="13" t="s">
        <v>22</v>
      </c>
      <c r="X7" s="866" t="s">
        <v>23</v>
      </c>
      <c r="Y7" s="866" t="s">
        <v>5</v>
      </c>
      <c r="Z7" s="13" t="s">
        <v>22</v>
      </c>
      <c r="AA7" s="866" t="s">
        <v>23</v>
      </c>
      <c r="AB7" s="866" t="s">
        <v>5</v>
      </c>
      <c r="AC7" s="13" t="s">
        <v>22</v>
      </c>
      <c r="AD7" s="866" t="s">
        <v>23</v>
      </c>
      <c r="AE7" s="866" t="s">
        <v>5</v>
      </c>
      <c r="AF7" s="13" t="s">
        <v>22</v>
      </c>
      <c r="AG7" s="866" t="s">
        <v>5</v>
      </c>
      <c r="AH7" s="13" t="s">
        <v>22</v>
      </c>
      <c r="AI7" s="866" t="s">
        <v>5</v>
      </c>
      <c r="AJ7" s="1410"/>
      <c r="AK7" s="153"/>
      <c r="AM7" s="511"/>
      <c r="AN7" s="518"/>
      <c r="AO7" s="511"/>
    </row>
    <row r="8" spans="1:41" s="438" customFormat="1" ht="24.75" customHeight="1">
      <c r="D8" s="439"/>
      <c r="E8" s="891"/>
      <c r="F8" s="892"/>
      <c r="G8" s="506"/>
      <c r="H8" s="444"/>
      <c r="I8" s="444"/>
      <c r="J8" s="158">
        <f>H8*I8</f>
        <v>0</v>
      </c>
      <c r="K8" s="158"/>
      <c r="L8" s="158"/>
      <c r="M8" s="158">
        <f>K8*L8</f>
        <v>0</v>
      </c>
      <c r="N8" s="158"/>
      <c r="O8" s="158"/>
      <c r="P8" s="158">
        <f>N8*O8</f>
        <v>0</v>
      </c>
      <c r="Q8" s="158"/>
      <c r="R8" s="158"/>
      <c r="S8" s="158">
        <f>Q8*R8</f>
        <v>0</v>
      </c>
      <c r="T8" s="158"/>
      <c r="U8" s="158"/>
      <c r="V8" s="158">
        <f>T8*U8</f>
        <v>0</v>
      </c>
      <c r="W8" s="158"/>
      <c r="X8" s="158"/>
      <c r="Y8" s="158">
        <f>W8*X8</f>
        <v>0</v>
      </c>
      <c r="Z8" s="158"/>
      <c r="AA8" s="158"/>
      <c r="AB8" s="158">
        <f>Z8*AA8</f>
        <v>0</v>
      </c>
      <c r="AC8" s="158"/>
      <c r="AD8" s="158"/>
      <c r="AE8" s="158">
        <f>AC8*AD8</f>
        <v>0</v>
      </c>
      <c r="AF8" s="158">
        <f>T8+W8+Z8+AC8</f>
        <v>0</v>
      </c>
      <c r="AG8" s="158">
        <f t="shared" ref="AG8:AG25" si="0">V8+Y8+AB8+AE8</f>
        <v>0</v>
      </c>
      <c r="AH8" s="158">
        <f t="shared" ref="AH8:AH25" si="1">AF8+Q8+N8</f>
        <v>0</v>
      </c>
      <c r="AI8" s="158">
        <f t="shared" ref="AI8:AI25" si="2">AG8+S8+P8</f>
        <v>0</v>
      </c>
      <c r="AJ8" s="159"/>
      <c r="AK8" s="440"/>
      <c r="AM8" s="512" t="s">
        <v>717</v>
      </c>
      <c r="AN8" s="519"/>
      <c r="AO8" s="512"/>
    </row>
    <row r="9" spans="1:41" ht="24.75" customHeight="1">
      <c r="D9" s="463"/>
      <c r="E9" s="872"/>
      <c r="F9" s="873"/>
      <c r="G9" s="789"/>
      <c r="H9" s="158"/>
      <c r="I9" s="158"/>
      <c r="J9" s="158">
        <f t="shared" ref="J9:J25" si="3">H9*I9</f>
        <v>0</v>
      </c>
      <c r="K9" s="158"/>
      <c r="L9" s="158"/>
      <c r="M9" s="158">
        <f t="shared" ref="M9:M25" si="4">K9*L9</f>
        <v>0</v>
      </c>
      <c r="N9" s="158"/>
      <c r="O9" s="158"/>
      <c r="P9" s="158">
        <f t="shared" ref="P9:P25" si="5">N9*O9</f>
        <v>0</v>
      </c>
      <c r="Q9" s="158"/>
      <c r="R9" s="158"/>
      <c r="S9" s="158">
        <f t="shared" ref="S9:S25" si="6">Q9*R9</f>
        <v>0</v>
      </c>
      <c r="T9" s="158"/>
      <c r="U9" s="158"/>
      <c r="V9" s="158">
        <f t="shared" ref="V9:V25" si="7">T9*U9</f>
        <v>0</v>
      </c>
      <c r="W9" s="158"/>
      <c r="X9" s="158"/>
      <c r="Y9" s="158">
        <f t="shared" ref="Y9:Y25" si="8">W9*X9</f>
        <v>0</v>
      </c>
      <c r="Z9" s="158"/>
      <c r="AA9" s="158"/>
      <c r="AB9" s="158">
        <f t="shared" ref="AB9:AB25" si="9">Z9*AA9</f>
        <v>0</v>
      </c>
      <c r="AC9" s="158"/>
      <c r="AD9" s="158"/>
      <c r="AE9" s="158">
        <f t="shared" ref="AE9:AE25" si="10">AC9*AD9</f>
        <v>0</v>
      </c>
      <c r="AF9" s="158">
        <f t="shared" ref="AF9:AF25" si="11">T9+W9+Z9+AC9</f>
        <v>0</v>
      </c>
      <c r="AG9" s="158">
        <f t="shared" si="0"/>
        <v>0</v>
      </c>
      <c r="AH9" s="158">
        <f t="shared" si="1"/>
        <v>0</v>
      </c>
      <c r="AI9" s="158">
        <f t="shared" si="2"/>
        <v>0</v>
      </c>
      <c r="AJ9" s="159"/>
      <c r="AK9" s="10"/>
      <c r="AL9" s="457">
        <f t="shared" ref="AL9:AL26" si="12">AI9-M9</f>
        <v>0</v>
      </c>
      <c r="AM9" s="513"/>
      <c r="AN9" s="520"/>
      <c r="AO9" s="513"/>
    </row>
    <row r="10" spans="1:41" ht="24.75" customHeight="1">
      <c r="D10" s="463"/>
      <c r="E10" s="872"/>
      <c r="F10" s="873"/>
      <c r="G10" s="789"/>
      <c r="H10" s="158"/>
      <c r="I10" s="158"/>
      <c r="J10" s="158">
        <f t="shared" si="3"/>
        <v>0</v>
      </c>
      <c r="K10" s="158"/>
      <c r="L10" s="158"/>
      <c r="M10" s="158">
        <f t="shared" si="4"/>
        <v>0</v>
      </c>
      <c r="N10" s="158"/>
      <c r="O10" s="158"/>
      <c r="P10" s="158">
        <f t="shared" si="5"/>
        <v>0</v>
      </c>
      <c r="Q10" s="158"/>
      <c r="R10" s="158"/>
      <c r="S10" s="158">
        <f t="shared" si="6"/>
        <v>0</v>
      </c>
      <c r="T10" s="158"/>
      <c r="U10" s="158"/>
      <c r="V10" s="158">
        <f t="shared" si="7"/>
        <v>0</v>
      </c>
      <c r="W10" s="158"/>
      <c r="X10" s="158"/>
      <c r="Y10" s="158">
        <f t="shared" si="8"/>
        <v>0</v>
      </c>
      <c r="Z10" s="158"/>
      <c r="AA10" s="158"/>
      <c r="AB10" s="158">
        <f t="shared" si="9"/>
        <v>0</v>
      </c>
      <c r="AC10" s="158"/>
      <c r="AD10" s="158"/>
      <c r="AE10" s="158">
        <f t="shared" si="10"/>
        <v>0</v>
      </c>
      <c r="AF10" s="158">
        <f t="shared" si="11"/>
        <v>0</v>
      </c>
      <c r="AG10" s="158">
        <f t="shared" si="0"/>
        <v>0</v>
      </c>
      <c r="AH10" s="158">
        <f t="shared" si="1"/>
        <v>0</v>
      </c>
      <c r="AI10" s="158">
        <f t="shared" si="2"/>
        <v>0</v>
      </c>
      <c r="AJ10" s="159"/>
      <c r="AK10" s="10"/>
      <c r="AL10" s="457">
        <f t="shared" si="12"/>
        <v>0</v>
      </c>
      <c r="AM10" s="513"/>
      <c r="AN10" s="520"/>
      <c r="AO10" s="513"/>
    </row>
    <row r="11" spans="1:41" ht="24.75" customHeight="1">
      <c r="A11" s="614"/>
      <c r="D11" s="463"/>
      <c r="E11" s="872"/>
      <c r="F11" s="873"/>
      <c r="G11" s="789"/>
      <c r="H11" s="158"/>
      <c r="I11" s="158"/>
      <c r="J11" s="158">
        <f t="shared" si="3"/>
        <v>0</v>
      </c>
      <c r="K11" s="158"/>
      <c r="L11" s="158"/>
      <c r="M11" s="158">
        <f t="shared" si="4"/>
        <v>0</v>
      </c>
      <c r="N11" s="158"/>
      <c r="O11" s="158"/>
      <c r="P11" s="158">
        <f t="shared" si="5"/>
        <v>0</v>
      </c>
      <c r="Q11" s="158"/>
      <c r="R11" s="158"/>
      <c r="S11" s="158">
        <f t="shared" si="6"/>
        <v>0</v>
      </c>
      <c r="T11" s="158"/>
      <c r="U11" s="158"/>
      <c r="V11" s="158">
        <f t="shared" si="7"/>
        <v>0</v>
      </c>
      <c r="W11" s="158"/>
      <c r="X11" s="158"/>
      <c r="Y11" s="158">
        <f t="shared" si="8"/>
        <v>0</v>
      </c>
      <c r="Z11" s="158"/>
      <c r="AA11" s="158"/>
      <c r="AB11" s="158">
        <f t="shared" si="9"/>
        <v>0</v>
      </c>
      <c r="AC11" s="158"/>
      <c r="AD11" s="158"/>
      <c r="AE11" s="158">
        <f t="shared" si="10"/>
        <v>0</v>
      </c>
      <c r="AF11" s="158">
        <f t="shared" si="11"/>
        <v>0</v>
      </c>
      <c r="AG11" s="158">
        <f t="shared" si="0"/>
        <v>0</v>
      </c>
      <c r="AH11" s="158">
        <f t="shared" si="1"/>
        <v>0</v>
      </c>
      <c r="AI11" s="158">
        <f t="shared" si="2"/>
        <v>0</v>
      </c>
      <c r="AJ11" s="159"/>
      <c r="AK11" s="10"/>
      <c r="AL11" s="457">
        <f t="shared" si="12"/>
        <v>0</v>
      </c>
      <c r="AM11" s="513"/>
      <c r="AN11" s="520"/>
      <c r="AO11" s="513"/>
    </row>
    <row r="12" spans="1:41" ht="24.75" customHeight="1">
      <c r="A12" s="615"/>
      <c r="D12" s="463"/>
      <c r="E12" s="872"/>
      <c r="F12" s="873"/>
      <c r="G12" s="789"/>
      <c r="H12" s="158"/>
      <c r="I12" s="158"/>
      <c r="J12" s="158">
        <f t="shared" si="3"/>
        <v>0</v>
      </c>
      <c r="K12" s="158"/>
      <c r="L12" s="158"/>
      <c r="M12" s="158">
        <f t="shared" si="4"/>
        <v>0</v>
      </c>
      <c r="N12" s="158"/>
      <c r="O12" s="158"/>
      <c r="P12" s="158">
        <f t="shared" si="5"/>
        <v>0</v>
      </c>
      <c r="Q12" s="158"/>
      <c r="R12" s="158"/>
      <c r="S12" s="158">
        <f t="shared" si="6"/>
        <v>0</v>
      </c>
      <c r="T12" s="158"/>
      <c r="U12" s="158"/>
      <c r="V12" s="158">
        <f t="shared" si="7"/>
        <v>0</v>
      </c>
      <c r="W12" s="158"/>
      <c r="X12" s="158"/>
      <c r="Y12" s="158">
        <f t="shared" si="8"/>
        <v>0</v>
      </c>
      <c r="Z12" s="158"/>
      <c r="AA12" s="158"/>
      <c r="AB12" s="158">
        <f t="shared" si="9"/>
        <v>0</v>
      </c>
      <c r="AC12" s="158"/>
      <c r="AD12" s="158"/>
      <c r="AE12" s="158">
        <f t="shared" si="10"/>
        <v>0</v>
      </c>
      <c r="AF12" s="158">
        <f t="shared" si="11"/>
        <v>0</v>
      </c>
      <c r="AG12" s="158">
        <f t="shared" si="0"/>
        <v>0</v>
      </c>
      <c r="AH12" s="158">
        <f t="shared" si="1"/>
        <v>0</v>
      </c>
      <c r="AI12" s="158">
        <f t="shared" si="2"/>
        <v>0</v>
      </c>
      <c r="AJ12" s="159"/>
      <c r="AK12" s="10"/>
      <c r="AL12" s="457">
        <f t="shared" si="12"/>
        <v>0</v>
      </c>
      <c r="AM12" s="513"/>
      <c r="AN12" s="520"/>
      <c r="AO12" s="513"/>
    </row>
    <row r="13" spans="1:41" ht="24.75" customHeight="1">
      <c r="A13" s="614"/>
      <c r="D13" s="463"/>
      <c r="E13" s="872"/>
      <c r="F13" s="873"/>
      <c r="G13" s="789"/>
      <c r="H13" s="158"/>
      <c r="I13" s="158"/>
      <c r="J13" s="158">
        <f t="shared" si="3"/>
        <v>0</v>
      </c>
      <c r="K13" s="158"/>
      <c r="L13" s="158"/>
      <c r="M13" s="158">
        <f t="shared" si="4"/>
        <v>0</v>
      </c>
      <c r="N13" s="158"/>
      <c r="O13" s="158"/>
      <c r="P13" s="158">
        <f t="shared" si="5"/>
        <v>0</v>
      </c>
      <c r="Q13" s="158"/>
      <c r="R13" s="158"/>
      <c r="S13" s="158">
        <f t="shared" si="6"/>
        <v>0</v>
      </c>
      <c r="T13" s="158"/>
      <c r="U13" s="158"/>
      <c r="V13" s="158">
        <f t="shared" si="7"/>
        <v>0</v>
      </c>
      <c r="W13" s="158"/>
      <c r="X13" s="158"/>
      <c r="Y13" s="158">
        <f t="shared" si="8"/>
        <v>0</v>
      </c>
      <c r="Z13" s="158"/>
      <c r="AA13" s="158"/>
      <c r="AB13" s="158">
        <f t="shared" si="9"/>
        <v>0</v>
      </c>
      <c r="AC13" s="158"/>
      <c r="AD13" s="158"/>
      <c r="AE13" s="158">
        <f t="shared" si="10"/>
        <v>0</v>
      </c>
      <c r="AF13" s="158">
        <f t="shared" si="11"/>
        <v>0</v>
      </c>
      <c r="AG13" s="158">
        <f t="shared" si="0"/>
        <v>0</v>
      </c>
      <c r="AH13" s="158">
        <f t="shared" si="1"/>
        <v>0</v>
      </c>
      <c r="AI13" s="158">
        <f t="shared" si="2"/>
        <v>0</v>
      </c>
      <c r="AJ13" s="159"/>
      <c r="AK13" s="10"/>
      <c r="AL13" s="457">
        <f t="shared" si="12"/>
        <v>0</v>
      </c>
      <c r="AM13" s="513"/>
      <c r="AN13" s="520"/>
      <c r="AO13" s="513"/>
    </row>
    <row r="14" spans="1:41" ht="24.75" customHeight="1">
      <c r="A14" s="614"/>
      <c r="D14" s="463"/>
      <c r="E14" s="872"/>
      <c r="F14" s="873"/>
      <c r="G14" s="789"/>
      <c r="H14" s="158"/>
      <c r="I14" s="158"/>
      <c r="J14" s="158">
        <f t="shared" si="3"/>
        <v>0</v>
      </c>
      <c r="K14" s="158"/>
      <c r="L14" s="158"/>
      <c r="M14" s="158">
        <f t="shared" si="4"/>
        <v>0</v>
      </c>
      <c r="N14" s="158"/>
      <c r="O14" s="158"/>
      <c r="P14" s="158">
        <f t="shared" si="5"/>
        <v>0</v>
      </c>
      <c r="Q14" s="158"/>
      <c r="R14" s="158"/>
      <c r="S14" s="158">
        <f t="shared" si="6"/>
        <v>0</v>
      </c>
      <c r="T14" s="158"/>
      <c r="U14" s="158"/>
      <c r="V14" s="158">
        <f t="shared" si="7"/>
        <v>0</v>
      </c>
      <c r="W14" s="158"/>
      <c r="X14" s="158"/>
      <c r="Y14" s="158">
        <f t="shared" si="8"/>
        <v>0</v>
      </c>
      <c r="Z14" s="158"/>
      <c r="AA14" s="158"/>
      <c r="AB14" s="158">
        <f t="shared" si="9"/>
        <v>0</v>
      </c>
      <c r="AC14" s="158"/>
      <c r="AD14" s="158"/>
      <c r="AE14" s="158">
        <f t="shared" si="10"/>
        <v>0</v>
      </c>
      <c r="AF14" s="158">
        <f t="shared" si="11"/>
        <v>0</v>
      </c>
      <c r="AG14" s="158">
        <f t="shared" si="0"/>
        <v>0</v>
      </c>
      <c r="AH14" s="158">
        <f t="shared" si="1"/>
        <v>0</v>
      </c>
      <c r="AI14" s="158">
        <f t="shared" si="2"/>
        <v>0</v>
      </c>
      <c r="AJ14" s="159"/>
      <c r="AK14" s="10"/>
      <c r="AL14" s="457">
        <f t="shared" si="12"/>
        <v>0</v>
      </c>
      <c r="AM14" s="513"/>
      <c r="AN14" s="520"/>
      <c r="AO14" s="513"/>
    </row>
    <row r="15" spans="1:41" ht="24.75" customHeight="1">
      <c r="A15" s="614"/>
      <c r="D15" s="463"/>
      <c r="E15" s="872"/>
      <c r="F15" s="873"/>
      <c r="G15" s="789"/>
      <c r="H15" s="158"/>
      <c r="I15" s="158"/>
      <c r="J15" s="158">
        <f t="shared" si="3"/>
        <v>0</v>
      </c>
      <c r="K15" s="158"/>
      <c r="L15" s="158"/>
      <c r="M15" s="158">
        <f t="shared" si="4"/>
        <v>0</v>
      </c>
      <c r="N15" s="158"/>
      <c r="O15" s="158"/>
      <c r="P15" s="158">
        <f t="shared" si="5"/>
        <v>0</v>
      </c>
      <c r="Q15" s="158"/>
      <c r="R15" s="158"/>
      <c r="S15" s="158">
        <f t="shared" si="6"/>
        <v>0</v>
      </c>
      <c r="T15" s="158"/>
      <c r="U15" s="158"/>
      <c r="V15" s="158">
        <f t="shared" si="7"/>
        <v>0</v>
      </c>
      <c r="W15" s="158"/>
      <c r="X15" s="158"/>
      <c r="Y15" s="158">
        <f t="shared" si="8"/>
        <v>0</v>
      </c>
      <c r="Z15" s="158"/>
      <c r="AA15" s="158"/>
      <c r="AB15" s="158">
        <f t="shared" si="9"/>
        <v>0</v>
      </c>
      <c r="AC15" s="158"/>
      <c r="AD15" s="158"/>
      <c r="AE15" s="158">
        <f t="shared" si="10"/>
        <v>0</v>
      </c>
      <c r="AF15" s="158">
        <f t="shared" si="11"/>
        <v>0</v>
      </c>
      <c r="AG15" s="158">
        <f t="shared" si="0"/>
        <v>0</v>
      </c>
      <c r="AH15" s="158">
        <f t="shared" si="1"/>
        <v>0</v>
      </c>
      <c r="AI15" s="158">
        <f t="shared" si="2"/>
        <v>0</v>
      </c>
      <c r="AJ15" s="159"/>
      <c r="AK15" s="10"/>
      <c r="AL15" s="457">
        <f t="shared" si="12"/>
        <v>0</v>
      </c>
      <c r="AM15" s="513"/>
      <c r="AN15" s="520"/>
      <c r="AO15" s="513"/>
    </row>
    <row r="16" spans="1:41" ht="24.75" customHeight="1">
      <c r="A16" s="614"/>
      <c r="D16" s="463"/>
      <c r="E16" s="872"/>
      <c r="F16" s="873"/>
      <c r="G16" s="789"/>
      <c r="H16" s="158"/>
      <c r="I16" s="158"/>
      <c r="J16" s="158">
        <f t="shared" si="3"/>
        <v>0</v>
      </c>
      <c r="K16" s="158"/>
      <c r="L16" s="158"/>
      <c r="M16" s="158">
        <f t="shared" si="4"/>
        <v>0</v>
      </c>
      <c r="N16" s="158"/>
      <c r="O16" s="158"/>
      <c r="P16" s="158">
        <f t="shared" si="5"/>
        <v>0</v>
      </c>
      <c r="Q16" s="158"/>
      <c r="R16" s="158"/>
      <c r="S16" s="158">
        <f t="shared" si="6"/>
        <v>0</v>
      </c>
      <c r="T16" s="158"/>
      <c r="U16" s="158"/>
      <c r="V16" s="158">
        <f t="shared" si="7"/>
        <v>0</v>
      </c>
      <c r="W16" s="158"/>
      <c r="X16" s="158"/>
      <c r="Y16" s="158">
        <f t="shared" si="8"/>
        <v>0</v>
      </c>
      <c r="Z16" s="158"/>
      <c r="AA16" s="158"/>
      <c r="AB16" s="158">
        <f t="shared" si="9"/>
        <v>0</v>
      </c>
      <c r="AC16" s="158"/>
      <c r="AD16" s="158"/>
      <c r="AE16" s="158">
        <f t="shared" si="10"/>
        <v>0</v>
      </c>
      <c r="AF16" s="158">
        <f t="shared" si="11"/>
        <v>0</v>
      </c>
      <c r="AG16" s="158">
        <f t="shared" si="0"/>
        <v>0</v>
      </c>
      <c r="AH16" s="158">
        <f t="shared" si="1"/>
        <v>0</v>
      </c>
      <c r="AI16" s="158">
        <f t="shared" si="2"/>
        <v>0</v>
      </c>
      <c r="AJ16" s="159"/>
      <c r="AK16" s="10"/>
      <c r="AL16" s="457">
        <f t="shared" si="12"/>
        <v>0</v>
      </c>
      <c r="AM16" s="513"/>
      <c r="AN16" s="520"/>
      <c r="AO16" s="513"/>
    </row>
    <row r="17" spans="1:41" ht="24.75" customHeight="1">
      <c r="A17" s="614"/>
      <c r="D17" s="463"/>
      <c r="E17" s="872"/>
      <c r="F17" s="873"/>
      <c r="G17" s="789"/>
      <c r="H17" s="158"/>
      <c r="I17" s="158"/>
      <c r="J17" s="158">
        <f t="shared" si="3"/>
        <v>0</v>
      </c>
      <c r="K17" s="158"/>
      <c r="L17" s="158"/>
      <c r="M17" s="158">
        <f t="shared" si="4"/>
        <v>0</v>
      </c>
      <c r="N17" s="158"/>
      <c r="O17" s="158"/>
      <c r="P17" s="158">
        <f t="shared" si="5"/>
        <v>0</v>
      </c>
      <c r="Q17" s="158"/>
      <c r="R17" s="158"/>
      <c r="S17" s="158">
        <f t="shared" si="6"/>
        <v>0</v>
      </c>
      <c r="T17" s="158"/>
      <c r="U17" s="158"/>
      <c r="V17" s="158">
        <f t="shared" si="7"/>
        <v>0</v>
      </c>
      <c r="W17" s="158"/>
      <c r="X17" s="158"/>
      <c r="Y17" s="158">
        <f t="shared" si="8"/>
        <v>0</v>
      </c>
      <c r="Z17" s="158"/>
      <c r="AA17" s="158"/>
      <c r="AB17" s="158">
        <f t="shared" si="9"/>
        <v>0</v>
      </c>
      <c r="AC17" s="158"/>
      <c r="AD17" s="158"/>
      <c r="AE17" s="158">
        <f t="shared" si="10"/>
        <v>0</v>
      </c>
      <c r="AF17" s="158">
        <f t="shared" si="11"/>
        <v>0</v>
      </c>
      <c r="AG17" s="158">
        <f t="shared" si="0"/>
        <v>0</v>
      </c>
      <c r="AH17" s="158">
        <f t="shared" si="1"/>
        <v>0</v>
      </c>
      <c r="AI17" s="158">
        <f t="shared" si="2"/>
        <v>0</v>
      </c>
      <c r="AJ17" s="159"/>
      <c r="AK17" s="10"/>
      <c r="AL17" s="457">
        <f t="shared" si="12"/>
        <v>0</v>
      </c>
      <c r="AM17" s="513"/>
      <c r="AN17" s="520"/>
      <c r="AO17" s="513"/>
    </row>
    <row r="18" spans="1:41" ht="24.75" customHeight="1">
      <c r="A18" s="614"/>
      <c r="D18" s="463"/>
      <c r="E18" s="872"/>
      <c r="F18" s="873"/>
      <c r="G18" s="789"/>
      <c r="H18" s="158"/>
      <c r="I18" s="158"/>
      <c r="J18" s="158">
        <f t="shared" si="3"/>
        <v>0</v>
      </c>
      <c r="K18" s="158"/>
      <c r="L18" s="158"/>
      <c r="M18" s="158">
        <f t="shared" si="4"/>
        <v>0</v>
      </c>
      <c r="N18" s="158"/>
      <c r="O18" s="158"/>
      <c r="P18" s="158">
        <f t="shared" si="5"/>
        <v>0</v>
      </c>
      <c r="Q18" s="158"/>
      <c r="R18" s="158"/>
      <c r="S18" s="158">
        <f t="shared" si="6"/>
        <v>0</v>
      </c>
      <c r="T18" s="158"/>
      <c r="U18" s="158"/>
      <c r="V18" s="158">
        <f t="shared" si="7"/>
        <v>0</v>
      </c>
      <c r="W18" s="158"/>
      <c r="X18" s="158"/>
      <c r="Y18" s="158">
        <f t="shared" si="8"/>
        <v>0</v>
      </c>
      <c r="Z18" s="158"/>
      <c r="AA18" s="158"/>
      <c r="AB18" s="158">
        <f t="shared" si="9"/>
        <v>0</v>
      </c>
      <c r="AC18" s="158"/>
      <c r="AD18" s="158"/>
      <c r="AE18" s="158">
        <f t="shared" si="10"/>
        <v>0</v>
      </c>
      <c r="AF18" s="158">
        <f t="shared" si="11"/>
        <v>0</v>
      </c>
      <c r="AG18" s="158">
        <f t="shared" si="0"/>
        <v>0</v>
      </c>
      <c r="AH18" s="158">
        <f t="shared" si="1"/>
        <v>0</v>
      </c>
      <c r="AI18" s="158">
        <f t="shared" si="2"/>
        <v>0</v>
      </c>
      <c r="AJ18" s="159"/>
      <c r="AK18" s="10"/>
      <c r="AL18" s="457">
        <f t="shared" si="12"/>
        <v>0</v>
      </c>
      <c r="AM18" s="513"/>
      <c r="AN18" s="520"/>
      <c r="AO18" s="513"/>
    </row>
    <row r="19" spans="1:41" ht="24.75" customHeight="1">
      <c r="A19" s="614"/>
      <c r="D19" s="463"/>
      <c r="E19" s="872"/>
      <c r="F19" s="873"/>
      <c r="G19" s="789"/>
      <c r="H19" s="158"/>
      <c r="I19" s="158"/>
      <c r="J19" s="158">
        <f t="shared" si="3"/>
        <v>0</v>
      </c>
      <c r="K19" s="158"/>
      <c r="L19" s="158"/>
      <c r="M19" s="158">
        <f t="shared" si="4"/>
        <v>0</v>
      </c>
      <c r="N19" s="158"/>
      <c r="O19" s="158"/>
      <c r="P19" s="158">
        <f t="shared" si="5"/>
        <v>0</v>
      </c>
      <c r="Q19" s="158"/>
      <c r="R19" s="158"/>
      <c r="S19" s="158">
        <f t="shared" si="6"/>
        <v>0</v>
      </c>
      <c r="T19" s="158"/>
      <c r="U19" s="158"/>
      <c r="V19" s="158">
        <f t="shared" si="7"/>
        <v>0</v>
      </c>
      <c r="W19" s="158"/>
      <c r="X19" s="158"/>
      <c r="Y19" s="158">
        <f t="shared" si="8"/>
        <v>0</v>
      </c>
      <c r="Z19" s="158"/>
      <c r="AA19" s="158"/>
      <c r="AB19" s="158">
        <f t="shared" si="9"/>
        <v>0</v>
      </c>
      <c r="AC19" s="158"/>
      <c r="AD19" s="158"/>
      <c r="AE19" s="158">
        <f t="shared" si="10"/>
        <v>0</v>
      </c>
      <c r="AF19" s="158">
        <f t="shared" si="11"/>
        <v>0</v>
      </c>
      <c r="AG19" s="158">
        <f t="shared" si="0"/>
        <v>0</v>
      </c>
      <c r="AH19" s="158">
        <f t="shared" si="1"/>
        <v>0</v>
      </c>
      <c r="AI19" s="158">
        <f t="shared" si="2"/>
        <v>0</v>
      </c>
      <c r="AJ19" s="159"/>
      <c r="AK19" s="10"/>
      <c r="AL19" s="457">
        <f t="shared" si="12"/>
        <v>0</v>
      </c>
      <c r="AM19" s="513"/>
      <c r="AN19" s="520"/>
      <c r="AO19" s="513"/>
    </row>
    <row r="20" spans="1:41" ht="24.75" customHeight="1">
      <c r="A20" s="614"/>
      <c r="D20" s="463"/>
      <c r="E20" s="872"/>
      <c r="F20" s="873"/>
      <c r="G20" s="789"/>
      <c r="H20" s="158"/>
      <c r="I20" s="158"/>
      <c r="J20" s="158">
        <f t="shared" si="3"/>
        <v>0</v>
      </c>
      <c r="K20" s="158"/>
      <c r="L20" s="158"/>
      <c r="M20" s="158">
        <f t="shared" si="4"/>
        <v>0</v>
      </c>
      <c r="N20" s="158"/>
      <c r="O20" s="158"/>
      <c r="P20" s="158">
        <f t="shared" si="5"/>
        <v>0</v>
      </c>
      <c r="Q20" s="158"/>
      <c r="R20" s="158"/>
      <c r="S20" s="158">
        <f t="shared" si="6"/>
        <v>0</v>
      </c>
      <c r="T20" s="158"/>
      <c r="U20" s="158"/>
      <c r="V20" s="158">
        <f t="shared" si="7"/>
        <v>0</v>
      </c>
      <c r="W20" s="158"/>
      <c r="X20" s="158"/>
      <c r="Y20" s="158">
        <f t="shared" si="8"/>
        <v>0</v>
      </c>
      <c r="Z20" s="158"/>
      <c r="AA20" s="158"/>
      <c r="AB20" s="158">
        <f t="shared" si="9"/>
        <v>0</v>
      </c>
      <c r="AC20" s="158"/>
      <c r="AD20" s="158"/>
      <c r="AE20" s="158">
        <f t="shared" si="10"/>
        <v>0</v>
      </c>
      <c r="AF20" s="158">
        <f t="shared" si="11"/>
        <v>0</v>
      </c>
      <c r="AG20" s="158">
        <f t="shared" si="0"/>
        <v>0</v>
      </c>
      <c r="AH20" s="158">
        <f t="shared" si="1"/>
        <v>0</v>
      </c>
      <c r="AI20" s="158">
        <f t="shared" si="2"/>
        <v>0</v>
      </c>
      <c r="AJ20" s="159"/>
      <c r="AK20" s="10"/>
      <c r="AL20" s="457">
        <f t="shared" si="12"/>
        <v>0</v>
      </c>
      <c r="AM20" s="513"/>
      <c r="AN20" s="520"/>
      <c r="AO20" s="513"/>
    </row>
    <row r="21" spans="1:41" ht="24.75" customHeight="1">
      <c r="D21" s="463"/>
      <c r="E21" s="872"/>
      <c r="F21" s="873"/>
      <c r="G21" s="789"/>
      <c r="H21" s="158"/>
      <c r="I21" s="158"/>
      <c r="J21" s="158">
        <f t="shared" si="3"/>
        <v>0</v>
      </c>
      <c r="K21" s="158"/>
      <c r="L21" s="158"/>
      <c r="M21" s="158">
        <f t="shared" si="4"/>
        <v>0</v>
      </c>
      <c r="N21" s="158"/>
      <c r="O21" s="158"/>
      <c r="P21" s="158">
        <f t="shared" si="5"/>
        <v>0</v>
      </c>
      <c r="Q21" s="158"/>
      <c r="R21" s="158"/>
      <c r="S21" s="158">
        <f t="shared" si="6"/>
        <v>0</v>
      </c>
      <c r="T21" s="158"/>
      <c r="U21" s="158"/>
      <c r="V21" s="158">
        <f t="shared" si="7"/>
        <v>0</v>
      </c>
      <c r="W21" s="158"/>
      <c r="X21" s="158"/>
      <c r="Y21" s="158">
        <f t="shared" si="8"/>
        <v>0</v>
      </c>
      <c r="Z21" s="158"/>
      <c r="AA21" s="158"/>
      <c r="AB21" s="158">
        <f t="shared" si="9"/>
        <v>0</v>
      </c>
      <c r="AC21" s="158"/>
      <c r="AD21" s="158"/>
      <c r="AE21" s="158">
        <f t="shared" si="10"/>
        <v>0</v>
      </c>
      <c r="AF21" s="158">
        <f t="shared" si="11"/>
        <v>0</v>
      </c>
      <c r="AG21" s="158">
        <f t="shared" si="0"/>
        <v>0</v>
      </c>
      <c r="AH21" s="158">
        <f t="shared" si="1"/>
        <v>0</v>
      </c>
      <c r="AI21" s="158">
        <f t="shared" si="2"/>
        <v>0</v>
      </c>
      <c r="AJ21" s="159"/>
      <c r="AK21" s="10"/>
      <c r="AL21" s="457">
        <f t="shared" si="12"/>
        <v>0</v>
      </c>
      <c r="AM21" s="513"/>
      <c r="AN21" s="520"/>
      <c r="AO21" s="513"/>
    </row>
    <row r="22" spans="1:41" ht="24.75" customHeight="1">
      <c r="D22" s="463"/>
      <c r="E22" s="872"/>
      <c r="F22" s="873"/>
      <c r="G22" s="789"/>
      <c r="H22" s="158"/>
      <c r="I22" s="158"/>
      <c r="J22" s="158">
        <f t="shared" si="3"/>
        <v>0</v>
      </c>
      <c r="K22" s="158"/>
      <c r="L22" s="158"/>
      <c r="M22" s="158">
        <f t="shared" si="4"/>
        <v>0</v>
      </c>
      <c r="N22" s="158"/>
      <c r="O22" s="158"/>
      <c r="P22" s="158">
        <f t="shared" si="5"/>
        <v>0</v>
      </c>
      <c r="Q22" s="158"/>
      <c r="R22" s="158"/>
      <c r="S22" s="158">
        <f t="shared" si="6"/>
        <v>0</v>
      </c>
      <c r="T22" s="158"/>
      <c r="U22" s="158"/>
      <c r="V22" s="158">
        <f t="shared" si="7"/>
        <v>0</v>
      </c>
      <c r="W22" s="158"/>
      <c r="X22" s="158"/>
      <c r="Y22" s="158">
        <f t="shared" si="8"/>
        <v>0</v>
      </c>
      <c r="Z22" s="158"/>
      <c r="AA22" s="158"/>
      <c r="AB22" s="158">
        <f t="shared" si="9"/>
        <v>0</v>
      </c>
      <c r="AC22" s="158"/>
      <c r="AD22" s="158"/>
      <c r="AE22" s="158">
        <f t="shared" si="10"/>
        <v>0</v>
      </c>
      <c r="AF22" s="158">
        <f t="shared" si="11"/>
        <v>0</v>
      </c>
      <c r="AG22" s="158">
        <f t="shared" si="0"/>
        <v>0</v>
      </c>
      <c r="AH22" s="158">
        <f t="shared" si="1"/>
        <v>0</v>
      </c>
      <c r="AI22" s="158">
        <f t="shared" si="2"/>
        <v>0</v>
      </c>
      <c r="AJ22" s="159"/>
      <c r="AK22" s="10"/>
      <c r="AL22" s="457">
        <f t="shared" si="12"/>
        <v>0</v>
      </c>
      <c r="AM22" s="513"/>
      <c r="AN22" s="520"/>
      <c r="AO22" s="513"/>
    </row>
    <row r="23" spans="1:41" ht="24.75" customHeight="1">
      <c r="A23" s="614"/>
      <c r="D23" s="463"/>
      <c r="E23" s="872"/>
      <c r="F23" s="873"/>
      <c r="G23" s="789"/>
      <c r="H23" s="158"/>
      <c r="I23" s="158"/>
      <c r="J23" s="158">
        <f t="shared" si="3"/>
        <v>0</v>
      </c>
      <c r="K23" s="158"/>
      <c r="L23" s="158"/>
      <c r="M23" s="158">
        <f t="shared" si="4"/>
        <v>0</v>
      </c>
      <c r="N23" s="158"/>
      <c r="O23" s="158"/>
      <c r="P23" s="158">
        <f t="shared" si="5"/>
        <v>0</v>
      </c>
      <c r="Q23" s="158"/>
      <c r="R23" s="158"/>
      <c r="S23" s="158">
        <f t="shared" si="6"/>
        <v>0</v>
      </c>
      <c r="T23" s="158"/>
      <c r="U23" s="158"/>
      <c r="V23" s="158">
        <f t="shared" si="7"/>
        <v>0</v>
      </c>
      <c r="W23" s="158"/>
      <c r="X23" s="158"/>
      <c r="Y23" s="158">
        <f t="shared" si="8"/>
        <v>0</v>
      </c>
      <c r="Z23" s="158"/>
      <c r="AA23" s="158"/>
      <c r="AB23" s="158">
        <f t="shared" si="9"/>
        <v>0</v>
      </c>
      <c r="AC23" s="158"/>
      <c r="AD23" s="158"/>
      <c r="AE23" s="158">
        <f t="shared" si="10"/>
        <v>0</v>
      </c>
      <c r="AF23" s="158">
        <f t="shared" si="11"/>
        <v>0</v>
      </c>
      <c r="AG23" s="158">
        <f t="shared" si="0"/>
        <v>0</v>
      </c>
      <c r="AH23" s="158">
        <f t="shared" si="1"/>
        <v>0</v>
      </c>
      <c r="AI23" s="158">
        <f t="shared" si="2"/>
        <v>0</v>
      </c>
      <c r="AJ23" s="159"/>
      <c r="AK23" s="10"/>
      <c r="AL23" s="457">
        <f t="shared" si="12"/>
        <v>0</v>
      </c>
      <c r="AM23" s="513"/>
      <c r="AN23" s="520"/>
      <c r="AO23" s="513"/>
    </row>
    <row r="24" spans="1:41" ht="24.75" customHeight="1">
      <c r="A24" s="614"/>
      <c r="D24" s="463"/>
      <c r="E24" s="872"/>
      <c r="F24" s="873"/>
      <c r="G24" s="789"/>
      <c r="H24" s="158"/>
      <c r="I24" s="158"/>
      <c r="J24" s="158">
        <f t="shared" si="3"/>
        <v>0</v>
      </c>
      <c r="K24" s="158"/>
      <c r="L24" s="158"/>
      <c r="M24" s="158">
        <f t="shared" si="4"/>
        <v>0</v>
      </c>
      <c r="N24" s="158"/>
      <c r="O24" s="158"/>
      <c r="P24" s="158">
        <f t="shared" si="5"/>
        <v>0</v>
      </c>
      <c r="Q24" s="158"/>
      <c r="R24" s="158"/>
      <c r="S24" s="158">
        <f t="shared" si="6"/>
        <v>0</v>
      </c>
      <c r="T24" s="158"/>
      <c r="U24" s="158"/>
      <c r="V24" s="158">
        <f t="shared" si="7"/>
        <v>0</v>
      </c>
      <c r="W24" s="158"/>
      <c r="X24" s="158"/>
      <c r="Y24" s="158">
        <f t="shared" si="8"/>
        <v>0</v>
      </c>
      <c r="Z24" s="158"/>
      <c r="AA24" s="158"/>
      <c r="AB24" s="158">
        <f t="shared" si="9"/>
        <v>0</v>
      </c>
      <c r="AC24" s="158"/>
      <c r="AD24" s="158"/>
      <c r="AE24" s="158">
        <f t="shared" si="10"/>
        <v>0</v>
      </c>
      <c r="AF24" s="158">
        <f t="shared" si="11"/>
        <v>0</v>
      </c>
      <c r="AG24" s="158">
        <f t="shared" si="0"/>
        <v>0</v>
      </c>
      <c r="AH24" s="158">
        <f t="shared" si="1"/>
        <v>0</v>
      </c>
      <c r="AI24" s="158">
        <f t="shared" si="2"/>
        <v>0</v>
      </c>
      <c r="AJ24" s="159"/>
      <c r="AK24" s="10"/>
      <c r="AL24" s="457">
        <f t="shared" si="12"/>
        <v>0</v>
      </c>
      <c r="AM24" s="513"/>
      <c r="AN24" s="520"/>
      <c r="AO24" s="513"/>
    </row>
    <row r="25" spans="1:41" ht="24.75" customHeight="1">
      <c r="A25" s="614"/>
      <c r="D25" s="463"/>
      <c r="E25" s="872"/>
      <c r="F25" s="873"/>
      <c r="G25" s="789"/>
      <c r="H25" s="158"/>
      <c r="I25" s="158"/>
      <c r="J25" s="158">
        <f t="shared" si="3"/>
        <v>0</v>
      </c>
      <c r="K25" s="158"/>
      <c r="L25" s="158"/>
      <c r="M25" s="158">
        <f t="shared" si="4"/>
        <v>0</v>
      </c>
      <c r="N25" s="158"/>
      <c r="O25" s="158"/>
      <c r="P25" s="158">
        <f t="shared" si="5"/>
        <v>0</v>
      </c>
      <c r="Q25" s="158"/>
      <c r="R25" s="158"/>
      <c r="S25" s="158">
        <f t="shared" si="6"/>
        <v>0</v>
      </c>
      <c r="T25" s="158"/>
      <c r="U25" s="158"/>
      <c r="V25" s="158">
        <f t="shared" si="7"/>
        <v>0</v>
      </c>
      <c r="W25" s="158"/>
      <c r="X25" s="158"/>
      <c r="Y25" s="158">
        <f t="shared" si="8"/>
        <v>0</v>
      </c>
      <c r="Z25" s="158"/>
      <c r="AA25" s="158"/>
      <c r="AB25" s="158">
        <f t="shared" si="9"/>
        <v>0</v>
      </c>
      <c r="AC25" s="158"/>
      <c r="AD25" s="158"/>
      <c r="AE25" s="158">
        <f t="shared" si="10"/>
        <v>0</v>
      </c>
      <c r="AF25" s="158">
        <f t="shared" si="11"/>
        <v>0</v>
      </c>
      <c r="AG25" s="158">
        <f t="shared" si="0"/>
        <v>0</v>
      </c>
      <c r="AH25" s="158">
        <f t="shared" si="1"/>
        <v>0</v>
      </c>
      <c r="AI25" s="158">
        <f t="shared" si="2"/>
        <v>0</v>
      </c>
      <c r="AJ25" s="159"/>
      <c r="AK25" s="10"/>
      <c r="AL25" s="457">
        <f t="shared" si="12"/>
        <v>0</v>
      </c>
      <c r="AM25" s="513"/>
      <c r="AN25" s="520"/>
      <c r="AO25" s="513"/>
    </row>
    <row r="26" spans="1:41" ht="25.25" customHeight="1" thickBot="1">
      <c r="D26" s="1229" t="s">
        <v>118</v>
      </c>
      <c r="E26" s="1230"/>
      <c r="F26" s="1231"/>
      <c r="G26" s="507"/>
      <c r="H26" s="437"/>
      <c r="I26" s="437"/>
      <c r="J26" s="1067">
        <f>SUM(J8:J25)</f>
        <v>0</v>
      </c>
      <c r="K26" s="437"/>
      <c r="L26" s="437"/>
      <c r="M26" s="1067">
        <f>SUM(M8:M25)</f>
        <v>0</v>
      </c>
      <c r="N26" s="437"/>
      <c r="O26" s="437"/>
      <c r="P26" s="1067">
        <f>SUM(P8:P25)</f>
        <v>0</v>
      </c>
      <c r="Q26" s="437"/>
      <c r="R26" s="437"/>
      <c r="S26" s="1067">
        <f>SUM(S8:S25)</f>
        <v>0</v>
      </c>
      <c r="T26" s="437"/>
      <c r="U26" s="437"/>
      <c r="V26" s="1067">
        <f>SUM(V8:V25)</f>
        <v>0</v>
      </c>
      <c r="W26" s="437"/>
      <c r="X26" s="437"/>
      <c r="Y26" s="1067">
        <f>SUM(Y8:Y25)</f>
        <v>0</v>
      </c>
      <c r="Z26" s="437"/>
      <c r="AA26" s="437"/>
      <c r="AB26" s="1067">
        <f>SUM(AB8:AB25)</f>
        <v>0</v>
      </c>
      <c r="AC26" s="437"/>
      <c r="AD26" s="437"/>
      <c r="AE26" s="1067">
        <f>SUM(AE8:AE25)</f>
        <v>0</v>
      </c>
      <c r="AF26" s="437"/>
      <c r="AG26" s="1067">
        <f>SUM(AG8:AG25)</f>
        <v>0</v>
      </c>
      <c r="AH26" s="437"/>
      <c r="AI26" s="1067">
        <f>SUM(AI8:AI25)</f>
        <v>0</v>
      </c>
      <c r="AJ26" s="443"/>
      <c r="AK26" s="10"/>
      <c r="AL26" s="457">
        <f t="shared" si="12"/>
        <v>0</v>
      </c>
    </row>
    <row r="27" spans="1:41" ht="9.75" customHeight="1" thickBot="1">
      <c r="D27" s="98"/>
      <c r="E27" s="154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6"/>
      <c r="AK27" s="10"/>
      <c r="AM27" s="513"/>
      <c r="AN27" s="520"/>
      <c r="AO27" s="513"/>
    </row>
    <row r="28" spans="1:41" s="113" customFormat="1" ht="16" thickBot="1">
      <c r="D28" s="108" t="s">
        <v>31</v>
      </c>
      <c r="E28" s="109"/>
      <c r="F28" s="109"/>
      <c r="G28" s="111" t="s">
        <v>119</v>
      </c>
      <c r="H28" s="110"/>
      <c r="I28" s="157"/>
      <c r="J28" s="110"/>
      <c r="K28" s="458"/>
      <c r="L28" s="1070"/>
      <c r="M28" s="458"/>
      <c r="N28" s="110"/>
      <c r="O28" s="110"/>
      <c r="P28" s="110"/>
      <c r="Q28" s="109"/>
      <c r="R28" s="110"/>
      <c r="S28" s="110"/>
      <c r="T28" s="109"/>
      <c r="U28" s="1068"/>
      <c r="V28" s="458"/>
      <c r="W28" s="109"/>
      <c r="X28" s="1068"/>
      <c r="Y28" s="458"/>
      <c r="Z28" s="109"/>
      <c r="AA28" s="1068"/>
      <c r="AB28" s="458"/>
      <c r="AC28" s="109"/>
      <c r="AD28" s="1068"/>
      <c r="AE28" s="458"/>
      <c r="AF28" s="111"/>
      <c r="AG28" s="458"/>
      <c r="AH28" s="111"/>
      <c r="AI28" s="458"/>
      <c r="AJ28" s="103" t="s">
        <v>120</v>
      </c>
      <c r="AK28" s="112"/>
      <c r="AM28" s="514"/>
      <c r="AN28" s="521"/>
      <c r="AO28" s="514"/>
    </row>
    <row r="29" spans="1:41" ht="30.25" customHeight="1">
      <c r="H29" s="5"/>
    </row>
    <row r="30" spans="1:41" ht="30.25" hidden="1" customHeight="1">
      <c r="J30" s="116"/>
    </row>
    <row r="31" spans="1:41" ht="30.25" hidden="1" customHeight="1">
      <c r="H31" s="565"/>
      <c r="I31" s="513"/>
      <c r="J31" s="116"/>
      <c r="K31" s="116"/>
      <c r="M31" s="116"/>
    </row>
    <row r="32" spans="1:41" ht="30.25" hidden="1" customHeight="1"/>
    <row r="33" spans="6:13" ht="30.25" hidden="1" customHeight="1">
      <c r="F33" s="5"/>
      <c r="H33" s="116"/>
      <c r="J33" s="116"/>
      <c r="K33" s="116"/>
      <c r="M33" s="116"/>
    </row>
    <row r="34" spans="6:13" ht="30.25" hidden="1" customHeight="1">
      <c r="F34" s="5"/>
      <c r="H34" s="116"/>
      <c r="J34" s="116"/>
      <c r="K34" s="116"/>
      <c r="M34" s="116"/>
    </row>
    <row r="35" spans="6:13" ht="30.25" hidden="1" customHeight="1">
      <c r="F35" s="5"/>
      <c r="H35" s="116"/>
      <c r="J35" s="116"/>
      <c r="K35" s="116"/>
      <c r="M35" s="116"/>
    </row>
    <row r="36" spans="6:13" ht="30.25" hidden="1" customHeight="1">
      <c r="F36" s="5"/>
      <c r="H36" s="116"/>
      <c r="J36" s="116"/>
      <c r="K36" s="116"/>
      <c r="M36" s="116"/>
    </row>
    <row r="37" spans="6:13" ht="30.25" hidden="1" customHeight="1">
      <c r="F37" s="5"/>
      <c r="H37" s="116"/>
      <c r="J37" s="116"/>
      <c r="K37" s="116"/>
      <c r="M37" s="116"/>
    </row>
    <row r="38" spans="6:13" ht="30.25" hidden="1" customHeight="1">
      <c r="F38" s="5"/>
      <c r="H38" s="116"/>
      <c r="J38" s="116"/>
      <c r="K38" s="116"/>
      <c r="M38" s="116"/>
    </row>
    <row r="39" spans="6:13" ht="30.25" hidden="1" customHeight="1">
      <c r="F39" s="5"/>
      <c r="H39" s="116"/>
      <c r="J39" s="116"/>
      <c r="K39" s="116"/>
      <c r="M39" s="116"/>
    </row>
    <row r="40" spans="6:13" ht="30.25" hidden="1" customHeight="1">
      <c r="F40" s="5"/>
      <c r="H40" s="116"/>
      <c r="J40" s="116"/>
      <c r="K40" s="116"/>
      <c r="M40" s="116"/>
    </row>
    <row r="41" spans="6:13" ht="30.25" hidden="1" customHeight="1">
      <c r="F41" s="5"/>
      <c r="H41" s="116"/>
      <c r="J41" s="116"/>
      <c r="K41" s="116"/>
      <c r="M41" s="116"/>
    </row>
    <row r="42" spans="6:13" ht="30.25" hidden="1" customHeight="1">
      <c r="F42" s="5"/>
      <c r="H42" s="116"/>
      <c r="J42" s="116"/>
      <c r="K42" s="116"/>
      <c r="M42" s="116"/>
    </row>
    <row r="43" spans="6:13" ht="30.25" hidden="1" customHeight="1">
      <c r="F43" s="5"/>
      <c r="H43" s="116"/>
      <c r="J43" s="116"/>
      <c r="K43" s="116"/>
      <c r="M43" s="116"/>
    </row>
    <row r="44" spans="6:13" ht="30.25" hidden="1" customHeight="1">
      <c r="F44" s="5"/>
      <c r="H44" s="116"/>
      <c r="J44" s="116"/>
      <c r="K44" s="116"/>
      <c r="M44" s="116"/>
    </row>
    <row r="45" spans="6:13" ht="30.25" hidden="1" customHeight="1">
      <c r="F45" s="5"/>
      <c r="H45" s="116"/>
      <c r="J45" s="116"/>
      <c r="K45" s="116"/>
      <c r="M45" s="116"/>
    </row>
    <row r="46" spans="6:13" ht="30.25" hidden="1" customHeight="1">
      <c r="F46" s="5"/>
      <c r="H46" s="116"/>
      <c r="J46" s="116"/>
      <c r="K46" s="116"/>
      <c r="M46" s="116"/>
    </row>
    <row r="47" spans="6:13" ht="30.25" hidden="1" customHeight="1">
      <c r="F47" s="5"/>
      <c r="H47" s="116"/>
      <c r="J47" s="116"/>
      <c r="K47" s="116"/>
      <c r="M47" s="116"/>
    </row>
    <row r="48" spans="6:13" ht="30.25" hidden="1" customHeight="1">
      <c r="F48" s="5"/>
      <c r="H48" s="116"/>
      <c r="J48" s="116"/>
      <c r="K48" s="116"/>
      <c r="M48" s="116"/>
    </row>
    <row r="49" spans="6:13" ht="30.25" hidden="1" customHeight="1">
      <c r="F49" s="5"/>
      <c r="H49" s="116"/>
      <c r="J49" s="116"/>
      <c r="K49" s="116"/>
      <c r="M49" s="116"/>
    </row>
    <row r="50" spans="6:13" ht="30.25" hidden="1" customHeight="1">
      <c r="F50" s="5"/>
      <c r="H50" s="116"/>
      <c r="J50" s="116"/>
      <c r="K50" s="116"/>
      <c r="M50" s="116"/>
    </row>
    <row r="51" spans="6:13" ht="30.25" hidden="1" customHeight="1">
      <c r="F51" s="5"/>
      <c r="H51" s="116"/>
      <c r="J51" s="116"/>
      <c r="K51" s="116"/>
      <c r="M51" s="116"/>
    </row>
    <row r="52" spans="6:13" ht="30.25" hidden="1" customHeight="1">
      <c r="J52" s="116"/>
      <c r="M52" s="116"/>
    </row>
    <row r="53" spans="6:13" ht="30.25" hidden="1" customHeight="1">
      <c r="M53" s="116"/>
    </row>
    <row r="54" spans="6:13" ht="30.25" hidden="1" customHeight="1">
      <c r="J54" s="116"/>
      <c r="M54" s="116"/>
    </row>
    <row r="55" spans="6:13" ht="30.25" hidden="1" customHeight="1">
      <c r="J55" s="116"/>
    </row>
    <row r="56" spans="6:13" ht="30.25" hidden="1" customHeight="1"/>
    <row r="57" spans="6:13" ht="30.25" hidden="1" customHeight="1"/>
    <row r="58" spans="6:13" ht="30.25" hidden="1" customHeight="1"/>
    <row r="59" spans="6:13" ht="30.25" hidden="1" customHeight="1"/>
    <row r="60" spans="6:13" ht="30.25" hidden="1" customHeight="1"/>
    <row r="61" spans="6:13" ht="30.25" hidden="1" customHeight="1"/>
    <row r="62" spans="6:13" ht="30.25" hidden="1" customHeight="1"/>
    <row r="63" spans="6:13" ht="30.25" hidden="1" customHeight="1"/>
  </sheetData>
  <autoFilter ref="A7:BE29" xr:uid="{00000000-0009-0000-0000-00000C000000}"/>
  <mergeCells count="19">
    <mergeCell ref="D26:F26"/>
    <mergeCell ref="W6:Y6"/>
    <mergeCell ref="T5:AG5"/>
    <mergeCell ref="Z6:AB6"/>
    <mergeCell ref="AC6:AE6"/>
    <mergeCell ref="D2:AJ2"/>
    <mergeCell ref="D5:D7"/>
    <mergeCell ref="E5:E7"/>
    <mergeCell ref="F5:F7"/>
    <mergeCell ref="G5:G7"/>
    <mergeCell ref="N5:P6"/>
    <mergeCell ref="H5:J6"/>
    <mergeCell ref="K5:M6"/>
    <mergeCell ref="Q5:S6"/>
    <mergeCell ref="AH5:AI6"/>
    <mergeCell ref="D3:AJ3"/>
    <mergeCell ref="AJ5:AJ7"/>
    <mergeCell ref="T6:V6"/>
    <mergeCell ref="AF6:AG6"/>
  </mergeCells>
  <phoneticPr fontId="133" type="noConversion"/>
  <printOptions horizontalCentered="1"/>
  <pageMargins left="0.19685039370078741" right="0" top="0.27559055118110237" bottom="0.27559055118110237" header="0.15748031496062992" footer="0.15748031496062992"/>
  <pageSetup paperSize="9" scale="44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  <pageSetUpPr fitToPage="1"/>
  </sheetPr>
  <dimension ref="A1:AO63"/>
  <sheetViews>
    <sheetView showGridLines="0" view="pageBreakPreview" topLeftCell="A3" zoomScale="55" zoomScaleNormal="70" zoomScaleSheetLayoutView="55" workbookViewId="0">
      <pane xSplit="7" ySplit="5" topLeftCell="H8" activePane="bottomRight" state="frozen"/>
      <selection activeCell="A3" sqref="A3"/>
      <selection pane="topRight" activeCell="G3" sqref="G3"/>
      <selection pane="bottomLeft" activeCell="A7" sqref="A7"/>
      <selection pane="bottomRight" activeCell="AE70" sqref="AE70"/>
    </sheetView>
  </sheetViews>
  <sheetFormatPr baseColWidth="10" defaultColWidth="8.83203125" defaultRowHeight="30.25" customHeight="1"/>
  <cols>
    <col min="1" max="2" width="4.1640625" style="5" hidden="1" customWidth="1"/>
    <col min="3" max="3" width="4.1640625" style="5" customWidth="1"/>
    <col min="4" max="4" width="5.83203125" style="5" customWidth="1"/>
    <col min="5" max="6" width="14.83203125" style="5" customWidth="1"/>
    <col min="7" max="7" width="5.83203125" style="8" customWidth="1"/>
    <col min="8" max="8" width="5.83203125" style="565" customWidth="1"/>
    <col min="9" max="9" width="10.83203125" style="513" customWidth="1"/>
    <col min="10" max="10" width="10.83203125" style="116" customWidth="1"/>
    <col min="11" max="11" width="5.83203125" style="5" customWidth="1"/>
    <col min="12" max="12" width="10.83203125" style="513" customWidth="1"/>
    <col min="13" max="13" width="10.83203125" style="116" customWidth="1"/>
    <col min="14" max="14" width="5.83203125" style="116" customWidth="1"/>
    <col min="15" max="16" width="10.83203125" style="116" customWidth="1"/>
    <col min="17" max="17" width="5.83203125" style="5" customWidth="1"/>
    <col min="18" max="19" width="10.83203125" style="116" customWidth="1"/>
    <col min="20" max="20" width="5.83203125" style="5" customWidth="1"/>
    <col min="21" max="22" width="10.83203125" style="116" customWidth="1"/>
    <col min="23" max="23" width="5.83203125" style="5" customWidth="1"/>
    <col min="24" max="25" width="10.83203125" style="116" customWidth="1"/>
    <col min="26" max="26" width="5.83203125" style="5" customWidth="1"/>
    <col min="27" max="28" width="10.83203125" style="116" customWidth="1"/>
    <col min="29" max="29" width="5.83203125" style="5" customWidth="1"/>
    <col min="30" max="31" width="10.83203125" style="116" customWidth="1"/>
    <col min="32" max="32" width="5.83203125" style="5" customWidth="1"/>
    <col min="33" max="33" width="10.83203125" style="116" customWidth="1"/>
    <col min="34" max="34" width="5.83203125" style="5" customWidth="1"/>
    <col min="35" max="35" width="10.83203125" style="116" customWidth="1"/>
    <col min="36" max="36" width="10.83203125" style="5" customWidth="1"/>
    <col min="37" max="37" width="2.1640625" style="5" customWidth="1"/>
    <col min="38" max="38" width="9.1640625" style="5" customWidth="1"/>
    <col min="39" max="39" width="24.5" style="116" customWidth="1"/>
    <col min="40" max="40" width="10.5" style="515" customWidth="1"/>
    <col min="41" max="41" width="10.5" style="116" customWidth="1"/>
    <col min="42" max="42" width="10.5" style="5" customWidth="1"/>
    <col min="43" max="57" width="3.83203125" style="5" customWidth="1"/>
    <col min="58" max="16384" width="8.83203125" style="5"/>
  </cols>
  <sheetData>
    <row r="1" spans="1:41" ht="30.25" customHeight="1" thickBot="1">
      <c r="O1" s="116">
        <v>3</v>
      </c>
    </row>
    <row r="2" spans="1:41" s="147" customFormat="1" ht="78.75" customHeight="1">
      <c r="D2" s="1232" t="s">
        <v>510</v>
      </c>
      <c r="E2" s="1233"/>
      <c r="F2" s="1233"/>
      <c r="G2" s="1233"/>
      <c r="H2" s="1234"/>
      <c r="I2" s="1233"/>
      <c r="J2" s="1233"/>
      <c r="K2" s="1233"/>
      <c r="L2" s="1233"/>
      <c r="M2" s="1233"/>
      <c r="N2" s="1233"/>
      <c r="O2" s="1233"/>
      <c r="P2" s="1233"/>
      <c r="Q2" s="1233"/>
      <c r="R2" s="1233"/>
      <c r="S2" s="1233"/>
      <c r="T2" s="1233"/>
      <c r="U2" s="1233"/>
      <c r="V2" s="1233"/>
      <c r="W2" s="1233"/>
      <c r="X2" s="1233"/>
      <c r="Y2" s="1233"/>
      <c r="Z2" s="1233"/>
      <c r="AA2" s="1233"/>
      <c r="AB2" s="1233"/>
      <c r="AC2" s="1233"/>
      <c r="AD2" s="1233"/>
      <c r="AE2" s="1233"/>
      <c r="AF2" s="1233"/>
      <c r="AG2" s="1233"/>
      <c r="AH2" s="1233"/>
      <c r="AI2" s="1233"/>
      <c r="AJ2" s="1233"/>
      <c r="AK2" s="148"/>
      <c r="AM2" s="509"/>
      <c r="AN2" s="516"/>
      <c r="AO2" s="509"/>
    </row>
    <row r="3" spans="1:41" s="147" customFormat="1" ht="78.75" customHeight="1">
      <c r="D3" s="1235" t="s">
        <v>720</v>
      </c>
      <c r="E3" s="1235"/>
      <c r="F3" s="1235"/>
      <c r="G3" s="1235"/>
      <c r="H3" s="1235"/>
      <c r="I3" s="1235"/>
      <c r="J3" s="1235"/>
      <c r="K3" s="1235"/>
      <c r="L3" s="1235"/>
      <c r="M3" s="1235"/>
      <c r="N3" s="1235"/>
      <c r="O3" s="1235"/>
      <c r="P3" s="1235"/>
      <c r="Q3" s="1235"/>
      <c r="R3" s="1235"/>
      <c r="S3" s="1235"/>
      <c r="T3" s="1235"/>
      <c r="U3" s="1235"/>
      <c r="V3" s="1235"/>
      <c r="W3" s="1235"/>
      <c r="X3" s="1235"/>
      <c r="Y3" s="1235"/>
      <c r="Z3" s="1235"/>
      <c r="AA3" s="1235"/>
      <c r="AB3" s="1235"/>
      <c r="AC3" s="1235"/>
      <c r="AD3" s="1235"/>
      <c r="AE3" s="1235"/>
      <c r="AF3" s="1235"/>
      <c r="AG3" s="1235"/>
      <c r="AH3" s="1235"/>
      <c r="AI3" s="1235"/>
      <c r="AJ3" s="1235"/>
      <c r="AK3" s="790"/>
      <c r="AM3" s="509"/>
      <c r="AN3" s="516"/>
      <c r="AO3" s="509"/>
    </row>
    <row r="4" spans="1:41" s="149" customFormat="1" ht="21.25" customHeight="1" thickBot="1">
      <c r="D4" s="93" t="str">
        <f>'0. 집행계획(갑지)'!D7</f>
        <v>1.공 사 명  :  (공사코드: )</v>
      </c>
      <c r="E4" s="150"/>
      <c r="F4" s="98"/>
      <c r="G4" s="505"/>
      <c r="H4" s="566"/>
      <c r="I4" s="1069"/>
      <c r="J4" s="454"/>
      <c r="K4" s="150"/>
      <c r="L4" s="1069"/>
      <c r="M4" s="454"/>
      <c r="N4" s="454"/>
      <c r="O4" s="454"/>
      <c r="P4" s="454"/>
      <c r="Q4" s="150"/>
      <c r="R4" s="454"/>
      <c r="S4" s="454"/>
      <c r="T4" s="150"/>
      <c r="U4" s="454"/>
      <c r="V4" s="454"/>
      <c r="W4" s="150"/>
      <c r="X4" s="454"/>
      <c r="Y4" s="454"/>
      <c r="Z4" s="150"/>
      <c r="AA4" s="454"/>
      <c r="AB4" s="454"/>
      <c r="AC4" s="150"/>
      <c r="AD4" s="454"/>
      <c r="AE4" s="454"/>
      <c r="AF4" s="150"/>
      <c r="AG4" s="454"/>
      <c r="AH4" s="150"/>
      <c r="AI4" s="454"/>
      <c r="AJ4" s="150" t="s">
        <v>18</v>
      </c>
      <c r="AK4" s="151"/>
      <c r="AM4" s="510"/>
      <c r="AN4" s="517"/>
      <c r="AO4" s="510"/>
    </row>
    <row r="5" spans="1:41" s="152" customFormat="1" ht="24.5" customHeight="1">
      <c r="D5" s="1393" t="s">
        <v>109</v>
      </c>
      <c r="E5" s="1395" t="s">
        <v>19</v>
      </c>
      <c r="F5" s="1396" t="s">
        <v>111</v>
      </c>
      <c r="G5" s="1396" t="s">
        <v>20</v>
      </c>
      <c r="H5" s="1401" t="s">
        <v>114</v>
      </c>
      <c r="I5" s="1396"/>
      <c r="J5" s="1396"/>
      <c r="K5" s="1403" t="s">
        <v>21</v>
      </c>
      <c r="L5" s="1404"/>
      <c r="M5" s="1405"/>
      <c r="N5" s="1398" t="s">
        <v>619</v>
      </c>
      <c r="O5" s="1399"/>
      <c r="P5" s="1400"/>
      <c r="Q5" s="1406" t="s">
        <v>638</v>
      </c>
      <c r="R5" s="1407"/>
      <c r="S5" s="1408"/>
      <c r="T5" s="1411" t="s">
        <v>636</v>
      </c>
      <c r="U5" s="1412"/>
      <c r="V5" s="1412"/>
      <c r="W5" s="1412"/>
      <c r="X5" s="1412"/>
      <c r="Y5" s="1412"/>
      <c r="Z5" s="1412"/>
      <c r="AA5" s="1412"/>
      <c r="AB5" s="1412"/>
      <c r="AC5" s="1412"/>
      <c r="AD5" s="1412"/>
      <c r="AE5" s="1412"/>
      <c r="AF5" s="1412"/>
      <c r="AG5" s="1413"/>
      <c r="AH5" s="1396" t="s">
        <v>643</v>
      </c>
      <c r="AI5" s="1396"/>
      <c r="AJ5" s="1409" t="s">
        <v>115</v>
      </c>
      <c r="AK5" s="153"/>
      <c r="AM5" s="511"/>
      <c r="AN5" s="518"/>
      <c r="AO5" s="511"/>
    </row>
    <row r="6" spans="1:41" s="152" customFormat="1" ht="24.5" customHeight="1">
      <c r="D6" s="1394"/>
      <c r="E6" s="1207"/>
      <c r="F6" s="1397"/>
      <c r="G6" s="1397"/>
      <c r="H6" s="1402"/>
      <c r="I6" s="1397"/>
      <c r="J6" s="1397"/>
      <c r="K6" s="1272"/>
      <c r="L6" s="1278"/>
      <c r="M6" s="1273"/>
      <c r="N6" s="1204"/>
      <c r="O6" s="1212"/>
      <c r="P6" s="1205"/>
      <c r="Q6" s="1269"/>
      <c r="R6" s="1270"/>
      <c r="S6" s="1271"/>
      <c r="T6" s="1207" t="s">
        <v>606</v>
      </c>
      <c r="U6" s="1207"/>
      <c r="V6" s="1207"/>
      <c r="W6" s="1207" t="s">
        <v>607</v>
      </c>
      <c r="X6" s="1207"/>
      <c r="Y6" s="1207"/>
      <c r="Z6" s="1207" t="s">
        <v>657</v>
      </c>
      <c r="AA6" s="1207"/>
      <c r="AB6" s="1207"/>
      <c r="AC6" s="1207" t="s">
        <v>658</v>
      </c>
      <c r="AD6" s="1207"/>
      <c r="AE6" s="1207"/>
      <c r="AF6" s="1274" t="s">
        <v>641</v>
      </c>
      <c r="AG6" s="1275"/>
      <c r="AH6" s="1397"/>
      <c r="AI6" s="1397"/>
      <c r="AJ6" s="1410"/>
      <c r="AK6" s="153"/>
      <c r="AM6" s="511"/>
      <c r="AN6" s="518"/>
      <c r="AO6" s="511"/>
    </row>
    <row r="7" spans="1:41" s="152" customFormat="1" ht="26" customHeight="1">
      <c r="D7" s="1394"/>
      <c r="E7" s="1207"/>
      <c r="F7" s="1397"/>
      <c r="G7" s="1397"/>
      <c r="H7" s="567" t="s">
        <v>22</v>
      </c>
      <c r="I7" s="455" t="s">
        <v>23</v>
      </c>
      <c r="J7" s="455" t="s">
        <v>5</v>
      </c>
      <c r="K7" s="502" t="s">
        <v>22</v>
      </c>
      <c r="L7" s="455" t="s">
        <v>23</v>
      </c>
      <c r="M7" s="866" t="s">
        <v>5</v>
      </c>
      <c r="N7" s="455" t="s">
        <v>22</v>
      </c>
      <c r="O7" s="455" t="s">
        <v>23</v>
      </c>
      <c r="P7" s="866" t="s">
        <v>5</v>
      </c>
      <c r="Q7" s="13" t="s">
        <v>22</v>
      </c>
      <c r="R7" s="866" t="s">
        <v>23</v>
      </c>
      <c r="S7" s="866" t="s">
        <v>5</v>
      </c>
      <c r="T7" s="13" t="s">
        <v>22</v>
      </c>
      <c r="U7" s="866" t="s">
        <v>23</v>
      </c>
      <c r="V7" s="866" t="s">
        <v>5</v>
      </c>
      <c r="W7" s="13" t="s">
        <v>22</v>
      </c>
      <c r="X7" s="866" t="s">
        <v>23</v>
      </c>
      <c r="Y7" s="866" t="s">
        <v>5</v>
      </c>
      <c r="Z7" s="13" t="s">
        <v>22</v>
      </c>
      <c r="AA7" s="866" t="s">
        <v>23</v>
      </c>
      <c r="AB7" s="866" t="s">
        <v>5</v>
      </c>
      <c r="AC7" s="13" t="s">
        <v>22</v>
      </c>
      <c r="AD7" s="866" t="s">
        <v>23</v>
      </c>
      <c r="AE7" s="866" t="s">
        <v>5</v>
      </c>
      <c r="AF7" s="13" t="s">
        <v>22</v>
      </c>
      <c r="AG7" s="866" t="s">
        <v>5</v>
      </c>
      <c r="AH7" s="13" t="s">
        <v>22</v>
      </c>
      <c r="AI7" s="866" t="s">
        <v>5</v>
      </c>
      <c r="AJ7" s="1410"/>
      <c r="AK7" s="153"/>
      <c r="AM7" s="511"/>
      <c r="AN7" s="518"/>
      <c r="AO7" s="511"/>
    </row>
    <row r="8" spans="1:41" s="438" customFormat="1" ht="24.75" customHeight="1">
      <c r="D8" s="439"/>
      <c r="E8" s="891"/>
      <c r="F8" s="892"/>
      <c r="G8" s="506"/>
      <c r="H8" s="444"/>
      <c r="I8" s="444"/>
      <c r="J8" s="158">
        <f>H8*I8</f>
        <v>0</v>
      </c>
      <c r="K8" s="158"/>
      <c r="L8" s="158"/>
      <c r="M8" s="158">
        <f>K8*L8</f>
        <v>0</v>
      </c>
      <c r="N8" s="158"/>
      <c r="O8" s="158"/>
      <c r="P8" s="158">
        <f>N8*O8</f>
        <v>0</v>
      </c>
      <c r="Q8" s="158"/>
      <c r="R8" s="158"/>
      <c r="S8" s="158">
        <f>Q8*R8</f>
        <v>0</v>
      </c>
      <c r="T8" s="158"/>
      <c r="U8" s="158"/>
      <c r="V8" s="158">
        <f>T8*U8</f>
        <v>0</v>
      </c>
      <c r="W8" s="158"/>
      <c r="X8" s="158"/>
      <c r="Y8" s="158">
        <f>W8*X8</f>
        <v>0</v>
      </c>
      <c r="Z8" s="158"/>
      <c r="AA8" s="158"/>
      <c r="AB8" s="158">
        <f>Z8*AA8</f>
        <v>0</v>
      </c>
      <c r="AC8" s="158"/>
      <c r="AD8" s="158"/>
      <c r="AE8" s="158">
        <f>AC8*AD8</f>
        <v>0</v>
      </c>
      <c r="AF8" s="158">
        <f>T8+W8+Z8+AC8</f>
        <v>0</v>
      </c>
      <c r="AG8" s="158">
        <f t="shared" ref="AG8:AG25" si="0">V8+Y8+AB8+AE8</f>
        <v>0</v>
      </c>
      <c r="AH8" s="158">
        <f t="shared" ref="AH8:AH25" si="1">AF8+Q8+N8</f>
        <v>0</v>
      </c>
      <c r="AI8" s="158">
        <f t="shared" ref="AI8:AI25" si="2">AG8+S8+P8</f>
        <v>0</v>
      </c>
      <c r="AJ8" s="159"/>
      <c r="AK8" s="440"/>
      <c r="AM8" s="512"/>
      <c r="AN8" s="519"/>
      <c r="AO8" s="512"/>
    </row>
    <row r="9" spans="1:41" ht="24.75" customHeight="1">
      <c r="D9" s="463"/>
      <c r="E9" s="872"/>
      <c r="F9" s="873"/>
      <c r="G9" s="789"/>
      <c r="H9" s="158"/>
      <c r="I9" s="158"/>
      <c r="J9" s="158">
        <f t="shared" ref="J9:J25" si="3">H9*I9</f>
        <v>0</v>
      </c>
      <c r="K9" s="158"/>
      <c r="L9" s="158"/>
      <c r="M9" s="158">
        <f t="shared" ref="M9:M25" si="4">K9*L9</f>
        <v>0</v>
      </c>
      <c r="N9" s="158"/>
      <c r="O9" s="158"/>
      <c r="P9" s="158">
        <f t="shared" ref="P9:P25" si="5">N9*O9</f>
        <v>0</v>
      </c>
      <c r="Q9" s="158"/>
      <c r="R9" s="158"/>
      <c r="S9" s="158">
        <f t="shared" ref="S9:S25" si="6">Q9*R9</f>
        <v>0</v>
      </c>
      <c r="T9" s="158"/>
      <c r="U9" s="158"/>
      <c r="V9" s="158">
        <f t="shared" ref="V9:V25" si="7">T9*U9</f>
        <v>0</v>
      </c>
      <c r="W9" s="158"/>
      <c r="X9" s="158"/>
      <c r="Y9" s="158">
        <f t="shared" ref="Y9:Y25" si="8">W9*X9</f>
        <v>0</v>
      </c>
      <c r="Z9" s="158"/>
      <c r="AA9" s="158"/>
      <c r="AB9" s="158">
        <f t="shared" ref="AB9:AB25" si="9">Z9*AA9</f>
        <v>0</v>
      </c>
      <c r="AC9" s="158"/>
      <c r="AD9" s="158"/>
      <c r="AE9" s="158">
        <f t="shared" ref="AE9:AE25" si="10">AC9*AD9</f>
        <v>0</v>
      </c>
      <c r="AF9" s="158">
        <f t="shared" ref="AF9:AF25" si="11">T9+W9+Z9+AC9</f>
        <v>0</v>
      </c>
      <c r="AG9" s="158">
        <f t="shared" si="0"/>
        <v>0</v>
      </c>
      <c r="AH9" s="158">
        <f t="shared" si="1"/>
        <v>0</v>
      </c>
      <c r="AI9" s="158">
        <f t="shared" si="2"/>
        <v>0</v>
      </c>
      <c r="AJ9" s="159"/>
      <c r="AK9" s="10"/>
      <c r="AL9" s="457">
        <f t="shared" ref="AL9:AL26" si="12">AI9-M9</f>
        <v>0</v>
      </c>
      <c r="AM9" s="513"/>
      <c r="AN9" s="520"/>
      <c r="AO9" s="513"/>
    </row>
    <row r="10" spans="1:41" ht="24.75" customHeight="1">
      <c r="D10" s="463"/>
      <c r="E10" s="872"/>
      <c r="F10" s="873"/>
      <c r="G10" s="789"/>
      <c r="H10" s="158"/>
      <c r="I10" s="158"/>
      <c r="J10" s="158">
        <f t="shared" si="3"/>
        <v>0</v>
      </c>
      <c r="K10" s="158"/>
      <c r="L10" s="158"/>
      <c r="M10" s="158">
        <f t="shared" si="4"/>
        <v>0</v>
      </c>
      <c r="N10" s="158"/>
      <c r="O10" s="158"/>
      <c r="P10" s="158">
        <f t="shared" si="5"/>
        <v>0</v>
      </c>
      <c r="Q10" s="158"/>
      <c r="R10" s="158"/>
      <c r="S10" s="158">
        <f t="shared" si="6"/>
        <v>0</v>
      </c>
      <c r="T10" s="158"/>
      <c r="U10" s="158"/>
      <c r="V10" s="158">
        <f t="shared" si="7"/>
        <v>0</v>
      </c>
      <c r="W10" s="158"/>
      <c r="X10" s="158"/>
      <c r="Y10" s="158">
        <f t="shared" si="8"/>
        <v>0</v>
      </c>
      <c r="Z10" s="158"/>
      <c r="AA10" s="158"/>
      <c r="AB10" s="158">
        <f t="shared" si="9"/>
        <v>0</v>
      </c>
      <c r="AC10" s="158"/>
      <c r="AD10" s="158"/>
      <c r="AE10" s="158">
        <f t="shared" si="10"/>
        <v>0</v>
      </c>
      <c r="AF10" s="158">
        <f t="shared" si="11"/>
        <v>0</v>
      </c>
      <c r="AG10" s="158">
        <f t="shared" si="0"/>
        <v>0</v>
      </c>
      <c r="AH10" s="158">
        <f t="shared" si="1"/>
        <v>0</v>
      </c>
      <c r="AI10" s="158">
        <f t="shared" si="2"/>
        <v>0</v>
      </c>
      <c r="AJ10" s="159"/>
      <c r="AK10" s="10"/>
      <c r="AL10" s="457">
        <f t="shared" si="12"/>
        <v>0</v>
      </c>
      <c r="AM10" s="513"/>
      <c r="AN10" s="520"/>
      <c r="AO10" s="513"/>
    </row>
    <row r="11" spans="1:41" ht="24.75" customHeight="1">
      <c r="A11" s="614"/>
      <c r="D11" s="463"/>
      <c r="E11" s="872"/>
      <c r="F11" s="873"/>
      <c r="G11" s="789"/>
      <c r="H11" s="158"/>
      <c r="I11" s="158"/>
      <c r="J11" s="158">
        <f t="shared" si="3"/>
        <v>0</v>
      </c>
      <c r="K11" s="158"/>
      <c r="L11" s="158"/>
      <c r="M11" s="158">
        <f t="shared" si="4"/>
        <v>0</v>
      </c>
      <c r="N11" s="158"/>
      <c r="O11" s="158"/>
      <c r="P11" s="158">
        <f t="shared" si="5"/>
        <v>0</v>
      </c>
      <c r="Q11" s="158"/>
      <c r="R11" s="158"/>
      <c r="S11" s="158">
        <f t="shared" si="6"/>
        <v>0</v>
      </c>
      <c r="T11" s="158"/>
      <c r="U11" s="158"/>
      <c r="V11" s="158">
        <f t="shared" si="7"/>
        <v>0</v>
      </c>
      <c r="W11" s="158"/>
      <c r="X11" s="158"/>
      <c r="Y11" s="158">
        <f t="shared" si="8"/>
        <v>0</v>
      </c>
      <c r="Z11" s="158"/>
      <c r="AA11" s="158"/>
      <c r="AB11" s="158">
        <f t="shared" si="9"/>
        <v>0</v>
      </c>
      <c r="AC11" s="158"/>
      <c r="AD11" s="158"/>
      <c r="AE11" s="158">
        <f t="shared" si="10"/>
        <v>0</v>
      </c>
      <c r="AF11" s="158">
        <f t="shared" si="11"/>
        <v>0</v>
      </c>
      <c r="AG11" s="158">
        <f t="shared" si="0"/>
        <v>0</v>
      </c>
      <c r="AH11" s="158">
        <f t="shared" si="1"/>
        <v>0</v>
      </c>
      <c r="AI11" s="158">
        <f t="shared" si="2"/>
        <v>0</v>
      </c>
      <c r="AJ11" s="159"/>
      <c r="AK11" s="10"/>
      <c r="AL11" s="457">
        <f t="shared" si="12"/>
        <v>0</v>
      </c>
      <c r="AM11" s="513"/>
      <c r="AN11" s="520"/>
      <c r="AO11" s="513"/>
    </row>
    <row r="12" spans="1:41" ht="24.75" customHeight="1">
      <c r="A12" s="615"/>
      <c r="D12" s="463"/>
      <c r="E12" s="872"/>
      <c r="F12" s="873"/>
      <c r="G12" s="789"/>
      <c r="H12" s="158"/>
      <c r="I12" s="158"/>
      <c r="J12" s="158">
        <f t="shared" si="3"/>
        <v>0</v>
      </c>
      <c r="K12" s="158"/>
      <c r="L12" s="158"/>
      <c r="M12" s="158">
        <f t="shared" si="4"/>
        <v>0</v>
      </c>
      <c r="N12" s="158"/>
      <c r="O12" s="158"/>
      <c r="P12" s="158">
        <f t="shared" si="5"/>
        <v>0</v>
      </c>
      <c r="Q12" s="158"/>
      <c r="R12" s="158"/>
      <c r="S12" s="158">
        <f t="shared" si="6"/>
        <v>0</v>
      </c>
      <c r="T12" s="158"/>
      <c r="U12" s="158"/>
      <c r="V12" s="158">
        <f t="shared" si="7"/>
        <v>0</v>
      </c>
      <c r="W12" s="158"/>
      <c r="X12" s="158"/>
      <c r="Y12" s="158">
        <f t="shared" si="8"/>
        <v>0</v>
      </c>
      <c r="Z12" s="158"/>
      <c r="AA12" s="158"/>
      <c r="AB12" s="158">
        <f t="shared" si="9"/>
        <v>0</v>
      </c>
      <c r="AC12" s="158"/>
      <c r="AD12" s="158"/>
      <c r="AE12" s="158">
        <f t="shared" si="10"/>
        <v>0</v>
      </c>
      <c r="AF12" s="158">
        <f t="shared" si="11"/>
        <v>0</v>
      </c>
      <c r="AG12" s="158">
        <f t="shared" si="0"/>
        <v>0</v>
      </c>
      <c r="AH12" s="158">
        <f t="shared" si="1"/>
        <v>0</v>
      </c>
      <c r="AI12" s="158">
        <f t="shared" si="2"/>
        <v>0</v>
      </c>
      <c r="AJ12" s="159"/>
      <c r="AK12" s="10"/>
      <c r="AL12" s="457">
        <f t="shared" si="12"/>
        <v>0</v>
      </c>
      <c r="AM12" s="513"/>
      <c r="AN12" s="520"/>
      <c r="AO12" s="513"/>
    </row>
    <row r="13" spans="1:41" ht="24.75" customHeight="1">
      <c r="A13" s="614"/>
      <c r="D13" s="463"/>
      <c r="E13" s="872"/>
      <c r="F13" s="873"/>
      <c r="G13" s="789"/>
      <c r="H13" s="158"/>
      <c r="I13" s="158"/>
      <c r="J13" s="158">
        <f t="shared" si="3"/>
        <v>0</v>
      </c>
      <c r="K13" s="158"/>
      <c r="L13" s="158"/>
      <c r="M13" s="158">
        <f t="shared" si="4"/>
        <v>0</v>
      </c>
      <c r="N13" s="158"/>
      <c r="O13" s="158"/>
      <c r="P13" s="158">
        <f t="shared" si="5"/>
        <v>0</v>
      </c>
      <c r="Q13" s="158"/>
      <c r="R13" s="158"/>
      <c r="S13" s="158">
        <f t="shared" si="6"/>
        <v>0</v>
      </c>
      <c r="T13" s="158"/>
      <c r="U13" s="158"/>
      <c r="V13" s="158">
        <f t="shared" si="7"/>
        <v>0</v>
      </c>
      <c r="W13" s="158"/>
      <c r="X13" s="158"/>
      <c r="Y13" s="158">
        <f t="shared" si="8"/>
        <v>0</v>
      </c>
      <c r="Z13" s="158"/>
      <c r="AA13" s="158"/>
      <c r="AB13" s="158">
        <f t="shared" si="9"/>
        <v>0</v>
      </c>
      <c r="AC13" s="158"/>
      <c r="AD13" s="158"/>
      <c r="AE13" s="158">
        <f t="shared" si="10"/>
        <v>0</v>
      </c>
      <c r="AF13" s="158">
        <f t="shared" si="11"/>
        <v>0</v>
      </c>
      <c r="AG13" s="158">
        <f t="shared" si="0"/>
        <v>0</v>
      </c>
      <c r="AH13" s="158">
        <f t="shared" si="1"/>
        <v>0</v>
      </c>
      <c r="AI13" s="158">
        <f t="shared" si="2"/>
        <v>0</v>
      </c>
      <c r="AJ13" s="159"/>
      <c r="AK13" s="10"/>
      <c r="AL13" s="457">
        <f t="shared" si="12"/>
        <v>0</v>
      </c>
      <c r="AM13" s="513"/>
      <c r="AN13" s="520"/>
      <c r="AO13" s="513"/>
    </row>
    <row r="14" spans="1:41" ht="24.75" customHeight="1">
      <c r="A14" s="614"/>
      <c r="D14" s="463"/>
      <c r="E14" s="872"/>
      <c r="F14" s="873"/>
      <c r="G14" s="789"/>
      <c r="H14" s="158"/>
      <c r="I14" s="158"/>
      <c r="J14" s="158">
        <f t="shared" si="3"/>
        <v>0</v>
      </c>
      <c r="K14" s="158"/>
      <c r="L14" s="158"/>
      <c r="M14" s="158">
        <f t="shared" si="4"/>
        <v>0</v>
      </c>
      <c r="N14" s="158"/>
      <c r="O14" s="158"/>
      <c r="P14" s="158">
        <f t="shared" si="5"/>
        <v>0</v>
      </c>
      <c r="Q14" s="158"/>
      <c r="R14" s="158"/>
      <c r="S14" s="158">
        <f t="shared" si="6"/>
        <v>0</v>
      </c>
      <c r="T14" s="158"/>
      <c r="U14" s="158"/>
      <c r="V14" s="158">
        <f t="shared" si="7"/>
        <v>0</v>
      </c>
      <c r="W14" s="158"/>
      <c r="X14" s="158"/>
      <c r="Y14" s="158">
        <f t="shared" si="8"/>
        <v>0</v>
      </c>
      <c r="Z14" s="158"/>
      <c r="AA14" s="158"/>
      <c r="AB14" s="158">
        <f t="shared" si="9"/>
        <v>0</v>
      </c>
      <c r="AC14" s="158"/>
      <c r="AD14" s="158"/>
      <c r="AE14" s="158">
        <f t="shared" si="10"/>
        <v>0</v>
      </c>
      <c r="AF14" s="158">
        <f t="shared" si="11"/>
        <v>0</v>
      </c>
      <c r="AG14" s="158">
        <f t="shared" si="0"/>
        <v>0</v>
      </c>
      <c r="AH14" s="158">
        <f t="shared" si="1"/>
        <v>0</v>
      </c>
      <c r="AI14" s="158">
        <f t="shared" si="2"/>
        <v>0</v>
      </c>
      <c r="AJ14" s="159"/>
      <c r="AK14" s="10"/>
      <c r="AL14" s="457">
        <f t="shared" si="12"/>
        <v>0</v>
      </c>
      <c r="AM14" s="513"/>
      <c r="AN14" s="520"/>
      <c r="AO14" s="513"/>
    </row>
    <row r="15" spans="1:41" ht="24.75" customHeight="1">
      <c r="A15" s="614"/>
      <c r="D15" s="463"/>
      <c r="E15" s="872"/>
      <c r="F15" s="873"/>
      <c r="G15" s="789"/>
      <c r="H15" s="158"/>
      <c r="I15" s="158"/>
      <c r="J15" s="158">
        <f t="shared" si="3"/>
        <v>0</v>
      </c>
      <c r="K15" s="158"/>
      <c r="L15" s="158"/>
      <c r="M15" s="158">
        <f t="shared" si="4"/>
        <v>0</v>
      </c>
      <c r="N15" s="158"/>
      <c r="O15" s="158"/>
      <c r="P15" s="158">
        <f t="shared" si="5"/>
        <v>0</v>
      </c>
      <c r="Q15" s="158"/>
      <c r="R15" s="158"/>
      <c r="S15" s="158">
        <f t="shared" si="6"/>
        <v>0</v>
      </c>
      <c r="T15" s="158"/>
      <c r="U15" s="158"/>
      <c r="V15" s="158">
        <f t="shared" si="7"/>
        <v>0</v>
      </c>
      <c r="W15" s="158"/>
      <c r="X15" s="158"/>
      <c r="Y15" s="158">
        <f t="shared" si="8"/>
        <v>0</v>
      </c>
      <c r="Z15" s="158"/>
      <c r="AA15" s="158"/>
      <c r="AB15" s="158">
        <f t="shared" si="9"/>
        <v>0</v>
      </c>
      <c r="AC15" s="158"/>
      <c r="AD15" s="158"/>
      <c r="AE15" s="158">
        <f t="shared" si="10"/>
        <v>0</v>
      </c>
      <c r="AF15" s="158">
        <f t="shared" si="11"/>
        <v>0</v>
      </c>
      <c r="AG15" s="158">
        <f t="shared" si="0"/>
        <v>0</v>
      </c>
      <c r="AH15" s="158">
        <f t="shared" si="1"/>
        <v>0</v>
      </c>
      <c r="AI15" s="158">
        <f t="shared" si="2"/>
        <v>0</v>
      </c>
      <c r="AJ15" s="159"/>
      <c r="AK15" s="10"/>
      <c r="AL15" s="457">
        <f t="shared" si="12"/>
        <v>0</v>
      </c>
      <c r="AM15" s="513"/>
      <c r="AN15" s="520"/>
      <c r="AO15" s="513"/>
    </row>
    <row r="16" spans="1:41" ht="24.75" customHeight="1">
      <c r="A16" s="614"/>
      <c r="D16" s="463"/>
      <c r="E16" s="872"/>
      <c r="F16" s="873"/>
      <c r="G16" s="789"/>
      <c r="H16" s="158"/>
      <c r="I16" s="158"/>
      <c r="J16" s="158">
        <f t="shared" si="3"/>
        <v>0</v>
      </c>
      <c r="K16" s="158"/>
      <c r="L16" s="158"/>
      <c r="M16" s="158">
        <f t="shared" si="4"/>
        <v>0</v>
      </c>
      <c r="N16" s="158"/>
      <c r="O16" s="158"/>
      <c r="P16" s="158">
        <f t="shared" si="5"/>
        <v>0</v>
      </c>
      <c r="Q16" s="158"/>
      <c r="R16" s="158"/>
      <c r="S16" s="158">
        <f t="shared" si="6"/>
        <v>0</v>
      </c>
      <c r="T16" s="158"/>
      <c r="U16" s="158"/>
      <c r="V16" s="158">
        <f t="shared" si="7"/>
        <v>0</v>
      </c>
      <c r="W16" s="158"/>
      <c r="X16" s="158"/>
      <c r="Y16" s="158">
        <f t="shared" si="8"/>
        <v>0</v>
      </c>
      <c r="Z16" s="158"/>
      <c r="AA16" s="158"/>
      <c r="AB16" s="158">
        <f t="shared" si="9"/>
        <v>0</v>
      </c>
      <c r="AC16" s="158"/>
      <c r="AD16" s="158"/>
      <c r="AE16" s="158">
        <f t="shared" si="10"/>
        <v>0</v>
      </c>
      <c r="AF16" s="158">
        <f t="shared" si="11"/>
        <v>0</v>
      </c>
      <c r="AG16" s="158">
        <f t="shared" si="0"/>
        <v>0</v>
      </c>
      <c r="AH16" s="158">
        <f t="shared" si="1"/>
        <v>0</v>
      </c>
      <c r="AI16" s="158">
        <f t="shared" si="2"/>
        <v>0</v>
      </c>
      <c r="AJ16" s="159"/>
      <c r="AK16" s="10"/>
      <c r="AL16" s="457">
        <f t="shared" si="12"/>
        <v>0</v>
      </c>
      <c r="AM16" s="513"/>
      <c r="AN16" s="520"/>
      <c r="AO16" s="513"/>
    </row>
    <row r="17" spans="1:41" ht="24.75" customHeight="1">
      <c r="A17" s="614"/>
      <c r="D17" s="463"/>
      <c r="E17" s="872"/>
      <c r="F17" s="873"/>
      <c r="G17" s="789"/>
      <c r="H17" s="158"/>
      <c r="I17" s="158"/>
      <c r="J17" s="158">
        <f t="shared" si="3"/>
        <v>0</v>
      </c>
      <c r="K17" s="158"/>
      <c r="L17" s="158"/>
      <c r="M17" s="158">
        <f t="shared" si="4"/>
        <v>0</v>
      </c>
      <c r="N17" s="158"/>
      <c r="O17" s="158"/>
      <c r="P17" s="158">
        <f t="shared" si="5"/>
        <v>0</v>
      </c>
      <c r="Q17" s="158"/>
      <c r="R17" s="158"/>
      <c r="S17" s="158">
        <f t="shared" si="6"/>
        <v>0</v>
      </c>
      <c r="T17" s="158"/>
      <c r="U17" s="158"/>
      <c r="V17" s="158">
        <f t="shared" si="7"/>
        <v>0</v>
      </c>
      <c r="W17" s="158"/>
      <c r="X17" s="158"/>
      <c r="Y17" s="158">
        <f t="shared" si="8"/>
        <v>0</v>
      </c>
      <c r="Z17" s="158"/>
      <c r="AA17" s="158"/>
      <c r="AB17" s="158">
        <f t="shared" si="9"/>
        <v>0</v>
      </c>
      <c r="AC17" s="158"/>
      <c r="AD17" s="158"/>
      <c r="AE17" s="158">
        <f t="shared" si="10"/>
        <v>0</v>
      </c>
      <c r="AF17" s="158">
        <f t="shared" si="11"/>
        <v>0</v>
      </c>
      <c r="AG17" s="158">
        <f t="shared" si="0"/>
        <v>0</v>
      </c>
      <c r="AH17" s="158">
        <f t="shared" si="1"/>
        <v>0</v>
      </c>
      <c r="AI17" s="158">
        <f t="shared" si="2"/>
        <v>0</v>
      </c>
      <c r="AJ17" s="159"/>
      <c r="AK17" s="10"/>
      <c r="AL17" s="457">
        <f t="shared" si="12"/>
        <v>0</v>
      </c>
      <c r="AM17" s="513"/>
      <c r="AN17" s="520"/>
      <c r="AO17" s="513"/>
    </row>
    <row r="18" spans="1:41" ht="24.75" customHeight="1">
      <c r="A18" s="614"/>
      <c r="D18" s="463"/>
      <c r="E18" s="872"/>
      <c r="F18" s="873"/>
      <c r="G18" s="789"/>
      <c r="H18" s="158"/>
      <c r="I18" s="158"/>
      <c r="J18" s="158">
        <f t="shared" si="3"/>
        <v>0</v>
      </c>
      <c r="K18" s="158"/>
      <c r="L18" s="158"/>
      <c r="M18" s="158">
        <f t="shared" si="4"/>
        <v>0</v>
      </c>
      <c r="N18" s="158"/>
      <c r="O18" s="158"/>
      <c r="P18" s="158">
        <f t="shared" si="5"/>
        <v>0</v>
      </c>
      <c r="Q18" s="158"/>
      <c r="R18" s="158"/>
      <c r="S18" s="158">
        <f t="shared" si="6"/>
        <v>0</v>
      </c>
      <c r="T18" s="158"/>
      <c r="U18" s="158"/>
      <c r="V18" s="158">
        <f t="shared" si="7"/>
        <v>0</v>
      </c>
      <c r="W18" s="158"/>
      <c r="X18" s="158"/>
      <c r="Y18" s="158">
        <f t="shared" si="8"/>
        <v>0</v>
      </c>
      <c r="Z18" s="158"/>
      <c r="AA18" s="158"/>
      <c r="AB18" s="158">
        <f t="shared" si="9"/>
        <v>0</v>
      </c>
      <c r="AC18" s="158"/>
      <c r="AD18" s="158"/>
      <c r="AE18" s="158">
        <f t="shared" si="10"/>
        <v>0</v>
      </c>
      <c r="AF18" s="158">
        <f t="shared" si="11"/>
        <v>0</v>
      </c>
      <c r="AG18" s="158">
        <f t="shared" si="0"/>
        <v>0</v>
      </c>
      <c r="AH18" s="158">
        <f t="shared" si="1"/>
        <v>0</v>
      </c>
      <c r="AI18" s="158">
        <f t="shared" si="2"/>
        <v>0</v>
      </c>
      <c r="AJ18" s="159"/>
      <c r="AK18" s="10"/>
      <c r="AL18" s="457">
        <f t="shared" si="12"/>
        <v>0</v>
      </c>
      <c r="AM18" s="513"/>
      <c r="AN18" s="520"/>
      <c r="AO18" s="513"/>
    </row>
    <row r="19" spans="1:41" ht="24.75" customHeight="1">
      <c r="A19" s="614"/>
      <c r="D19" s="463"/>
      <c r="E19" s="872"/>
      <c r="F19" s="873"/>
      <c r="G19" s="789"/>
      <c r="H19" s="158"/>
      <c r="I19" s="158"/>
      <c r="J19" s="158">
        <f t="shared" si="3"/>
        <v>0</v>
      </c>
      <c r="K19" s="158"/>
      <c r="L19" s="158"/>
      <c r="M19" s="158">
        <f t="shared" si="4"/>
        <v>0</v>
      </c>
      <c r="N19" s="158"/>
      <c r="O19" s="158"/>
      <c r="P19" s="158">
        <f t="shared" si="5"/>
        <v>0</v>
      </c>
      <c r="Q19" s="158"/>
      <c r="R19" s="158"/>
      <c r="S19" s="158">
        <f t="shared" si="6"/>
        <v>0</v>
      </c>
      <c r="T19" s="158"/>
      <c r="U19" s="158"/>
      <c r="V19" s="158">
        <f t="shared" si="7"/>
        <v>0</v>
      </c>
      <c r="W19" s="158"/>
      <c r="X19" s="158"/>
      <c r="Y19" s="158">
        <f t="shared" si="8"/>
        <v>0</v>
      </c>
      <c r="Z19" s="158"/>
      <c r="AA19" s="158"/>
      <c r="AB19" s="158">
        <f t="shared" si="9"/>
        <v>0</v>
      </c>
      <c r="AC19" s="158"/>
      <c r="AD19" s="158"/>
      <c r="AE19" s="158">
        <f t="shared" si="10"/>
        <v>0</v>
      </c>
      <c r="AF19" s="158">
        <f t="shared" si="11"/>
        <v>0</v>
      </c>
      <c r="AG19" s="158">
        <f t="shared" si="0"/>
        <v>0</v>
      </c>
      <c r="AH19" s="158">
        <f t="shared" si="1"/>
        <v>0</v>
      </c>
      <c r="AI19" s="158">
        <f t="shared" si="2"/>
        <v>0</v>
      </c>
      <c r="AJ19" s="159"/>
      <c r="AK19" s="10"/>
      <c r="AL19" s="457">
        <f t="shared" si="12"/>
        <v>0</v>
      </c>
      <c r="AM19" s="513"/>
      <c r="AN19" s="520"/>
      <c r="AO19" s="513"/>
    </row>
    <row r="20" spans="1:41" ht="24.75" customHeight="1">
      <c r="A20" s="614"/>
      <c r="D20" s="463"/>
      <c r="E20" s="872"/>
      <c r="F20" s="873"/>
      <c r="G20" s="789"/>
      <c r="H20" s="158"/>
      <c r="I20" s="158"/>
      <c r="J20" s="158">
        <f t="shared" si="3"/>
        <v>0</v>
      </c>
      <c r="K20" s="158"/>
      <c r="L20" s="158"/>
      <c r="M20" s="158">
        <f t="shared" si="4"/>
        <v>0</v>
      </c>
      <c r="N20" s="158"/>
      <c r="O20" s="158"/>
      <c r="P20" s="158">
        <f t="shared" si="5"/>
        <v>0</v>
      </c>
      <c r="Q20" s="158"/>
      <c r="R20" s="158"/>
      <c r="S20" s="158">
        <f t="shared" si="6"/>
        <v>0</v>
      </c>
      <c r="T20" s="158"/>
      <c r="U20" s="158"/>
      <c r="V20" s="158">
        <f t="shared" si="7"/>
        <v>0</v>
      </c>
      <c r="W20" s="158"/>
      <c r="X20" s="158"/>
      <c r="Y20" s="158">
        <f t="shared" si="8"/>
        <v>0</v>
      </c>
      <c r="Z20" s="158"/>
      <c r="AA20" s="158"/>
      <c r="AB20" s="158">
        <f t="shared" si="9"/>
        <v>0</v>
      </c>
      <c r="AC20" s="158"/>
      <c r="AD20" s="158"/>
      <c r="AE20" s="158">
        <f t="shared" si="10"/>
        <v>0</v>
      </c>
      <c r="AF20" s="158">
        <f t="shared" si="11"/>
        <v>0</v>
      </c>
      <c r="AG20" s="158">
        <f t="shared" si="0"/>
        <v>0</v>
      </c>
      <c r="AH20" s="158">
        <f t="shared" si="1"/>
        <v>0</v>
      </c>
      <c r="AI20" s="158">
        <f t="shared" si="2"/>
        <v>0</v>
      </c>
      <c r="AJ20" s="159"/>
      <c r="AK20" s="10"/>
      <c r="AL20" s="457">
        <f t="shared" si="12"/>
        <v>0</v>
      </c>
      <c r="AM20" s="513"/>
      <c r="AN20" s="520"/>
      <c r="AO20" s="513"/>
    </row>
    <row r="21" spans="1:41" ht="24.75" customHeight="1">
      <c r="D21" s="463"/>
      <c r="E21" s="872"/>
      <c r="F21" s="873"/>
      <c r="G21" s="789"/>
      <c r="H21" s="158"/>
      <c r="I21" s="158"/>
      <c r="J21" s="158">
        <f t="shared" si="3"/>
        <v>0</v>
      </c>
      <c r="K21" s="158"/>
      <c r="L21" s="158"/>
      <c r="M21" s="158">
        <f t="shared" si="4"/>
        <v>0</v>
      </c>
      <c r="N21" s="158"/>
      <c r="O21" s="158"/>
      <c r="P21" s="158">
        <f t="shared" si="5"/>
        <v>0</v>
      </c>
      <c r="Q21" s="158"/>
      <c r="R21" s="158"/>
      <c r="S21" s="158">
        <f t="shared" si="6"/>
        <v>0</v>
      </c>
      <c r="T21" s="158"/>
      <c r="U21" s="158"/>
      <c r="V21" s="158">
        <f t="shared" si="7"/>
        <v>0</v>
      </c>
      <c r="W21" s="158"/>
      <c r="X21" s="158"/>
      <c r="Y21" s="158">
        <f t="shared" si="8"/>
        <v>0</v>
      </c>
      <c r="Z21" s="158"/>
      <c r="AA21" s="158"/>
      <c r="AB21" s="158">
        <f t="shared" si="9"/>
        <v>0</v>
      </c>
      <c r="AC21" s="158"/>
      <c r="AD21" s="158"/>
      <c r="AE21" s="158">
        <f t="shared" si="10"/>
        <v>0</v>
      </c>
      <c r="AF21" s="158">
        <f t="shared" si="11"/>
        <v>0</v>
      </c>
      <c r="AG21" s="158">
        <f t="shared" si="0"/>
        <v>0</v>
      </c>
      <c r="AH21" s="158">
        <f t="shared" si="1"/>
        <v>0</v>
      </c>
      <c r="AI21" s="158">
        <f t="shared" si="2"/>
        <v>0</v>
      </c>
      <c r="AJ21" s="159"/>
      <c r="AK21" s="10"/>
      <c r="AL21" s="457">
        <f t="shared" si="12"/>
        <v>0</v>
      </c>
      <c r="AM21" s="513"/>
      <c r="AN21" s="520"/>
      <c r="AO21" s="513"/>
    </row>
    <row r="22" spans="1:41" ht="24.75" customHeight="1">
      <c r="D22" s="463"/>
      <c r="E22" s="872"/>
      <c r="F22" s="873"/>
      <c r="G22" s="789"/>
      <c r="H22" s="158"/>
      <c r="I22" s="158"/>
      <c r="J22" s="158">
        <f t="shared" si="3"/>
        <v>0</v>
      </c>
      <c r="K22" s="158"/>
      <c r="L22" s="158"/>
      <c r="M22" s="158">
        <f t="shared" si="4"/>
        <v>0</v>
      </c>
      <c r="N22" s="158"/>
      <c r="O22" s="158"/>
      <c r="P22" s="158">
        <f t="shared" si="5"/>
        <v>0</v>
      </c>
      <c r="Q22" s="158"/>
      <c r="R22" s="158"/>
      <c r="S22" s="158">
        <f t="shared" si="6"/>
        <v>0</v>
      </c>
      <c r="T22" s="158"/>
      <c r="U22" s="158"/>
      <c r="V22" s="158">
        <f t="shared" si="7"/>
        <v>0</v>
      </c>
      <c r="W22" s="158"/>
      <c r="X22" s="158"/>
      <c r="Y22" s="158">
        <f t="shared" si="8"/>
        <v>0</v>
      </c>
      <c r="Z22" s="158"/>
      <c r="AA22" s="158"/>
      <c r="AB22" s="158">
        <f t="shared" si="9"/>
        <v>0</v>
      </c>
      <c r="AC22" s="158"/>
      <c r="AD22" s="158"/>
      <c r="AE22" s="158">
        <f t="shared" si="10"/>
        <v>0</v>
      </c>
      <c r="AF22" s="158">
        <f t="shared" si="11"/>
        <v>0</v>
      </c>
      <c r="AG22" s="158">
        <f t="shared" si="0"/>
        <v>0</v>
      </c>
      <c r="AH22" s="158">
        <f t="shared" si="1"/>
        <v>0</v>
      </c>
      <c r="AI22" s="158">
        <f t="shared" si="2"/>
        <v>0</v>
      </c>
      <c r="AJ22" s="159"/>
      <c r="AK22" s="10"/>
      <c r="AL22" s="457">
        <f t="shared" si="12"/>
        <v>0</v>
      </c>
      <c r="AM22" s="513"/>
      <c r="AN22" s="520"/>
      <c r="AO22" s="513"/>
    </row>
    <row r="23" spans="1:41" ht="24.75" customHeight="1">
      <c r="A23" s="614"/>
      <c r="D23" s="463"/>
      <c r="E23" s="872"/>
      <c r="F23" s="873"/>
      <c r="G23" s="789"/>
      <c r="H23" s="158"/>
      <c r="I23" s="158"/>
      <c r="J23" s="158">
        <f t="shared" si="3"/>
        <v>0</v>
      </c>
      <c r="K23" s="158"/>
      <c r="L23" s="158"/>
      <c r="M23" s="158">
        <f t="shared" si="4"/>
        <v>0</v>
      </c>
      <c r="N23" s="158"/>
      <c r="O23" s="158"/>
      <c r="P23" s="158">
        <f t="shared" si="5"/>
        <v>0</v>
      </c>
      <c r="Q23" s="158"/>
      <c r="R23" s="158"/>
      <c r="S23" s="158">
        <f t="shared" si="6"/>
        <v>0</v>
      </c>
      <c r="T23" s="158"/>
      <c r="U23" s="158"/>
      <c r="V23" s="158">
        <f t="shared" si="7"/>
        <v>0</v>
      </c>
      <c r="W23" s="158"/>
      <c r="X23" s="158"/>
      <c r="Y23" s="158">
        <f t="shared" si="8"/>
        <v>0</v>
      </c>
      <c r="Z23" s="158"/>
      <c r="AA23" s="158"/>
      <c r="AB23" s="158">
        <f t="shared" si="9"/>
        <v>0</v>
      </c>
      <c r="AC23" s="158"/>
      <c r="AD23" s="158"/>
      <c r="AE23" s="158">
        <f t="shared" si="10"/>
        <v>0</v>
      </c>
      <c r="AF23" s="158">
        <f t="shared" si="11"/>
        <v>0</v>
      </c>
      <c r="AG23" s="158">
        <f t="shared" si="0"/>
        <v>0</v>
      </c>
      <c r="AH23" s="158">
        <f t="shared" si="1"/>
        <v>0</v>
      </c>
      <c r="AI23" s="158">
        <f t="shared" si="2"/>
        <v>0</v>
      </c>
      <c r="AJ23" s="159"/>
      <c r="AK23" s="10"/>
      <c r="AL23" s="457">
        <f t="shared" si="12"/>
        <v>0</v>
      </c>
      <c r="AM23" s="513"/>
      <c r="AN23" s="520"/>
      <c r="AO23" s="513"/>
    </row>
    <row r="24" spans="1:41" ht="24.75" customHeight="1">
      <c r="A24" s="614"/>
      <c r="D24" s="463"/>
      <c r="E24" s="872"/>
      <c r="F24" s="873"/>
      <c r="G24" s="789"/>
      <c r="H24" s="158"/>
      <c r="I24" s="158"/>
      <c r="J24" s="158">
        <f t="shared" si="3"/>
        <v>0</v>
      </c>
      <c r="K24" s="158"/>
      <c r="L24" s="158"/>
      <c r="M24" s="158">
        <f t="shared" si="4"/>
        <v>0</v>
      </c>
      <c r="N24" s="158"/>
      <c r="O24" s="158"/>
      <c r="P24" s="158">
        <f t="shared" si="5"/>
        <v>0</v>
      </c>
      <c r="Q24" s="158"/>
      <c r="R24" s="158"/>
      <c r="S24" s="158">
        <f t="shared" si="6"/>
        <v>0</v>
      </c>
      <c r="T24" s="158"/>
      <c r="U24" s="158"/>
      <c r="V24" s="158">
        <f t="shared" si="7"/>
        <v>0</v>
      </c>
      <c r="W24" s="158"/>
      <c r="X24" s="158"/>
      <c r="Y24" s="158">
        <f t="shared" si="8"/>
        <v>0</v>
      </c>
      <c r="Z24" s="158"/>
      <c r="AA24" s="158"/>
      <c r="AB24" s="158">
        <f t="shared" si="9"/>
        <v>0</v>
      </c>
      <c r="AC24" s="158"/>
      <c r="AD24" s="158"/>
      <c r="AE24" s="158">
        <f t="shared" si="10"/>
        <v>0</v>
      </c>
      <c r="AF24" s="158">
        <f t="shared" si="11"/>
        <v>0</v>
      </c>
      <c r="AG24" s="158">
        <f t="shared" si="0"/>
        <v>0</v>
      </c>
      <c r="AH24" s="158">
        <f t="shared" si="1"/>
        <v>0</v>
      </c>
      <c r="AI24" s="158">
        <f t="shared" si="2"/>
        <v>0</v>
      </c>
      <c r="AJ24" s="159"/>
      <c r="AK24" s="10"/>
      <c r="AL24" s="457">
        <f t="shared" si="12"/>
        <v>0</v>
      </c>
      <c r="AM24" s="513"/>
      <c r="AN24" s="520"/>
      <c r="AO24" s="513"/>
    </row>
    <row r="25" spans="1:41" ht="24.75" customHeight="1">
      <c r="A25" s="614"/>
      <c r="D25" s="463"/>
      <c r="E25" s="872"/>
      <c r="F25" s="873"/>
      <c r="G25" s="789"/>
      <c r="H25" s="158"/>
      <c r="I25" s="158"/>
      <c r="J25" s="158">
        <f t="shared" si="3"/>
        <v>0</v>
      </c>
      <c r="K25" s="158"/>
      <c r="L25" s="158"/>
      <c r="M25" s="158">
        <f t="shared" si="4"/>
        <v>0</v>
      </c>
      <c r="N25" s="158"/>
      <c r="O25" s="158"/>
      <c r="P25" s="158">
        <f t="shared" si="5"/>
        <v>0</v>
      </c>
      <c r="Q25" s="158"/>
      <c r="R25" s="158"/>
      <c r="S25" s="158">
        <f t="shared" si="6"/>
        <v>0</v>
      </c>
      <c r="T25" s="158"/>
      <c r="U25" s="158"/>
      <c r="V25" s="158">
        <f t="shared" si="7"/>
        <v>0</v>
      </c>
      <c r="W25" s="158"/>
      <c r="X25" s="158"/>
      <c r="Y25" s="158">
        <f t="shared" si="8"/>
        <v>0</v>
      </c>
      <c r="Z25" s="158"/>
      <c r="AA25" s="158"/>
      <c r="AB25" s="158">
        <f t="shared" si="9"/>
        <v>0</v>
      </c>
      <c r="AC25" s="158"/>
      <c r="AD25" s="158"/>
      <c r="AE25" s="158">
        <f t="shared" si="10"/>
        <v>0</v>
      </c>
      <c r="AF25" s="158">
        <f t="shared" si="11"/>
        <v>0</v>
      </c>
      <c r="AG25" s="158">
        <f t="shared" si="0"/>
        <v>0</v>
      </c>
      <c r="AH25" s="158">
        <f t="shared" si="1"/>
        <v>0</v>
      </c>
      <c r="AI25" s="158">
        <f t="shared" si="2"/>
        <v>0</v>
      </c>
      <c r="AJ25" s="159"/>
      <c r="AK25" s="10"/>
      <c r="AL25" s="457">
        <f t="shared" si="12"/>
        <v>0</v>
      </c>
      <c r="AM25" s="513"/>
      <c r="AN25" s="520"/>
      <c r="AO25" s="513"/>
    </row>
    <row r="26" spans="1:41" ht="25.25" customHeight="1" thickBot="1">
      <c r="D26" s="1229" t="s">
        <v>118</v>
      </c>
      <c r="E26" s="1230"/>
      <c r="F26" s="1231"/>
      <c r="G26" s="507"/>
      <c r="H26" s="437"/>
      <c r="I26" s="437"/>
      <c r="J26" s="1067">
        <f>SUM(J8:J25)</f>
        <v>0</v>
      </c>
      <c r="K26" s="437"/>
      <c r="L26" s="437"/>
      <c r="M26" s="1067">
        <f>SUM(M8:M25)</f>
        <v>0</v>
      </c>
      <c r="N26" s="437"/>
      <c r="O26" s="437"/>
      <c r="P26" s="1067">
        <f>SUM(P8:P25)</f>
        <v>0</v>
      </c>
      <c r="Q26" s="437"/>
      <c r="R26" s="437"/>
      <c r="S26" s="1067">
        <f>SUM(S8:S25)</f>
        <v>0</v>
      </c>
      <c r="T26" s="437"/>
      <c r="U26" s="437"/>
      <c r="V26" s="1067">
        <f>SUM(V8:V25)</f>
        <v>0</v>
      </c>
      <c r="W26" s="437"/>
      <c r="X26" s="437"/>
      <c r="Y26" s="1067">
        <f>SUM(Y8:Y25)</f>
        <v>0</v>
      </c>
      <c r="Z26" s="437"/>
      <c r="AA26" s="437"/>
      <c r="AB26" s="1067">
        <f>SUM(AB8:AB25)</f>
        <v>0</v>
      </c>
      <c r="AC26" s="437"/>
      <c r="AD26" s="437"/>
      <c r="AE26" s="1067">
        <f>SUM(AE8:AE25)</f>
        <v>0</v>
      </c>
      <c r="AF26" s="437"/>
      <c r="AG26" s="1067">
        <f>SUM(AG8:AG25)</f>
        <v>0</v>
      </c>
      <c r="AH26" s="437"/>
      <c r="AI26" s="1067">
        <f>SUM(AI8:AI25)</f>
        <v>0</v>
      </c>
      <c r="AJ26" s="443"/>
      <c r="AK26" s="10"/>
      <c r="AL26" s="457">
        <f t="shared" si="12"/>
        <v>0</v>
      </c>
    </row>
    <row r="27" spans="1:41" ht="9.75" customHeight="1" thickBot="1">
      <c r="D27" s="98"/>
      <c r="E27" s="154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6"/>
      <c r="AK27" s="10"/>
      <c r="AM27" s="513"/>
      <c r="AN27" s="520"/>
      <c r="AO27" s="513"/>
    </row>
    <row r="28" spans="1:41" s="113" customFormat="1" ht="16" thickBot="1">
      <c r="D28" s="108" t="s">
        <v>31</v>
      </c>
      <c r="E28" s="109"/>
      <c r="F28" s="109"/>
      <c r="G28" s="111" t="s">
        <v>119</v>
      </c>
      <c r="H28" s="110"/>
      <c r="I28" s="157"/>
      <c r="J28" s="110"/>
      <c r="K28" s="458"/>
      <c r="L28" s="1070"/>
      <c r="M28" s="458"/>
      <c r="N28" s="110"/>
      <c r="O28" s="110"/>
      <c r="P28" s="110"/>
      <c r="Q28" s="109"/>
      <c r="R28" s="110"/>
      <c r="S28" s="110"/>
      <c r="T28" s="109"/>
      <c r="U28" s="1068"/>
      <c r="V28" s="458"/>
      <c r="W28" s="109"/>
      <c r="X28" s="1068"/>
      <c r="Y28" s="458"/>
      <c r="Z28" s="109"/>
      <c r="AA28" s="1068"/>
      <c r="AB28" s="458"/>
      <c r="AC28" s="109"/>
      <c r="AD28" s="1068"/>
      <c r="AE28" s="458"/>
      <c r="AF28" s="111"/>
      <c r="AG28" s="458"/>
      <c r="AH28" s="111"/>
      <c r="AI28" s="458"/>
      <c r="AJ28" s="103" t="s">
        <v>120</v>
      </c>
      <c r="AK28" s="112"/>
      <c r="AM28" s="514"/>
      <c r="AN28" s="521"/>
      <c r="AO28" s="514"/>
    </row>
    <row r="29" spans="1:41" ht="30.25" customHeight="1">
      <c r="H29" s="5"/>
    </row>
    <row r="30" spans="1:41" ht="30.25" hidden="1" customHeight="1">
      <c r="J30" s="116"/>
    </row>
    <row r="31" spans="1:41" ht="30.25" hidden="1" customHeight="1">
      <c r="H31" s="565"/>
      <c r="I31" s="513"/>
      <c r="J31" s="116"/>
      <c r="K31" s="116"/>
      <c r="M31" s="116"/>
    </row>
    <row r="32" spans="1:41" ht="30.25" hidden="1" customHeight="1"/>
    <row r="33" spans="6:13" ht="30.25" hidden="1" customHeight="1">
      <c r="F33" s="5"/>
      <c r="H33" s="116"/>
      <c r="J33" s="116"/>
      <c r="K33" s="116"/>
      <c r="M33" s="116"/>
    </row>
    <row r="34" spans="6:13" ht="30.25" hidden="1" customHeight="1">
      <c r="F34" s="5"/>
      <c r="H34" s="116"/>
      <c r="J34" s="116"/>
      <c r="K34" s="116"/>
      <c r="M34" s="116"/>
    </row>
    <row r="35" spans="6:13" ht="30.25" hidden="1" customHeight="1">
      <c r="F35" s="5"/>
      <c r="H35" s="116"/>
      <c r="J35" s="116"/>
      <c r="K35" s="116"/>
      <c r="M35" s="116"/>
    </row>
    <row r="36" spans="6:13" ht="30.25" hidden="1" customHeight="1">
      <c r="F36" s="5"/>
      <c r="H36" s="116"/>
      <c r="J36" s="116"/>
      <c r="K36" s="116"/>
      <c r="M36" s="116"/>
    </row>
    <row r="37" spans="6:13" ht="30.25" hidden="1" customHeight="1">
      <c r="F37" s="5"/>
      <c r="H37" s="116"/>
      <c r="J37" s="116"/>
      <c r="K37" s="116"/>
      <c r="M37" s="116"/>
    </row>
    <row r="38" spans="6:13" ht="30.25" hidden="1" customHeight="1">
      <c r="F38" s="5"/>
      <c r="H38" s="116"/>
      <c r="J38" s="116"/>
      <c r="K38" s="116"/>
      <c r="M38" s="116"/>
    </row>
    <row r="39" spans="6:13" ht="30.25" hidden="1" customHeight="1">
      <c r="F39" s="5"/>
      <c r="H39" s="116"/>
      <c r="J39" s="116"/>
      <c r="K39" s="116"/>
      <c r="M39" s="116"/>
    </row>
    <row r="40" spans="6:13" ht="30.25" hidden="1" customHeight="1">
      <c r="F40" s="5"/>
      <c r="H40" s="116"/>
      <c r="J40" s="116"/>
      <c r="K40" s="116"/>
      <c r="M40" s="116"/>
    </row>
    <row r="41" spans="6:13" ht="30.25" hidden="1" customHeight="1">
      <c r="F41" s="5"/>
      <c r="H41" s="116"/>
      <c r="J41" s="116"/>
      <c r="K41" s="116"/>
      <c r="M41" s="116"/>
    </row>
    <row r="42" spans="6:13" ht="30.25" hidden="1" customHeight="1">
      <c r="F42" s="5"/>
      <c r="H42" s="116"/>
      <c r="J42" s="116"/>
      <c r="K42" s="116"/>
      <c r="M42" s="116"/>
    </row>
    <row r="43" spans="6:13" ht="30.25" hidden="1" customHeight="1">
      <c r="F43" s="5"/>
      <c r="H43" s="116"/>
      <c r="J43" s="116"/>
      <c r="K43" s="116"/>
      <c r="M43" s="116"/>
    </row>
    <row r="44" spans="6:13" ht="30.25" hidden="1" customHeight="1">
      <c r="F44" s="5"/>
      <c r="H44" s="116"/>
      <c r="J44" s="116"/>
      <c r="K44" s="116"/>
      <c r="M44" s="116"/>
    </row>
    <row r="45" spans="6:13" ht="30.25" hidden="1" customHeight="1">
      <c r="F45" s="5"/>
      <c r="H45" s="116"/>
      <c r="J45" s="116"/>
      <c r="K45" s="116"/>
      <c r="M45" s="116"/>
    </row>
    <row r="46" spans="6:13" ht="30.25" hidden="1" customHeight="1">
      <c r="F46" s="5"/>
      <c r="H46" s="116"/>
      <c r="J46" s="116"/>
      <c r="K46" s="116"/>
      <c r="M46" s="116"/>
    </row>
    <row r="47" spans="6:13" ht="30.25" hidden="1" customHeight="1">
      <c r="F47" s="5"/>
      <c r="H47" s="116"/>
      <c r="J47" s="116"/>
      <c r="K47" s="116"/>
      <c r="M47" s="116"/>
    </row>
    <row r="48" spans="6:13" ht="30.25" hidden="1" customHeight="1">
      <c r="F48" s="5"/>
      <c r="H48" s="116"/>
      <c r="J48" s="116"/>
      <c r="K48" s="116"/>
      <c r="M48" s="116"/>
    </row>
    <row r="49" spans="6:13" ht="30.25" hidden="1" customHeight="1">
      <c r="F49" s="5"/>
      <c r="H49" s="116"/>
      <c r="J49" s="116"/>
      <c r="K49" s="116"/>
      <c r="M49" s="116"/>
    </row>
    <row r="50" spans="6:13" ht="30.25" hidden="1" customHeight="1">
      <c r="F50" s="5"/>
      <c r="H50" s="116"/>
      <c r="J50" s="116"/>
      <c r="K50" s="116"/>
      <c r="M50" s="116"/>
    </row>
    <row r="51" spans="6:13" ht="30.25" hidden="1" customHeight="1">
      <c r="F51" s="5"/>
      <c r="H51" s="116"/>
      <c r="J51" s="116"/>
      <c r="K51" s="116"/>
      <c r="M51" s="116"/>
    </row>
    <row r="52" spans="6:13" ht="30.25" hidden="1" customHeight="1">
      <c r="J52" s="116"/>
      <c r="M52" s="116"/>
    </row>
    <row r="53" spans="6:13" ht="30.25" hidden="1" customHeight="1">
      <c r="M53" s="116"/>
    </row>
    <row r="54" spans="6:13" ht="30.25" hidden="1" customHeight="1">
      <c r="J54" s="116"/>
      <c r="M54" s="116"/>
    </row>
    <row r="55" spans="6:13" ht="30.25" hidden="1" customHeight="1">
      <c r="J55" s="116"/>
    </row>
    <row r="56" spans="6:13" ht="30.25" hidden="1" customHeight="1"/>
    <row r="57" spans="6:13" ht="30.25" hidden="1" customHeight="1"/>
    <row r="58" spans="6:13" ht="30.25" hidden="1" customHeight="1"/>
    <row r="59" spans="6:13" ht="30.25" hidden="1" customHeight="1"/>
    <row r="60" spans="6:13" ht="30.25" hidden="1" customHeight="1"/>
    <row r="61" spans="6:13" ht="30.25" hidden="1" customHeight="1"/>
    <row r="62" spans="6:13" ht="30.25" hidden="1" customHeight="1"/>
    <row r="63" spans="6:13" ht="30.25" hidden="1" customHeight="1"/>
  </sheetData>
  <autoFilter ref="A7:BE29" xr:uid="{00000000-0009-0000-0000-00000E000000}"/>
  <mergeCells count="19">
    <mergeCell ref="D26:F26"/>
    <mergeCell ref="T5:AG5"/>
    <mergeCell ref="AH5:AI6"/>
    <mergeCell ref="AJ5:AJ7"/>
    <mergeCell ref="T6:V6"/>
    <mergeCell ref="W6:Y6"/>
    <mergeCell ref="Z6:AB6"/>
    <mergeCell ref="AC6:AE6"/>
    <mergeCell ref="AF6:AG6"/>
    <mergeCell ref="D2:AJ2"/>
    <mergeCell ref="D3:AJ3"/>
    <mergeCell ref="D5:D7"/>
    <mergeCell ref="E5:E7"/>
    <mergeCell ref="F5:F7"/>
    <mergeCell ref="G5:G7"/>
    <mergeCell ref="H5:J6"/>
    <mergeCell ref="K5:M6"/>
    <mergeCell ref="N5:P6"/>
    <mergeCell ref="Q5:S6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44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  <pageSetUpPr fitToPage="1"/>
  </sheetPr>
  <dimension ref="A1:AO63"/>
  <sheetViews>
    <sheetView showGridLines="0" view="pageBreakPreview" topLeftCell="A3" zoomScaleNormal="70" zoomScaleSheetLayoutView="55" workbookViewId="0">
      <pane xSplit="7" ySplit="5" topLeftCell="H8" activePane="bottomRight" state="frozen"/>
      <selection activeCell="A3" sqref="A3"/>
      <selection pane="topRight" activeCell="G3" sqref="G3"/>
      <selection pane="bottomLeft" activeCell="A7" sqref="A7"/>
      <selection pane="bottomRight" activeCell="Q8" sqref="Q8:R8"/>
    </sheetView>
  </sheetViews>
  <sheetFormatPr baseColWidth="10" defaultColWidth="8.83203125" defaultRowHeight="30.25" customHeight="1"/>
  <cols>
    <col min="1" max="2" width="4.1640625" style="5" hidden="1" customWidth="1"/>
    <col min="3" max="3" width="4.1640625" style="5" customWidth="1"/>
    <col min="4" max="4" width="5.83203125" style="5" customWidth="1"/>
    <col min="5" max="6" width="14.83203125" style="5" customWidth="1"/>
    <col min="7" max="7" width="5.83203125" style="8" customWidth="1"/>
    <col min="8" max="8" width="5.83203125" style="565" customWidth="1"/>
    <col min="9" max="9" width="10.83203125" style="513" customWidth="1"/>
    <col min="10" max="10" width="10.83203125" style="116" customWidth="1"/>
    <col min="11" max="11" width="5.83203125" style="5" customWidth="1"/>
    <col min="12" max="12" width="10.83203125" style="513" customWidth="1"/>
    <col min="13" max="13" width="10.83203125" style="116" customWidth="1"/>
    <col min="14" max="14" width="5.83203125" style="116" customWidth="1"/>
    <col min="15" max="16" width="10.83203125" style="116" customWidth="1"/>
    <col min="17" max="17" width="5.83203125" style="5" customWidth="1"/>
    <col min="18" max="19" width="10.83203125" style="116" customWidth="1"/>
    <col min="20" max="20" width="5.83203125" style="5" customWidth="1"/>
    <col min="21" max="22" width="10.83203125" style="116" customWidth="1"/>
    <col min="23" max="23" width="5.83203125" style="5" customWidth="1"/>
    <col min="24" max="25" width="10.83203125" style="116" customWidth="1"/>
    <col min="26" max="26" width="5.83203125" style="5" customWidth="1"/>
    <col min="27" max="28" width="10.83203125" style="116" customWidth="1"/>
    <col min="29" max="29" width="5.83203125" style="5" customWidth="1"/>
    <col min="30" max="31" width="10.83203125" style="116" customWidth="1"/>
    <col min="32" max="32" width="5.83203125" style="5" customWidth="1"/>
    <col min="33" max="33" width="10.83203125" style="116" customWidth="1"/>
    <col min="34" max="34" width="5.83203125" style="5" customWidth="1"/>
    <col min="35" max="35" width="10.83203125" style="116" customWidth="1"/>
    <col min="36" max="36" width="10.83203125" style="5" customWidth="1"/>
    <col min="37" max="37" width="2.1640625" style="5" customWidth="1"/>
    <col min="38" max="38" width="9.1640625" style="5" customWidth="1"/>
    <col min="39" max="39" width="24.5" style="116" customWidth="1"/>
    <col min="40" max="40" width="10.5" style="515" customWidth="1"/>
    <col min="41" max="41" width="10.5" style="116" customWidth="1"/>
    <col min="42" max="42" width="10.5" style="5" customWidth="1"/>
    <col min="43" max="57" width="3.83203125" style="5" customWidth="1"/>
    <col min="58" max="16384" width="8.83203125" style="5"/>
  </cols>
  <sheetData>
    <row r="1" spans="1:41" ht="30.25" customHeight="1" thickBot="1">
      <c r="O1" s="116">
        <v>3</v>
      </c>
    </row>
    <row r="2" spans="1:41" s="147" customFormat="1" ht="78.75" customHeight="1">
      <c r="D2" s="1232" t="s">
        <v>510</v>
      </c>
      <c r="E2" s="1233"/>
      <c r="F2" s="1233"/>
      <c r="G2" s="1233"/>
      <c r="H2" s="1234"/>
      <c r="I2" s="1233"/>
      <c r="J2" s="1233"/>
      <c r="K2" s="1233"/>
      <c r="L2" s="1233"/>
      <c r="M2" s="1233"/>
      <c r="N2" s="1233"/>
      <c r="O2" s="1233"/>
      <c r="P2" s="1233"/>
      <c r="Q2" s="1233"/>
      <c r="R2" s="1233"/>
      <c r="S2" s="1233"/>
      <c r="T2" s="1233"/>
      <c r="U2" s="1233"/>
      <c r="V2" s="1233"/>
      <c r="W2" s="1233"/>
      <c r="X2" s="1233"/>
      <c r="Y2" s="1233"/>
      <c r="Z2" s="1233"/>
      <c r="AA2" s="1233"/>
      <c r="AB2" s="1233"/>
      <c r="AC2" s="1233"/>
      <c r="AD2" s="1233"/>
      <c r="AE2" s="1233"/>
      <c r="AF2" s="1233"/>
      <c r="AG2" s="1233"/>
      <c r="AH2" s="1233"/>
      <c r="AI2" s="1233"/>
      <c r="AJ2" s="1233"/>
      <c r="AK2" s="148"/>
      <c r="AM2" s="509"/>
      <c r="AN2" s="516"/>
      <c r="AO2" s="509"/>
    </row>
    <row r="3" spans="1:41" s="147" customFormat="1" ht="78.75" customHeight="1">
      <c r="D3" s="1235" t="s">
        <v>719</v>
      </c>
      <c r="E3" s="1235"/>
      <c r="F3" s="1235"/>
      <c r="G3" s="1235"/>
      <c r="H3" s="1235"/>
      <c r="I3" s="1235"/>
      <c r="J3" s="1235"/>
      <c r="K3" s="1235"/>
      <c r="L3" s="1235"/>
      <c r="M3" s="1235"/>
      <c r="N3" s="1235"/>
      <c r="O3" s="1235"/>
      <c r="P3" s="1235"/>
      <c r="Q3" s="1235"/>
      <c r="R3" s="1235"/>
      <c r="S3" s="1235"/>
      <c r="T3" s="1235"/>
      <c r="U3" s="1235"/>
      <c r="V3" s="1235"/>
      <c r="W3" s="1235"/>
      <c r="X3" s="1235"/>
      <c r="Y3" s="1235"/>
      <c r="Z3" s="1235"/>
      <c r="AA3" s="1235"/>
      <c r="AB3" s="1235"/>
      <c r="AC3" s="1235"/>
      <c r="AD3" s="1235"/>
      <c r="AE3" s="1235"/>
      <c r="AF3" s="1235"/>
      <c r="AG3" s="1235"/>
      <c r="AH3" s="1235"/>
      <c r="AI3" s="1235"/>
      <c r="AJ3" s="1235"/>
      <c r="AK3" s="790"/>
      <c r="AM3" s="509"/>
      <c r="AN3" s="516"/>
      <c r="AO3" s="509"/>
    </row>
    <row r="4" spans="1:41" s="149" customFormat="1" ht="21.25" customHeight="1" thickBot="1">
      <c r="D4" s="93" t="str">
        <f>'0. 집행계획(갑지)'!D7</f>
        <v>1.공 사 명  :  (공사코드: )</v>
      </c>
      <c r="E4" s="150"/>
      <c r="F4" s="98"/>
      <c r="G4" s="505"/>
      <c r="H4" s="566"/>
      <c r="I4" s="1069"/>
      <c r="J4" s="454"/>
      <c r="K4" s="150"/>
      <c r="L4" s="1069"/>
      <c r="M4" s="454"/>
      <c r="N4" s="454"/>
      <c r="O4" s="454"/>
      <c r="P4" s="454"/>
      <c r="Q4" s="150"/>
      <c r="R4" s="454"/>
      <c r="S4" s="454"/>
      <c r="T4" s="150"/>
      <c r="U4" s="454"/>
      <c r="V4" s="454"/>
      <c r="W4" s="150"/>
      <c r="X4" s="454"/>
      <c r="Y4" s="454"/>
      <c r="Z4" s="150"/>
      <c r="AA4" s="454"/>
      <c r="AB4" s="454"/>
      <c r="AC4" s="150"/>
      <c r="AD4" s="454"/>
      <c r="AE4" s="454"/>
      <c r="AF4" s="150"/>
      <c r="AG4" s="454"/>
      <c r="AH4" s="150"/>
      <c r="AI4" s="454"/>
      <c r="AJ4" s="150" t="s">
        <v>18</v>
      </c>
      <c r="AK4" s="151"/>
      <c r="AM4" s="510"/>
      <c r="AN4" s="517"/>
      <c r="AO4" s="510"/>
    </row>
    <row r="5" spans="1:41" s="152" customFormat="1" ht="24.5" customHeight="1">
      <c r="D5" s="1393" t="s">
        <v>109</v>
      </c>
      <c r="E5" s="1395" t="s">
        <v>19</v>
      </c>
      <c r="F5" s="1396" t="s">
        <v>111</v>
      </c>
      <c r="G5" s="1396" t="s">
        <v>20</v>
      </c>
      <c r="H5" s="1414" t="s">
        <v>114</v>
      </c>
      <c r="I5" s="1415"/>
      <c r="J5" s="1416"/>
      <c r="K5" s="1403" t="s">
        <v>21</v>
      </c>
      <c r="L5" s="1404"/>
      <c r="M5" s="1405"/>
      <c r="N5" s="1398" t="s">
        <v>619</v>
      </c>
      <c r="O5" s="1399"/>
      <c r="P5" s="1400"/>
      <c r="Q5" s="1406" t="s">
        <v>638</v>
      </c>
      <c r="R5" s="1407"/>
      <c r="S5" s="1408"/>
      <c r="T5" s="1411" t="s">
        <v>636</v>
      </c>
      <c r="U5" s="1412"/>
      <c r="V5" s="1412"/>
      <c r="W5" s="1412"/>
      <c r="X5" s="1412"/>
      <c r="Y5" s="1412"/>
      <c r="Z5" s="1412"/>
      <c r="AA5" s="1412"/>
      <c r="AB5" s="1412"/>
      <c r="AC5" s="1412"/>
      <c r="AD5" s="1412"/>
      <c r="AE5" s="1412"/>
      <c r="AF5" s="1412"/>
      <c r="AG5" s="1413"/>
      <c r="AH5" s="1396" t="s">
        <v>643</v>
      </c>
      <c r="AI5" s="1396"/>
      <c r="AJ5" s="1409" t="s">
        <v>115</v>
      </c>
      <c r="AK5" s="153"/>
      <c r="AM5" s="511"/>
      <c r="AN5" s="518"/>
      <c r="AO5" s="511"/>
    </row>
    <row r="6" spans="1:41" s="152" customFormat="1" ht="24.5" customHeight="1">
      <c r="D6" s="1394"/>
      <c r="E6" s="1207"/>
      <c r="F6" s="1397"/>
      <c r="G6" s="1397"/>
      <c r="H6" s="1417"/>
      <c r="I6" s="1418"/>
      <c r="J6" s="1419"/>
      <c r="K6" s="1272"/>
      <c r="L6" s="1278"/>
      <c r="M6" s="1273"/>
      <c r="N6" s="1204"/>
      <c r="O6" s="1212"/>
      <c r="P6" s="1205"/>
      <c r="Q6" s="1269"/>
      <c r="R6" s="1270"/>
      <c r="S6" s="1271"/>
      <c r="T6" s="1207" t="s">
        <v>606</v>
      </c>
      <c r="U6" s="1207"/>
      <c r="V6" s="1207"/>
      <c r="W6" s="1207" t="s">
        <v>607</v>
      </c>
      <c r="X6" s="1207"/>
      <c r="Y6" s="1207"/>
      <c r="Z6" s="1207" t="s">
        <v>657</v>
      </c>
      <c r="AA6" s="1207"/>
      <c r="AB6" s="1207"/>
      <c r="AC6" s="1207" t="s">
        <v>658</v>
      </c>
      <c r="AD6" s="1207"/>
      <c r="AE6" s="1207"/>
      <c r="AF6" s="1274" t="s">
        <v>641</v>
      </c>
      <c r="AG6" s="1275"/>
      <c r="AH6" s="1397"/>
      <c r="AI6" s="1397"/>
      <c r="AJ6" s="1410"/>
      <c r="AK6" s="153"/>
      <c r="AM6" s="511"/>
      <c r="AN6" s="518"/>
      <c r="AO6" s="511"/>
    </row>
    <row r="7" spans="1:41" s="152" customFormat="1" ht="26" customHeight="1">
      <c r="D7" s="1394"/>
      <c r="E7" s="1207"/>
      <c r="F7" s="1397"/>
      <c r="G7" s="1397"/>
      <c r="H7" s="567" t="s">
        <v>22</v>
      </c>
      <c r="I7" s="455" t="s">
        <v>23</v>
      </c>
      <c r="J7" s="455" t="s">
        <v>5</v>
      </c>
      <c r="K7" s="502" t="s">
        <v>22</v>
      </c>
      <c r="L7" s="455" t="s">
        <v>23</v>
      </c>
      <c r="M7" s="866" t="s">
        <v>5</v>
      </c>
      <c r="N7" s="455" t="s">
        <v>22</v>
      </c>
      <c r="O7" s="455" t="s">
        <v>23</v>
      </c>
      <c r="P7" s="866" t="s">
        <v>5</v>
      </c>
      <c r="Q7" s="13" t="s">
        <v>22</v>
      </c>
      <c r="R7" s="866" t="s">
        <v>23</v>
      </c>
      <c r="S7" s="866" t="s">
        <v>5</v>
      </c>
      <c r="T7" s="13" t="s">
        <v>22</v>
      </c>
      <c r="U7" s="866" t="s">
        <v>23</v>
      </c>
      <c r="V7" s="866" t="s">
        <v>5</v>
      </c>
      <c r="W7" s="13" t="s">
        <v>22</v>
      </c>
      <c r="X7" s="866" t="s">
        <v>23</v>
      </c>
      <c r="Y7" s="866" t="s">
        <v>5</v>
      </c>
      <c r="Z7" s="13" t="s">
        <v>22</v>
      </c>
      <c r="AA7" s="866" t="s">
        <v>23</v>
      </c>
      <c r="AB7" s="866" t="s">
        <v>5</v>
      </c>
      <c r="AC7" s="13" t="s">
        <v>22</v>
      </c>
      <c r="AD7" s="866" t="s">
        <v>23</v>
      </c>
      <c r="AE7" s="866" t="s">
        <v>5</v>
      </c>
      <c r="AF7" s="13" t="s">
        <v>22</v>
      </c>
      <c r="AG7" s="866" t="s">
        <v>5</v>
      </c>
      <c r="AH7" s="13" t="s">
        <v>22</v>
      </c>
      <c r="AI7" s="866" t="s">
        <v>5</v>
      </c>
      <c r="AJ7" s="1410"/>
      <c r="AK7" s="153"/>
      <c r="AM7" s="511"/>
      <c r="AN7" s="518"/>
      <c r="AO7" s="511"/>
    </row>
    <row r="8" spans="1:41" s="438" customFormat="1" ht="24.75" customHeight="1">
      <c r="D8" s="880"/>
      <c r="E8" s="891"/>
      <c r="F8" s="892"/>
      <c r="G8" s="506"/>
      <c r="H8" s="444"/>
      <c r="I8" s="444"/>
      <c r="J8" s="158">
        <f>H8*I8</f>
        <v>0</v>
      </c>
      <c r="K8" s="158"/>
      <c r="L8" s="158"/>
      <c r="M8" s="158">
        <f>K8*L8</f>
        <v>0</v>
      </c>
      <c r="N8" s="158"/>
      <c r="O8" s="158"/>
      <c r="P8" s="158">
        <f>N8*O8</f>
        <v>0</v>
      </c>
      <c r="Q8" s="158"/>
      <c r="R8" s="158"/>
      <c r="S8" s="158">
        <f>Q8*R8</f>
        <v>0</v>
      </c>
      <c r="T8" s="158"/>
      <c r="U8" s="158"/>
      <c r="V8" s="158">
        <f>T8*U8</f>
        <v>0</v>
      </c>
      <c r="W8" s="158"/>
      <c r="X8" s="158"/>
      <c r="Y8" s="158">
        <f>W8*X8</f>
        <v>0</v>
      </c>
      <c r="Z8" s="158"/>
      <c r="AA8" s="158"/>
      <c r="AB8" s="158">
        <f>Z8*AA8</f>
        <v>0</v>
      </c>
      <c r="AC8" s="158"/>
      <c r="AD8" s="158"/>
      <c r="AE8" s="158">
        <f>AC8*AD8</f>
        <v>0</v>
      </c>
      <c r="AF8" s="158">
        <f>T8+W8+Z8+AC8</f>
        <v>0</v>
      </c>
      <c r="AG8" s="158">
        <f t="shared" ref="AG8:AG25" si="0">V8+Y8+AB8+AE8</f>
        <v>0</v>
      </c>
      <c r="AH8" s="158">
        <f t="shared" ref="AH8:AH25" si="1">AF8+Q8+N8</f>
        <v>0</v>
      </c>
      <c r="AI8" s="158">
        <f t="shared" ref="AI8:AI25" si="2">AG8+S8+P8</f>
        <v>0</v>
      </c>
      <c r="AJ8" s="159"/>
      <c r="AK8" s="440"/>
      <c r="AM8" s="512" t="s">
        <v>718</v>
      </c>
      <c r="AN8" s="519"/>
      <c r="AO8" s="512"/>
    </row>
    <row r="9" spans="1:41" ht="24.75" customHeight="1">
      <c r="D9" s="870"/>
      <c r="E9" s="872"/>
      <c r="F9" s="873"/>
      <c r="G9" s="789"/>
      <c r="H9" s="158"/>
      <c r="I9" s="158"/>
      <c r="J9" s="158">
        <f t="shared" ref="J9:J25" si="3">H9*I9</f>
        <v>0</v>
      </c>
      <c r="K9" s="158"/>
      <c r="L9" s="158"/>
      <c r="M9" s="158">
        <f t="shared" ref="M9:M25" si="4">K9*L9</f>
        <v>0</v>
      </c>
      <c r="N9" s="158"/>
      <c r="O9" s="158"/>
      <c r="P9" s="158">
        <f t="shared" ref="P9:P25" si="5">N9*O9</f>
        <v>0</v>
      </c>
      <c r="Q9" s="158"/>
      <c r="R9" s="158"/>
      <c r="S9" s="158">
        <f t="shared" ref="S9:S25" si="6">Q9*R9</f>
        <v>0</v>
      </c>
      <c r="T9" s="158"/>
      <c r="U9" s="158"/>
      <c r="V9" s="158">
        <f t="shared" ref="V9:V25" si="7">T9*U9</f>
        <v>0</v>
      </c>
      <c r="W9" s="158"/>
      <c r="X9" s="158"/>
      <c r="Y9" s="158">
        <f t="shared" ref="Y9:Y25" si="8">W9*X9</f>
        <v>0</v>
      </c>
      <c r="Z9" s="158"/>
      <c r="AA9" s="158"/>
      <c r="AB9" s="158">
        <f t="shared" ref="AB9:AB25" si="9">Z9*AA9</f>
        <v>0</v>
      </c>
      <c r="AC9" s="158"/>
      <c r="AD9" s="158"/>
      <c r="AE9" s="158">
        <f t="shared" ref="AE9:AE25" si="10">AC9*AD9</f>
        <v>0</v>
      </c>
      <c r="AF9" s="158">
        <f t="shared" ref="AF9:AF25" si="11">T9+W9+Z9+AC9</f>
        <v>0</v>
      </c>
      <c r="AG9" s="158">
        <f t="shared" si="0"/>
        <v>0</v>
      </c>
      <c r="AH9" s="158">
        <f t="shared" si="1"/>
        <v>0</v>
      </c>
      <c r="AI9" s="158">
        <f t="shared" si="2"/>
        <v>0</v>
      </c>
      <c r="AJ9" s="159"/>
      <c r="AK9" s="10"/>
      <c r="AL9" s="457">
        <f t="shared" ref="AL9:AL26" si="12">AI9-M9</f>
        <v>0</v>
      </c>
      <c r="AM9" s="513"/>
      <c r="AN9" s="520"/>
      <c r="AO9" s="513"/>
    </row>
    <row r="10" spans="1:41" ht="24.75" customHeight="1">
      <c r="D10" s="870"/>
      <c r="E10" s="872"/>
      <c r="F10" s="873"/>
      <c r="G10" s="789"/>
      <c r="H10" s="158"/>
      <c r="I10" s="158"/>
      <c r="J10" s="158">
        <f t="shared" si="3"/>
        <v>0</v>
      </c>
      <c r="K10" s="158"/>
      <c r="L10" s="158"/>
      <c r="M10" s="158">
        <f t="shared" si="4"/>
        <v>0</v>
      </c>
      <c r="N10" s="158"/>
      <c r="O10" s="158"/>
      <c r="P10" s="158">
        <f t="shared" si="5"/>
        <v>0</v>
      </c>
      <c r="Q10" s="158"/>
      <c r="R10" s="158"/>
      <c r="S10" s="158">
        <f t="shared" si="6"/>
        <v>0</v>
      </c>
      <c r="T10" s="158"/>
      <c r="U10" s="158"/>
      <c r="V10" s="158">
        <f t="shared" si="7"/>
        <v>0</v>
      </c>
      <c r="W10" s="158"/>
      <c r="X10" s="158"/>
      <c r="Y10" s="158">
        <f t="shared" si="8"/>
        <v>0</v>
      </c>
      <c r="Z10" s="158"/>
      <c r="AA10" s="158"/>
      <c r="AB10" s="158">
        <f t="shared" si="9"/>
        <v>0</v>
      </c>
      <c r="AC10" s="158"/>
      <c r="AD10" s="158"/>
      <c r="AE10" s="158">
        <f t="shared" si="10"/>
        <v>0</v>
      </c>
      <c r="AF10" s="158">
        <f t="shared" si="11"/>
        <v>0</v>
      </c>
      <c r="AG10" s="158">
        <f t="shared" si="0"/>
        <v>0</v>
      </c>
      <c r="AH10" s="158">
        <f t="shared" si="1"/>
        <v>0</v>
      </c>
      <c r="AI10" s="158">
        <f t="shared" si="2"/>
        <v>0</v>
      </c>
      <c r="AJ10" s="159"/>
      <c r="AK10" s="10"/>
      <c r="AL10" s="457">
        <f t="shared" si="12"/>
        <v>0</v>
      </c>
      <c r="AM10" s="513"/>
      <c r="AN10" s="520"/>
      <c r="AO10" s="513"/>
    </row>
    <row r="11" spans="1:41" ht="24.75" customHeight="1">
      <c r="A11" s="614"/>
      <c r="D11" s="870"/>
      <c r="E11" s="872"/>
      <c r="F11" s="873"/>
      <c r="G11" s="789"/>
      <c r="H11" s="158"/>
      <c r="I11" s="158"/>
      <c r="J11" s="158">
        <f t="shared" si="3"/>
        <v>0</v>
      </c>
      <c r="K11" s="158"/>
      <c r="L11" s="158"/>
      <c r="M11" s="158">
        <f t="shared" si="4"/>
        <v>0</v>
      </c>
      <c r="N11" s="158"/>
      <c r="O11" s="158"/>
      <c r="P11" s="158">
        <f t="shared" si="5"/>
        <v>0</v>
      </c>
      <c r="Q11" s="158"/>
      <c r="R11" s="158"/>
      <c r="S11" s="158">
        <f t="shared" si="6"/>
        <v>0</v>
      </c>
      <c r="T11" s="158"/>
      <c r="U11" s="158"/>
      <c r="V11" s="158">
        <f t="shared" si="7"/>
        <v>0</v>
      </c>
      <c r="W11" s="158"/>
      <c r="X11" s="158"/>
      <c r="Y11" s="158">
        <f t="shared" si="8"/>
        <v>0</v>
      </c>
      <c r="Z11" s="158"/>
      <c r="AA11" s="158"/>
      <c r="AB11" s="158">
        <f t="shared" si="9"/>
        <v>0</v>
      </c>
      <c r="AC11" s="158"/>
      <c r="AD11" s="158"/>
      <c r="AE11" s="158">
        <f t="shared" si="10"/>
        <v>0</v>
      </c>
      <c r="AF11" s="158">
        <f t="shared" si="11"/>
        <v>0</v>
      </c>
      <c r="AG11" s="158">
        <f t="shared" si="0"/>
        <v>0</v>
      </c>
      <c r="AH11" s="158">
        <f t="shared" si="1"/>
        <v>0</v>
      </c>
      <c r="AI11" s="158">
        <f t="shared" si="2"/>
        <v>0</v>
      </c>
      <c r="AJ11" s="159"/>
      <c r="AK11" s="10"/>
      <c r="AL11" s="457">
        <f t="shared" si="12"/>
        <v>0</v>
      </c>
      <c r="AM11" s="513"/>
      <c r="AN11" s="520"/>
      <c r="AO11" s="513"/>
    </row>
    <row r="12" spans="1:41" ht="24.75" customHeight="1">
      <c r="A12" s="615"/>
      <c r="D12" s="870"/>
      <c r="E12" s="872"/>
      <c r="F12" s="873"/>
      <c r="G12" s="789"/>
      <c r="H12" s="158"/>
      <c r="I12" s="158"/>
      <c r="J12" s="158">
        <f t="shared" si="3"/>
        <v>0</v>
      </c>
      <c r="K12" s="158"/>
      <c r="L12" s="158"/>
      <c r="M12" s="158">
        <f t="shared" si="4"/>
        <v>0</v>
      </c>
      <c r="N12" s="158"/>
      <c r="O12" s="158"/>
      <c r="P12" s="158">
        <f t="shared" si="5"/>
        <v>0</v>
      </c>
      <c r="Q12" s="158"/>
      <c r="R12" s="158"/>
      <c r="S12" s="158">
        <f t="shared" si="6"/>
        <v>0</v>
      </c>
      <c r="T12" s="158"/>
      <c r="U12" s="158"/>
      <c r="V12" s="158">
        <f t="shared" si="7"/>
        <v>0</v>
      </c>
      <c r="W12" s="158"/>
      <c r="X12" s="158"/>
      <c r="Y12" s="158">
        <f t="shared" si="8"/>
        <v>0</v>
      </c>
      <c r="Z12" s="158"/>
      <c r="AA12" s="158"/>
      <c r="AB12" s="158">
        <f t="shared" si="9"/>
        <v>0</v>
      </c>
      <c r="AC12" s="158"/>
      <c r="AD12" s="158"/>
      <c r="AE12" s="158">
        <f t="shared" si="10"/>
        <v>0</v>
      </c>
      <c r="AF12" s="158">
        <f t="shared" si="11"/>
        <v>0</v>
      </c>
      <c r="AG12" s="158">
        <f t="shared" si="0"/>
        <v>0</v>
      </c>
      <c r="AH12" s="158">
        <f t="shared" si="1"/>
        <v>0</v>
      </c>
      <c r="AI12" s="158">
        <f t="shared" si="2"/>
        <v>0</v>
      </c>
      <c r="AJ12" s="159"/>
      <c r="AK12" s="10"/>
      <c r="AL12" s="457">
        <f t="shared" si="12"/>
        <v>0</v>
      </c>
      <c r="AM12" s="513"/>
      <c r="AN12" s="520"/>
      <c r="AO12" s="513"/>
    </row>
    <row r="13" spans="1:41" ht="24.75" customHeight="1">
      <c r="A13" s="614"/>
      <c r="D13" s="870"/>
      <c r="E13" s="872"/>
      <c r="F13" s="873"/>
      <c r="G13" s="789"/>
      <c r="H13" s="158"/>
      <c r="I13" s="158"/>
      <c r="J13" s="158">
        <f t="shared" si="3"/>
        <v>0</v>
      </c>
      <c r="K13" s="158"/>
      <c r="L13" s="158"/>
      <c r="M13" s="158">
        <f t="shared" si="4"/>
        <v>0</v>
      </c>
      <c r="N13" s="158"/>
      <c r="O13" s="158"/>
      <c r="P13" s="158">
        <f t="shared" si="5"/>
        <v>0</v>
      </c>
      <c r="Q13" s="158"/>
      <c r="R13" s="158"/>
      <c r="S13" s="158">
        <f t="shared" si="6"/>
        <v>0</v>
      </c>
      <c r="T13" s="158"/>
      <c r="U13" s="158"/>
      <c r="V13" s="158">
        <f t="shared" si="7"/>
        <v>0</v>
      </c>
      <c r="W13" s="158"/>
      <c r="X13" s="158"/>
      <c r="Y13" s="158">
        <f t="shared" si="8"/>
        <v>0</v>
      </c>
      <c r="Z13" s="158"/>
      <c r="AA13" s="158"/>
      <c r="AB13" s="158">
        <f t="shared" si="9"/>
        <v>0</v>
      </c>
      <c r="AC13" s="158"/>
      <c r="AD13" s="158"/>
      <c r="AE13" s="158">
        <f t="shared" si="10"/>
        <v>0</v>
      </c>
      <c r="AF13" s="158">
        <f t="shared" si="11"/>
        <v>0</v>
      </c>
      <c r="AG13" s="158">
        <f t="shared" si="0"/>
        <v>0</v>
      </c>
      <c r="AH13" s="158">
        <f t="shared" si="1"/>
        <v>0</v>
      </c>
      <c r="AI13" s="158">
        <f t="shared" si="2"/>
        <v>0</v>
      </c>
      <c r="AJ13" s="159"/>
      <c r="AK13" s="10"/>
      <c r="AL13" s="457">
        <f t="shared" si="12"/>
        <v>0</v>
      </c>
      <c r="AM13" s="513"/>
      <c r="AN13" s="520"/>
      <c r="AO13" s="513"/>
    </row>
    <row r="14" spans="1:41" ht="24.75" customHeight="1">
      <c r="A14" s="614"/>
      <c r="D14" s="870"/>
      <c r="E14" s="872"/>
      <c r="F14" s="873"/>
      <c r="G14" s="789"/>
      <c r="H14" s="158"/>
      <c r="I14" s="158"/>
      <c r="J14" s="158">
        <f t="shared" si="3"/>
        <v>0</v>
      </c>
      <c r="K14" s="158"/>
      <c r="L14" s="158"/>
      <c r="M14" s="158">
        <f t="shared" si="4"/>
        <v>0</v>
      </c>
      <c r="N14" s="158"/>
      <c r="O14" s="158"/>
      <c r="P14" s="158">
        <f t="shared" si="5"/>
        <v>0</v>
      </c>
      <c r="Q14" s="158"/>
      <c r="R14" s="158"/>
      <c r="S14" s="158">
        <f t="shared" si="6"/>
        <v>0</v>
      </c>
      <c r="T14" s="158"/>
      <c r="U14" s="158"/>
      <c r="V14" s="158">
        <f t="shared" si="7"/>
        <v>0</v>
      </c>
      <c r="W14" s="158"/>
      <c r="X14" s="158"/>
      <c r="Y14" s="158">
        <f t="shared" si="8"/>
        <v>0</v>
      </c>
      <c r="Z14" s="158"/>
      <c r="AA14" s="158"/>
      <c r="AB14" s="158">
        <f t="shared" si="9"/>
        <v>0</v>
      </c>
      <c r="AC14" s="158"/>
      <c r="AD14" s="158"/>
      <c r="AE14" s="158">
        <f t="shared" si="10"/>
        <v>0</v>
      </c>
      <c r="AF14" s="158">
        <f t="shared" si="11"/>
        <v>0</v>
      </c>
      <c r="AG14" s="158">
        <f t="shared" si="0"/>
        <v>0</v>
      </c>
      <c r="AH14" s="158">
        <f t="shared" si="1"/>
        <v>0</v>
      </c>
      <c r="AI14" s="158">
        <f t="shared" si="2"/>
        <v>0</v>
      </c>
      <c r="AJ14" s="159"/>
      <c r="AK14" s="10"/>
      <c r="AL14" s="457">
        <f t="shared" si="12"/>
        <v>0</v>
      </c>
      <c r="AM14" s="513"/>
      <c r="AN14" s="520"/>
      <c r="AO14" s="513"/>
    </row>
    <row r="15" spans="1:41" ht="24.75" customHeight="1">
      <c r="A15" s="614"/>
      <c r="D15" s="870"/>
      <c r="E15" s="872"/>
      <c r="F15" s="873"/>
      <c r="G15" s="789"/>
      <c r="H15" s="158"/>
      <c r="I15" s="158"/>
      <c r="J15" s="158">
        <f t="shared" si="3"/>
        <v>0</v>
      </c>
      <c r="K15" s="158"/>
      <c r="L15" s="158"/>
      <c r="M15" s="158">
        <f t="shared" si="4"/>
        <v>0</v>
      </c>
      <c r="N15" s="158"/>
      <c r="O15" s="158"/>
      <c r="P15" s="158">
        <f t="shared" si="5"/>
        <v>0</v>
      </c>
      <c r="Q15" s="158"/>
      <c r="R15" s="158"/>
      <c r="S15" s="158">
        <f t="shared" si="6"/>
        <v>0</v>
      </c>
      <c r="T15" s="158"/>
      <c r="U15" s="158"/>
      <c r="V15" s="158">
        <f t="shared" si="7"/>
        <v>0</v>
      </c>
      <c r="W15" s="158"/>
      <c r="X15" s="158"/>
      <c r="Y15" s="158">
        <f t="shared" si="8"/>
        <v>0</v>
      </c>
      <c r="Z15" s="158"/>
      <c r="AA15" s="158"/>
      <c r="AB15" s="158">
        <f t="shared" si="9"/>
        <v>0</v>
      </c>
      <c r="AC15" s="158"/>
      <c r="AD15" s="158"/>
      <c r="AE15" s="158">
        <f t="shared" si="10"/>
        <v>0</v>
      </c>
      <c r="AF15" s="158">
        <f t="shared" si="11"/>
        <v>0</v>
      </c>
      <c r="AG15" s="158">
        <f t="shared" si="0"/>
        <v>0</v>
      </c>
      <c r="AH15" s="158">
        <f t="shared" si="1"/>
        <v>0</v>
      </c>
      <c r="AI15" s="158">
        <f t="shared" si="2"/>
        <v>0</v>
      </c>
      <c r="AJ15" s="159"/>
      <c r="AK15" s="10"/>
      <c r="AL15" s="457">
        <f t="shared" si="12"/>
        <v>0</v>
      </c>
      <c r="AM15" s="513"/>
      <c r="AN15" s="520"/>
      <c r="AO15" s="513"/>
    </row>
    <row r="16" spans="1:41" ht="24.75" customHeight="1">
      <c r="A16" s="614"/>
      <c r="D16" s="870"/>
      <c r="E16" s="872"/>
      <c r="F16" s="873"/>
      <c r="G16" s="789"/>
      <c r="H16" s="158"/>
      <c r="I16" s="158"/>
      <c r="J16" s="158">
        <f t="shared" si="3"/>
        <v>0</v>
      </c>
      <c r="K16" s="158"/>
      <c r="L16" s="158"/>
      <c r="M16" s="158">
        <f t="shared" si="4"/>
        <v>0</v>
      </c>
      <c r="N16" s="158"/>
      <c r="O16" s="158"/>
      <c r="P16" s="158">
        <f t="shared" si="5"/>
        <v>0</v>
      </c>
      <c r="Q16" s="158"/>
      <c r="R16" s="158"/>
      <c r="S16" s="158">
        <f t="shared" si="6"/>
        <v>0</v>
      </c>
      <c r="T16" s="158"/>
      <c r="U16" s="158"/>
      <c r="V16" s="158">
        <f t="shared" si="7"/>
        <v>0</v>
      </c>
      <c r="W16" s="158"/>
      <c r="X16" s="158"/>
      <c r="Y16" s="158">
        <f t="shared" si="8"/>
        <v>0</v>
      </c>
      <c r="Z16" s="158"/>
      <c r="AA16" s="158"/>
      <c r="AB16" s="158">
        <f t="shared" si="9"/>
        <v>0</v>
      </c>
      <c r="AC16" s="158"/>
      <c r="AD16" s="158"/>
      <c r="AE16" s="158">
        <f t="shared" si="10"/>
        <v>0</v>
      </c>
      <c r="AF16" s="158">
        <f t="shared" si="11"/>
        <v>0</v>
      </c>
      <c r="AG16" s="158">
        <f t="shared" si="0"/>
        <v>0</v>
      </c>
      <c r="AH16" s="158">
        <f t="shared" si="1"/>
        <v>0</v>
      </c>
      <c r="AI16" s="158">
        <f t="shared" si="2"/>
        <v>0</v>
      </c>
      <c r="AJ16" s="159"/>
      <c r="AK16" s="10"/>
      <c r="AL16" s="457">
        <f t="shared" si="12"/>
        <v>0</v>
      </c>
      <c r="AM16" s="513"/>
      <c r="AN16" s="520"/>
      <c r="AO16" s="513"/>
    </row>
    <row r="17" spans="1:41" ht="24.75" customHeight="1">
      <c r="A17" s="614"/>
      <c r="D17" s="870"/>
      <c r="E17" s="872"/>
      <c r="F17" s="873"/>
      <c r="G17" s="789"/>
      <c r="H17" s="158"/>
      <c r="I17" s="158"/>
      <c r="J17" s="158">
        <f t="shared" si="3"/>
        <v>0</v>
      </c>
      <c r="K17" s="158"/>
      <c r="L17" s="158"/>
      <c r="M17" s="158">
        <f t="shared" si="4"/>
        <v>0</v>
      </c>
      <c r="N17" s="158"/>
      <c r="O17" s="158"/>
      <c r="P17" s="158">
        <f t="shared" si="5"/>
        <v>0</v>
      </c>
      <c r="Q17" s="158"/>
      <c r="R17" s="158"/>
      <c r="S17" s="158">
        <f t="shared" si="6"/>
        <v>0</v>
      </c>
      <c r="T17" s="158"/>
      <c r="U17" s="158"/>
      <c r="V17" s="158">
        <f t="shared" si="7"/>
        <v>0</v>
      </c>
      <c r="W17" s="158"/>
      <c r="X17" s="158"/>
      <c r="Y17" s="158">
        <f t="shared" si="8"/>
        <v>0</v>
      </c>
      <c r="Z17" s="158"/>
      <c r="AA17" s="158"/>
      <c r="AB17" s="158">
        <f t="shared" si="9"/>
        <v>0</v>
      </c>
      <c r="AC17" s="158"/>
      <c r="AD17" s="158"/>
      <c r="AE17" s="158">
        <f t="shared" si="10"/>
        <v>0</v>
      </c>
      <c r="AF17" s="158">
        <f t="shared" si="11"/>
        <v>0</v>
      </c>
      <c r="AG17" s="158">
        <f t="shared" si="0"/>
        <v>0</v>
      </c>
      <c r="AH17" s="158">
        <f t="shared" si="1"/>
        <v>0</v>
      </c>
      <c r="AI17" s="158">
        <f t="shared" si="2"/>
        <v>0</v>
      </c>
      <c r="AJ17" s="159"/>
      <c r="AK17" s="10"/>
      <c r="AL17" s="457">
        <f t="shared" si="12"/>
        <v>0</v>
      </c>
      <c r="AM17" s="513"/>
      <c r="AN17" s="520"/>
      <c r="AO17" s="513"/>
    </row>
    <row r="18" spans="1:41" ht="24.75" customHeight="1">
      <c r="A18" s="614"/>
      <c r="D18" s="870"/>
      <c r="E18" s="872"/>
      <c r="F18" s="873"/>
      <c r="G18" s="789"/>
      <c r="H18" s="158"/>
      <c r="I18" s="158"/>
      <c r="J18" s="158">
        <f t="shared" si="3"/>
        <v>0</v>
      </c>
      <c r="K18" s="158"/>
      <c r="L18" s="158"/>
      <c r="M18" s="158">
        <f t="shared" si="4"/>
        <v>0</v>
      </c>
      <c r="N18" s="158"/>
      <c r="O18" s="158"/>
      <c r="P18" s="158">
        <f t="shared" si="5"/>
        <v>0</v>
      </c>
      <c r="Q18" s="158"/>
      <c r="R18" s="158"/>
      <c r="S18" s="158">
        <f t="shared" si="6"/>
        <v>0</v>
      </c>
      <c r="T18" s="158"/>
      <c r="U18" s="158"/>
      <c r="V18" s="158">
        <f t="shared" si="7"/>
        <v>0</v>
      </c>
      <c r="W18" s="158"/>
      <c r="X18" s="158"/>
      <c r="Y18" s="158">
        <f t="shared" si="8"/>
        <v>0</v>
      </c>
      <c r="Z18" s="158"/>
      <c r="AA18" s="158"/>
      <c r="AB18" s="158">
        <f t="shared" si="9"/>
        <v>0</v>
      </c>
      <c r="AC18" s="158"/>
      <c r="AD18" s="158"/>
      <c r="AE18" s="158">
        <f t="shared" si="10"/>
        <v>0</v>
      </c>
      <c r="AF18" s="158">
        <f t="shared" si="11"/>
        <v>0</v>
      </c>
      <c r="AG18" s="158">
        <f t="shared" si="0"/>
        <v>0</v>
      </c>
      <c r="AH18" s="158">
        <f t="shared" si="1"/>
        <v>0</v>
      </c>
      <c r="AI18" s="158">
        <f t="shared" si="2"/>
        <v>0</v>
      </c>
      <c r="AJ18" s="159"/>
      <c r="AK18" s="10"/>
      <c r="AL18" s="457">
        <f t="shared" si="12"/>
        <v>0</v>
      </c>
      <c r="AM18" s="513"/>
      <c r="AN18" s="520"/>
      <c r="AO18" s="513"/>
    </row>
    <row r="19" spans="1:41" ht="24.75" customHeight="1">
      <c r="A19" s="614"/>
      <c r="D19" s="870"/>
      <c r="E19" s="872"/>
      <c r="F19" s="873"/>
      <c r="G19" s="789"/>
      <c r="H19" s="158"/>
      <c r="I19" s="158"/>
      <c r="J19" s="158">
        <f t="shared" si="3"/>
        <v>0</v>
      </c>
      <c r="K19" s="158"/>
      <c r="L19" s="158"/>
      <c r="M19" s="158">
        <f t="shared" si="4"/>
        <v>0</v>
      </c>
      <c r="N19" s="158"/>
      <c r="O19" s="158"/>
      <c r="P19" s="158">
        <f t="shared" si="5"/>
        <v>0</v>
      </c>
      <c r="Q19" s="158"/>
      <c r="R19" s="158"/>
      <c r="S19" s="158">
        <f t="shared" si="6"/>
        <v>0</v>
      </c>
      <c r="T19" s="158"/>
      <c r="U19" s="158"/>
      <c r="V19" s="158">
        <f t="shared" si="7"/>
        <v>0</v>
      </c>
      <c r="W19" s="158"/>
      <c r="X19" s="158"/>
      <c r="Y19" s="158">
        <f t="shared" si="8"/>
        <v>0</v>
      </c>
      <c r="Z19" s="158"/>
      <c r="AA19" s="158"/>
      <c r="AB19" s="158">
        <f t="shared" si="9"/>
        <v>0</v>
      </c>
      <c r="AC19" s="158"/>
      <c r="AD19" s="158"/>
      <c r="AE19" s="158">
        <f t="shared" si="10"/>
        <v>0</v>
      </c>
      <c r="AF19" s="158">
        <f t="shared" si="11"/>
        <v>0</v>
      </c>
      <c r="AG19" s="158">
        <f t="shared" si="0"/>
        <v>0</v>
      </c>
      <c r="AH19" s="158">
        <f t="shared" si="1"/>
        <v>0</v>
      </c>
      <c r="AI19" s="158">
        <f t="shared" si="2"/>
        <v>0</v>
      </c>
      <c r="AJ19" s="159"/>
      <c r="AK19" s="10"/>
      <c r="AL19" s="457">
        <f t="shared" si="12"/>
        <v>0</v>
      </c>
      <c r="AM19" s="513"/>
      <c r="AN19" s="520"/>
      <c r="AO19" s="513"/>
    </row>
    <row r="20" spans="1:41" ht="24.75" customHeight="1">
      <c r="A20" s="614"/>
      <c r="D20" s="870"/>
      <c r="E20" s="872"/>
      <c r="F20" s="873"/>
      <c r="G20" s="789"/>
      <c r="H20" s="158"/>
      <c r="I20" s="158"/>
      <c r="J20" s="158">
        <f t="shared" si="3"/>
        <v>0</v>
      </c>
      <c r="K20" s="158"/>
      <c r="L20" s="158"/>
      <c r="M20" s="158">
        <f t="shared" si="4"/>
        <v>0</v>
      </c>
      <c r="N20" s="158"/>
      <c r="O20" s="158"/>
      <c r="P20" s="158">
        <f t="shared" si="5"/>
        <v>0</v>
      </c>
      <c r="Q20" s="158"/>
      <c r="R20" s="158"/>
      <c r="S20" s="158">
        <f t="shared" si="6"/>
        <v>0</v>
      </c>
      <c r="T20" s="158"/>
      <c r="U20" s="158"/>
      <c r="V20" s="158">
        <f t="shared" si="7"/>
        <v>0</v>
      </c>
      <c r="W20" s="158"/>
      <c r="X20" s="158"/>
      <c r="Y20" s="158">
        <f t="shared" si="8"/>
        <v>0</v>
      </c>
      <c r="Z20" s="158"/>
      <c r="AA20" s="158"/>
      <c r="AB20" s="158">
        <f t="shared" si="9"/>
        <v>0</v>
      </c>
      <c r="AC20" s="158"/>
      <c r="AD20" s="158"/>
      <c r="AE20" s="158">
        <f t="shared" si="10"/>
        <v>0</v>
      </c>
      <c r="AF20" s="158">
        <f t="shared" si="11"/>
        <v>0</v>
      </c>
      <c r="AG20" s="158">
        <f t="shared" si="0"/>
        <v>0</v>
      </c>
      <c r="AH20" s="158">
        <f t="shared" si="1"/>
        <v>0</v>
      </c>
      <c r="AI20" s="158">
        <f t="shared" si="2"/>
        <v>0</v>
      </c>
      <c r="AJ20" s="159"/>
      <c r="AK20" s="10"/>
      <c r="AL20" s="457">
        <f t="shared" si="12"/>
        <v>0</v>
      </c>
      <c r="AM20" s="513"/>
      <c r="AN20" s="520"/>
      <c r="AO20" s="513"/>
    </row>
    <row r="21" spans="1:41" ht="24.75" customHeight="1">
      <c r="D21" s="870"/>
      <c r="E21" s="872"/>
      <c r="F21" s="873"/>
      <c r="G21" s="789"/>
      <c r="H21" s="158"/>
      <c r="I21" s="158"/>
      <c r="J21" s="158">
        <f t="shared" si="3"/>
        <v>0</v>
      </c>
      <c r="K21" s="158"/>
      <c r="L21" s="158"/>
      <c r="M21" s="158">
        <f t="shared" si="4"/>
        <v>0</v>
      </c>
      <c r="N21" s="158"/>
      <c r="O21" s="158"/>
      <c r="P21" s="158">
        <f t="shared" si="5"/>
        <v>0</v>
      </c>
      <c r="Q21" s="158"/>
      <c r="R21" s="158"/>
      <c r="S21" s="158">
        <f t="shared" si="6"/>
        <v>0</v>
      </c>
      <c r="T21" s="158"/>
      <c r="U21" s="158"/>
      <c r="V21" s="158">
        <f t="shared" si="7"/>
        <v>0</v>
      </c>
      <c r="W21" s="158"/>
      <c r="X21" s="158"/>
      <c r="Y21" s="158">
        <f t="shared" si="8"/>
        <v>0</v>
      </c>
      <c r="Z21" s="158"/>
      <c r="AA21" s="158"/>
      <c r="AB21" s="158">
        <f t="shared" si="9"/>
        <v>0</v>
      </c>
      <c r="AC21" s="158"/>
      <c r="AD21" s="158"/>
      <c r="AE21" s="158">
        <f t="shared" si="10"/>
        <v>0</v>
      </c>
      <c r="AF21" s="158">
        <f t="shared" si="11"/>
        <v>0</v>
      </c>
      <c r="AG21" s="158">
        <f t="shared" si="0"/>
        <v>0</v>
      </c>
      <c r="AH21" s="158">
        <f t="shared" si="1"/>
        <v>0</v>
      </c>
      <c r="AI21" s="158">
        <f t="shared" si="2"/>
        <v>0</v>
      </c>
      <c r="AJ21" s="159"/>
      <c r="AK21" s="10"/>
      <c r="AL21" s="457">
        <f t="shared" si="12"/>
        <v>0</v>
      </c>
      <c r="AM21" s="513"/>
      <c r="AN21" s="520"/>
      <c r="AO21" s="513"/>
    </row>
    <row r="22" spans="1:41" ht="24.75" customHeight="1">
      <c r="D22" s="870"/>
      <c r="E22" s="872"/>
      <c r="F22" s="873"/>
      <c r="G22" s="789"/>
      <c r="H22" s="158"/>
      <c r="I22" s="158"/>
      <c r="J22" s="158">
        <f t="shared" si="3"/>
        <v>0</v>
      </c>
      <c r="K22" s="158"/>
      <c r="L22" s="158"/>
      <c r="M22" s="158">
        <f t="shared" si="4"/>
        <v>0</v>
      </c>
      <c r="N22" s="158"/>
      <c r="O22" s="158"/>
      <c r="P22" s="158">
        <f t="shared" si="5"/>
        <v>0</v>
      </c>
      <c r="Q22" s="158"/>
      <c r="R22" s="158"/>
      <c r="S22" s="158">
        <f t="shared" si="6"/>
        <v>0</v>
      </c>
      <c r="T22" s="158"/>
      <c r="U22" s="158"/>
      <c r="V22" s="158">
        <f t="shared" si="7"/>
        <v>0</v>
      </c>
      <c r="W22" s="158"/>
      <c r="X22" s="158"/>
      <c r="Y22" s="158">
        <f t="shared" si="8"/>
        <v>0</v>
      </c>
      <c r="Z22" s="158"/>
      <c r="AA22" s="158"/>
      <c r="AB22" s="158">
        <f t="shared" si="9"/>
        <v>0</v>
      </c>
      <c r="AC22" s="158"/>
      <c r="AD22" s="158"/>
      <c r="AE22" s="158">
        <f t="shared" si="10"/>
        <v>0</v>
      </c>
      <c r="AF22" s="158">
        <f t="shared" si="11"/>
        <v>0</v>
      </c>
      <c r="AG22" s="158">
        <f t="shared" si="0"/>
        <v>0</v>
      </c>
      <c r="AH22" s="158">
        <f t="shared" si="1"/>
        <v>0</v>
      </c>
      <c r="AI22" s="158">
        <f t="shared" si="2"/>
        <v>0</v>
      </c>
      <c r="AJ22" s="159"/>
      <c r="AK22" s="10"/>
      <c r="AL22" s="457">
        <f t="shared" si="12"/>
        <v>0</v>
      </c>
      <c r="AM22" s="513"/>
      <c r="AN22" s="520"/>
      <c r="AO22" s="513"/>
    </row>
    <row r="23" spans="1:41" ht="24.75" customHeight="1">
      <c r="A23" s="614"/>
      <c r="D23" s="870"/>
      <c r="E23" s="872"/>
      <c r="F23" s="873"/>
      <c r="G23" s="789"/>
      <c r="H23" s="158"/>
      <c r="I23" s="158"/>
      <c r="J23" s="158">
        <f t="shared" si="3"/>
        <v>0</v>
      </c>
      <c r="K23" s="158"/>
      <c r="L23" s="158"/>
      <c r="M23" s="158">
        <f t="shared" si="4"/>
        <v>0</v>
      </c>
      <c r="N23" s="158"/>
      <c r="O23" s="158"/>
      <c r="P23" s="158">
        <f t="shared" si="5"/>
        <v>0</v>
      </c>
      <c r="Q23" s="158"/>
      <c r="R23" s="158"/>
      <c r="S23" s="158">
        <f t="shared" si="6"/>
        <v>0</v>
      </c>
      <c r="T23" s="158"/>
      <c r="U23" s="158"/>
      <c r="V23" s="158">
        <f t="shared" si="7"/>
        <v>0</v>
      </c>
      <c r="W23" s="158"/>
      <c r="X23" s="158"/>
      <c r="Y23" s="158">
        <f t="shared" si="8"/>
        <v>0</v>
      </c>
      <c r="Z23" s="158"/>
      <c r="AA23" s="158"/>
      <c r="AB23" s="158">
        <f t="shared" si="9"/>
        <v>0</v>
      </c>
      <c r="AC23" s="158"/>
      <c r="AD23" s="158"/>
      <c r="AE23" s="158">
        <f t="shared" si="10"/>
        <v>0</v>
      </c>
      <c r="AF23" s="158">
        <f t="shared" si="11"/>
        <v>0</v>
      </c>
      <c r="AG23" s="158">
        <f t="shared" si="0"/>
        <v>0</v>
      </c>
      <c r="AH23" s="158">
        <f t="shared" si="1"/>
        <v>0</v>
      </c>
      <c r="AI23" s="158">
        <f t="shared" si="2"/>
        <v>0</v>
      </c>
      <c r="AJ23" s="159"/>
      <c r="AK23" s="10"/>
      <c r="AL23" s="457">
        <f t="shared" si="12"/>
        <v>0</v>
      </c>
      <c r="AM23" s="513"/>
      <c r="AN23" s="520"/>
      <c r="AO23" s="513"/>
    </row>
    <row r="24" spans="1:41" ht="24.75" customHeight="1">
      <c r="A24" s="614"/>
      <c r="D24" s="870"/>
      <c r="E24" s="872"/>
      <c r="F24" s="873"/>
      <c r="G24" s="789"/>
      <c r="H24" s="158"/>
      <c r="I24" s="158"/>
      <c r="J24" s="158">
        <f t="shared" si="3"/>
        <v>0</v>
      </c>
      <c r="K24" s="158"/>
      <c r="L24" s="158"/>
      <c r="M24" s="158">
        <f t="shared" si="4"/>
        <v>0</v>
      </c>
      <c r="N24" s="158"/>
      <c r="O24" s="158"/>
      <c r="P24" s="158">
        <f t="shared" si="5"/>
        <v>0</v>
      </c>
      <c r="Q24" s="158"/>
      <c r="R24" s="158"/>
      <c r="S24" s="158">
        <f t="shared" si="6"/>
        <v>0</v>
      </c>
      <c r="T24" s="158"/>
      <c r="U24" s="158"/>
      <c r="V24" s="158">
        <f t="shared" si="7"/>
        <v>0</v>
      </c>
      <c r="W24" s="158"/>
      <c r="X24" s="158"/>
      <c r="Y24" s="158">
        <f t="shared" si="8"/>
        <v>0</v>
      </c>
      <c r="Z24" s="158"/>
      <c r="AA24" s="158"/>
      <c r="AB24" s="158">
        <f t="shared" si="9"/>
        <v>0</v>
      </c>
      <c r="AC24" s="158"/>
      <c r="AD24" s="158"/>
      <c r="AE24" s="158">
        <f t="shared" si="10"/>
        <v>0</v>
      </c>
      <c r="AF24" s="158">
        <f t="shared" si="11"/>
        <v>0</v>
      </c>
      <c r="AG24" s="158">
        <f t="shared" si="0"/>
        <v>0</v>
      </c>
      <c r="AH24" s="158">
        <f t="shared" si="1"/>
        <v>0</v>
      </c>
      <c r="AI24" s="158">
        <f t="shared" si="2"/>
        <v>0</v>
      </c>
      <c r="AJ24" s="159"/>
      <c r="AK24" s="10"/>
      <c r="AL24" s="457">
        <f t="shared" si="12"/>
        <v>0</v>
      </c>
      <c r="AM24" s="513"/>
      <c r="AN24" s="520"/>
      <c r="AO24" s="513"/>
    </row>
    <row r="25" spans="1:41" ht="24.75" customHeight="1">
      <c r="A25" s="614"/>
      <c r="D25" s="870"/>
      <c r="E25" s="872"/>
      <c r="F25" s="873"/>
      <c r="G25" s="789"/>
      <c r="H25" s="158"/>
      <c r="I25" s="158"/>
      <c r="J25" s="158">
        <f t="shared" si="3"/>
        <v>0</v>
      </c>
      <c r="K25" s="158"/>
      <c r="L25" s="158"/>
      <c r="M25" s="158">
        <f t="shared" si="4"/>
        <v>0</v>
      </c>
      <c r="N25" s="158"/>
      <c r="O25" s="158"/>
      <c r="P25" s="158">
        <f t="shared" si="5"/>
        <v>0</v>
      </c>
      <c r="Q25" s="158"/>
      <c r="R25" s="158"/>
      <c r="S25" s="158">
        <f t="shared" si="6"/>
        <v>0</v>
      </c>
      <c r="T25" s="158"/>
      <c r="U25" s="158"/>
      <c r="V25" s="158">
        <f t="shared" si="7"/>
        <v>0</v>
      </c>
      <c r="W25" s="158"/>
      <c r="X25" s="158"/>
      <c r="Y25" s="158">
        <f t="shared" si="8"/>
        <v>0</v>
      </c>
      <c r="Z25" s="158"/>
      <c r="AA25" s="158"/>
      <c r="AB25" s="158">
        <f t="shared" si="9"/>
        <v>0</v>
      </c>
      <c r="AC25" s="158"/>
      <c r="AD25" s="158"/>
      <c r="AE25" s="158">
        <f t="shared" si="10"/>
        <v>0</v>
      </c>
      <c r="AF25" s="158">
        <f t="shared" si="11"/>
        <v>0</v>
      </c>
      <c r="AG25" s="158">
        <f t="shared" si="0"/>
        <v>0</v>
      </c>
      <c r="AH25" s="158">
        <f t="shared" si="1"/>
        <v>0</v>
      </c>
      <c r="AI25" s="158">
        <f t="shared" si="2"/>
        <v>0</v>
      </c>
      <c r="AJ25" s="159"/>
      <c r="AK25" s="10"/>
      <c r="AL25" s="457">
        <f t="shared" si="12"/>
        <v>0</v>
      </c>
      <c r="AM25" s="513"/>
      <c r="AN25" s="520"/>
      <c r="AO25" s="513"/>
    </row>
    <row r="26" spans="1:41" ht="25.25" customHeight="1" thickBot="1">
      <c r="D26" s="1229" t="s">
        <v>118</v>
      </c>
      <c r="E26" s="1230"/>
      <c r="F26" s="1231"/>
      <c r="G26" s="507"/>
      <c r="H26" s="437"/>
      <c r="I26" s="437"/>
      <c r="J26" s="1067">
        <f>SUM(J8:J25)</f>
        <v>0</v>
      </c>
      <c r="K26" s="437"/>
      <c r="L26" s="437"/>
      <c r="M26" s="1067">
        <f>SUM(M8:M25)</f>
        <v>0</v>
      </c>
      <c r="N26" s="437"/>
      <c r="O26" s="437"/>
      <c r="P26" s="1067">
        <f>SUM(P8:P25)</f>
        <v>0</v>
      </c>
      <c r="Q26" s="437"/>
      <c r="R26" s="437"/>
      <c r="S26" s="1067">
        <f>SUM(S8:S25)</f>
        <v>0</v>
      </c>
      <c r="T26" s="437"/>
      <c r="U26" s="437"/>
      <c r="V26" s="1067">
        <f>SUM(V8:V25)</f>
        <v>0</v>
      </c>
      <c r="W26" s="437"/>
      <c r="X26" s="437"/>
      <c r="Y26" s="1067">
        <f>SUM(Y8:Y25)</f>
        <v>0</v>
      </c>
      <c r="Z26" s="437"/>
      <c r="AA26" s="437"/>
      <c r="AB26" s="1067">
        <f>SUM(AB8:AB25)</f>
        <v>0</v>
      </c>
      <c r="AC26" s="437"/>
      <c r="AD26" s="437"/>
      <c r="AE26" s="1067">
        <f>SUM(AE8:AE25)</f>
        <v>0</v>
      </c>
      <c r="AF26" s="437"/>
      <c r="AG26" s="1067">
        <f>SUM(AG8:AG25)</f>
        <v>0</v>
      </c>
      <c r="AH26" s="437"/>
      <c r="AI26" s="1067">
        <f>SUM(AI8:AI25)</f>
        <v>0</v>
      </c>
      <c r="AJ26" s="443"/>
      <c r="AK26" s="10"/>
      <c r="AL26" s="457">
        <f t="shared" si="12"/>
        <v>0</v>
      </c>
    </row>
    <row r="27" spans="1:41" ht="9.75" customHeight="1" thickBot="1">
      <c r="D27" s="98"/>
      <c r="E27" s="154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6"/>
      <c r="AK27" s="10"/>
      <c r="AM27" s="513"/>
      <c r="AN27" s="520"/>
      <c r="AO27" s="513"/>
    </row>
    <row r="28" spans="1:41" s="113" customFormat="1" ht="16" thickBot="1">
      <c r="D28" s="108" t="s">
        <v>31</v>
      </c>
      <c r="E28" s="109"/>
      <c r="F28" s="109"/>
      <c r="G28" s="111" t="s">
        <v>119</v>
      </c>
      <c r="H28" s="110"/>
      <c r="I28" s="157"/>
      <c r="J28" s="110"/>
      <c r="K28" s="458"/>
      <c r="L28" s="1070"/>
      <c r="M28" s="458"/>
      <c r="N28" s="110"/>
      <c r="O28" s="110"/>
      <c r="P28" s="110"/>
      <c r="Q28" s="109"/>
      <c r="R28" s="110"/>
      <c r="S28" s="110"/>
      <c r="T28" s="109"/>
      <c r="U28" s="1068"/>
      <c r="V28" s="458"/>
      <c r="W28" s="109"/>
      <c r="X28" s="1068"/>
      <c r="Y28" s="458"/>
      <c r="Z28" s="109"/>
      <c r="AA28" s="1068"/>
      <c r="AB28" s="458"/>
      <c r="AC28" s="109"/>
      <c r="AD28" s="1068"/>
      <c r="AE28" s="458"/>
      <c r="AF28" s="111"/>
      <c r="AG28" s="458"/>
      <c r="AH28" s="111"/>
      <c r="AI28" s="458"/>
      <c r="AJ28" s="103" t="s">
        <v>120</v>
      </c>
      <c r="AK28" s="112"/>
      <c r="AM28" s="514"/>
      <c r="AN28" s="521"/>
      <c r="AO28" s="514"/>
    </row>
    <row r="29" spans="1:41" ht="30.25" customHeight="1">
      <c r="H29" s="5"/>
    </row>
    <row r="30" spans="1:41" ht="30.25" hidden="1" customHeight="1">
      <c r="J30" s="116"/>
    </row>
    <row r="31" spans="1:41" ht="30.25" hidden="1" customHeight="1">
      <c r="H31" s="565"/>
      <c r="I31" s="513"/>
      <c r="J31" s="116"/>
      <c r="K31" s="116"/>
      <c r="M31" s="116"/>
    </row>
    <row r="32" spans="1:41" ht="30.25" hidden="1" customHeight="1"/>
    <row r="33" spans="6:13" ht="30.25" hidden="1" customHeight="1">
      <c r="F33" s="5"/>
      <c r="H33" s="116"/>
      <c r="J33" s="116"/>
      <c r="K33" s="116"/>
      <c r="M33" s="116"/>
    </row>
    <row r="34" spans="6:13" ht="30.25" hidden="1" customHeight="1">
      <c r="F34" s="5"/>
      <c r="H34" s="116"/>
      <c r="J34" s="116"/>
      <c r="K34" s="116"/>
      <c r="M34" s="116"/>
    </row>
    <row r="35" spans="6:13" ht="30.25" hidden="1" customHeight="1">
      <c r="F35" s="5"/>
      <c r="H35" s="116"/>
      <c r="J35" s="116"/>
      <c r="K35" s="116"/>
      <c r="M35" s="116"/>
    </row>
    <row r="36" spans="6:13" ht="30.25" hidden="1" customHeight="1">
      <c r="F36" s="5"/>
      <c r="H36" s="116"/>
      <c r="J36" s="116"/>
      <c r="K36" s="116"/>
      <c r="M36" s="116"/>
    </row>
    <row r="37" spans="6:13" ht="30.25" hidden="1" customHeight="1">
      <c r="F37" s="5"/>
      <c r="H37" s="116"/>
      <c r="J37" s="116"/>
      <c r="K37" s="116"/>
      <c r="M37" s="116"/>
    </row>
    <row r="38" spans="6:13" ht="30.25" hidden="1" customHeight="1">
      <c r="F38" s="5"/>
      <c r="H38" s="116"/>
      <c r="J38" s="116"/>
      <c r="K38" s="116"/>
      <c r="M38" s="116"/>
    </row>
    <row r="39" spans="6:13" ht="30.25" hidden="1" customHeight="1">
      <c r="F39" s="5"/>
      <c r="H39" s="116"/>
      <c r="J39" s="116"/>
      <c r="K39" s="116"/>
      <c r="M39" s="116"/>
    </row>
    <row r="40" spans="6:13" ht="30.25" hidden="1" customHeight="1">
      <c r="F40" s="5"/>
      <c r="H40" s="116"/>
      <c r="J40" s="116"/>
      <c r="K40" s="116"/>
      <c r="M40" s="116"/>
    </row>
    <row r="41" spans="6:13" ht="30.25" hidden="1" customHeight="1">
      <c r="F41" s="5"/>
      <c r="H41" s="116"/>
      <c r="J41" s="116"/>
      <c r="K41" s="116"/>
      <c r="M41" s="116"/>
    </row>
    <row r="42" spans="6:13" ht="30.25" hidden="1" customHeight="1">
      <c r="F42" s="5"/>
      <c r="H42" s="116"/>
      <c r="J42" s="116"/>
      <c r="K42" s="116"/>
      <c r="M42" s="116"/>
    </row>
    <row r="43" spans="6:13" ht="30.25" hidden="1" customHeight="1">
      <c r="F43" s="5"/>
      <c r="H43" s="116"/>
      <c r="J43" s="116"/>
      <c r="K43" s="116"/>
      <c r="M43" s="116"/>
    </row>
    <row r="44" spans="6:13" ht="30.25" hidden="1" customHeight="1">
      <c r="F44" s="5"/>
      <c r="H44" s="116"/>
      <c r="J44" s="116"/>
      <c r="K44" s="116"/>
      <c r="M44" s="116"/>
    </row>
    <row r="45" spans="6:13" ht="30.25" hidden="1" customHeight="1">
      <c r="F45" s="5"/>
      <c r="H45" s="116"/>
      <c r="J45" s="116"/>
      <c r="K45" s="116"/>
      <c r="M45" s="116"/>
    </row>
    <row r="46" spans="6:13" ht="30.25" hidden="1" customHeight="1">
      <c r="F46" s="5"/>
      <c r="H46" s="116"/>
      <c r="J46" s="116"/>
      <c r="K46" s="116"/>
      <c r="M46" s="116"/>
    </row>
    <row r="47" spans="6:13" ht="30.25" hidden="1" customHeight="1">
      <c r="F47" s="5"/>
      <c r="H47" s="116"/>
      <c r="J47" s="116"/>
      <c r="K47" s="116"/>
      <c r="M47" s="116"/>
    </row>
    <row r="48" spans="6:13" ht="30.25" hidden="1" customHeight="1">
      <c r="F48" s="5"/>
      <c r="H48" s="116"/>
      <c r="J48" s="116"/>
      <c r="K48" s="116"/>
      <c r="M48" s="116"/>
    </row>
    <row r="49" spans="6:13" ht="30.25" hidden="1" customHeight="1">
      <c r="F49" s="5"/>
      <c r="H49" s="116"/>
      <c r="J49" s="116"/>
      <c r="K49" s="116"/>
      <c r="M49" s="116"/>
    </row>
    <row r="50" spans="6:13" ht="30.25" hidden="1" customHeight="1">
      <c r="F50" s="5"/>
      <c r="H50" s="116"/>
      <c r="J50" s="116"/>
      <c r="K50" s="116"/>
      <c r="M50" s="116"/>
    </row>
    <row r="51" spans="6:13" ht="30.25" hidden="1" customHeight="1">
      <c r="F51" s="5"/>
      <c r="H51" s="116"/>
      <c r="J51" s="116"/>
      <c r="K51" s="116"/>
      <c r="M51" s="116"/>
    </row>
    <row r="52" spans="6:13" ht="30.25" hidden="1" customHeight="1">
      <c r="J52" s="116"/>
      <c r="M52" s="116"/>
    </row>
    <row r="53" spans="6:13" ht="30.25" hidden="1" customHeight="1">
      <c r="M53" s="116"/>
    </row>
    <row r="54" spans="6:13" ht="30.25" hidden="1" customHeight="1">
      <c r="J54" s="116"/>
      <c r="M54" s="116"/>
    </row>
    <row r="55" spans="6:13" ht="30.25" hidden="1" customHeight="1">
      <c r="J55" s="116"/>
    </row>
    <row r="56" spans="6:13" ht="30.25" hidden="1" customHeight="1"/>
    <row r="57" spans="6:13" ht="30.25" hidden="1" customHeight="1"/>
    <row r="58" spans="6:13" ht="30.25" hidden="1" customHeight="1"/>
    <row r="59" spans="6:13" ht="30.25" hidden="1" customHeight="1"/>
    <row r="60" spans="6:13" ht="30.25" hidden="1" customHeight="1"/>
    <row r="61" spans="6:13" ht="30.25" hidden="1" customHeight="1"/>
    <row r="62" spans="6:13" ht="30.25" hidden="1" customHeight="1"/>
    <row r="63" spans="6:13" ht="30.25" hidden="1" customHeight="1"/>
  </sheetData>
  <autoFilter ref="A7:BE29" xr:uid="{00000000-0009-0000-0000-000010000000}"/>
  <mergeCells count="19">
    <mergeCell ref="D2:AJ2"/>
    <mergeCell ref="D3:AJ3"/>
    <mergeCell ref="D5:D7"/>
    <mergeCell ref="E5:E7"/>
    <mergeCell ref="F5:F7"/>
    <mergeCell ref="G5:G7"/>
    <mergeCell ref="H5:J6"/>
    <mergeCell ref="K5:M6"/>
    <mergeCell ref="N5:P6"/>
    <mergeCell ref="Q5:S6"/>
    <mergeCell ref="D26:F26"/>
    <mergeCell ref="T5:AG5"/>
    <mergeCell ref="AH5:AI6"/>
    <mergeCell ref="AJ5:AJ7"/>
    <mergeCell ref="T6:V6"/>
    <mergeCell ref="W6:Y6"/>
    <mergeCell ref="Z6:AB6"/>
    <mergeCell ref="AC6:AE6"/>
    <mergeCell ref="AF6:AG6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44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S33"/>
  <sheetViews>
    <sheetView zoomScale="62" zoomScaleNormal="62" workbookViewId="0">
      <selection activeCell="AK64" sqref="AK64"/>
    </sheetView>
  </sheetViews>
  <sheetFormatPr baseColWidth="10" defaultColWidth="8.83203125" defaultRowHeight="14"/>
  <cols>
    <col min="1" max="2" width="9.5" style="634" customWidth="1"/>
    <col min="3" max="36" width="7.83203125" style="634" customWidth="1"/>
    <col min="37" max="37" width="13.1640625" style="634" bestFit="1" customWidth="1"/>
    <col min="38" max="253" width="8.83203125" style="634" customWidth="1"/>
  </cols>
  <sheetData>
    <row r="1" spans="1:37" ht="40">
      <c r="A1" s="1420" t="s">
        <v>575</v>
      </c>
      <c r="B1" s="1420"/>
      <c r="C1" s="1420"/>
      <c r="D1" s="1420"/>
      <c r="E1" s="1420"/>
      <c r="F1" s="1420"/>
      <c r="G1" s="1420"/>
      <c r="H1" s="1420"/>
      <c r="I1" s="1420"/>
      <c r="J1" s="1420"/>
      <c r="K1" s="1420"/>
      <c r="L1" s="1420"/>
      <c r="M1" s="1420"/>
      <c r="N1" s="1420"/>
      <c r="O1" s="1420"/>
      <c r="P1" s="1420"/>
      <c r="Q1" s="1420"/>
      <c r="R1" s="1420"/>
      <c r="S1" s="1420"/>
      <c r="T1" s="1420"/>
      <c r="U1" s="1420"/>
      <c r="V1" s="1420"/>
      <c r="W1" s="1420"/>
      <c r="X1" s="1420"/>
      <c r="Y1" s="1420"/>
      <c r="Z1" s="1420"/>
      <c r="AA1" s="1420"/>
      <c r="AB1" s="1420"/>
      <c r="AC1" s="1420"/>
      <c r="AD1" s="1420"/>
      <c r="AE1" s="1420"/>
      <c r="AF1" s="1420"/>
      <c r="AG1" s="1420"/>
      <c r="AH1" s="1420"/>
      <c r="AI1" s="1420"/>
      <c r="AJ1" s="1420"/>
    </row>
    <row r="2" spans="1:37" ht="18">
      <c r="A2" s="637"/>
      <c r="B2" s="637"/>
      <c r="C2" s="636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5"/>
      <c r="AB2" s="635"/>
      <c r="AC2" s="635"/>
      <c r="AD2" s="635"/>
      <c r="AE2" s="635"/>
      <c r="AF2" s="635"/>
      <c r="AG2" s="635"/>
      <c r="AH2" s="635"/>
      <c r="AI2" s="635"/>
      <c r="AJ2" s="635"/>
    </row>
    <row r="3" spans="1:37" ht="19" thickBot="1">
      <c r="A3" s="1421" t="e">
        <f>#REF!</f>
        <v>#REF!</v>
      </c>
      <c r="B3" s="1421"/>
      <c r="C3" s="1421"/>
      <c r="D3" s="1421"/>
      <c r="E3" s="1421"/>
      <c r="F3" s="1421"/>
      <c r="G3" s="1421"/>
      <c r="H3" s="1421"/>
      <c r="I3" s="1421"/>
      <c r="J3" s="1421"/>
      <c r="K3" s="638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 t="s">
        <v>576</v>
      </c>
    </row>
    <row r="4" spans="1:37" ht="17">
      <c r="A4" s="1422" t="s">
        <v>50</v>
      </c>
      <c r="B4" s="640" t="s">
        <v>577</v>
      </c>
      <c r="C4" s="1424" t="s">
        <v>648</v>
      </c>
      <c r="D4" s="1425"/>
      <c r="E4" s="1425"/>
      <c r="F4" s="1425"/>
      <c r="G4" s="1425"/>
      <c r="H4" s="1425"/>
      <c r="I4" s="1425"/>
      <c r="J4" s="1425"/>
      <c r="K4" s="1425"/>
      <c r="L4" s="1425"/>
      <c r="M4" s="1425"/>
      <c r="N4" s="1426" t="s">
        <v>644</v>
      </c>
      <c r="O4" s="1425"/>
      <c r="P4" s="1425"/>
      <c r="Q4" s="1425"/>
      <c r="R4" s="1425"/>
      <c r="S4" s="1425"/>
      <c r="T4" s="1425"/>
      <c r="U4" s="1425"/>
      <c r="V4" s="1425"/>
      <c r="W4" s="1425"/>
      <c r="X4" s="1425"/>
      <c r="Y4" s="1427"/>
      <c r="Z4" s="1426" t="s">
        <v>644</v>
      </c>
      <c r="AA4" s="1425"/>
      <c r="AB4" s="1425"/>
      <c r="AC4" s="1425"/>
      <c r="AD4" s="1425"/>
      <c r="AE4" s="1425"/>
      <c r="AF4" s="1425"/>
      <c r="AG4" s="1425"/>
      <c r="AH4" s="1425"/>
      <c r="AI4" s="1425"/>
      <c r="AJ4" s="1428" t="s">
        <v>7</v>
      </c>
    </row>
    <row r="5" spans="1:37" ht="18" thickBot="1">
      <c r="A5" s="1423"/>
      <c r="B5" s="641" t="s">
        <v>129</v>
      </c>
      <c r="C5" s="641" t="s">
        <v>578</v>
      </c>
      <c r="D5" s="641" t="s">
        <v>143</v>
      </c>
      <c r="E5" s="641" t="s">
        <v>144</v>
      </c>
      <c r="F5" s="641" t="s">
        <v>145</v>
      </c>
      <c r="G5" s="641" t="s">
        <v>146</v>
      </c>
      <c r="H5" s="642" t="s">
        <v>147</v>
      </c>
      <c r="I5" s="643" t="s">
        <v>148</v>
      </c>
      <c r="J5" s="641" t="s">
        <v>149</v>
      </c>
      <c r="K5" s="641" t="s">
        <v>150</v>
      </c>
      <c r="L5" s="641" t="s">
        <v>151</v>
      </c>
      <c r="M5" s="644" t="s">
        <v>152</v>
      </c>
      <c r="N5" s="645" t="s">
        <v>514</v>
      </c>
      <c r="O5" s="641" t="s">
        <v>515</v>
      </c>
      <c r="P5" s="641" t="s">
        <v>143</v>
      </c>
      <c r="Q5" s="641" t="s">
        <v>144</v>
      </c>
      <c r="R5" s="641" t="s">
        <v>145</v>
      </c>
      <c r="S5" s="641" t="s">
        <v>146</v>
      </c>
      <c r="T5" s="642" t="s">
        <v>147</v>
      </c>
      <c r="U5" s="643" t="s">
        <v>148</v>
      </c>
      <c r="V5" s="641" t="s">
        <v>149</v>
      </c>
      <c r="W5" s="641" t="s">
        <v>150</v>
      </c>
      <c r="X5" s="641" t="s">
        <v>151</v>
      </c>
      <c r="Y5" s="644" t="s">
        <v>152</v>
      </c>
      <c r="Z5" s="645" t="s">
        <v>514</v>
      </c>
      <c r="AA5" s="641" t="s">
        <v>515</v>
      </c>
      <c r="AB5" s="641" t="s">
        <v>143</v>
      </c>
      <c r="AC5" s="641" t="s">
        <v>144</v>
      </c>
      <c r="AD5" s="641" t="s">
        <v>145</v>
      </c>
      <c r="AE5" s="642" t="s">
        <v>146</v>
      </c>
      <c r="AF5" s="646" t="s">
        <v>147</v>
      </c>
      <c r="AG5" s="643" t="s">
        <v>148</v>
      </c>
      <c r="AH5" s="641" t="s">
        <v>149</v>
      </c>
      <c r="AI5" s="641" t="s">
        <v>150</v>
      </c>
      <c r="AJ5" s="1429"/>
    </row>
    <row r="6" spans="1:37" ht="17">
      <c r="A6" s="647" t="s">
        <v>649</v>
      </c>
      <c r="B6" s="648"/>
      <c r="C6" s="649"/>
      <c r="D6" s="649"/>
      <c r="E6" s="649"/>
      <c r="F6" s="649"/>
      <c r="G6" s="650"/>
      <c r="H6" s="651"/>
      <c r="I6" s="650"/>
      <c r="J6" s="650"/>
      <c r="K6" s="650"/>
      <c r="L6" s="650"/>
      <c r="M6" s="652"/>
      <c r="N6" s="653"/>
      <c r="O6" s="650"/>
      <c r="P6" s="650"/>
      <c r="Q6" s="650"/>
      <c r="R6" s="654"/>
      <c r="S6" s="650"/>
      <c r="T6" s="651"/>
      <c r="U6" s="650"/>
      <c r="V6" s="650"/>
      <c r="W6" s="650"/>
      <c r="X6" s="650"/>
      <c r="Y6" s="652"/>
      <c r="Z6" s="653"/>
      <c r="AA6" s="650"/>
      <c r="AB6" s="650"/>
      <c r="AC6" s="650"/>
      <c r="AD6" s="650"/>
      <c r="AE6" s="651"/>
      <c r="AF6" s="651"/>
      <c r="AG6" s="650"/>
      <c r="AH6" s="650"/>
      <c r="AI6" s="650"/>
      <c r="AJ6" s="655"/>
    </row>
    <row r="7" spans="1:37" ht="18">
      <c r="A7" s="1430" t="s">
        <v>88</v>
      </c>
      <c r="B7" s="656" t="s">
        <v>579</v>
      </c>
      <c r="C7" s="656"/>
      <c r="D7" s="656"/>
      <c r="E7" s="656"/>
      <c r="F7" s="656"/>
      <c r="G7" s="656"/>
      <c r="H7" s="656"/>
      <c r="I7" s="656"/>
      <c r="J7" s="656"/>
      <c r="K7" s="656"/>
      <c r="L7" s="656"/>
      <c r="M7" s="656"/>
      <c r="N7" s="659"/>
      <c r="O7" s="656"/>
      <c r="P7" s="656"/>
      <c r="Q7" s="656"/>
      <c r="R7" s="656"/>
      <c r="S7" s="656"/>
      <c r="T7" s="657"/>
      <c r="U7" s="656"/>
      <c r="V7" s="656"/>
      <c r="W7" s="656"/>
      <c r="X7" s="656"/>
      <c r="Y7" s="658"/>
      <c r="Z7" s="659"/>
      <c r="AA7" s="656"/>
      <c r="AB7" s="656"/>
      <c r="AC7" s="656"/>
      <c r="AD7" s="656"/>
      <c r="AE7" s="657"/>
      <c r="AF7" s="657"/>
      <c r="AG7" s="656"/>
      <c r="AH7" s="656"/>
      <c r="AI7" s="656"/>
      <c r="AJ7" s="1433"/>
    </row>
    <row r="8" spans="1:37" ht="18">
      <c r="A8" s="1431"/>
      <c r="B8" s="660" t="s">
        <v>580</v>
      </c>
      <c r="C8" s="660"/>
      <c r="D8" s="660"/>
      <c r="E8" s="661"/>
      <c r="F8" s="661"/>
      <c r="G8" s="661"/>
      <c r="H8" s="662"/>
      <c r="I8" s="661"/>
      <c r="J8" s="661"/>
      <c r="K8" s="661"/>
      <c r="L8" s="661"/>
      <c r="M8" s="663"/>
      <c r="N8" s="664"/>
      <c r="O8" s="661"/>
      <c r="P8" s="661"/>
      <c r="Q8" s="661"/>
      <c r="R8" s="661"/>
      <c r="S8" s="661"/>
      <c r="T8" s="662"/>
      <c r="U8" s="661"/>
      <c r="V8" s="661"/>
      <c r="W8" s="661"/>
      <c r="X8" s="661"/>
      <c r="Y8" s="663"/>
      <c r="Z8" s="664"/>
      <c r="AA8" s="661"/>
      <c r="AB8" s="661"/>
      <c r="AC8" s="661"/>
      <c r="AD8" s="661"/>
      <c r="AE8" s="662"/>
      <c r="AF8" s="662"/>
      <c r="AG8" s="661"/>
      <c r="AH8" s="661"/>
      <c r="AI8" s="661"/>
      <c r="AJ8" s="1434"/>
      <c r="AK8" s="665"/>
    </row>
    <row r="9" spans="1:37" ht="36">
      <c r="A9" s="1432"/>
      <c r="B9" s="666" t="s">
        <v>581</v>
      </c>
      <c r="C9" s="761"/>
      <c r="D9" s="761"/>
      <c r="E9" s="761"/>
      <c r="F9" s="667"/>
      <c r="G9" s="667"/>
      <c r="H9" s="668"/>
      <c r="I9" s="667"/>
      <c r="J9" s="667"/>
      <c r="K9" s="667"/>
      <c r="L9" s="667"/>
      <c r="M9" s="669"/>
      <c r="N9" s="670"/>
      <c r="O9" s="667"/>
      <c r="P9" s="667"/>
      <c r="Q9" s="667"/>
      <c r="R9" s="667"/>
      <c r="S9" s="667"/>
      <c r="T9" s="668"/>
      <c r="U9" s="667"/>
      <c r="V9" s="667"/>
      <c r="W9" s="667"/>
      <c r="X9" s="667"/>
      <c r="Y9" s="669"/>
      <c r="Z9" s="670"/>
      <c r="AA9" s="667"/>
      <c r="AB9" s="667"/>
      <c r="AC9" s="667"/>
      <c r="AD9" s="667"/>
      <c r="AE9" s="668"/>
      <c r="AF9" s="668"/>
      <c r="AG9" s="667"/>
      <c r="AH9" s="667"/>
      <c r="AI9" s="667"/>
      <c r="AJ9" s="1435"/>
      <c r="AK9" s="665"/>
    </row>
    <row r="10" spans="1:37" ht="18">
      <c r="A10" s="1436" t="s">
        <v>582</v>
      </c>
      <c r="B10" s="671" t="s">
        <v>583</v>
      </c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4"/>
      <c r="O10" s="671"/>
      <c r="P10" s="671"/>
      <c r="Q10" s="671"/>
      <c r="R10" s="671"/>
      <c r="S10" s="671"/>
      <c r="T10" s="672"/>
      <c r="U10" s="671"/>
      <c r="V10" s="671"/>
      <c r="W10" s="671"/>
      <c r="X10" s="671"/>
      <c r="Y10" s="673"/>
      <c r="Z10" s="674"/>
      <c r="AA10" s="671"/>
      <c r="AB10" s="671"/>
      <c r="AC10" s="671"/>
      <c r="AD10" s="671"/>
      <c r="AE10" s="672"/>
      <c r="AF10" s="672"/>
      <c r="AG10" s="671"/>
      <c r="AH10" s="671"/>
      <c r="AI10" s="671"/>
      <c r="AJ10" s="1439"/>
      <c r="AK10" s="665"/>
    </row>
    <row r="11" spans="1:37" ht="18">
      <c r="A11" s="1437"/>
      <c r="B11" s="675" t="s">
        <v>580</v>
      </c>
      <c r="C11" s="675"/>
      <c r="D11" s="675"/>
      <c r="E11" s="676"/>
      <c r="F11" s="676"/>
      <c r="G11" s="676"/>
      <c r="H11" s="677"/>
      <c r="I11" s="676"/>
      <c r="J11" s="676"/>
      <c r="K11" s="676"/>
      <c r="L11" s="676"/>
      <c r="M11" s="678"/>
      <c r="N11" s="679"/>
      <c r="O11" s="676"/>
      <c r="P11" s="676"/>
      <c r="Q11" s="676"/>
      <c r="R11" s="676"/>
      <c r="S11" s="676"/>
      <c r="T11" s="677"/>
      <c r="U11" s="676"/>
      <c r="V11" s="676"/>
      <c r="W11" s="676"/>
      <c r="X11" s="676"/>
      <c r="Y11" s="678"/>
      <c r="Z11" s="679"/>
      <c r="AA11" s="676"/>
      <c r="AB11" s="676"/>
      <c r="AC11" s="676"/>
      <c r="AD11" s="676"/>
      <c r="AE11" s="677"/>
      <c r="AF11" s="677"/>
      <c r="AG11" s="676"/>
      <c r="AH11" s="676"/>
      <c r="AI11" s="676"/>
      <c r="AJ11" s="1440"/>
      <c r="AK11" s="665"/>
    </row>
    <row r="12" spans="1:37" ht="36">
      <c r="A12" s="1438"/>
      <c r="B12" s="680" t="s">
        <v>581</v>
      </c>
      <c r="C12" s="762"/>
      <c r="D12" s="681"/>
      <c r="E12" s="681"/>
      <c r="F12" s="681"/>
      <c r="G12" s="681"/>
      <c r="H12" s="682"/>
      <c r="I12" s="681"/>
      <c r="J12" s="681"/>
      <c r="K12" s="681"/>
      <c r="L12" s="681"/>
      <c r="M12" s="683"/>
      <c r="N12" s="684"/>
      <c r="O12" s="681"/>
      <c r="P12" s="681"/>
      <c r="Q12" s="681"/>
      <c r="R12" s="681"/>
      <c r="S12" s="681"/>
      <c r="T12" s="682"/>
      <c r="U12" s="681"/>
      <c r="V12" s="681"/>
      <c r="W12" s="681"/>
      <c r="X12" s="681"/>
      <c r="Y12" s="683"/>
      <c r="Z12" s="684"/>
      <c r="AA12" s="681"/>
      <c r="AB12" s="681"/>
      <c r="AC12" s="681"/>
      <c r="AD12" s="681"/>
      <c r="AE12" s="682"/>
      <c r="AF12" s="682"/>
      <c r="AG12" s="681"/>
      <c r="AH12" s="681"/>
      <c r="AI12" s="681"/>
      <c r="AJ12" s="1441"/>
      <c r="AK12" s="665"/>
    </row>
    <row r="13" spans="1:37" ht="18">
      <c r="A13" s="1430" t="s">
        <v>584</v>
      </c>
      <c r="B13" s="656" t="s">
        <v>583</v>
      </c>
      <c r="C13" s="656"/>
      <c r="D13" s="656"/>
      <c r="E13" s="656"/>
      <c r="F13" s="656"/>
      <c r="G13" s="656"/>
      <c r="H13" s="657"/>
      <c r="I13" s="656"/>
      <c r="J13" s="656"/>
      <c r="K13" s="656"/>
      <c r="L13" s="656"/>
      <c r="M13" s="658"/>
      <c r="N13" s="659"/>
      <c r="O13" s="656"/>
      <c r="P13" s="656"/>
      <c r="Q13" s="656"/>
      <c r="R13" s="656"/>
      <c r="S13" s="656"/>
      <c r="T13" s="657"/>
      <c r="U13" s="656"/>
      <c r="V13" s="656"/>
      <c r="W13" s="656"/>
      <c r="X13" s="656"/>
      <c r="Y13" s="658"/>
      <c r="Z13" s="659"/>
      <c r="AA13" s="656"/>
      <c r="AB13" s="656"/>
      <c r="AC13" s="656"/>
      <c r="AD13" s="656"/>
      <c r="AE13" s="657"/>
      <c r="AF13" s="657"/>
      <c r="AG13" s="656"/>
      <c r="AH13" s="656"/>
      <c r="AI13" s="656"/>
      <c r="AJ13" s="1442"/>
      <c r="AK13" s="665"/>
    </row>
    <row r="14" spans="1:37" ht="18">
      <c r="A14" s="1431"/>
      <c r="B14" s="660" t="s">
        <v>580</v>
      </c>
      <c r="C14" s="660"/>
      <c r="D14" s="660"/>
      <c r="E14" s="661"/>
      <c r="F14" s="661"/>
      <c r="G14" s="661"/>
      <c r="H14" s="662"/>
      <c r="I14" s="661"/>
      <c r="J14" s="661"/>
      <c r="K14" s="661"/>
      <c r="L14" s="661"/>
      <c r="M14" s="663"/>
      <c r="N14" s="664"/>
      <c r="O14" s="661"/>
      <c r="P14" s="661"/>
      <c r="Q14" s="661"/>
      <c r="R14" s="661"/>
      <c r="S14" s="661"/>
      <c r="T14" s="662"/>
      <c r="U14" s="661"/>
      <c r="V14" s="661"/>
      <c r="W14" s="661"/>
      <c r="X14" s="661"/>
      <c r="Y14" s="663"/>
      <c r="Z14" s="664"/>
      <c r="AA14" s="661"/>
      <c r="AB14" s="661"/>
      <c r="AC14" s="661"/>
      <c r="AD14" s="661"/>
      <c r="AE14" s="662"/>
      <c r="AF14" s="662"/>
      <c r="AG14" s="661"/>
      <c r="AH14" s="661"/>
      <c r="AI14" s="661"/>
      <c r="AJ14" s="1434"/>
      <c r="AK14" s="665"/>
    </row>
    <row r="15" spans="1:37" ht="36">
      <c r="A15" s="1432"/>
      <c r="B15" s="666" t="s">
        <v>581</v>
      </c>
      <c r="C15" s="667"/>
      <c r="D15" s="667"/>
      <c r="E15" s="667"/>
      <c r="F15" s="667"/>
      <c r="G15" s="667"/>
      <c r="H15" s="668"/>
      <c r="I15" s="667"/>
      <c r="J15" s="667"/>
      <c r="K15" s="667"/>
      <c r="L15" s="667"/>
      <c r="M15" s="669"/>
      <c r="N15" s="670"/>
      <c r="O15" s="667"/>
      <c r="P15" s="667"/>
      <c r="Q15" s="667"/>
      <c r="R15" s="667"/>
      <c r="S15" s="667"/>
      <c r="T15" s="668"/>
      <c r="U15" s="667"/>
      <c r="V15" s="667"/>
      <c r="W15" s="667"/>
      <c r="X15" s="667"/>
      <c r="Y15" s="669"/>
      <c r="Z15" s="670"/>
      <c r="AA15" s="667"/>
      <c r="AB15" s="667"/>
      <c r="AC15" s="667"/>
      <c r="AD15" s="667"/>
      <c r="AE15" s="668"/>
      <c r="AF15" s="668"/>
      <c r="AG15" s="667"/>
      <c r="AH15" s="667"/>
      <c r="AI15" s="667"/>
      <c r="AJ15" s="1435"/>
      <c r="AK15" s="665"/>
    </row>
    <row r="16" spans="1:37" ht="18">
      <c r="A16" s="1436" t="s">
        <v>585</v>
      </c>
      <c r="B16" s="671" t="s">
        <v>583</v>
      </c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8"/>
      <c r="O16" s="685"/>
      <c r="P16" s="685"/>
      <c r="Q16" s="685"/>
      <c r="R16" s="685"/>
      <c r="S16" s="685"/>
      <c r="T16" s="686"/>
      <c r="U16" s="685"/>
      <c r="V16" s="685"/>
      <c r="W16" s="685"/>
      <c r="X16" s="685"/>
      <c r="Y16" s="687"/>
      <c r="Z16" s="688"/>
      <c r="AA16" s="685"/>
      <c r="AB16" s="685"/>
      <c r="AC16" s="685"/>
      <c r="AD16" s="685"/>
      <c r="AE16" s="686"/>
      <c r="AF16" s="686"/>
      <c r="AG16" s="685"/>
      <c r="AH16" s="685"/>
      <c r="AI16" s="685"/>
      <c r="AJ16" s="1439"/>
      <c r="AK16" s="665"/>
    </row>
    <row r="17" spans="1:37" ht="18">
      <c r="A17" s="1437"/>
      <c r="B17" s="675" t="s">
        <v>586</v>
      </c>
      <c r="C17" s="675"/>
      <c r="D17" s="675"/>
      <c r="E17" s="676"/>
      <c r="F17" s="676"/>
      <c r="G17" s="676"/>
      <c r="H17" s="677"/>
      <c r="I17" s="676"/>
      <c r="J17" s="676"/>
      <c r="K17" s="676"/>
      <c r="L17" s="676"/>
      <c r="M17" s="678"/>
      <c r="N17" s="679"/>
      <c r="O17" s="676"/>
      <c r="P17" s="676"/>
      <c r="Q17" s="676"/>
      <c r="R17" s="676"/>
      <c r="S17" s="676"/>
      <c r="T17" s="677"/>
      <c r="U17" s="676"/>
      <c r="V17" s="676"/>
      <c r="W17" s="676"/>
      <c r="X17" s="676"/>
      <c r="Y17" s="678"/>
      <c r="Z17" s="679"/>
      <c r="AA17" s="676"/>
      <c r="AB17" s="676"/>
      <c r="AC17" s="676"/>
      <c r="AD17" s="676"/>
      <c r="AE17" s="677"/>
      <c r="AF17" s="677"/>
      <c r="AG17" s="676"/>
      <c r="AH17" s="676"/>
      <c r="AI17" s="676"/>
      <c r="AJ17" s="1440"/>
      <c r="AK17" s="665"/>
    </row>
    <row r="18" spans="1:37" ht="36">
      <c r="A18" s="1438"/>
      <c r="B18" s="680" t="s">
        <v>581</v>
      </c>
      <c r="C18" s="681"/>
      <c r="D18" s="681"/>
      <c r="E18" s="681"/>
      <c r="F18" s="681"/>
      <c r="G18" s="681"/>
      <c r="H18" s="682"/>
      <c r="I18" s="681"/>
      <c r="J18" s="681"/>
      <c r="K18" s="681"/>
      <c r="L18" s="681"/>
      <c r="M18" s="683"/>
      <c r="N18" s="684"/>
      <c r="O18" s="681"/>
      <c r="P18" s="681"/>
      <c r="Q18" s="681"/>
      <c r="R18" s="681"/>
      <c r="S18" s="681"/>
      <c r="T18" s="682"/>
      <c r="U18" s="681"/>
      <c r="V18" s="681"/>
      <c r="W18" s="681"/>
      <c r="X18" s="681"/>
      <c r="Y18" s="683"/>
      <c r="Z18" s="684"/>
      <c r="AA18" s="681"/>
      <c r="AB18" s="681"/>
      <c r="AC18" s="681"/>
      <c r="AD18" s="681"/>
      <c r="AE18" s="682"/>
      <c r="AF18" s="682"/>
      <c r="AG18" s="681"/>
      <c r="AH18" s="681"/>
      <c r="AI18" s="681"/>
      <c r="AJ18" s="1441"/>
    </row>
    <row r="19" spans="1:37" ht="18">
      <c r="A19" s="1430" t="s">
        <v>587</v>
      </c>
      <c r="B19" s="656" t="s">
        <v>583</v>
      </c>
      <c r="C19" s="656">
        <f t="shared" ref="C19:AI19" si="0">C7+C10+C13+C16</f>
        <v>0</v>
      </c>
      <c r="D19" s="656">
        <f t="shared" si="0"/>
        <v>0</v>
      </c>
      <c r="E19" s="656">
        <f t="shared" si="0"/>
        <v>0</v>
      </c>
      <c r="F19" s="656">
        <f t="shared" si="0"/>
        <v>0</v>
      </c>
      <c r="G19" s="656">
        <f t="shared" si="0"/>
        <v>0</v>
      </c>
      <c r="H19" s="657">
        <f t="shared" si="0"/>
        <v>0</v>
      </c>
      <c r="I19" s="656">
        <f t="shared" si="0"/>
        <v>0</v>
      </c>
      <c r="J19" s="656">
        <f t="shared" si="0"/>
        <v>0</v>
      </c>
      <c r="K19" s="656">
        <f t="shared" si="0"/>
        <v>0</v>
      </c>
      <c r="L19" s="656">
        <f t="shared" si="0"/>
        <v>0</v>
      </c>
      <c r="M19" s="658">
        <f t="shared" si="0"/>
        <v>0</v>
      </c>
      <c r="N19" s="659">
        <f t="shared" si="0"/>
        <v>0</v>
      </c>
      <c r="O19" s="656">
        <f t="shared" si="0"/>
        <v>0</v>
      </c>
      <c r="P19" s="656">
        <f t="shared" si="0"/>
        <v>0</v>
      </c>
      <c r="Q19" s="656">
        <f t="shared" si="0"/>
        <v>0</v>
      </c>
      <c r="R19" s="656">
        <f t="shared" si="0"/>
        <v>0</v>
      </c>
      <c r="S19" s="656">
        <f t="shared" si="0"/>
        <v>0</v>
      </c>
      <c r="T19" s="657">
        <f t="shared" si="0"/>
        <v>0</v>
      </c>
      <c r="U19" s="656">
        <f t="shared" si="0"/>
        <v>0</v>
      </c>
      <c r="V19" s="656">
        <f t="shared" si="0"/>
        <v>0</v>
      </c>
      <c r="W19" s="656">
        <f t="shared" si="0"/>
        <v>0</v>
      </c>
      <c r="X19" s="656">
        <f t="shared" si="0"/>
        <v>0</v>
      </c>
      <c r="Y19" s="658">
        <f t="shared" si="0"/>
        <v>0</v>
      </c>
      <c r="Z19" s="659">
        <f t="shared" si="0"/>
        <v>0</v>
      </c>
      <c r="AA19" s="656">
        <f t="shared" si="0"/>
        <v>0</v>
      </c>
      <c r="AB19" s="656">
        <f t="shared" si="0"/>
        <v>0</v>
      </c>
      <c r="AC19" s="656">
        <f t="shared" si="0"/>
        <v>0</v>
      </c>
      <c r="AD19" s="656">
        <f t="shared" si="0"/>
        <v>0</v>
      </c>
      <c r="AE19" s="657">
        <f t="shared" si="0"/>
        <v>0</v>
      </c>
      <c r="AF19" s="657">
        <f t="shared" si="0"/>
        <v>0</v>
      </c>
      <c r="AG19" s="656">
        <f t="shared" si="0"/>
        <v>0</v>
      </c>
      <c r="AH19" s="656">
        <f t="shared" si="0"/>
        <v>0</v>
      </c>
      <c r="AI19" s="656">
        <f t="shared" si="0"/>
        <v>0</v>
      </c>
      <c r="AJ19" s="1442"/>
    </row>
    <row r="20" spans="1:37" ht="18">
      <c r="A20" s="1431"/>
      <c r="B20" s="660" t="s">
        <v>580</v>
      </c>
      <c r="C20" s="660">
        <f>C19</f>
        <v>0</v>
      </c>
      <c r="D20" s="660">
        <f>C20+D19</f>
        <v>0</v>
      </c>
      <c r="E20" s="661">
        <f t="shared" ref="E20:AI20" si="1">D20+E19</f>
        <v>0</v>
      </c>
      <c r="F20" s="661">
        <f t="shared" si="1"/>
        <v>0</v>
      </c>
      <c r="G20" s="661">
        <f t="shared" si="1"/>
        <v>0</v>
      </c>
      <c r="H20" s="662">
        <f t="shared" si="1"/>
        <v>0</v>
      </c>
      <c r="I20" s="661">
        <f t="shared" si="1"/>
        <v>0</v>
      </c>
      <c r="J20" s="661">
        <f t="shared" si="1"/>
        <v>0</v>
      </c>
      <c r="K20" s="661">
        <f t="shared" si="1"/>
        <v>0</v>
      </c>
      <c r="L20" s="661">
        <f t="shared" si="1"/>
        <v>0</v>
      </c>
      <c r="M20" s="663">
        <f t="shared" si="1"/>
        <v>0</v>
      </c>
      <c r="N20" s="664">
        <f t="shared" si="1"/>
        <v>0</v>
      </c>
      <c r="O20" s="661">
        <f t="shared" si="1"/>
        <v>0</v>
      </c>
      <c r="P20" s="661">
        <f t="shared" si="1"/>
        <v>0</v>
      </c>
      <c r="Q20" s="661">
        <f t="shared" si="1"/>
        <v>0</v>
      </c>
      <c r="R20" s="661">
        <f t="shared" si="1"/>
        <v>0</v>
      </c>
      <c r="S20" s="661">
        <f t="shared" si="1"/>
        <v>0</v>
      </c>
      <c r="T20" s="662">
        <f t="shared" si="1"/>
        <v>0</v>
      </c>
      <c r="U20" s="661">
        <f t="shared" si="1"/>
        <v>0</v>
      </c>
      <c r="V20" s="661">
        <f t="shared" si="1"/>
        <v>0</v>
      </c>
      <c r="W20" s="661">
        <f t="shared" si="1"/>
        <v>0</v>
      </c>
      <c r="X20" s="661">
        <f t="shared" si="1"/>
        <v>0</v>
      </c>
      <c r="Y20" s="663">
        <f t="shared" si="1"/>
        <v>0</v>
      </c>
      <c r="Z20" s="664">
        <f t="shared" si="1"/>
        <v>0</v>
      </c>
      <c r="AA20" s="661">
        <f t="shared" si="1"/>
        <v>0</v>
      </c>
      <c r="AB20" s="661">
        <f t="shared" si="1"/>
        <v>0</v>
      </c>
      <c r="AC20" s="661">
        <f t="shared" si="1"/>
        <v>0</v>
      </c>
      <c r="AD20" s="661">
        <f t="shared" si="1"/>
        <v>0</v>
      </c>
      <c r="AE20" s="662">
        <f t="shared" si="1"/>
        <v>0</v>
      </c>
      <c r="AF20" s="662">
        <f t="shared" si="1"/>
        <v>0</v>
      </c>
      <c r="AG20" s="661">
        <f t="shared" si="1"/>
        <v>0</v>
      </c>
      <c r="AH20" s="661">
        <f t="shared" si="1"/>
        <v>0</v>
      </c>
      <c r="AI20" s="661">
        <f t="shared" si="1"/>
        <v>0</v>
      </c>
      <c r="AJ20" s="1434"/>
    </row>
    <row r="21" spans="1:37" ht="36">
      <c r="A21" s="1431"/>
      <c r="B21" s="689" t="s">
        <v>588</v>
      </c>
      <c r="C21" s="690">
        <f>IFERROR(C19/$B$6,0)</f>
      </c>
      <c r="D21" s="690">
        <f>IFERROR(D19/$B$6,0)</f>
      </c>
      <c r="E21" s="690">
        <f>IFERROR(E19/$B$6,0)</f>
      </c>
      <c r="F21" s="690">
        <f t="shared" si="2"/>
        <v>0</v>
      </c>
      <c r="G21" s="690">
        <f t="shared" si="2"/>
        <v>0</v>
      </c>
      <c r="H21" s="691">
        <f t="shared" si="2"/>
        <v>0</v>
      </c>
      <c r="I21" s="690">
        <f t="shared" si="2"/>
        <v>0</v>
      </c>
      <c r="J21" s="690">
        <f t="shared" si="2"/>
        <v>0</v>
      </c>
      <c r="K21" s="690">
        <f t="shared" si="2"/>
        <v>0</v>
      </c>
      <c r="L21" s="690">
        <f t="shared" si="2"/>
        <v>0</v>
      </c>
      <c r="M21" s="692">
        <f t="shared" si="2"/>
        <v>0</v>
      </c>
      <c r="N21" s="693">
        <f t="shared" si="2"/>
        <v>0</v>
      </c>
      <c r="O21" s="690">
        <f t="shared" si="2"/>
        <v>0</v>
      </c>
      <c r="P21" s="690">
        <f t="shared" si="2"/>
        <v>0</v>
      </c>
      <c r="Q21" s="690">
        <f t="shared" si="2"/>
        <v>0</v>
      </c>
      <c r="R21" s="690">
        <f t="shared" si="2"/>
        <v>0</v>
      </c>
      <c r="S21" s="690">
        <f t="shared" si="2"/>
        <v>0</v>
      </c>
      <c r="T21" s="691">
        <f t="shared" si="2"/>
        <v>0</v>
      </c>
      <c r="U21" s="690">
        <f t="shared" si="2"/>
        <v>0</v>
      </c>
      <c r="V21" s="690">
        <f t="shared" si="2"/>
        <v>0</v>
      </c>
      <c r="W21" s="690">
        <f t="shared" si="2"/>
        <v>0</v>
      </c>
      <c r="X21" s="690">
        <f t="shared" si="2"/>
        <v>0</v>
      </c>
      <c r="Y21" s="692">
        <f t="shared" si="2"/>
        <v>0</v>
      </c>
      <c r="Z21" s="693">
        <f t="shared" si="2"/>
        <v>0</v>
      </c>
      <c r="AA21" s="690">
        <f t="shared" si="2"/>
        <v>0</v>
      </c>
      <c r="AB21" s="690">
        <f t="shared" si="2"/>
        <v>0</v>
      </c>
      <c r="AC21" s="690">
        <f t="shared" si="2"/>
        <v>0</v>
      </c>
      <c r="AD21" s="690">
        <f t="shared" si="2"/>
        <v>0</v>
      </c>
      <c r="AE21" s="691">
        <f t="shared" si="2"/>
        <v>0</v>
      </c>
      <c r="AF21" s="691">
        <f t="shared" si="2"/>
        <v>0</v>
      </c>
      <c r="AG21" s="690">
        <f t="shared" si="2"/>
        <v>0</v>
      </c>
      <c r="AH21" s="690">
        <f t="shared" si="2"/>
        <v>0</v>
      </c>
      <c r="AI21" s="690">
        <f t="shared" si="2"/>
        <v>0</v>
      </c>
      <c r="AJ21" s="1434"/>
    </row>
    <row r="22" spans="1:37" ht="36">
      <c r="A22" s="1432"/>
      <c r="B22" s="666" t="s">
        <v>581</v>
      </c>
      <c r="C22" s="667">
        <f>IFERROR(C20/$B$6,0)</f>
      </c>
      <c r="D22" s="667">
        <f>IFERROR(D20/$B$6,0)</f>
      </c>
      <c r="E22" s="667">
        <f t="shared" si="2"/>
        <v>0</v>
      </c>
      <c r="F22" s="667">
        <f t="shared" si="2"/>
        <v>0</v>
      </c>
      <c r="G22" s="667">
        <f t="shared" si="2"/>
        <v>0</v>
      </c>
      <c r="H22" s="668">
        <f t="shared" si="2"/>
        <v>0</v>
      </c>
      <c r="I22" s="667">
        <f t="shared" si="2"/>
        <v>0</v>
      </c>
      <c r="J22" s="667">
        <f t="shared" si="2"/>
        <v>0</v>
      </c>
      <c r="K22" s="667">
        <f t="shared" si="2"/>
        <v>0</v>
      </c>
      <c r="L22" s="667">
        <f t="shared" si="2"/>
        <v>0</v>
      </c>
      <c r="M22" s="669">
        <f t="shared" si="2"/>
        <v>0</v>
      </c>
      <c r="N22" s="670">
        <f t="shared" si="2"/>
        <v>0</v>
      </c>
      <c r="O22" s="667">
        <f t="shared" si="2"/>
        <v>0</v>
      </c>
      <c r="P22" s="667">
        <f t="shared" si="2"/>
        <v>0</v>
      </c>
      <c r="Q22" s="667">
        <f t="shared" si="2"/>
        <v>0</v>
      </c>
      <c r="R22" s="667">
        <f t="shared" si="2"/>
        <v>0</v>
      </c>
      <c r="S22" s="667">
        <f t="shared" si="2"/>
        <v>0</v>
      </c>
      <c r="T22" s="668">
        <f t="shared" si="2"/>
        <v>0</v>
      </c>
      <c r="U22" s="667">
        <f t="shared" si="2"/>
        <v>0</v>
      </c>
      <c r="V22" s="667">
        <f t="shared" si="2"/>
        <v>0</v>
      </c>
      <c r="W22" s="667">
        <f t="shared" si="2"/>
        <v>0</v>
      </c>
      <c r="X22" s="667">
        <f t="shared" si="2"/>
        <v>0</v>
      </c>
      <c r="Y22" s="669">
        <f t="shared" si="2"/>
        <v>0</v>
      </c>
      <c r="Z22" s="670">
        <f t="shared" si="2"/>
        <v>0</v>
      </c>
      <c r="AA22" s="667">
        <f t="shared" si="2"/>
        <v>0</v>
      </c>
      <c r="AB22" s="667">
        <f t="shared" si="2"/>
        <v>0</v>
      </c>
      <c r="AC22" s="667">
        <f t="shared" si="2"/>
        <v>0</v>
      </c>
      <c r="AD22" s="667">
        <f t="shared" si="2"/>
        <v>0</v>
      </c>
      <c r="AE22" s="668">
        <f t="shared" si="2"/>
        <v>0</v>
      </c>
      <c r="AF22" s="668">
        <f t="shared" si="2"/>
        <v>0</v>
      </c>
      <c r="AG22" s="667">
        <f t="shared" si="2"/>
        <v>0</v>
      </c>
      <c r="AH22" s="667">
        <f t="shared" si="2"/>
        <v>0</v>
      </c>
      <c r="AI22" s="667">
        <f t="shared" si="2"/>
        <v>0</v>
      </c>
      <c r="AJ22" s="1435"/>
    </row>
    <row r="23" spans="1:37" ht="18">
      <c r="A23" s="1449" t="s">
        <v>589</v>
      </c>
      <c r="B23" s="694" t="s">
        <v>583</v>
      </c>
      <c r="C23" s="695"/>
      <c r="D23" s="695"/>
      <c r="E23" s="695"/>
      <c r="F23" s="695"/>
      <c r="G23" s="695"/>
      <c r="H23" s="696"/>
      <c r="I23" s="696"/>
      <c r="J23" s="696"/>
      <c r="K23" s="696"/>
      <c r="L23" s="696"/>
      <c r="M23" s="697"/>
      <c r="N23" s="698"/>
      <c r="O23" s="695"/>
      <c r="P23" s="695"/>
      <c r="Q23" s="695"/>
      <c r="R23" s="695"/>
      <c r="S23" s="746"/>
      <c r="T23" s="696"/>
      <c r="U23" s="695"/>
      <c r="V23" s="695"/>
      <c r="W23" s="696"/>
      <c r="X23" s="746"/>
      <c r="Y23" s="699"/>
      <c r="Z23" s="698"/>
      <c r="AA23" s="695"/>
      <c r="AB23" s="695"/>
      <c r="AC23" s="695"/>
      <c r="AD23" s="695"/>
      <c r="AE23" s="696"/>
      <c r="AF23" s="696"/>
      <c r="AG23" s="695"/>
      <c r="AH23" s="695"/>
      <c r="AI23" s="695"/>
      <c r="AJ23" s="1442"/>
    </row>
    <row r="24" spans="1:37" ht="18">
      <c r="A24" s="1450"/>
      <c r="B24" s="700" t="s">
        <v>586</v>
      </c>
      <c r="C24" s="701">
        <f>C23</f>
        <v>0</v>
      </c>
      <c r="D24" s="701">
        <f>C24+D23</f>
        <v>0</v>
      </c>
      <c r="E24" s="701">
        <f t="shared" ref="E24:AI24" si="3">D24+E23</f>
        <v>0</v>
      </c>
      <c r="F24" s="701">
        <f t="shared" si="3"/>
        <v>0</v>
      </c>
      <c r="G24" s="701">
        <f t="shared" si="3"/>
        <v>0</v>
      </c>
      <c r="H24" s="702">
        <f t="shared" si="3"/>
        <v>0</v>
      </c>
      <c r="I24" s="701">
        <f t="shared" si="3"/>
        <v>0</v>
      </c>
      <c r="J24" s="701">
        <f t="shared" si="3"/>
        <v>0</v>
      </c>
      <c r="K24" s="701">
        <f t="shared" si="3"/>
        <v>0</v>
      </c>
      <c r="L24" s="701">
        <f t="shared" si="3"/>
        <v>0</v>
      </c>
      <c r="M24" s="703">
        <f t="shared" si="3"/>
        <v>0</v>
      </c>
      <c r="N24" s="704">
        <f t="shared" si="3"/>
        <v>0</v>
      </c>
      <c r="O24" s="701">
        <f t="shared" si="3"/>
        <v>0</v>
      </c>
      <c r="P24" s="701">
        <f t="shared" si="3"/>
        <v>0</v>
      </c>
      <c r="Q24" s="705">
        <f t="shared" si="3"/>
        <v>0</v>
      </c>
      <c r="R24" s="701">
        <f t="shared" si="3"/>
        <v>0</v>
      </c>
      <c r="S24" s="705">
        <f t="shared" si="3"/>
        <v>0</v>
      </c>
      <c r="T24" s="702">
        <f t="shared" si="3"/>
        <v>0</v>
      </c>
      <c r="U24" s="701">
        <f t="shared" si="3"/>
        <v>0</v>
      </c>
      <c r="V24" s="701">
        <f t="shared" si="3"/>
        <v>0</v>
      </c>
      <c r="W24" s="701">
        <f t="shared" si="3"/>
        <v>0</v>
      </c>
      <c r="X24" s="750">
        <f t="shared" si="3"/>
        <v>0</v>
      </c>
      <c r="Y24" s="706">
        <f t="shared" si="3"/>
        <v>0</v>
      </c>
      <c r="Z24" s="704">
        <f t="shared" si="3"/>
        <v>0</v>
      </c>
      <c r="AA24" s="701">
        <f t="shared" si="3"/>
        <v>0</v>
      </c>
      <c r="AB24" s="701">
        <f t="shared" si="3"/>
        <v>0</v>
      </c>
      <c r="AC24" s="701">
        <f t="shared" si="3"/>
        <v>0</v>
      </c>
      <c r="AD24" s="701">
        <f>AC24+AD23</f>
        <v>0</v>
      </c>
      <c r="AE24" s="702">
        <f t="shared" si="3"/>
        <v>0</v>
      </c>
      <c r="AF24" s="702">
        <f t="shared" si="3"/>
        <v>0</v>
      </c>
      <c r="AG24" s="701">
        <f t="shared" si="3"/>
        <v>0</v>
      </c>
      <c r="AH24" s="701">
        <f t="shared" si="3"/>
        <v>0</v>
      </c>
      <c r="AI24" s="701">
        <f t="shared" si="3"/>
        <v>0</v>
      </c>
      <c r="AJ24" s="1435"/>
    </row>
    <row r="25" spans="1:37" ht="17">
      <c r="A25" s="1444" t="s">
        <v>590</v>
      </c>
      <c r="B25" s="707" t="s">
        <v>577</v>
      </c>
      <c r="C25" s="708">
        <v>0</v>
      </c>
      <c r="D25" s="708"/>
      <c r="E25" s="708"/>
      <c r="F25" s="708"/>
      <c r="G25" s="708"/>
      <c r="H25" s="709"/>
      <c r="I25" s="708"/>
      <c r="J25" s="708"/>
      <c r="K25" s="708"/>
      <c r="L25" s="708"/>
      <c r="M25" s="710"/>
      <c r="N25" s="711"/>
      <c r="O25" s="708"/>
      <c r="P25" s="708"/>
      <c r="Q25" s="708"/>
      <c r="R25" s="708"/>
      <c r="S25" s="708"/>
      <c r="T25" s="709"/>
      <c r="U25" s="708"/>
      <c r="V25" s="708"/>
      <c r="W25" s="708"/>
      <c r="X25" s="708"/>
      <c r="Y25" s="710"/>
      <c r="Z25" s="711"/>
      <c r="AA25" s="708"/>
      <c r="AB25" s="708"/>
      <c r="AC25" s="708"/>
      <c r="AD25" s="708"/>
      <c r="AE25" s="709"/>
      <c r="AF25" s="709"/>
      <c r="AG25" s="708"/>
      <c r="AH25" s="708"/>
      <c r="AI25" s="708"/>
      <c r="AJ25" s="1434"/>
    </row>
    <row r="26" spans="1:37" ht="18" thickBot="1">
      <c r="A26" s="1444"/>
      <c r="B26" s="712" t="s">
        <v>586</v>
      </c>
      <c r="C26" s="713">
        <f>C25</f>
        <v>0</v>
      </c>
      <c r="D26" s="713">
        <f>C26+D25</f>
        <v>0</v>
      </c>
      <c r="E26" s="713">
        <f>D26+E25</f>
        <v>0</v>
      </c>
      <c r="F26" s="713">
        <f>E26+F25</f>
        <v>0</v>
      </c>
      <c r="G26" s="713">
        <f t="shared" ref="G26:AI26" si="4">F26+G25</f>
        <v>0</v>
      </c>
      <c r="H26" s="714">
        <f t="shared" si="4"/>
        <v>0</v>
      </c>
      <c r="I26" s="713">
        <f t="shared" si="4"/>
        <v>0</v>
      </c>
      <c r="J26" s="713">
        <f t="shared" si="4"/>
        <v>0</v>
      </c>
      <c r="K26" s="713">
        <f t="shared" si="4"/>
        <v>0</v>
      </c>
      <c r="L26" s="713">
        <f t="shared" si="4"/>
        <v>0</v>
      </c>
      <c r="M26" s="715">
        <f t="shared" si="4"/>
        <v>0</v>
      </c>
      <c r="N26" s="716">
        <f t="shared" si="4"/>
        <v>0</v>
      </c>
      <c r="O26" s="713">
        <f t="shared" si="4"/>
        <v>0</v>
      </c>
      <c r="P26" s="713">
        <f t="shared" si="4"/>
        <v>0</v>
      </c>
      <c r="Q26" s="713">
        <f t="shared" si="4"/>
        <v>0</v>
      </c>
      <c r="R26" s="713">
        <f t="shared" si="4"/>
        <v>0</v>
      </c>
      <c r="S26" s="713">
        <f t="shared" si="4"/>
        <v>0</v>
      </c>
      <c r="T26" s="714">
        <f t="shared" si="4"/>
        <v>0</v>
      </c>
      <c r="U26" s="713">
        <f t="shared" si="4"/>
        <v>0</v>
      </c>
      <c r="V26" s="713">
        <f t="shared" si="4"/>
        <v>0</v>
      </c>
      <c r="W26" s="713">
        <f t="shared" si="4"/>
        <v>0</v>
      </c>
      <c r="X26" s="713">
        <f t="shared" si="4"/>
        <v>0</v>
      </c>
      <c r="Y26" s="715">
        <f t="shared" si="4"/>
        <v>0</v>
      </c>
      <c r="Z26" s="716">
        <f t="shared" si="4"/>
        <v>0</v>
      </c>
      <c r="AA26" s="713">
        <f t="shared" si="4"/>
        <v>0</v>
      </c>
      <c r="AB26" s="713">
        <f t="shared" si="4"/>
        <v>0</v>
      </c>
      <c r="AC26" s="713">
        <f t="shared" si="4"/>
        <v>0</v>
      </c>
      <c r="AD26" s="713">
        <f t="shared" si="4"/>
        <v>0</v>
      </c>
      <c r="AE26" s="714">
        <f t="shared" si="4"/>
        <v>0</v>
      </c>
      <c r="AF26" s="714">
        <f t="shared" si="4"/>
        <v>0</v>
      </c>
      <c r="AG26" s="713">
        <f t="shared" si="4"/>
        <v>0</v>
      </c>
      <c r="AH26" s="713">
        <f>AG26+AH25</f>
        <v>0</v>
      </c>
      <c r="AI26" s="713">
        <f t="shared" si="4"/>
        <v>0</v>
      </c>
      <c r="AJ26" s="1434"/>
      <c r="AK26" s="717"/>
    </row>
    <row r="27" spans="1:37" ht="19" thickTop="1" thickBot="1">
      <c r="A27" s="1445"/>
      <c r="B27" s="718" t="s">
        <v>591</v>
      </c>
      <c r="C27" s="719">
        <f>IFERROR(C26/C20,0)</f>
      </c>
      <c r="D27" s="719">
        <f>IFERROR(D26/D20,0)</f>
      </c>
      <c r="E27" s="719" t="e">
        <f t="shared" si="5"/>
        <v>#DIV/0!</v>
      </c>
      <c r="F27" s="719" t="e">
        <f t="shared" si="5"/>
        <v>#DIV/0!</v>
      </c>
      <c r="G27" s="719" t="e">
        <f t="shared" si="5"/>
        <v>#DIV/0!</v>
      </c>
      <c r="H27" s="720" t="e">
        <f t="shared" si="5"/>
        <v>#DIV/0!</v>
      </c>
      <c r="I27" s="719" t="e">
        <f t="shared" si="5"/>
        <v>#DIV/0!</v>
      </c>
      <c r="J27" s="719" t="e">
        <f t="shared" si="5"/>
        <v>#DIV/0!</v>
      </c>
      <c r="K27" s="719" t="e">
        <f t="shared" si="5"/>
        <v>#DIV/0!</v>
      </c>
      <c r="L27" s="719" t="e">
        <f t="shared" si="5"/>
        <v>#DIV/0!</v>
      </c>
      <c r="M27" s="721" t="e">
        <f t="shared" si="5"/>
        <v>#DIV/0!</v>
      </c>
      <c r="N27" s="722" t="e">
        <f t="shared" si="5"/>
        <v>#DIV/0!</v>
      </c>
      <c r="O27" s="719" t="e">
        <f t="shared" si="5"/>
        <v>#DIV/0!</v>
      </c>
      <c r="P27" s="720" t="e">
        <f t="shared" si="5"/>
        <v>#DIV/0!</v>
      </c>
      <c r="Q27" s="719" t="e">
        <f t="shared" si="5"/>
        <v>#DIV/0!</v>
      </c>
      <c r="R27" s="747" t="e">
        <f t="shared" si="5"/>
        <v>#DIV/0!</v>
      </c>
      <c r="S27" s="719" t="e">
        <f t="shared" si="5"/>
        <v>#DIV/0!</v>
      </c>
      <c r="T27" s="747" t="e">
        <f t="shared" si="5"/>
        <v>#DIV/0!</v>
      </c>
      <c r="U27" s="720" t="e">
        <f t="shared" si="5"/>
        <v>#DIV/0!</v>
      </c>
      <c r="V27" s="748" t="e">
        <f t="shared" si="5"/>
        <v>#DIV/0!</v>
      </c>
      <c r="W27" s="723" t="e">
        <f t="shared" si="5"/>
        <v>#DIV/0!</v>
      </c>
      <c r="X27" s="719" t="e">
        <f t="shared" si="5"/>
        <v>#DIV/0!</v>
      </c>
      <c r="Y27" s="721" t="e">
        <f t="shared" si="5"/>
        <v>#DIV/0!</v>
      </c>
      <c r="Z27" s="722" t="e">
        <f t="shared" si="5"/>
        <v>#DIV/0!</v>
      </c>
      <c r="AA27" s="719" t="e">
        <f t="shared" si="5"/>
        <v>#DIV/0!</v>
      </c>
      <c r="AB27" s="719" t="e">
        <f t="shared" si="5"/>
        <v>#DIV/0!</v>
      </c>
      <c r="AC27" s="719" t="e">
        <f t="shared" si="5"/>
        <v>#DIV/0!</v>
      </c>
      <c r="AD27" s="719" t="e">
        <f t="shared" si="5"/>
        <v>#DIV/0!</v>
      </c>
      <c r="AE27" s="720" t="e">
        <f t="shared" si="5"/>
        <v>#DIV/0!</v>
      </c>
      <c r="AF27" s="720" t="e">
        <f t="shared" si="5"/>
        <v>#DIV/0!</v>
      </c>
      <c r="AG27" s="719" t="e">
        <f t="shared" si="5"/>
        <v>#DIV/0!</v>
      </c>
      <c r="AH27" s="719" t="e">
        <f t="shared" si="5"/>
        <v>#DIV/0!</v>
      </c>
      <c r="AI27" s="719" t="e">
        <f t="shared" si="5"/>
        <v>#DIV/0!</v>
      </c>
      <c r="AJ27" s="1448"/>
    </row>
    <row r="28" spans="1:37" ht="18" thickBot="1">
      <c r="A28" s="724"/>
      <c r="B28" s="725"/>
      <c r="C28" s="726"/>
      <c r="D28" s="727"/>
      <c r="E28" s="727"/>
      <c r="F28" s="727"/>
      <c r="G28" s="727"/>
      <c r="H28" s="727"/>
      <c r="I28" s="727"/>
      <c r="J28" s="727"/>
      <c r="K28" s="727"/>
      <c r="L28" s="727"/>
      <c r="M28" s="727"/>
      <c r="N28" s="728"/>
      <c r="O28" s="728"/>
      <c r="P28" s="728"/>
      <c r="Q28" s="728"/>
      <c r="R28" s="729"/>
      <c r="S28" s="749"/>
      <c r="T28" s="730"/>
      <c r="U28" s="730"/>
      <c r="V28" s="763" t="s">
        <v>592</v>
      </c>
      <c r="W28" s="728"/>
      <c r="X28" s="730"/>
      <c r="Y28" s="730"/>
      <c r="Z28" s="731"/>
      <c r="AA28" s="731"/>
      <c r="AB28" s="731"/>
      <c r="AC28" s="731"/>
      <c r="AD28" s="731"/>
      <c r="AE28" s="731"/>
      <c r="AF28" s="731"/>
      <c r="AG28" s="731"/>
      <c r="AH28" s="731"/>
      <c r="AI28" s="731"/>
      <c r="AJ28" s="731"/>
    </row>
    <row r="29" spans="1:37" ht="17">
      <c r="A29" s="1443" t="s">
        <v>650</v>
      </c>
      <c r="B29" s="767" t="s">
        <v>651</v>
      </c>
      <c r="C29" s="769">
        <v>0</v>
      </c>
      <c r="D29" s="769"/>
      <c r="E29" s="769"/>
      <c r="F29" s="769"/>
      <c r="G29" s="769"/>
      <c r="H29" s="770"/>
      <c r="I29" s="769"/>
      <c r="J29" s="769"/>
      <c r="K29" s="769"/>
      <c r="L29" s="769"/>
      <c r="M29" s="771"/>
      <c r="N29" s="772"/>
      <c r="O29" s="769"/>
      <c r="P29" s="769"/>
      <c r="Q29" s="769"/>
      <c r="R29" s="769"/>
      <c r="S29" s="769"/>
      <c r="T29" s="770"/>
      <c r="U29" s="769"/>
      <c r="V29" s="769"/>
      <c r="W29" s="769"/>
      <c r="X29" s="769"/>
      <c r="Y29" s="771"/>
      <c r="Z29" s="772"/>
      <c r="AA29" s="769"/>
      <c r="AB29" s="769"/>
      <c r="AC29" s="769"/>
      <c r="AD29" s="769"/>
      <c r="AE29" s="770"/>
      <c r="AF29" s="770"/>
      <c r="AG29" s="769"/>
      <c r="AH29" s="769"/>
      <c r="AI29" s="769"/>
      <c r="AJ29" s="764"/>
    </row>
    <row r="30" spans="1:37" ht="18" thickBot="1">
      <c r="A30" s="1444"/>
      <c r="B30" s="712" t="s">
        <v>652</v>
      </c>
      <c r="C30" s="713">
        <f>C29</f>
        <v>0</v>
      </c>
      <c r="D30" s="713">
        <f t="shared" ref="D30:AI30" si="6">C30+D29</f>
        <v>0</v>
      </c>
      <c r="E30" s="713">
        <f t="shared" si="6"/>
        <v>0</v>
      </c>
      <c r="F30" s="713">
        <f t="shared" si="6"/>
        <v>0</v>
      </c>
      <c r="G30" s="713">
        <f t="shared" si="6"/>
        <v>0</v>
      </c>
      <c r="H30" s="714">
        <f t="shared" si="6"/>
        <v>0</v>
      </c>
      <c r="I30" s="713">
        <f t="shared" si="6"/>
        <v>0</v>
      </c>
      <c r="J30" s="713">
        <f t="shared" si="6"/>
        <v>0</v>
      </c>
      <c r="K30" s="713">
        <f t="shared" si="6"/>
        <v>0</v>
      </c>
      <c r="L30" s="713">
        <f t="shared" si="6"/>
        <v>0</v>
      </c>
      <c r="M30" s="715">
        <f t="shared" si="6"/>
        <v>0</v>
      </c>
      <c r="N30" s="716">
        <f t="shared" si="6"/>
        <v>0</v>
      </c>
      <c r="O30" s="713">
        <f t="shared" si="6"/>
        <v>0</v>
      </c>
      <c r="P30" s="713">
        <f t="shared" si="6"/>
        <v>0</v>
      </c>
      <c r="Q30" s="713">
        <f t="shared" si="6"/>
        <v>0</v>
      </c>
      <c r="R30" s="713">
        <f t="shared" si="6"/>
        <v>0</v>
      </c>
      <c r="S30" s="713">
        <f t="shared" si="6"/>
        <v>0</v>
      </c>
      <c r="T30" s="714">
        <f t="shared" si="6"/>
        <v>0</v>
      </c>
      <c r="U30" s="713">
        <f t="shared" si="6"/>
        <v>0</v>
      </c>
      <c r="V30" s="713">
        <f t="shared" si="6"/>
        <v>0</v>
      </c>
      <c r="W30" s="713">
        <f t="shared" si="6"/>
        <v>0</v>
      </c>
      <c r="X30" s="713">
        <f t="shared" si="6"/>
        <v>0</v>
      </c>
      <c r="Y30" s="715">
        <f t="shared" si="6"/>
        <v>0</v>
      </c>
      <c r="Z30" s="716">
        <f t="shared" si="6"/>
        <v>0</v>
      </c>
      <c r="AA30" s="713">
        <f t="shared" si="6"/>
        <v>0</v>
      </c>
      <c r="AB30" s="713">
        <f t="shared" si="6"/>
        <v>0</v>
      </c>
      <c r="AC30" s="713">
        <f t="shared" si="6"/>
        <v>0</v>
      </c>
      <c r="AD30" s="713">
        <f t="shared" si="6"/>
        <v>0</v>
      </c>
      <c r="AE30" s="714">
        <f t="shared" si="6"/>
        <v>0</v>
      </c>
      <c r="AF30" s="714">
        <f t="shared" si="6"/>
        <v>0</v>
      </c>
      <c r="AG30" s="713">
        <f t="shared" si="6"/>
        <v>0</v>
      </c>
      <c r="AH30" s="713">
        <f t="shared" si="6"/>
        <v>0</v>
      </c>
      <c r="AI30" s="713">
        <f t="shared" si="6"/>
        <v>0</v>
      </c>
      <c r="AJ30" s="765"/>
    </row>
    <row r="31" spans="1:37" ht="19" thickTop="1" thickBot="1">
      <c r="A31" s="1445"/>
      <c r="B31" s="718" t="s">
        <v>653</v>
      </c>
      <c r="C31" s="719">
        <f>IFERROR(C30/C20,0)</f>
      </c>
      <c r="D31" s="719">
        <f>IFERROR(D30/D20,0)</f>
      </c>
      <c r="E31" s="719" t="e">
        <f t="shared" si="7"/>
        <v>#DIV/0!</v>
      </c>
      <c r="F31" s="719" t="e">
        <f t="shared" si="7"/>
        <v>#DIV/0!</v>
      </c>
      <c r="G31" s="719" t="e">
        <f t="shared" si="7"/>
        <v>#DIV/0!</v>
      </c>
      <c r="H31" s="720" t="e">
        <f t="shared" si="7"/>
        <v>#DIV/0!</v>
      </c>
      <c r="I31" s="719" t="e">
        <f t="shared" si="7"/>
        <v>#DIV/0!</v>
      </c>
      <c r="J31" s="719" t="e">
        <f t="shared" si="7"/>
        <v>#DIV/0!</v>
      </c>
      <c r="K31" s="719" t="e">
        <f t="shared" si="7"/>
        <v>#DIV/0!</v>
      </c>
      <c r="L31" s="719" t="e">
        <f t="shared" si="7"/>
        <v>#DIV/0!</v>
      </c>
      <c r="M31" s="721" t="e">
        <f t="shared" si="7"/>
        <v>#DIV/0!</v>
      </c>
      <c r="N31" s="722" t="e">
        <f t="shared" si="7"/>
        <v>#DIV/0!</v>
      </c>
      <c r="O31" s="719" t="e">
        <f t="shared" si="7"/>
        <v>#DIV/0!</v>
      </c>
      <c r="P31" s="720" t="e">
        <f t="shared" si="7"/>
        <v>#DIV/0!</v>
      </c>
      <c r="Q31" s="719" t="e">
        <f t="shared" si="7"/>
        <v>#DIV/0!</v>
      </c>
      <c r="R31" s="747" t="e">
        <f t="shared" si="7"/>
        <v>#DIV/0!</v>
      </c>
      <c r="S31" s="719" t="e">
        <f t="shared" si="7"/>
        <v>#DIV/0!</v>
      </c>
      <c r="T31" s="747" t="e">
        <f t="shared" si="7"/>
        <v>#DIV/0!</v>
      </c>
      <c r="U31" s="720" t="e">
        <f t="shared" si="7"/>
        <v>#DIV/0!</v>
      </c>
      <c r="V31" s="748" t="e">
        <f t="shared" si="7"/>
        <v>#DIV/0!</v>
      </c>
      <c r="W31" s="723" t="e">
        <f t="shared" si="7"/>
        <v>#DIV/0!</v>
      </c>
      <c r="X31" s="719" t="e">
        <f t="shared" si="7"/>
        <v>#DIV/0!</v>
      </c>
      <c r="Y31" s="721" t="e">
        <f t="shared" si="7"/>
        <v>#DIV/0!</v>
      </c>
      <c r="Z31" s="722" t="e">
        <f t="shared" si="7"/>
        <v>#DIV/0!</v>
      </c>
      <c r="AA31" s="719" t="e">
        <f t="shared" si="7"/>
        <v>#DIV/0!</v>
      </c>
      <c r="AB31" s="719" t="e">
        <f t="shared" si="7"/>
        <v>#DIV/0!</v>
      </c>
      <c r="AC31" s="719" t="e">
        <f t="shared" si="7"/>
        <v>#DIV/0!</v>
      </c>
      <c r="AD31" s="719" t="e">
        <f t="shared" si="7"/>
        <v>#DIV/0!</v>
      </c>
      <c r="AE31" s="720" t="e">
        <f t="shared" si="7"/>
        <v>#DIV/0!</v>
      </c>
      <c r="AF31" s="720" t="e">
        <f t="shared" si="7"/>
        <v>#DIV/0!</v>
      </c>
      <c r="AG31" s="719" t="e">
        <f t="shared" si="7"/>
        <v>#DIV/0!</v>
      </c>
      <c r="AH31" s="719" t="e">
        <f t="shared" si="7"/>
        <v>#DIV/0!</v>
      </c>
      <c r="AI31" s="719" t="e">
        <f t="shared" si="7"/>
        <v>#DIV/0!</v>
      </c>
      <c r="AJ31" s="766"/>
    </row>
    <row r="32" spans="1:37" ht="18" thickBot="1">
      <c r="A32" s="773"/>
      <c r="B32" s="774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  <c r="O32" s="775"/>
      <c r="P32" s="775"/>
      <c r="Q32" s="775"/>
      <c r="R32" s="775"/>
      <c r="S32" s="775"/>
      <c r="T32" s="775"/>
      <c r="U32" s="775"/>
      <c r="V32" s="776" t="s">
        <v>654</v>
      </c>
      <c r="W32" s="775"/>
      <c r="X32" s="775"/>
      <c r="Y32" s="775"/>
      <c r="Z32" s="775"/>
      <c r="AA32" s="775"/>
      <c r="AB32" s="775"/>
      <c r="AC32" s="775"/>
      <c r="AD32" s="775"/>
      <c r="AE32" s="775"/>
      <c r="AF32" s="775"/>
      <c r="AG32" s="775"/>
      <c r="AH32" s="775"/>
      <c r="AI32" s="775"/>
      <c r="AJ32" s="766"/>
    </row>
    <row r="33" spans="1:36" ht="18" thickBot="1">
      <c r="A33" s="1446" t="s">
        <v>655</v>
      </c>
      <c r="B33" s="1447"/>
      <c r="C33" s="777">
        <f>C30-C20</f>
        <v>0</v>
      </c>
      <c r="D33" s="777">
        <f t="shared" ref="D33:AI33" si="8">D30-D20</f>
        <v>0</v>
      </c>
      <c r="E33" s="777">
        <f t="shared" si="8"/>
        <v>0</v>
      </c>
      <c r="F33" s="777">
        <f t="shared" si="8"/>
        <v>0</v>
      </c>
      <c r="G33" s="777">
        <f t="shared" si="8"/>
        <v>0</v>
      </c>
      <c r="H33" s="778">
        <f t="shared" si="8"/>
        <v>0</v>
      </c>
      <c r="I33" s="777">
        <f t="shared" si="8"/>
        <v>0</v>
      </c>
      <c r="J33" s="777">
        <f t="shared" si="8"/>
        <v>0</v>
      </c>
      <c r="K33" s="777">
        <f t="shared" si="8"/>
        <v>0</v>
      </c>
      <c r="L33" s="777">
        <f t="shared" si="8"/>
        <v>0</v>
      </c>
      <c r="M33" s="779">
        <f t="shared" si="8"/>
        <v>0</v>
      </c>
      <c r="N33" s="780">
        <f t="shared" si="8"/>
        <v>0</v>
      </c>
      <c r="O33" s="777">
        <f t="shared" si="8"/>
        <v>0</v>
      </c>
      <c r="P33" s="777">
        <f t="shared" si="8"/>
        <v>0</v>
      </c>
      <c r="Q33" s="777">
        <f t="shared" si="8"/>
        <v>0</v>
      </c>
      <c r="R33" s="777">
        <f t="shared" si="8"/>
        <v>0</v>
      </c>
      <c r="S33" s="777">
        <f t="shared" si="8"/>
        <v>0</v>
      </c>
      <c r="T33" s="778">
        <f t="shared" si="8"/>
        <v>0</v>
      </c>
      <c r="U33" s="777">
        <f t="shared" si="8"/>
        <v>0</v>
      </c>
      <c r="V33" s="777">
        <f t="shared" si="8"/>
        <v>0</v>
      </c>
      <c r="W33" s="777">
        <f t="shared" si="8"/>
        <v>0</v>
      </c>
      <c r="X33" s="777">
        <f t="shared" si="8"/>
        <v>0</v>
      </c>
      <c r="Y33" s="779">
        <f t="shared" si="8"/>
        <v>0</v>
      </c>
      <c r="Z33" s="780">
        <f t="shared" si="8"/>
        <v>0</v>
      </c>
      <c r="AA33" s="777">
        <f t="shared" si="8"/>
        <v>0</v>
      </c>
      <c r="AB33" s="777">
        <f t="shared" si="8"/>
        <v>0</v>
      </c>
      <c r="AC33" s="777">
        <f t="shared" si="8"/>
        <v>0</v>
      </c>
      <c r="AD33" s="777">
        <f t="shared" si="8"/>
        <v>0</v>
      </c>
      <c r="AE33" s="778">
        <f t="shared" si="8"/>
        <v>0</v>
      </c>
      <c r="AF33" s="778">
        <f t="shared" si="8"/>
        <v>0</v>
      </c>
      <c r="AG33" s="777">
        <f t="shared" si="8"/>
        <v>0</v>
      </c>
      <c r="AH33" s="777">
        <f t="shared" si="8"/>
        <v>0</v>
      </c>
      <c r="AI33" s="777">
        <f t="shared" si="8"/>
        <v>0</v>
      </c>
      <c r="AJ33" s="768"/>
    </row>
  </sheetData>
  <mergeCells count="23">
    <mergeCell ref="A29:A31"/>
    <mergeCell ref="A33:B33"/>
    <mergeCell ref="A25:A27"/>
    <mergeCell ref="AJ25:AJ27"/>
    <mergeCell ref="A16:A18"/>
    <mergeCell ref="AJ16:AJ18"/>
    <mergeCell ref="A19:A22"/>
    <mergeCell ref="AJ19:AJ22"/>
    <mergeCell ref="A23:A24"/>
    <mergeCell ref="AJ23:AJ24"/>
    <mergeCell ref="A7:A9"/>
    <mergeCell ref="AJ7:AJ9"/>
    <mergeCell ref="A10:A12"/>
    <mergeCell ref="AJ10:AJ12"/>
    <mergeCell ref="A13:A15"/>
    <mergeCell ref="AJ13:AJ15"/>
    <mergeCell ref="A1:AJ1"/>
    <mergeCell ref="A3:J3"/>
    <mergeCell ref="A4:A5"/>
    <mergeCell ref="C4:M4"/>
    <mergeCell ref="N4:Y4"/>
    <mergeCell ref="Z4:AI4"/>
    <mergeCell ref="AJ4:AJ5"/>
  </mergeCells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L8" sqref="L8"/>
    </sheetView>
  </sheetViews>
  <sheetFormatPr baseColWidth="10" defaultColWidth="8.83203125" defaultRowHeight="14"/>
  <cols>
    <col min="1" max="16384" width="8.83203125" style="459"/>
  </cols>
  <sheetData/>
  <phoneticPr fontId="6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48"/>
  <sheetViews>
    <sheetView zoomScale="85" zoomScaleNormal="85" workbookViewId="0">
      <selection activeCell="Y16" sqref="Y16"/>
    </sheetView>
  </sheetViews>
  <sheetFormatPr baseColWidth="10" defaultColWidth="8.83203125" defaultRowHeight="17"/>
  <cols>
    <col min="1" max="1" width="2.1640625" style="21" customWidth="1"/>
    <col min="2" max="27" width="4.5" style="21" customWidth="1"/>
    <col min="28" max="28" width="2.1640625" style="21" customWidth="1"/>
    <col min="29" max="16384" width="8.83203125" style="21"/>
  </cols>
  <sheetData>
    <row r="1" spans="1:28" ht="21" customHeight="1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6"/>
    </row>
    <row r="2" spans="1:28" ht="21" customHeight="1">
      <c r="A2" s="77"/>
      <c r="B2" s="22"/>
      <c r="C2" s="1461" t="s">
        <v>41</v>
      </c>
      <c r="D2" s="1461"/>
      <c r="E2" s="1461"/>
      <c r="F2" s="1461"/>
      <c r="G2" s="1462" t="s">
        <v>79</v>
      </c>
      <c r="H2" s="1462"/>
      <c r="I2" s="1462"/>
      <c r="J2" s="1462"/>
      <c r="K2" s="1462"/>
      <c r="L2" s="1462"/>
      <c r="M2" s="1462"/>
      <c r="N2" s="1462"/>
      <c r="O2" s="1462"/>
      <c r="AB2" s="78"/>
    </row>
    <row r="3" spans="1:28" ht="21" customHeight="1">
      <c r="A3" s="77"/>
      <c r="B3" s="79"/>
      <c r="C3" s="1461"/>
      <c r="D3" s="1461"/>
      <c r="E3" s="1461"/>
      <c r="F3" s="1461"/>
      <c r="G3" s="1462"/>
      <c r="H3" s="1462"/>
      <c r="I3" s="1462"/>
      <c r="J3" s="1462"/>
      <c r="K3" s="1462"/>
      <c r="L3" s="1462"/>
      <c r="M3" s="1462"/>
      <c r="N3" s="1462"/>
      <c r="O3" s="1462"/>
      <c r="AB3" s="78"/>
    </row>
    <row r="4" spans="1:28" ht="21" customHeight="1">
      <c r="A4" s="77"/>
      <c r="B4" s="80"/>
      <c r="I4" s="23"/>
      <c r="J4" s="23"/>
      <c r="K4" s="23"/>
      <c r="L4" s="23"/>
      <c r="M4" s="23"/>
      <c r="N4" s="23"/>
      <c r="O4" s="22"/>
      <c r="AB4" s="78"/>
    </row>
    <row r="5" spans="1:28" ht="21" customHeight="1">
      <c r="A5" s="77"/>
      <c r="B5" s="11" t="s">
        <v>48</v>
      </c>
      <c r="C5" s="24"/>
      <c r="E5" s="24"/>
      <c r="G5" s="24"/>
      <c r="O5" s="22"/>
      <c r="P5" s="24"/>
      <c r="R5" s="81" t="s">
        <v>42</v>
      </c>
      <c r="T5" s="24"/>
      <c r="AB5" s="78"/>
    </row>
    <row r="6" spans="1:28" ht="21" customHeight="1">
      <c r="A6" s="77"/>
      <c r="B6" s="81" t="s">
        <v>43</v>
      </c>
      <c r="C6" s="24"/>
      <c r="E6" s="24"/>
      <c r="G6" s="24"/>
      <c r="O6" s="22"/>
      <c r="P6" s="24"/>
      <c r="R6" s="11" t="s">
        <v>44</v>
      </c>
      <c r="T6" s="24"/>
      <c r="AB6" s="78"/>
    </row>
    <row r="7" spans="1:28" ht="21" customHeight="1">
      <c r="A7" s="77"/>
      <c r="B7" s="11" t="s">
        <v>49</v>
      </c>
      <c r="C7" s="33"/>
      <c r="D7" s="33"/>
      <c r="AB7" s="78"/>
    </row>
    <row r="8" spans="1:28" ht="5.25" customHeight="1">
      <c r="A8" s="77"/>
      <c r="AB8" s="78"/>
    </row>
    <row r="9" spans="1:28" ht="21" customHeight="1">
      <c r="A9" s="77"/>
      <c r="B9" s="1276" t="s">
        <v>58</v>
      </c>
      <c r="C9" s="1457"/>
      <c r="D9" s="1457"/>
      <c r="E9" s="1457"/>
      <c r="F9" s="1277"/>
      <c r="G9" s="1458" t="s">
        <v>60</v>
      </c>
      <c r="H9" s="1459"/>
      <c r="I9" s="1459"/>
      <c r="J9" s="1459"/>
      <c r="K9" s="1459"/>
      <c r="L9" s="1459"/>
      <c r="M9" s="1459"/>
      <c r="N9" s="1459"/>
      <c r="O9" s="1459"/>
      <c r="P9" s="1459"/>
      <c r="Q9" s="1459"/>
      <c r="R9" s="1459"/>
      <c r="S9" s="1459"/>
      <c r="T9" s="1459"/>
      <c r="U9" s="1459"/>
      <c r="V9" s="1452"/>
      <c r="W9" s="1452"/>
      <c r="X9" s="1452"/>
      <c r="Y9" s="1452"/>
      <c r="Z9" s="1452"/>
      <c r="AA9" s="1453"/>
      <c r="AB9" s="78"/>
    </row>
    <row r="10" spans="1:28" ht="21" customHeight="1">
      <c r="A10" s="77"/>
      <c r="B10" s="1276" t="s">
        <v>45</v>
      </c>
      <c r="C10" s="1457"/>
      <c r="D10" s="1457"/>
      <c r="E10" s="1457"/>
      <c r="F10" s="1277"/>
      <c r="G10" s="1458" t="s">
        <v>60</v>
      </c>
      <c r="H10" s="1459"/>
      <c r="I10" s="1459"/>
      <c r="J10" s="1459"/>
      <c r="K10" s="1459"/>
      <c r="L10" s="1459"/>
      <c r="M10" s="1459"/>
      <c r="N10" s="1459"/>
      <c r="O10" s="1459"/>
      <c r="P10" s="1459"/>
      <c r="Q10" s="1459"/>
      <c r="R10" s="1459"/>
      <c r="S10" s="1459"/>
      <c r="T10" s="1459"/>
      <c r="U10" s="1459"/>
      <c r="V10" s="1459" t="s">
        <v>61</v>
      </c>
      <c r="W10" s="1459"/>
      <c r="X10" s="1459"/>
      <c r="Y10" s="1459"/>
      <c r="Z10" s="1459"/>
      <c r="AA10" s="1460"/>
      <c r="AB10" s="78"/>
    </row>
    <row r="11" spans="1:28" ht="21" customHeight="1">
      <c r="A11" s="77"/>
      <c r="B11" s="1276" t="s">
        <v>46</v>
      </c>
      <c r="C11" s="1457"/>
      <c r="D11" s="1457"/>
      <c r="E11" s="1457"/>
      <c r="F11" s="1277"/>
      <c r="G11" s="1458" t="s">
        <v>60</v>
      </c>
      <c r="H11" s="1459"/>
      <c r="I11" s="1459"/>
      <c r="J11" s="1459"/>
      <c r="K11" s="1459"/>
      <c r="L11" s="1459"/>
      <c r="M11" s="1459"/>
      <c r="N11" s="1459"/>
      <c r="O11" s="1459"/>
      <c r="P11" s="1459"/>
      <c r="Q11" s="1459"/>
      <c r="R11" s="1459"/>
      <c r="S11" s="1459"/>
      <c r="T11" s="1459"/>
      <c r="U11" s="1459"/>
      <c r="V11" s="1459" t="s">
        <v>61</v>
      </c>
      <c r="W11" s="1459"/>
      <c r="X11" s="1459"/>
      <c r="Y11" s="1459"/>
      <c r="Z11" s="1459"/>
      <c r="AA11" s="1460"/>
      <c r="AB11" s="78"/>
    </row>
    <row r="12" spans="1:28" ht="21" customHeight="1">
      <c r="A12" s="77"/>
      <c r="B12" s="1276" t="s">
        <v>47</v>
      </c>
      <c r="C12" s="1457"/>
      <c r="D12" s="1457"/>
      <c r="E12" s="1457"/>
      <c r="F12" s="1277"/>
      <c r="G12" s="1458" t="s">
        <v>60</v>
      </c>
      <c r="H12" s="1459"/>
      <c r="I12" s="1459"/>
      <c r="J12" s="1459"/>
      <c r="K12" s="1459"/>
      <c r="L12" s="1459"/>
      <c r="M12" s="1459"/>
      <c r="N12" s="1459"/>
      <c r="O12" s="1459"/>
      <c r="P12" s="1459"/>
      <c r="Q12" s="1459"/>
      <c r="R12" s="1459"/>
      <c r="S12" s="1459"/>
      <c r="T12" s="1459"/>
      <c r="U12" s="1459"/>
      <c r="V12" s="1459" t="s">
        <v>61</v>
      </c>
      <c r="W12" s="1459"/>
      <c r="X12" s="1459"/>
      <c r="Y12" s="1459"/>
      <c r="Z12" s="1459"/>
      <c r="AA12" s="1460"/>
      <c r="AB12" s="78"/>
    </row>
    <row r="13" spans="1:28" ht="9.75" customHeight="1">
      <c r="A13" s="77"/>
      <c r="AB13" s="78"/>
    </row>
    <row r="14" spans="1:28" ht="21" customHeight="1">
      <c r="A14" s="77"/>
      <c r="B14" s="1451" t="s">
        <v>51</v>
      </c>
      <c r="C14" s="1452"/>
      <c r="D14" s="1452"/>
      <c r="E14" s="1452"/>
      <c r="F14" s="1452"/>
      <c r="G14" s="35" t="s">
        <v>53</v>
      </c>
      <c r="H14" s="36" t="s">
        <v>54</v>
      </c>
      <c r="I14" s="1451" t="s">
        <v>52</v>
      </c>
      <c r="J14" s="1452"/>
      <c r="K14" s="1452"/>
      <c r="L14" s="1452"/>
      <c r="M14" s="1452"/>
      <c r="N14" s="1453"/>
      <c r="O14" s="37" t="s">
        <v>51</v>
      </c>
      <c r="P14" s="38"/>
      <c r="Q14" s="38"/>
      <c r="R14" s="38"/>
      <c r="S14" s="38"/>
      <c r="T14" s="35" t="s">
        <v>53</v>
      </c>
      <c r="U14" s="36" t="s">
        <v>54</v>
      </c>
      <c r="V14" s="1451" t="s">
        <v>52</v>
      </c>
      <c r="W14" s="1452"/>
      <c r="X14" s="1452"/>
      <c r="Y14" s="1452"/>
      <c r="Z14" s="1452"/>
      <c r="AA14" s="1453"/>
      <c r="AB14" s="78"/>
    </row>
    <row r="15" spans="1:28" ht="30" customHeight="1">
      <c r="A15" s="77"/>
      <c r="B15" s="37" t="s">
        <v>62</v>
      </c>
      <c r="C15" s="38"/>
      <c r="D15" s="38"/>
      <c r="E15" s="38"/>
      <c r="F15" s="39"/>
      <c r="G15" s="35" t="s">
        <v>55</v>
      </c>
      <c r="H15" s="36" t="s">
        <v>56</v>
      </c>
      <c r="I15" s="1454" t="s">
        <v>57</v>
      </c>
      <c r="J15" s="1455"/>
      <c r="K15" s="1455"/>
      <c r="L15" s="1455"/>
      <c r="M15" s="1455"/>
      <c r="N15" s="1456"/>
      <c r="O15" s="37" t="s">
        <v>70</v>
      </c>
      <c r="P15" s="38"/>
      <c r="Q15" s="38"/>
      <c r="R15" s="38"/>
      <c r="S15" s="39"/>
      <c r="T15" s="35" t="s">
        <v>55</v>
      </c>
      <c r="U15" s="36" t="s">
        <v>56</v>
      </c>
      <c r="V15" s="35"/>
      <c r="W15" s="38"/>
      <c r="X15" s="38"/>
      <c r="Y15" s="38"/>
      <c r="Z15" s="38"/>
      <c r="AA15" s="39"/>
      <c r="AB15" s="78"/>
    </row>
    <row r="16" spans="1:28" ht="30" customHeight="1">
      <c r="A16" s="77"/>
      <c r="B16" s="37" t="s">
        <v>63</v>
      </c>
      <c r="C16" s="38"/>
      <c r="D16" s="38"/>
      <c r="E16" s="38"/>
      <c r="F16" s="39"/>
      <c r="G16" s="35" t="s">
        <v>55</v>
      </c>
      <c r="H16" s="36" t="s">
        <v>56</v>
      </c>
      <c r="I16" s="37"/>
      <c r="J16" s="38"/>
      <c r="K16" s="38"/>
      <c r="L16" s="38"/>
      <c r="M16" s="38"/>
      <c r="N16" s="39"/>
      <c r="O16" s="37" t="s">
        <v>71</v>
      </c>
      <c r="P16" s="38"/>
      <c r="Q16" s="38"/>
      <c r="R16" s="38"/>
      <c r="S16" s="39"/>
      <c r="T16" s="35" t="s">
        <v>55</v>
      </c>
      <c r="U16" s="36" t="s">
        <v>56</v>
      </c>
      <c r="V16" s="37"/>
      <c r="W16" s="38"/>
      <c r="X16" s="38"/>
      <c r="Y16" s="38"/>
      <c r="Z16" s="38"/>
      <c r="AA16" s="39"/>
      <c r="AB16" s="78"/>
    </row>
    <row r="17" spans="1:28" ht="30" customHeight="1">
      <c r="A17" s="77"/>
      <c r="B17" s="37" t="s">
        <v>64</v>
      </c>
      <c r="C17" s="38"/>
      <c r="D17" s="38"/>
      <c r="E17" s="38"/>
      <c r="F17" s="39"/>
      <c r="G17" s="35" t="s">
        <v>55</v>
      </c>
      <c r="H17" s="36" t="s">
        <v>56</v>
      </c>
      <c r="I17" s="37"/>
      <c r="J17" s="38"/>
      <c r="K17" s="40"/>
      <c r="L17" s="40"/>
      <c r="M17" s="40"/>
      <c r="N17" s="41"/>
      <c r="O17" s="37" t="s">
        <v>72</v>
      </c>
      <c r="P17" s="38"/>
      <c r="Q17" s="38"/>
      <c r="R17" s="38"/>
      <c r="S17" s="39"/>
      <c r="T17" s="35" t="s">
        <v>55</v>
      </c>
      <c r="U17" s="36" t="s">
        <v>56</v>
      </c>
      <c r="V17" s="37"/>
      <c r="W17" s="38"/>
      <c r="X17" s="40"/>
      <c r="Y17" s="40"/>
      <c r="Z17" s="40"/>
      <c r="AA17" s="41"/>
      <c r="AB17" s="78"/>
    </row>
    <row r="18" spans="1:28" ht="30" customHeight="1">
      <c r="A18" s="77"/>
      <c r="B18" s="37" t="s">
        <v>65</v>
      </c>
      <c r="C18" s="38"/>
      <c r="D18" s="38"/>
      <c r="E18" s="38"/>
      <c r="F18" s="39"/>
      <c r="G18" s="35" t="s">
        <v>55</v>
      </c>
      <c r="H18" s="36" t="s">
        <v>56</v>
      </c>
      <c r="I18" s="37"/>
      <c r="J18" s="38"/>
      <c r="K18" s="38"/>
      <c r="L18" s="38"/>
      <c r="M18" s="42"/>
      <c r="N18" s="43"/>
      <c r="O18" s="1463" t="s">
        <v>73</v>
      </c>
      <c r="P18" s="1464"/>
      <c r="Q18" s="1464"/>
      <c r="R18" s="1464"/>
      <c r="S18" s="1465"/>
      <c r="T18" s="35" t="s">
        <v>55</v>
      </c>
      <c r="U18" s="36" t="s">
        <v>56</v>
      </c>
      <c r="V18" s="37"/>
      <c r="W18" s="38"/>
      <c r="X18" s="38"/>
      <c r="Y18" s="38"/>
      <c r="Z18" s="42"/>
      <c r="AA18" s="43"/>
      <c r="AB18" s="78"/>
    </row>
    <row r="19" spans="1:28" ht="30" customHeight="1">
      <c r="A19" s="77"/>
      <c r="B19" s="37" t="s">
        <v>66</v>
      </c>
      <c r="C19" s="38"/>
      <c r="D19" s="38"/>
      <c r="E19" s="38"/>
      <c r="F19" s="39"/>
      <c r="G19" s="35" t="s">
        <v>55</v>
      </c>
      <c r="H19" s="36" t="s">
        <v>56</v>
      </c>
      <c r="I19" s="37"/>
      <c r="J19" s="38"/>
      <c r="K19" s="38"/>
      <c r="L19" s="38"/>
      <c r="M19" s="42"/>
      <c r="N19" s="43"/>
      <c r="O19" s="37" t="s">
        <v>74</v>
      </c>
      <c r="P19" s="38"/>
      <c r="Q19" s="38"/>
      <c r="R19" s="38"/>
      <c r="S19" s="39"/>
      <c r="T19" s="35" t="s">
        <v>55</v>
      </c>
      <c r="U19" s="36" t="s">
        <v>56</v>
      </c>
      <c r="V19" s="37"/>
      <c r="W19" s="38"/>
      <c r="X19" s="38"/>
      <c r="Y19" s="38"/>
      <c r="Z19" s="42"/>
      <c r="AA19" s="43"/>
      <c r="AB19" s="78"/>
    </row>
    <row r="20" spans="1:28" ht="30" customHeight="1">
      <c r="A20" s="77"/>
      <c r="B20" s="37" t="s">
        <v>67</v>
      </c>
      <c r="C20" s="38"/>
      <c r="D20" s="38"/>
      <c r="E20" s="38"/>
      <c r="F20" s="39"/>
      <c r="G20" s="35" t="s">
        <v>55</v>
      </c>
      <c r="H20" s="36" t="s">
        <v>56</v>
      </c>
      <c r="I20" s="37"/>
      <c r="J20" s="38"/>
      <c r="K20" s="38"/>
      <c r="L20" s="38"/>
      <c r="M20" s="42"/>
      <c r="N20" s="43"/>
      <c r="O20" s="37" t="s">
        <v>75</v>
      </c>
      <c r="P20" s="38"/>
      <c r="Q20" s="38"/>
      <c r="R20" s="38"/>
      <c r="S20" s="39"/>
      <c r="T20" s="35" t="s">
        <v>55</v>
      </c>
      <c r="U20" s="36" t="s">
        <v>56</v>
      </c>
      <c r="V20" s="37"/>
      <c r="W20" s="38"/>
      <c r="X20" s="38"/>
      <c r="Y20" s="38"/>
      <c r="Z20" s="42"/>
      <c r="AA20" s="43"/>
      <c r="AB20" s="78"/>
    </row>
    <row r="21" spans="1:28" ht="30" customHeight="1">
      <c r="A21" s="77"/>
      <c r="B21" s="37" t="s">
        <v>68</v>
      </c>
      <c r="C21" s="38"/>
      <c r="D21" s="38"/>
      <c r="E21" s="38"/>
      <c r="F21" s="39"/>
      <c r="G21" s="35" t="s">
        <v>55</v>
      </c>
      <c r="H21" s="36" t="s">
        <v>56</v>
      </c>
      <c r="I21" s="37"/>
      <c r="J21" s="38"/>
      <c r="K21" s="44"/>
      <c r="L21" s="38"/>
      <c r="M21" s="44"/>
      <c r="N21" s="39"/>
      <c r="O21" s="37" t="s">
        <v>76</v>
      </c>
      <c r="P21" s="38"/>
      <c r="Q21" s="38"/>
      <c r="R21" s="38"/>
      <c r="S21" s="39"/>
      <c r="T21" s="35" t="s">
        <v>55</v>
      </c>
      <c r="U21" s="36" t="s">
        <v>56</v>
      </c>
      <c r="V21" s="37"/>
      <c r="W21" s="38"/>
      <c r="X21" s="44"/>
      <c r="Y21" s="38"/>
      <c r="Z21" s="44"/>
      <c r="AA21" s="39"/>
      <c r="AB21" s="78"/>
    </row>
    <row r="22" spans="1:28" ht="30" customHeight="1">
      <c r="A22" s="77"/>
      <c r="B22" s="37" t="s">
        <v>69</v>
      </c>
      <c r="C22" s="38"/>
      <c r="D22" s="38"/>
      <c r="E22" s="38"/>
      <c r="F22" s="39"/>
      <c r="G22" s="35" t="s">
        <v>55</v>
      </c>
      <c r="H22" s="36" t="s">
        <v>56</v>
      </c>
      <c r="I22" s="37"/>
      <c r="J22" s="38"/>
      <c r="K22" s="44"/>
      <c r="L22" s="38"/>
      <c r="M22" s="44"/>
      <c r="N22" s="39"/>
      <c r="O22" s="37" t="s">
        <v>77</v>
      </c>
      <c r="P22" s="38"/>
      <c r="Q22" s="38"/>
      <c r="R22" s="38"/>
      <c r="S22" s="39"/>
      <c r="T22" s="35" t="s">
        <v>56</v>
      </c>
      <c r="U22" s="36" t="s">
        <v>56</v>
      </c>
      <c r="V22" s="37"/>
      <c r="W22" s="38"/>
      <c r="X22" s="44"/>
      <c r="Y22" s="38"/>
      <c r="Z22" s="44"/>
      <c r="AA22" s="39"/>
      <c r="AB22" s="78"/>
    </row>
    <row r="23" spans="1:28" ht="6" customHeight="1" thickBot="1">
      <c r="A23" s="77"/>
      <c r="H23" s="25"/>
      <c r="I23" s="25"/>
      <c r="J23" s="25"/>
      <c r="K23" s="31"/>
      <c r="L23" s="31"/>
      <c r="M23" s="31"/>
      <c r="P23" s="32"/>
      <c r="V23" s="30"/>
      <c r="AB23" s="78"/>
    </row>
    <row r="24" spans="1:28" ht="21" customHeight="1" thickBot="1">
      <c r="A24" s="45" t="s">
        <v>26</v>
      </c>
      <c r="B24" s="4"/>
      <c r="C24" s="4"/>
      <c r="D24" s="4"/>
      <c r="E24" s="4"/>
      <c r="F24" s="4"/>
      <c r="G24" s="4"/>
      <c r="H24" s="4"/>
      <c r="I24" s="4"/>
      <c r="J24" s="46"/>
      <c r="K24" s="47"/>
      <c r="L24" s="47"/>
      <c r="M24" s="47"/>
      <c r="N24" s="48"/>
      <c r="O24" s="48"/>
      <c r="P24" s="49"/>
      <c r="Q24" s="48"/>
      <c r="R24" s="48"/>
      <c r="S24" s="48"/>
      <c r="T24" s="48"/>
      <c r="U24" s="48"/>
      <c r="V24" s="50"/>
      <c r="W24" s="48"/>
      <c r="X24" s="48"/>
      <c r="Y24" s="48"/>
      <c r="Z24" s="48"/>
      <c r="AA24" s="48"/>
      <c r="AB24" s="51"/>
    </row>
    <row r="25" spans="1:28" ht="21" customHeight="1">
      <c r="H25" s="25"/>
      <c r="I25" s="25"/>
      <c r="J25" s="25"/>
      <c r="K25" s="31"/>
      <c r="L25" s="31"/>
      <c r="M25" s="31"/>
      <c r="P25" s="32"/>
      <c r="V25" s="30"/>
    </row>
    <row r="26" spans="1:28" ht="21" customHeight="1">
      <c r="B26" s="34"/>
      <c r="H26" s="25"/>
      <c r="I26" s="25"/>
      <c r="J26" s="25"/>
      <c r="K26" s="31"/>
      <c r="L26" s="31"/>
      <c r="M26" s="31"/>
      <c r="P26" s="32"/>
      <c r="V26" s="30"/>
    </row>
    <row r="27" spans="1:28" ht="21" customHeight="1">
      <c r="H27" s="25"/>
      <c r="I27" s="25"/>
      <c r="J27" s="25"/>
      <c r="K27" s="31"/>
      <c r="L27" s="31"/>
      <c r="M27" s="31"/>
      <c r="P27" s="32"/>
      <c r="V27" s="30"/>
    </row>
    <row r="28" spans="1:28" ht="19.5" customHeight="1">
      <c r="K28" s="28"/>
      <c r="L28" s="28"/>
      <c r="M28" s="28"/>
      <c r="P28" s="29"/>
      <c r="V28" s="30"/>
    </row>
    <row r="29" spans="1:28" ht="19.5" customHeight="1">
      <c r="B29" s="22"/>
      <c r="G29" s="30"/>
      <c r="K29" s="28"/>
      <c r="L29" s="28"/>
      <c r="M29" s="28"/>
      <c r="P29" s="29"/>
      <c r="Q29" s="29"/>
      <c r="T29" s="29"/>
      <c r="U29" s="29"/>
    </row>
    <row r="30" spans="1:28" ht="19.5" customHeight="1">
      <c r="B30" s="1467"/>
      <c r="C30" s="1467"/>
      <c r="D30" s="1467"/>
      <c r="E30" s="1467"/>
      <c r="F30" s="1467"/>
      <c r="I30" s="1466"/>
      <c r="J30" s="1466"/>
      <c r="K30" s="1466"/>
      <c r="R30" s="27"/>
      <c r="S30" s="27"/>
      <c r="T30" s="27"/>
      <c r="U30" s="26"/>
    </row>
    <row r="31" spans="1:28" ht="19.5" customHeight="1"/>
    <row r="32" spans="1:28" ht="19.5" customHeight="1"/>
    <row r="33" spans="2:21" ht="19.5" customHeight="1"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2:21" ht="19.5" customHeight="1"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2:21" ht="19.5" customHeight="1"/>
    <row r="36" spans="2:21" ht="19.5" customHeight="1"/>
    <row r="37" spans="2:21" ht="27.75" customHeight="1">
      <c r="I37" s="26"/>
    </row>
    <row r="38" spans="2:21" ht="19.5" customHeight="1">
      <c r="B38" s="1466"/>
      <c r="C38" s="1466"/>
      <c r="D38" s="1466"/>
      <c r="E38" s="1466"/>
      <c r="F38" s="1466"/>
      <c r="G38" s="1466"/>
      <c r="H38" s="1466"/>
      <c r="L38" s="24"/>
      <c r="S38" s="12"/>
      <c r="U38" s="12"/>
    </row>
    <row r="39" spans="2:21" ht="7.5" customHeight="1"/>
    <row r="40" spans="2:21" ht="19.5" customHeight="1"/>
    <row r="41" spans="2:21" ht="19.5" customHeight="1"/>
    <row r="42" spans="2:21" ht="16.5" customHeight="1"/>
    <row r="43" spans="2:21" ht="16.5" customHeight="1"/>
    <row r="44" spans="2:21" ht="16.5" customHeight="1"/>
    <row r="45" spans="2:21" ht="16.5" customHeight="1"/>
    <row r="46" spans="2:21" ht="16.5" customHeight="1"/>
    <row r="47" spans="2:21" ht="16.5" customHeight="1"/>
    <row r="48" spans="2:21" ht="16.5" customHeight="1"/>
  </sheetData>
  <mergeCells count="22">
    <mergeCell ref="O18:S18"/>
    <mergeCell ref="G9:U9"/>
    <mergeCell ref="G10:U10"/>
    <mergeCell ref="B38:H38"/>
    <mergeCell ref="B30:F30"/>
    <mergeCell ref="I30:K30"/>
    <mergeCell ref="V9:AA9"/>
    <mergeCell ref="V10:AA10"/>
    <mergeCell ref="V11:AA11"/>
    <mergeCell ref="C2:F3"/>
    <mergeCell ref="B9:F9"/>
    <mergeCell ref="B10:F10"/>
    <mergeCell ref="B11:F11"/>
    <mergeCell ref="G2:O3"/>
    <mergeCell ref="G11:U11"/>
    <mergeCell ref="V14:AA14"/>
    <mergeCell ref="I15:N15"/>
    <mergeCell ref="B12:F12"/>
    <mergeCell ref="G12:U12"/>
    <mergeCell ref="V12:AA12"/>
    <mergeCell ref="B14:F14"/>
    <mergeCell ref="I14:N14"/>
  </mergeCells>
  <phoneticPr fontId="6" type="noConversion"/>
  <printOptions horizontalCentered="1"/>
  <pageMargins left="0.23622047244094491" right="0.39370078740157483" top="0.35433070866141736" bottom="0.27559055118110237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AN57"/>
  <sheetViews>
    <sheetView showGridLines="0" showZeros="0" view="pageBreakPreview" zoomScale="70" zoomScaleNormal="85" zoomScaleSheetLayoutView="70" workbookViewId="0">
      <selection activeCell="D38" sqref="D38"/>
    </sheetView>
  </sheetViews>
  <sheetFormatPr defaultColWidth="8.77734375" defaultRowHeight="17.25"/>
  <cols>
    <col min="1" max="1" width="1.109375" style="1490" customWidth="1"/>
    <col min="2" max="2" width="2" style="1490" customWidth="1"/>
    <col min="3" max="3" width="1.44140625" style="1490" customWidth="1"/>
    <col min="4" max="4" width="10.77734375" style="1490" customWidth="1"/>
    <col min="5" max="5" width="6.6640625" style="1490" customWidth="1"/>
    <col min="6" max="6" width="10.77734375" style="1490" customWidth="1"/>
    <col min="7" max="7" width="6.6640625" style="1490" customWidth="1"/>
    <col min="8" max="8" width="10.77734375" style="1490" customWidth="1"/>
    <col min="9" max="9" width="6.6640625" style="1490" customWidth="1"/>
    <col min="10" max="10" width="10.77734375" style="1490" customWidth="1"/>
    <col min="11" max="11" width="6.6640625" style="1490" customWidth="1"/>
    <col min="12" max="12" width="10.77734375" style="1490" customWidth="1"/>
    <col min="13" max="13" width="6.6640625" style="1490" customWidth="1"/>
    <col min="14" max="14" width="10.77734375" style="1490" customWidth="1"/>
    <col min="15" max="15" width="6.6640625" style="1490" customWidth="1"/>
    <col min="16" max="16" width="10.77734375" style="1490" customWidth="1"/>
    <col min="17" max="17" width="6.6640625" style="1490" customWidth="1"/>
    <col min="18" max="18" width="10.77734375" style="1490" customWidth="1"/>
    <col min="19" max="19" width="6.6640625" style="1490" customWidth="1"/>
    <col min="20" max="20" width="10.77734375" style="1490" customWidth="1"/>
    <col min="21" max="21" width="6.6640625" style="1490" customWidth="1"/>
    <col min="22" max="22" width="10.77734375" style="1490" customWidth="1"/>
    <col min="23" max="23" width="6.6640625" style="1490" customWidth="1"/>
    <col min="24" max="24" width="10.77734375" style="1490" customWidth="1"/>
    <col min="25" max="25" width="6.6640625" style="1490" customWidth="1"/>
    <col min="26" max="27" width="5.77734375" style="1490" customWidth="1"/>
    <col min="28" max="28" width="6.6640625" style="1490" customWidth="1"/>
    <col min="29" max="29" width="10.77734375" style="1490" customWidth="1"/>
    <col min="30" max="30" width="6.6640625" style="1490" customWidth="1"/>
    <col min="31" max="31" width="1.109375" style="1490" customWidth="1"/>
    <col min="32" max="32" width="1.33203125" style="1490" customWidth="1"/>
    <col min="33" max="34" width="3.77734375" style="1490" customWidth="1"/>
    <col min="35" max="36" width="12.109375" style="1490" customWidth="1"/>
    <col min="37" max="50" width="3.77734375" style="1490" customWidth="1"/>
    <col min="51" max="16384" width="8.77734375" style="1490"/>
  </cols>
  <sheetData>
    <row r="1" spans="3:40" ht="15.75" customHeight="1"/>
    <row r="2" spans="3:40" ht="7.5" customHeight="1" thickBot="1"/>
    <row r="3" spans="3:40">
      <c r="C3" s="1468"/>
      <c r="D3" s="1469"/>
      <c r="E3" s="1469"/>
      <c r="F3" s="1469"/>
      <c r="G3" s="1469"/>
      <c r="H3" s="1469"/>
      <c r="I3" s="1469"/>
      <c r="J3" s="1469"/>
      <c r="K3" s="1469"/>
      <c r="L3" s="1469"/>
      <c r="M3" s="1469"/>
      <c r="N3" s="1469"/>
      <c r="O3" s="1469"/>
      <c r="P3" s="1469"/>
      <c r="Q3" s="1469"/>
      <c r="R3" s="1469"/>
      <c r="S3" s="1469"/>
      <c r="T3" s="1469"/>
      <c r="U3" s="1469"/>
      <c r="V3" s="1469"/>
      <c r="W3" s="1469"/>
      <c r="X3" s="1469"/>
      <c r="Y3" s="1469"/>
      <c r="Z3" s="1469"/>
      <c r="AA3" s="1469"/>
      <c r="AB3" s="1469"/>
      <c r="AC3" s="1469"/>
      <c r="AD3" s="1469"/>
      <c r="AE3" s="1470"/>
      <c r="AG3" s="1471"/>
      <c r="AH3" s="1471"/>
      <c r="AI3" s="1471"/>
      <c r="AN3" s="1472" t="s">
        <v>814</v>
      </c>
    </row>
    <row r="4" spans="3:40" ht="17.25" customHeight="1">
      <c r="C4" s="1473"/>
      <c r="E4" s="1474" t="s">
        <v>865</v>
      </c>
      <c r="F4" s="1474"/>
      <c r="G4" s="1474"/>
      <c r="H4" s="1475" t="str">
        <f>"집 행 계 획 서 (" &amp; 공통!E5 &amp; " 차)"</f>
      </c>
      <c r="I4" s="1475"/>
      <c r="J4" s="1475"/>
      <c r="K4" s="1475"/>
      <c r="L4" s="1475"/>
      <c r="M4" s="1475"/>
      <c r="N4" s="1475"/>
      <c r="O4" s="1475"/>
      <c r="P4" s="1476"/>
      <c r="R4" s="1476"/>
      <c r="T4" s="1471"/>
      <c r="V4" s="1471"/>
      <c r="X4" s="1471"/>
      <c r="AA4" s="1471"/>
      <c r="AC4" s="1471"/>
      <c r="AE4" s="1477"/>
    </row>
    <row r="5" spans="3:40" ht="31.7" customHeight="1">
      <c r="C5" s="1473"/>
      <c r="D5" s="1478"/>
      <c r="E5" s="1474"/>
      <c r="F5" s="1474"/>
      <c r="G5" s="1474"/>
      <c r="H5" s="1475"/>
      <c r="I5" s="1475"/>
      <c r="J5" s="1475"/>
      <c r="K5" s="1475"/>
      <c r="L5" s="1475"/>
      <c r="M5" s="1475"/>
      <c r="N5" s="1475"/>
      <c r="O5" s="1475"/>
      <c r="P5" s="1476"/>
      <c r="R5" s="1476"/>
      <c r="AE5" s="1477"/>
    </row>
    <row r="6" spans="3:40">
      <c r="C6" s="1473"/>
      <c r="AE6" s="1477"/>
      <c r="AG6" s="1479"/>
      <c r="AH6" s="1479"/>
      <c r="AI6" s="1479"/>
    </row>
    <row r="7" spans="3:40" ht="18" customHeight="1">
      <c r="C7" s="1473"/>
      <c r="D7" s="1480" t="str">
        <f>"1.공 사 명  : " &amp; 공통!E3 &amp; " (공사코드: " &amp; 공통!K3 &amp; ")"</f>
      </c>
      <c r="E7" s="1481"/>
      <c r="Q7" s="1482"/>
      <c r="S7" s="1482"/>
      <c r="U7" s="1474"/>
      <c r="V7" s="1483"/>
      <c r="W7" s="1474"/>
      <c r="X7" s="1483"/>
      <c r="Y7" s="1474"/>
      <c r="Z7" s="1474"/>
      <c r="AA7" s="1483"/>
      <c r="AB7" s="1474"/>
      <c r="AC7" s="1483"/>
      <c r="AE7" s="1477"/>
      <c r="AI7" s="1484"/>
      <c r="AJ7" s="1471"/>
    </row>
    <row r="8" spans="3:40" ht="18" customHeight="1">
      <c r="C8" s="1473"/>
      <c r="D8" s="1480" t="e">
        <f>"2.공사기간 : 당초 " &amp; TEXT(HLOOKUP(공통!E5-1, 공통!$E$8:$P$149, 공통!D127, FALSE), "yyyy-mm-dd") &amp; " (" &amp; TEXT(HLOOKUP(공통!E5-1, 공통!$E$8:$P$149, 공통!D128, FALSE), "#,##0") &amp; " 일간) / 변경 " &amp; TEXT(HLOOKUP(공통!E5, 공통!$E$8:$P$149, 공통!D127, FALSE), "yyyy-mm-dd") &amp; " (" &amp; TEXT(HLOOKUP(공통!E5, 공통!$E$8:$P$149, 공통!D128, FALSE), "#,##0") &amp; " 일간)"</f>
      </c>
      <c r="E8" s="1481"/>
      <c r="V8" s="1483"/>
      <c r="AA8" s="1483"/>
      <c r="AC8" s="1483"/>
      <c r="AD8" s="1483"/>
      <c r="AE8" s="1485"/>
      <c r="AI8" s="1484"/>
      <c r="AJ8" s="1486"/>
    </row>
    <row r="9" spans="3:40" ht="18" customHeight="1">
      <c r="C9" s="1473"/>
      <c r="D9" s="1480" t="e">
        <f>"3.현장소장 : " &amp; HLOOKUP(공통!E5, 공통!$E$8:$P$149, 공통!D12, FALSE) &amp; " (서명)"</f>
      </c>
      <c r="E9" s="1481"/>
      <c r="I9" s="1487"/>
      <c r="J9" s="1487"/>
      <c r="K9" s="1487"/>
      <c r="AB9" s="1488" t="e">
        <f>"작성일자 : "&amp;TEXT(HLOOKUP(공통!E5, 공통!$E$8:$P$149,공통!D10, FALSE),"yyyy-mm-dd")</f>
      </c>
      <c r="AC9" s="1488"/>
      <c r="AD9" s="1488"/>
      <c r="AE9" s="1489"/>
      <c r="AI9" s="1484"/>
      <c r="AJ9" s="1471"/>
    </row>
    <row r="10" spans="3:40" ht="18" customHeight="1">
      <c r="C10" s="1473"/>
      <c r="D10" s="1490" t="s">
        <v>866</v>
      </c>
      <c r="AD10" s="1474" t="s">
        <v>430</v>
      </c>
      <c r="AE10" s="1491"/>
      <c r="AI10" s="1484"/>
      <c r="AJ10" s="1471"/>
    </row>
    <row r="11" spans="3:40" ht="18" customHeight="1">
      <c r="C11" s="1473"/>
      <c r="D11" s="1492" t="s">
        <v>867</v>
      </c>
      <c r="E11" s="1493"/>
      <c r="F11" s="1492" t="s">
        <v>868</v>
      </c>
      <c r="G11" s="1493"/>
      <c r="H11" s="1494" t="str">
        <f>"1차 (' " &amp; TEXT(공통!F10,"yy.mm.") &amp; " )"</f>
      </c>
      <c r="I11" s="1495"/>
      <c r="J11" s="1494" t="str">
        <f>"2차 (' " &amp; TEXT(공통!G10,"yy.mm.") &amp; " )"</f>
      </c>
      <c r="K11" s="1495"/>
      <c r="L11" s="1494" t="str">
        <f>"3차 (' " &amp; TEXT(공통!H10,"yy.mm.") &amp; " )"</f>
      </c>
      <c r="M11" s="1495"/>
      <c r="N11" s="1494" t="str">
        <f>"4차 (' " &amp; TEXT(공통!I10,"yy.mm.") &amp; " )"</f>
      </c>
      <c r="O11" s="1495"/>
      <c r="P11" s="1494" t="str">
        <f>"5차 (' " &amp; TEXT(공통!J10,"yy.mm.") &amp; " )"</f>
      </c>
      <c r="Q11" s="1495"/>
      <c r="R11" s="1494" t="str">
        <f>"6차 (' " &amp; TEXT(공통!K10,"yy.mm.") &amp; " )"</f>
      </c>
      <c r="S11" s="1495"/>
      <c r="T11" s="1494" t="str">
        <f>"7차 (' " &amp; TEXT(공통!L10,"yy.mm.") &amp; " )"</f>
      </c>
      <c r="U11" s="1495"/>
      <c r="V11" s="1494" t="str">
        <f>"8차 (' " &amp; TEXT(공통!M10,"yy.mm.") &amp; " )"</f>
      </c>
      <c r="W11" s="1495"/>
      <c r="X11" s="1494" t="str">
        <f>"9차 (' " &amp; TEXT(공통!N10,"yy.mm.") &amp; " )"</f>
      </c>
      <c r="Y11" s="1495"/>
      <c r="Z11" s="1494" t="str">
        <f>"10차 (' " &amp; TEXT(공통!O10,"yy.mm.") &amp; " )"</f>
      </c>
      <c r="AA11" s="1496"/>
      <c r="AB11" s="1495"/>
      <c r="AC11" s="1494" t="str">
        <f>"11차 (' " &amp; TEXT(공통!P10,"yy.mm.") &amp; " )"</f>
      </c>
      <c r="AD11" s="1495"/>
      <c r="AE11" s="1477"/>
      <c r="AI11" s="1484"/>
      <c r="AJ11" s="1471"/>
    </row>
    <row r="12" spans="3:40" ht="18" customHeight="1">
      <c r="C12" s="1473"/>
      <c r="D12" s="1497">
        <f>공통!E139/1000</f>
      </c>
      <c r="E12" s="1498"/>
      <c r="F12" s="1497" t="e">
        <f xml:space="preserve"> HLOOKUP(공통!E5, 공통!$E$8:$P$149, 공통!D140, FALSE)/1000</f>
      </c>
      <c r="G12" s="1498"/>
      <c r="H12" s="1497">
        <f>공통!F139/1000</f>
      </c>
      <c r="I12" s="1498"/>
      <c r="J12" s="1497">
        <f>공통!G139/1000</f>
      </c>
      <c r="K12" s="1498"/>
      <c r="L12" s="1497">
        <f>공통!H139/1000</f>
      </c>
      <c r="M12" s="1498"/>
      <c r="N12" s="1497">
        <f>공통!I139/1000</f>
      </c>
      <c r="O12" s="1498"/>
      <c r="P12" s="1497">
        <f>공통!J139/1000</f>
      </c>
      <c r="Q12" s="1498"/>
      <c r="R12" s="1497">
        <f>공통!K139/1000</f>
      </c>
      <c r="S12" s="1498"/>
      <c r="T12" s="1497">
        <f>공통!L139/1000</f>
      </c>
      <c r="U12" s="1498"/>
      <c r="V12" s="1497">
        <f>공통!M139/1000</f>
      </c>
      <c r="W12" s="1498"/>
      <c r="X12" s="1497">
        <f>공통!N139/1000</f>
      </c>
      <c r="Y12" s="1498"/>
      <c r="Z12" s="1499">
        <f>공통!O139/1000</f>
      </c>
      <c r="AA12" s="1500"/>
      <c r="AB12" s="1501"/>
      <c r="AC12" s="1497">
        <f>공통!P139/1000</f>
      </c>
      <c r="AD12" s="1498"/>
      <c r="AE12" s="1477"/>
      <c r="AI12" s="1484"/>
      <c r="AJ12" s="1471"/>
    </row>
    <row r="13" spans="3:40" ht="4.3499999999999996" customHeight="1">
      <c r="C13" s="1473"/>
      <c r="D13" s="1502"/>
      <c r="E13" s="1502"/>
      <c r="F13" s="1502"/>
      <c r="G13" s="1502"/>
      <c r="H13" s="1502"/>
      <c r="I13" s="1502"/>
      <c r="J13" s="1502"/>
      <c r="K13" s="1502"/>
      <c r="L13" s="1502"/>
      <c r="M13" s="1502"/>
      <c r="N13" s="1502"/>
      <c r="O13" s="1502"/>
      <c r="P13" s="1502"/>
      <c r="Q13" s="1502"/>
      <c r="R13" s="1502"/>
      <c r="S13" s="1502"/>
      <c r="T13" s="1502"/>
      <c r="U13" s="1502"/>
      <c r="V13" s="1502"/>
      <c r="W13" s="1502"/>
      <c r="X13" s="1502"/>
      <c r="Y13" s="1502"/>
      <c r="Z13" s="1502"/>
      <c r="AA13" s="1502"/>
      <c r="AB13" s="1502"/>
      <c r="AC13" s="1502"/>
      <c r="AD13" s="1502"/>
      <c r="AE13" s="1477"/>
      <c r="AI13" s="1484"/>
      <c r="AJ13" s="1471"/>
    </row>
    <row r="14" spans="3:40" ht="18" customHeight="1">
      <c r="C14" s="1473"/>
      <c r="D14" s="1492" t="s">
        <v>869</v>
      </c>
      <c r="E14" s="1493"/>
      <c r="F14" s="1492" t="s">
        <v>870</v>
      </c>
      <c r="G14" s="1493"/>
      <c r="H14" s="1494" t="str">
        <f>H11</f>
      </c>
      <c r="I14" s="1495"/>
      <c r="J14" s="1494" t="str">
        <f>J11</f>
      </c>
      <c r="K14" s="1495"/>
      <c r="L14" s="1494" t="str">
        <f>L11</f>
      </c>
      <c r="M14" s="1495"/>
      <c r="N14" s="1494" t="str">
        <f>N11</f>
      </c>
      <c r="O14" s="1495"/>
      <c r="P14" s="1494" t="str">
        <f>P11</f>
      </c>
      <c r="Q14" s="1495"/>
      <c r="R14" s="1494" t="str">
        <f>R11</f>
      </c>
      <c r="S14" s="1495"/>
      <c r="T14" s="1494" t="str">
        <f>T11</f>
      </c>
      <c r="U14" s="1495"/>
      <c r="V14" s="1494" t="str">
        <f>V11</f>
      </c>
      <c r="W14" s="1495"/>
      <c r="X14" s="1494" t="str">
        <f>X11</f>
      </c>
      <c r="Y14" s="1495"/>
      <c r="Z14" s="1494" t="str">
        <f>Z11</f>
      </c>
      <c r="AA14" s="1496"/>
      <c r="AB14" s="1495"/>
      <c r="AC14" s="1494" t="str">
        <f>AC11</f>
      </c>
      <c r="AD14" s="1495"/>
      <c r="AE14" s="1477"/>
      <c r="AI14" s="1484"/>
      <c r="AJ14" s="1471"/>
    </row>
    <row r="15" spans="3:40" ht="18" customHeight="1">
      <c r="C15" s="1473"/>
      <c r="D15" s="1503">
        <f>공통!E145/1000</f>
      </c>
      <c r="E15" s="1504">
        <f>IFERROR((D15/D12),0)</f>
      </c>
      <c r="F15" s="1505" t="e">
        <f xml:space="preserve"> HLOOKUP(공통!E5, 공통!$E$8:$P$149, 공통!D146, FALSE)/1000</f>
      </c>
      <c r="G15" s="1504">
        <f>IFERROR((F15/F12),0)</f>
      </c>
      <c r="H15" s="1505">
        <f>공통!F145/1000</f>
      </c>
      <c r="I15" s="1504">
        <f>IFERROR((H15/H12),0)</f>
      </c>
      <c r="J15" s="1506">
        <f>공통!G145/1000</f>
      </c>
      <c r="K15" s="1504">
        <f>IFERROR((J15/J12),0)</f>
      </c>
      <c r="L15" s="1507">
        <f>공통!H145/1000</f>
      </c>
      <c r="M15" s="1504">
        <f>IFERROR((L15/L12),0)</f>
      </c>
      <c r="N15" s="1506">
        <f>공통!I145/1000</f>
      </c>
      <c r="O15" s="1504">
        <f>IFERROR((N15/N12),0)</f>
      </c>
      <c r="P15" s="1508">
        <f>공통!J145/1000</f>
      </c>
      <c r="Q15" s="1504">
        <f>IFERROR((P15/P12),0)</f>
      </c>
      <c r="R15" s="1508">
        <f>공통!K145/1000</f>
      </c>
      <c r="S15" s="1504">
        <f>IFERROR((R15/R12),0)</f>
      </c>
      <c r="T15" s="1508">
        <f>공통!L145/1000</f>
      </c>
      <c r="U15" s="1504">
        <f>IFERROR((T15/T12),0)</f>
      </c>
      <c r="V15" s="1507">
        <f>공통!M145/1000</f>
      </c>
      <c r="W15" s="1504">
        <f>IFERROR((V15/V12),0)</f>
      </c>
      <c r="X15" s="1507">
        <f>공통!N145/1000</f>
      </c>
      <c r="Y15" s="1504">
        <f>IFERROR((X15/X12),0)</f>
      </c>
      <c r="Z15" s="1499">
        <f>공통!O145/1000</f>
      </c>
      <c r="AA15" s="1501"/>
      <c r="AB15" s="1504">
        <f>IFERROR((Z15/Z12),0)</f>
      </c>
      <c r="AC15" s="1509">
        <f>공통!P145/1000</f>
      </c>
      <c r="AD15" s="1504">
        <f>IFERROR((AC15/AC12),0)</f>
      </c>
      <c r="AE15" s="1477"/>
      <c r="AI15" s="1484"/>
      <c r="AJ15" s="1471"/>
    </row>
    <row r="16" spans="3:40" ht="18" customHeight="1">
      <c r="C16" s="1473"/>
      <c r="D16" s="1490" t="s">
        <v>871</v>
      </c>
      <c r="V16" s="1474"/>
      <c r="X16" s="1474"/>
      <c r="AA16" s="1474"/>
      <c r="AC16" s="1474"/>
      <c r="AD16" s="1474" t="s">
        <v>430</v>
      </c>
      <c r="AE16" s="1477"/>
      <c r="AJ16" s="1471"/>
    </row>
    <row r="17" spans="3:36" ht="18" customHeight="1">
      <c r="C17" s="1473"/>
      <c r="D17" s="1510" t="s">
        <v>431</v>
      </c>
      <c r="E17" s="1511"/>
      <c r="F17" s="1512" t="s">
        <v>432</v>
      </c>
      <c r="G17" s="1513"/>
      <c r="H17" s="1510" t="s">
        <v>433</v>
      </c>
      <c r="I17" s="1514"/>
      <c r="J17" s="1514"/>
      <c r="K17" s="1511"/>
      <c r="L17" s="1515" t="s">
        <v>434</v>
      </c>
      <c r="M17" s="1516"/>
      <c r="N17" s="1516"/>
      <c r="O17" s="1516"/>
      <c r="P17" s="1516"/>
      <c r="Q17" s="1517"/>
      <c r="R17" s="1518" t="s">
        <v>604</v>
      </c>
      <c r="S17" s="1519"/>
      <c r="T17" s="1520" t="s">
        <v>631</v>
      </c>
      <c r="U17" s="1521"/>
      <c r="V17" s="1522" t="s">
        <v>630</v>
      </c>
      <c r="W17" s="1523"/>
      <c r="X17" s="1523"/>
      <c r="Y17" s="1523"/>
      <c r="Z17" s="1523"/>
      <c r="AA17" s="1523"/>
      <c r="AB17" s="1524"/>
      <c r="AC17" s="1515" t="s">
        <v>627</v>
      </c>
      <c r="AD17" s="1517"/>
      <c r="AE17" s="1477"/>
      <c r="AJ17" s="1483"/>
    </row>
    <row r="18" spans="3:36" ht="17.850000000000001" customHeight="1">
      <c r="C18" s="1473"/>
      <c r="D18" s="1525"/>
      <c r="E18" s="1526"/>
      <c r="F18" s="1527"/>
      <c r="G18" s="1528"/>
      <c r="H18" s="1529"/>
      <c r="I18" s="1530"/>
      <c r="J18" s="1530"/>
      <c r="K18" s="1531"/>
      <c r="L18" s="1532"/>
      <c r="M18" s="1533"/>
      <c r="N18" s="1533"/>
      <c r="O18" s="1533"/>
      <c r="P18" s="1533"/>
      <c r="Q18" s="1534"/>
      <c r="R18" s="1535"/>
      <c r="S18" s="1536"/>
      <c r="T18" s="1512" t="s">
        <v>623</v>
      </c>
      <c r="U18" s="1513"/>
      <c r="V18" s="1512" t="s">
        <v>639</v>
      </c>
      <c r="W18" s="1513"/>
      <c r="X18" s="1512" t="s">
        <v>659</v>
      </c>
      <c r="Y18" s="1513"/>
      <c r="Z18" s="1515" t="s">
        <v>628</v>
      </c>
      <c r="AA18" s="1516"/>
      <c r="AB18" s="1517"/>
      <c r="AC18" s="1532"/>
      <c r="AD18" s="1534"/>
      <c r="AE18" s="1477"/>
    </row>
    <row r="19" spans="3:36" ht="17.850000000000001" customHeight="1">
      <c r="C19" s="1473"/>
      <c r="D19" s="1525"/>
      <c r="E19" s="1526"/>
      <c r="F19" s="1537"/>
      <c r="G19" s="1538"/>
      <c r="H19" s="1539" t="s">
        <v>872</v>
      </c>
      <c r="I19" s="1540"/>
      <c r="J19" s="1539" t="s">
        <v>873</v>
      </c>
      <c r="K19" s="1540"/>
      <c r="L19" s="1539" t="s">
        <v>872</v>
      </c>
      <c r="M19" s="1540"/>
      <c r="N19" s="1539" t="s">
        <v>873</v>
      </c>
      <c r="O19" s="1540"/>
      <c r="P19" s="1541" t="s">
        <v>874</v>
      </c>
      <c r="Q19" s="1542"/>
      <c r="R19" s="1535"/>
      <c r="S19" s="1536"/>
      <c r="T19" s="1537"/>
      <c r="U19" s="1538"/>
      <c r="V19" s="1537"/>
      <c r="W19" s="1538"/>
      <c r="X19" s="1537"/>
      <c r="Y19" s="1538"/>
      <c r="Z19" s="1532"/>
      <c r="AA19" s="1533"/>
      <c r="AB19" s="1534"/>
      <c r="AC19" s="1532"/>
      <c r="AD19" s="1534"/>
      <c r="AE19" s="1477"/>
    </row>
    <row r="20" spans="3:36" ht="17.850000000000001" customHeight="1">
      <c r="C20" s="1473"/>
      <c r="D20" s="1529"/>
      <c r="E20" s="1531"/>
      <c r="F20" s="1543" t="s">
        <v>437</v>
      </c>
      <c r="G20" s="1543" t="s">
        <v>420</v>
      </c>
      <c r="H20" s="1543" t="s">
        <v>437</v>
      </c>
      <c r="I20" s="1522" t="s">
        <v>420</v>
      </c>
      <c r="J20" s="1543" t="s">
        <v>437</v>
      </c>
      <c r="K20" s="1522" t="s">
        <v>420</v>
      </c>
      <c r="L20" s="1543" t="s">
        <v>437</v>
      </c>
      <c r="M20" s="1522" t="s">
        <v>420</v>
      </c>
      <c r="N20" s="1543" t="s">
        <v>437</v>
      </c>
      <c r="O20" s="1522" t="s">
        <v>420</v>
      </c>
      <c r="P20" s="1543" t="s">
        <v>437</v>
      </c>
      <c r="Q20" s="1543" t="s">
        <v>0</v>
      </c>
      <c r="R20" s="1543" t="s">
        <v>437</v>
      </c>
      <c r="S20" s="1543" t="s">
        <v>0</v>
      </c>
      <c r="T20" s="1543" t="s">
        <v>437</v>
      </c>
      <c r="U20" s="1543" t="s">
        <v>0</v>
      </c>
      <c r="V20" s="1544" t="s">
        <v>437</v>
      </c>
      <c r="W20" s="1543" t="s">
        <v>0</v>
      </c>
      <c r="X20" s="1543" t="s">
        <v>437</v>
      </c>
      <c r="Y20" s="1543" t="s">
        <v>0</v>
      </c>
      <c r="Z20" s="1520" t="s">
        <v>620</v>
      </c>
      <c r="AA20" s="1521"/>
      <c r="AB20" s="1543" t="s">
        <v>0</v>
      </c>
      <c r="AC20" s="1543" t="s">
        <v>437</v>
      </c>
      <c r="AD20" s="1543" t="s">
        <v>0</v>
      </c>
      <c r="AE20" s="1477"/>
    </row>
    <row r="21" spans="3:36" ht="18" customHeight="1">
      <c r="C21" s="1473"/>
      <c r="D21" s="1545" t="s">
        <v>438</v>
      </c>
      <c r="E21" s="1546"/>
      <c r="F21" s="1547">
        <f>'0. 집행계획(갑지)'!F14</f>
      </c>
      <c r="G21" s="1548">
        <f>IFERROR((F21/F21*100),0)</f>
      </c>
      <c r="H21" s="1549" t="e">
        <f>'4. 집행예산집계표 (수정집행)'!F9</f>
      </c>
      <c r="I21" s="1550">
        <f>'4. 집행예산집계표 (수정집행)'!G9</f>
      </c>
      <c r="J21" s="1549" t="e">
        <f>'4. 집행예산집계표 (수정집행)'!H9</f>
      </c>
      <c r="K21" s="1551">
        <f>'4. 집행예산집계표 (수정집행)'!I9</f>
      </c>
      <c r="L21" s="1549" t="e">
        <f>'4. 집행예산집계표 (수정집행)'!J9</f>
      </c>
      <c r="M21" s="1552">
        <f>'4. 집행예산집계표 (수정집행)'!K9</f>
      </c>
      <c r="N21" s="1553" t="e">
        <f>'4. 집행예산집계표 (수정집행)'!L9</f>
      </c>
      <c r="O21" s="1552">
        <f>'4. 집행예산집계표 (수정집행)'!M9</f>
      </c>
      <c r="P21" s="1553" t="e">
        <f>'4. 집행예산집계표 (수정집행)'!N9</f>
      </c>
      <c r="Q21" s="1554">
        <f>IFERROR((P$21/$N$21*100),0)</f>
      </c>
      <c r="R21" s="1553">
        <f>'4. 집행예산집계표 (수정집행)'!O9</f>
      </c>
      <c r="S21" s="1554">
        <f>IFERROR((R$21/$N$21*100),0)</f>
      </c>
      <c r="T21" s="1549">
        <f>'4. 집행예산집계표 (수정집행)'!Q9</f>
      </c>
      <c r="U21" s="1554">
        <f>IFERROR((T$21/$N$21*100),0)</f>
      </c>
      <c r="V21" s="1549">
        <f>'4. 집행예산집계표 (수정집행)'!S9</f>
      </c>
      <c r="W21" s="1554">
        <f>IFERROR((V$21/$N$21*100),0)</f>
      </c>
      <c r="X21" s="1549">
        <f>'4. 집행예산집계표 (수정집행)'!U9</f>
      </c>
      <c r="Y21" s="1554">
        <f>IFERROR((X$21/$N$21*100),0)</f>
      </c>
      <c r="Z21" s="1555">
        <f>V21+X21</f>
      </c>
      <c r="AA21" s="1556"/>
      <c r="AB21" s="1554">
        <f>IFERROR((Z$21/$N$21*100),0)</f>
      </c>
      <c r="AC21" s="1557">
        <f>R21+T21+Z21</f>
      </c>
      <c r="AD21" s="1554">
        <f>IFERROR((AC$21/$N$21*100),0)</f>
      </c>
      <c r="AE21" s="1477"/>
    </row>
    <row r="22" spans="3:36" ht="18" customHeight="1">
      <c r="C22" s="1473"/>
      <c r="D22" s="1558" t="s">
        <v>439</v>
      </c>
      <c r="E22" s="1559"/>
      <c r="F22" s="1547">
        <f>'0. 집행계획(갑지)'!F15</f>
      </c>
      <c r="G22" s="1560">
        <f>IFERROR((F$22/F$21*100),0)</f>
      </c>
      <c r="H22" s="1561">
        <f>'4. 집행예산집계표 (수정집행)'!F10</f>
      </c>
      <c r="I22" s="1560">
        <f>IFERROR((H22/H$21*100),0)</f>
      </c>
      <c r="J22" s="1561">
        <f>'4. 집행예산집계표 (수정집행)'!H10</f>
      </c>
      <c r="K22" s="1560">
        <f t="shared" ref="K22:K27" si="0">IFERROR((J22/J$21*100),0)</f>
      </c>
      <c r="L22" s="1561">
        <f>'4. 집행예산집계표 (수정집행)'!J10</f>
      </c>
      <c r="M22" s="1560">
        <f t="shared" ref="M22:M27" si="1">IFERROR((L22/L$21*100),0)</f>
      </c>
      <c r="N22" s="1561">
        <f>'4. 집행예산집계표 (수정집행)'!L10</f>
      </c>
      <c r="O22" s="1560">
        <f t="shared" ref="O22:O27" si="2">IFERROR((N22/N$21*100),0)</f>
      </c>
      <c r="P22" s="1561">
        <f t="shared" ref="P22:P27" si="3">N22-L22</f>
      </c>
      <c r="Q22" s="1560">
        <f t="shared" ref="Q22:Q27" si="4">IFERROR((P22/P$21*100),0)</f>
      </c>
      <c r="R22" s="1561">
        <f>'4. 집행예산집계표 (수정집행)'!O10</f>
      </c>
      <c r="S22" s="1560">
        <f t="shared" ref="S22:S27" si="5">IFERROR((R22/R$21*100),0)</f>
      </c>
      <c r="T22" s="1561">
        <f>'4. 집행예산집계표 (수정집행)'!Q10</f>
      </c>
      <c r="U22" s="1560">
        <f t="shared" ref="U22:W27" si="6">IFERROR((T22/T$21*100),0)</f>
      </c>
      <c r="V22" s="1561">
        <f>'4. 집행예산집계표 (수정집행)'!S10</f>
      </c>
      <c r="W22" s="1560">
        <f t="shared" si="6"/>
      </c>
      <c r="X22" s="1561">
        <f>'4. 집행예산집계표 (수정집행)'!U10</f>
      </c>
      <c r="Y22" s="1560">
        <f t="shared" ref="Y22" si="7">IFERROR((X22/X$21*100),0)</f>
      </c>
      <c r="Z22" s="1562">
        <f>V22+X22</f>
      </c>
      <c r="AA22" s="1563"/>
      <c r="AB22" s="1560">
        <f t="shared" ref="AB22" si="8">IFERROR((AA22/AA$21*100),0)</f>
      </c>
      <c r="AC22" s="1561">
        <f>R22+T22+Z22</f>
      </c>
      <c r="AD22" s="1560">
        <f t="shared" ref="AD22" si="9">IFERROR((AC22/AC$21*100),0)</f>
      </c>
      <c r="AE22" s="1477"/>
    </row>
    <row r="23" spans="3:36" ht="18" customHeight="1">
      <c r="C23" s="1473"/>
      <c r="D23" s="1558" t="s">
        <v>440</v>
      </c>
      <c r="E23" s="1559"/>
      <c r="F23" s="1547">
        <f>'0. 집행계획(갑지)'!F16</f>
      </c>
      <c r="G23" s="1560">
        <f>IFERROR((F$23/F$21*100),0)</f>
      </c>
      <c r="H23" s="1561" t="e">
        <f>'4. 집행예산집계표 (수정집행)'!F13</f>
      </c>
      <c r="I23" s="1560">
        <f t="shared" ref="I23:I27" si="10">IFERROR((H23/H$21*100),0)</f>
      </c>
      <c r="J23" s="1561" t="e">
        <f>'4. 집행예산집계표 (수정집행)'!H13</f>
      </c>
      <c r="K23" s="1560">
        <f t="shared" si="0"/>
      </c>
      <c r="L23" s="1561" t="e">
        <f>'4. 집행예산집계표 (수정집행)'!J13</f>
      </c>
      <c r="M23" s="1560">
        <f t="shared" si="1"/>
      </c>
      <c r="N23" s="1561" t="e">
        <f>'4. 집행예산집계표 (수정집행)'!L13</f>
      </c>
      <c r="O23" s="1560">
        <f t="shared" si="2"/>
      </c>
      <c r="P23" s="1561" t="e">
        <f t="shared" si="3"/>
      </c>
      <c r="Q23" s="1560">
        <f t="shared" si="4"/>
      </c>
      <c r="R23" s="1561" t="e">
        <f>'4. 집행예산집계표 (수정집행)'!O13</f>
      </c>
      <c r="S23" s="1560">
        <f t="shared" si="5"/>
      </c>
      <c r="T23" s="1561" t="e">
        <f>'4. 집행예산집계표 (수정집행)'!Q13</f>
      </c>
      <c r="U23" s="1560">
        <f t="shared" si="6"/>
      </c>
      <c r="V23" s="1561" t="e">
        <f>'4. 집행예산집계표 (수정집행)'!S13</f>
      </c>
      <c r="W23" s="1560">
        <f t="shared" si="6"/>
      </c>
      <c r="X23" s="1561" t="e">
        <f>'4. 집행예산집계표 (수정집행)'!U13</f>
      </c>
      <c r="Y23" s="1560">
        <f t="shared" ref="Y23" si="11">IFERROR((X23/X$21*100),0)</f>
      </c>
      <c r="Z23" s="1562" t="e">
        <f>V23+X23</f>
      </c>
      <c r="AA23" s="1563"/>
      <c r="AB23" s="1560">
        <f t="shared" ref="AB23" si="12">IFERROR((AA23/AA$21*100),0)</f>
      </c>
      <c r="AC23" s="1561" t="e">
        <f>R23+T23+Z23</f>
      </c>
      <c r="AD23" s="1560">
        <f t="shared" ref="AD23" si="13">IFERROR((AC23/AC$21*100),0)</f>
      </c>
      <c r="AE23" s="1477"/>
    </row>
    <row r="24" spans="3:36" ht="18" customHeight="1">
      <c r="C24" s="1473"/>
      <c r="D24" s="1558" t="s">
        <v>441</v>
      </c>
      <c r="E24" s="1559"/>
      <c r="F24" s="1547">
        <f>'0. 집행계획(갑지)'!F17</f>
      </c>
      <c r="G24" s="1560">
        <f>IFERROR((F$24/F$21*100),0)</f>
      </c>
      <c r="H24" s="1561">
        <f>'4. 집행예산집계표 (수정집행)'!F19</f>
      </c>
      <c r="I24" s="1560">
        <f t="shared" si="10"/>
      </c>
      <c r="J24" s="1561">
        <f>'4. 집행예산집계표 (수정집행)'!H19</f>
      </c>
      <c r="K24" s="1560">
        <f t="shared" si="0"/>
      </c>
      <c r="L24" s="1561">
        <f>'4. 집행예산집계표 (수정집행)'!J19</f>
      </c>
      <c r="M24" s="1560">
        <f t="shared" si="1"/>
      </c>
      <c r="N24" s="1561">
        <f>'4. 집행예산집계표 (수정집행)'!L19</f>
      </c>
      <c r="O24" s="1560">
        <f t="shared" si="2"/>
      </c>
      <c r="P24" s="1561">
        <f t="shared" si="3"/>
      </c>
      <c r="Q24" s="1560">
        <f t="shared" si="4"/>
      </c>
      <c r="R24" s="1561">
        <f>'4. 집행예산집계표 (수정집행)'!O19</f>
      </c>
      <c r="S24" s="1560">
        <f t="shared" si="5"/>
      </c>
      <c r="T24" s="1561">
        <f>'4. 집행예산집계표 (수정집행)'!Q19</f>
      </c>
      <c r="U24" s="1560">
        <f t="shared" si="6"/>
      </c>
      <c r="V24" s="1561">
        <f>'4. 집행예산집계표 (수정집행)'!S19</f>
      </c>
      <c r="W24" s="1560">
        <f t="shared" si="6"/>
      </c>
      <c r="X24" s="1561">
        <f>'4. 집행예산집계표 (수정집행)'!U19</f>
      </c>
      <c r="Y24" s="1560">
        <f t="shared" ref="Y24" si="14">IFERROR((X24/X$21*100),0)</f>
      </c>
      <c r="Z24" s="1562">
        <f>V24+X24</f>
      </c>
      <c r="AA24" s="1563"/>
      <c r="AB24" s="1560">
        <f t="shared" ref="AB24" si="15">IFERROR((AA24/AA$21*100),0)</f>
      </c>
      <c r="AC24" s="1561">
        <f>R24+T24+Z24</f>
      </c>
      <c r="AD24" s="1560">
        <f t="shared" ref="AD24" si="16">IFERROR((AC24/AC$21*100),0)</f>
      </c>
      <c r="AE24" s="1477"/>
    </row>
    <row r="25" spans="3:36" ht="18" customHeight="1">
      <c r="C25" s="1473"/>
      <c r="D25" s="1558" t="s">
        <v>442</v>
      </c>
      <c r="E25" s="1559"/>
      <c r="F25" s="1547">
        <f>'0. 집행계획(갑지)'!F18</f>
      </c>
      <c r="G25" s="1560">
        <f>IFERROR((F$25/F$21*100),0)</f>
      </c>
      <c r="H25" s="1561" t="e">
        <f>'4. 집행예산집계표 (수정집행)'!F22</f>
      </c>
      <c r="I25" s="1560">
        <f t="shared" si="10"/>
      </c>
      <c r="J25" s="1561" t="e">
        <f>'4. 집행예산집계표 (수정집행)'!H22</f>
      </c>
      <c r="K25" s="1560">
        <f t="shared" si="0"/>
      </c>
      <c r="L25" s="1561" t="e">
        <f>'4. 집행예산집계표 (수정집행)'!J22</f>
      </c>
      <c r="M25" s="1560">
        <f t="shared" si="1"/>
      </c>
      <c r="N25" s="1561" t="e">
        <f>'4. 집행예산집계표 (수정집행)'!L22</f>
      </c>
      <c r="O25" s="1560">
        <f t="shared" si="2"/>
      </c>
      <c r="P25" s="1561" t="e">
        <f t="shared" si="3"/>
      </c>
      <c r="Q25" s="1560">
        <f t="shared" si="4"/>
      </c>
      <c r="R25" s="1561" t="e">
        <f>'4. 집행예산집계표 (수정집행)'!O22</f>
      </c>
      <c r="S25" s="1560">
        <f t="shared" si="5"/>
      </c>
      <c r="T25" s="1561" t="e">
        <f>'4. 집행예산집계표 (수정집행)'!Q22</f>
      </c>
      <c r="U25" s="1560">
        <f t="shared" si="6"/>
      </c>
      <c r="V25" s="1561" t="e">
        <f>'4. 집행예산집계표 (수정집행)'!S22</f>
      </c>
      <c r="W25" s="1560">
        <f t="shared" si="6"/>
      </c>
      <c r="X25" s="1561" t="e">
        <f>'4. 집행예산집계표 (수정집행)'!U22</f>
      </c>
      <c r="Y25" s="1560">
        <f t="shared" ref="Y25" si="17">IFERROR((X25/X$21*100),0)</f>
      </c>
      <c r="Z25" s="1562" t="e">
        <f>V25+X25</f>
      </c>
      <c r="AA25" s="1563"/>
      <c r="AB25" s="1560">
        <f t="shared" ref="AB25" si="18">IFERROR((AA25/AA$21*100),0)</f>
      </c>
      <c r="AC25" s="1561" t="e">
        <f>R25+T25+Z25</f>
      </c>
      <c r="AD25" s="1560">
        <f t="shared" ref="AD25" si="19">IFERROR((AC25/AC$21*100),0)</f>
      </c>
      <c r="AE25" s="1477"/>
    </row>
    <row r="26" spans="3:36" ht="18" customHeight="1">
      <c r="C26" s="1473"/>
      <c r="D26" s="1539" t="s">
        <v>443</v>
      </c>
      <c r="E26" s="1540"/>
      <c r="F26" s="1564">
        <f>SUM(F22:F25)</f>
      </c>
      <c r="G26" s="1565">
        <f>IFERROR((F26/F21*100),0)</f>
      </c>
      <c r="H26" s="1566" t="e">
        <f>SUM(H22:H25)</f>
      </c>
      <c r="I26" s="1567">
        <f t="shared" si="10"/>
      </c>
      <c r="J26" s="1566" t="e">
        <f>SUM(J22:J25)</f>
      </c>
      <c r="K26" s="1567">
        <f t="shared" si="0"/>
      </c>
      <c r="L26" s="1566" t="e">
        <f>SUM(L22:L25)</f>
      </c>
      <c r="M26" s="1567">
        <f t="shared" si="1"/>
      </c>
      <c r="N26" s="1566" t="e">
        <f>SUM(N22:N25)</f>
      </c>
      <c r="O26" s="1567">
        <f t="shared" si="2"/>
      </c>
      <c r="P26" s="1566" t="e">
        <f t="shared" si="3"/>
      </c>
      <c r="Q26" s="1567">
        <f t="shared" si="4"/>
      </c>
      <c r="R26" s="1566" t="e">
        <f>SUM(R22:R25)</f>
      </c>
      <c r="S26" s="1567">
        <f t="shared" si="5"/>
      </c>
      <c r="T26" s="1566" t="e">
        <f>SUM(T22:T25)</f>
      </c>
      <c r="U26" s="1567">
        <f t="shared" si="6"/>
      </c>
      <c r="V26" s="1566" t="e">
        <f>SUM(V22:V25)</f>
      </c>
      <c r="W26" s="1567">
        <f t="shared" si="6"/>
      </c>
      <c r="X26" s="1566" t="e">
        <f>SUM(X22:X25)</f>
      </c>
      <c r="Y26" s="1567">
        <f t="shared" ref="Y26" si="20">IFERROR((X26/X$21*100),0)</f>
      </c>
      <c r="Z26" s="1568" t="e">
        <f>SUM(Z22:AA25)</f>
      </c>
      <c r="AA26" s="1566"/>
      <c r="AB26" s="1567">
        <f t="shared" ref="AB26" si="21">IFERROR((AA26/AA$21*100),0)</f>
      </c>
      <c r="AC26" s="1566" t="e">
        <f>SUM(AC22:AC25)</f>
      </c>
      <c r="AD26" s="1567">
        <f t="shared" ref="AD26" si="22">IFERROR((AC26/AC$21*100),0)</f>
      </c>
      <c r="AE26" s="1477"/>
    </row>
    <row r="27" spans="3:36" ht="18" customHeight="1">
      <c r="C27" s="1473"/>
      <c r="D27" s="1539" t="s">
        <v>421</v>
      </c>
      <c r="E27" s="1540"/>
      <c r="F27" s="1564">
        <f>'0. 집행계획(갑지)'!F20</f>
      </c>
      <c r="G27" s="1567">
        <f>IFERROR((F$27/F$21*100),0)</f>
      </c>
      <c r="H27" s="1569"/>
      <c r="I27" s="1567">
        <f t="shared" si="10"/>
      </c>
      <c r="J27" s="1568"/>
      <c r="K27" s="1567">
        <f t="shared" si="0"/>
      </c>
      <c r="L27" s="1569" t="e">
        <f>'4. 집행예산집계표 (수정집행)'!J42</f>
      </c>
      <c r="M27" s="1567">
        <f t="shared" si="1"/>
      </c>
      <c r="N27" s="1569" t="e">
        <f>'4. 집행예산집계표 (수정집행)'!L42</f>
      </c>
      <c r="O27" s="1567">
        <f t="shared" si="2"/>
      </c>
      <c r="P27" s="1569" t="e">
        <f t="shared" si="3"/>
      </c>
      <c r="Q27" s="1567">
        <f t="shared" si="4"/>
      </c>
      <c r="R27" s="1569" t="e">
        <f>'4. 집행예산집계표 (수정집행)'!O42</f>
      </c>
      <c r="S27" s="1567">
        <f t="shared" si="5"/>
      </c>
      <c r="T27" s="1569" t="e">
        <f>'4. 집행예산집계표 (수정집행)'!Q42</f>
      </c>
      <c r="U27" s="1567">
        <f t="shared" si="6"/>
      </c>
      <c r="V27" s="1569" t="e">
        <f>'4. 집행예산집계표 (수정집행)'!S42</f>
      </c>
      <c r="W27" s="1567">
        <f t="shared" si="6"/>
      </c>
      <c r="X27" s="1569" t="e">
        <f>'4. 집행예산집계표 (수정집행)'!U42</f>
      </c>
      <c r="Y27" s="1567">
        <f t="shared" ref="Y27" si="23">IFERROR((X27/X$21*100),0)</f>
      </c>
      <c r="Z27" s="1568" t="e">
        <f>'4. 집행예산집계표 (수정집행)'!W42</f>
      </c>
      <c r="AA27" s="1566"/>
      <c r="AB27" s="1567">
        <f t="shared" ref="AB27" si="24">IFERROR((AA27/AA$21*100),0)</f>
      </c>
      <c r="AC27" s="1569" t="e">
        <f>'4. 집행예산집계표 (수정집행)'!Y42</f>
      </c>
      <c r="AD27" s="1567">
        <f t="shared" ref="AD27" si="25">IFERROR((AC27/AC$21*100),0)</f>
      </c>
      <c r="AE27" s="1477"/>
    </row>
    <row r="28" spans="3:36" ht="18" customHeight="1">
      <c r="C28" s="1473"/>
      <c r="D28" s="1490" t="s">
        <v>875</v>
      </c>
      <c r="G28" s="1570"/>
      <c r="AE28" s="1477"/>
    </row>
    <row r="29" spans="3:36" ht="18" customHeight="1">
      <c r="C29" s="1473"/>
      <c r="D29" s="1571" t="s">
        <v>511</v>
      </c>
      <c r="E29" s="1572"/>
      <c r="F29" s="1572"/>
      <c r="G29" s="1572"/>
      <c r="H29" s="1572"/>
      <c r="I29" s="1572"/>
      <c r="J29" s="1572"/>
      <c r="K29" s="1572"/>
      <c r="L29" s="1572"/>
      <c r="M29" s="1572"/>
      <c r="N29" s="1572"/>
      <c r="O29" s="1572"/>
      <c r="P29" s="1572"/>
      <c r="Q29" s="1572"/>
      <c r="R29" s="1572"/>
      <c r="S29" s="1572"/>
      <c r="T29" s="1572"/>
      <c r="U29" s="1572"/>
      <c r="V29" s="1572"/>
      <c r="W29" s="1572"/>
      <c r="X29" s="1572"/>
      <c r="Y29" s="1572"/>
      <c r="Z29" s="1572"/>
      <c r="AA29" s="1572"/>
      <c r="AB29" s="1572"/>
      <c r="AC29" s="1572"/>
      <c r="AD29" s="1573"/>
      <c r="AE29" s="1477"/>
    </row>
    <row r="30" spans="3:36" ht="18" customHeight="1">
      <c r="C30" s="1473"/>
      <c r="D30" s="1574" t="str">
        <f>"   ① 발주처 : " &amp; 공통!M3</f>
      </c>
      <c r="W30" s="1539" t="s">
        <v>444</v>
      </c>
      <c r="X30" s="1540"/>
      <c r="Y30" s="1539" t="s">
        <v>445</v>
      </c>
      <c r="Z30" s="1575"/>
      <c r="AA30" s="1540"/>
      <c r="AB30" s="1539" t="s">
        <v>608</v>
      </c>
      <c r="AC30" s="1575"/>
      <c r="AD30" s="1540"/>
      <c r="AE30" s="1477"/>
    </row>
    <row r="31" spans="3:36" ht="18" customHeight="1">
      <c r="C31" s="1473"/>
      <c r="D31" s="1574" t="str">
        <f>"   ② 계약방식 : " &amp; 공통!G5</f>
      </c>
      <c r="E31" s="1576"/>
      <c r="W31" s="1558" t="s">
        <v>446</v>
      </c>
      <c r="X31" s="1559"/>
      <c r="Y31" s="1558" t="s">
        <v>610</v>
      </c>
      <c r="Z31" s="1577"/>
      <c r="AA31" s="1559"/>
      <c r="AB31" s="1578" t="s">
        <v>609</v>
      </c>
      <c r="AC31" s="1579"/>
      <c r="AD31" s="1580"/>
      <c r="AE31" s="1477"/>
      <c r="AG31" s="1490" t="s">
        <v>690</v>
      </c>
      <c r="AH31" s="1472"/>
    </row>
    <row r="32" spans="3:36" ht="18" customHeight="1">
      <c r="C32" s="1473"/>
      <c r="D32" s="1581" t="str">
        <f>"   ③ 기성, 수금 : " &amp; 공통!I5</f>
      </c>
      <c r="G32" s="1471"/>
      <c r="P32" s="1474"/>
      <c r="R32" s="1474"/>
      <c r="W32" s="1582" t="s">
        <v>461</v>
      </c>
      <c r="X32" s="1583"/>
      <c r="Y32" s="1558" t="s">
        <v>876</v>
      </c>
      <c r="Z32" s="1577"/>
      <c r="AA32" s="1559"/>
      <c r="AB32" s="1578" t="s">
        <v>572</v>
      </c>
      <c r="AC32" s="1579"/>
      <c r="AD32" s="1580"/>
      <c r="AE32" s="1477"/>
      <c r="AG32" s="1490" t="s">
        <v>690</v>
      </c>
      <c r="AH32" s="1472"/>
    </row>
    <row r="33" spans="3:34" ht="18" customHeight="1">
      <c r="C33" s="1473"/>
      <c r="D33" s="1574" t="s">
        <v>512</v>
      </c>
      <c r="E33" s="1584"/>
      <c r="F33" s="1584"/>
      <c r="G33" s="1584"/>
      <c r="H33" s="1584"/>
      <c r="I33" s="1584"/>
      <c r="J33" s="1584"/>
      <c r="K33" s="1584"/>
      <c r="L33" s="1584"/>
      <c r="M33" s="1584"/>
      <c r="N33" s="1584"/>
      <c r="O33" s="1584"/>
      <c r="P33" s="1584"/>
      <c r="Q33" s="1584"/>
      <c r="R33" s="1584"/>
      <c r="S33" s="1584"/>
      <c r="W33" s="1585" t="s">
        <v>462</v>
      </c>
      <c r="X33" s="1586"/>
      <c r="Y33" s="1558" t="s">
        <v>876</v>
      </c>
      <c r="Z33" s="1577"/>
      <c r="AA33" s="1559"/>
      <c r="AB33" s="1578" t="s">
        <v>609</v>
      </c>
      <c r="AC33" s="1579"/>
      <c r="AD33" s="1580"/>
      <c r="AE33" s="1477"/>
      <c r="AG33" s="1490" t="s">
        <v>690</v>
      </c>
      <c r="AH33" s="1472"/>
    </row>
    <row r="34" spans="3:34" ht="18" customHeight="1">
      <c r="C34" s="1473"/>
      <c r="D34" s="1574" t="str">
        <f>"   ① " &amp; 공통!E129</f>
      </c>
      <c r="E34" s="1587"/>
      <c r="F34" s="1587"/>
      <c r="G34" s="1587"/>
      <c r="H34" s="1587"/>
      <c r="I34" s="1588"/>
      <c r="J34" s="1588"/>
      <c r="K34" s="1588"/>
      <c r="L34" s="1588"/>
      <c r="M34" s="1589"/>
      <c r="N34" s="1589"/>
      <c r="O34" s="1589"/>
      <c r="P34" s="1589"/>
      <c r="R34" s="1589"/>
      <c r="W34" s="1590"/>
      <c r="X34" s="1591"/>
      <c r="Y34" s="1592" t="s">
        <v>877</v>
      </c>
      <c r="Z34" s="1593"/>
      <c r="AA34" s="1593"/>
      <c r="AB34" s="1593"/>
      <c r="AC34" s="1593"/>
      <c r="AD34" s="1594"/>
      <c r="AE34" s="1477"/>
      <c r="AG34" s="1490" t="s">
        <v>690</v>
      </c>
      <c r="AH34" s="1472"/>
    </row>
    <row r="35" spans="3:34" ht="18" customHeight="1">
      <c r="C35" s="1473"/>
      <c r="D35" s="1574" t="str">
        <f>"   ② " &amp; 공통!F129</f>
      </c>
      <c r="W35" s="1558" t="s">
        <v>447</v>
      </c>
      <c r="X35" s="1559"/>
      <c r="Y35" s="1558" t="s">
        <v>878</v>
      </c>
      <c r="Z35" s="1577"/>
      <c r="AA35" s="1577"/>
      <c r="AB35" s="1577"/>
      <c r="AC35" s="1577"/>
      <c r="AD35" s="1559"/>
      <c r="AE35" s="1477"/>
      <c r="AG35" s="1490" t="s">
        <v>691</v>
      </c>
      <c r="AH35" s="1472"/>
    </row>
    <row r="36" spans="3:34" ht="19.5" customHeight="1">
      <c r="C36" s="1473"/>
      <c r="D36" s="1574" t="str">
        <f>"   ③ " &amp; 공통!G129</f>
      </c>
      <c r="W36" s="1577"/>
      <c r="X36" s="1577"/>
      <c r="Y36" s="1577"/>
      <c r="Z36" s="1577"/>
      <c r="AA36" s="1577"/>
      <c r="AB36" s="1577"/>
      <c r="AC36" s="1577"/>
      <c r="AD36" s="1559"/>
      <c r="AE36" s="1477"/>
      <c r="AG36" s="1472"/>
      <c r="AH36" s="1472"/>
    </row>
    <row r="37" spans="3:34" ht="18.75" customHeight="1">
      <c r="C37" s="1473"/>
      <c r="D37" s="1574" t="s">
        <v>656</v>
      </c>
      <c r="E37" s="1595"/>
      <c r="W37" s="1539" t="s">
        <v>448</v>
      </c>
      <c r="X37" s="1575"/>
      <c r="Y37" s="1575"/>
      <c r="Z37" s="1575"/>
      <c r="AA37" s="1575"/>
      <c r="AB37" s="1575"/>
      <c r="AC37" s="1575"/>
      <c r="AD37" s="1540"/>
      <c r="AE37" s="1477"/>
      <c r="AG37" s="1472"/>
      <c r="AH37" s="1472"/>
    </row>
    <row r="38" spans="3:34" ht="18" customHeight="1">
      <c r="C38" s="1473"/>
      <c r="D38" s="1574" t="e">
        <f>"   ① " &amp; HLOOKUP(공통!E5, 공통!$E$8:$P$149, 공통!D134, FALSE)</f>
      </c>
      <c r="E38" s="1595"/>
      <c r="W38" s="1596" t="s">
        <v>449</v>
      </c>
      <c r="X38" s="1597"/>
      <c r="Y38" s="1558" t="s">
        <v>450</v>
      </c>
      <c r="Z38" s="1577"/>
      <c r="AA38" s="1577"/>
      <c r="AB38" s="1577"/>
      <c r="AC38" s="1577"/>
      <c r="AD38" s="1559"/>
      <c r="AE38" s="1477"/>
      <c r="AG38" s="1490" t="s">
        <v>692</v>
      </c>
      <c r="AH38" s="1472"/>
    </row>
    <row r="39" spans="3:34" ht="18" customHeight="1">
      <c r="C39" s="1473"/>
      <c r="D39" s="1574"/>
      <c r="E39" s="1595"/>
      <c r="W39" s="1598"/>
      <c r="X39" s="1599"/>
      <c r="Y39" s="1558" t="s">
        <v>517</v>
      </c>
      <c r="Z39" s="1577"/>
      <c r="AA39" s="1577"/>
      <c r="AB39" s="1577"/>
      <c r="AC39" s="1577"/>
      <c r="AD39" s="1559"/>
      <c r="AE39" s="1477"/>
      <c r="AH39" s="1472"/>
    </row>
    <row r="40" spans="3:34" ht="18" customHeight="1">
      <c r="C40" s="1473"/>
      <c r="D40" s="1600"/>
      <c r="E40" s="1595"/>
      <c r="W40" s="1558" t="s">
        <v>451</v>
      </c>
      <c r="X40" s="1559"/>
      <c r="Y40" s="1558" t="s">
        <v>459</v>
      </c>
      <c r="Z40" s="1577"/>
      <c r="AA40" s="1577"/>
      <c r="AB40" s="1577"/>
      <c r="AC40" s="1577"/>
      <c r="AD40" s="1559"/>
      <c r="AE40" s="1477"/>
      <c r="AG40" s="1490" t="s">
        <v>693</v>
      </c>
      <c r="AH40" s="1472"/>
    </row>
    <row r="41" spans="3:34" ht="18" customHeight="1">
      <c r="C41" s="1473"/>
      <c r="D41" s="1601"/>
      <c r="W41" s="1558" t="s">
        <v>452</v>
      </c>
      <c r="X41" s="1559"/>
      <c r="Y41" s="1558" t="s">
        <v>596</v>
      </c>
      <c r="Z41" s="1577"/>
      <c r="AA41" s="1577"/>
      <c r="AB41" s="1577"/>
      <c r="AC41" s="1577"/>
      <c r="AD41" s="1559"/>
      <c r="AE41" s="1477"/>
      <c r="AG41" s="1490" t="s">
        <v>694</v>
      </c>
      <c r="AH41" s="1472"/>
    </row>
    <row r="42" spans="3:34" ht="18" customHeight="1">
      <c r="C42" s="1473"/>
      <c r="D42" s="1601"/>
      <c r="W42" s="1558" t="s">
        <v>453</v>
      </c>
      <c r="X42" s="1559"/>
      <c r="Y42" s="1558" t="s">
        <v>696</v>
      </c>
      <c r="Z42" s="1577"/>
      <c r="AA42" s="1577"/>
      <c r="AB42" s="1577"/>
      <c r="AC42" s="1577"/>
      <c r="AD42" s="1559"/>
      <c r="AE42" s="1477"/>
      <c r="AG42" s="1490" t="s">
        <v>695</v>
      </c>
      <c r="AH42" s="1472"/>
    </row>
    <row r="43" spans="3:34" ht="18" customHeight="1">
      <c r="C43" s="1473"/>
      <c r="D43" s="1601"/>
      <c r="W43" s="1602"/>
      <c r="X43" s="1602"/>
      <c r="Y43" s="1602"/>
      <c r="Z43" s="1602"/>
      <c r="AA43" s="1602"/>
      <c r="AB43" s="1602"/>
      <c r="AC43" s="1602"/>
      <c r="AD43" s="1603"/>
      <c r="AE43" s="1477"/>
    </row>
    <row r="44" spans="3:34" ht="18" customHeight="1">
      <c r="C44" s="1473"/>
      <c r="D44" s="1601"/>
      <c r="W44" s="1539" t="s">
        <v>831</v>
      </c>
      <c r="X44" s="1540"/>
      <c r="Y44" s="1539" t="s">
        <v>612</v>
      </c>
      <c r="Z44" s="1575"/>
      <c r="AA44" s="1540"/>
      <c r="AB44" s="1604" t="s">
        <v>613</v>
      </c>
      <c r="AC44" s="1539" t="s">
        <v>614</v>
      </c>
      <c r="AD44" s="1540"/>
      <c r="AE44" s="1477"/>
    </row>
    <row r="45" spans="3:34" ht="18" customHeight="1">
      <c r="C45" s="1473"/>
      <c r="D45" s="1601"/>
      <c r="W45" s="1558" t="s">
        <v>615</v>
      </c>
      <c r="X45" s="1559"/>
      <c r="Y45" s="1558"/>
      <c r="Z45" s="1577"/>
      <c r="AA45" s="1559"/>
      <c r="AB45" s="1605"/>
      <c r="AC45" s="1558" t="s">
        <v>879</v>
      </c>
      <c r="AD45" s="1559"/>
      <c r="AE45" s="1477"/>
    </row>
    <row r="46" spans="3:34" ht="18" customHeight="1">
      <c r="C46" s="1473"/>
      <c r="D46" s="1601"/>
      <c r="W46" s="1558" t="s">
        <v>616</v>
      </c>
      <c r="X46" s="1559"/>
      <c r="Y46" s="1558"/>
      <c r="Z46" s="1577"/>
      <c r="AA46" s="1559"/>
      <c r="AB46" s="1605"/>
      <c r="AC46" s="1558" t="s">
        <v>879</v>
      </c>
      <c r="AD46" s="1559"/>
      <c r="AE46" s="1477"/>
    </row>
    <row r="47" spans="3:34" ht="18" customHeight="1">
      <c r="C47" s="1473"/>
      <c r="D47" s="1601"/>
      <c r="W47" s="1558" t="s">
        <v>505</v>
      </c>
      <c r="X47" s="1559"/>
      <c r="Y47" s="1558"/>
      <c r="Z47" s="1577"/>
      <c r="AA47" s="1559"/>
      <c r="AB47" s="1605"/>
      <c r="AC47" s="1558"/>
      <c r="AD47" s="1559"/>
      <c r="AE47" s="1477"/>
    </row>
    <row r="48" spans="3:34" ht="9" customHeight="1">
      <c r="C48" s="1473"/>
      <c r="D48" s="1601"/>
      <c r="AD48" s="1606"/>
      <c r="AE48" s="1477"/>
    </row>
    <row r="49" spans="3:31" s="1620" customFormat="1" ht="18" customHeight="1">
      <c r="C49" s="1607"/>
      <c r="D49" s="1608" t="s">
        <v>460</v>
      </c>
      <c r="E49" s="1609"/>
      <c r="F49" s="1609"/>
      <c r="G49" s="1609"/>
      <c r="H49" s="1609"/>
      <c r="I49" s="1609"/>
      <c r="J49" s="1609"/>
      <c r="K49" s="1609"/>
      <c r="L49" s="1609"/>
      <c r="M49" s="1609"/>
      <c r="N49" s="1609"/>
      <c r="O49" s="1609"/>
      <c r="P49" s="1609"/>
      <c r="Q49" s="1609"/>
      <c r="R49" s="1609"/>
      <c r="S49" s="1609"/>
      <c r="T49" s="1609"/>
      <c r="U49" s="1609"/>
      <c r="V49" s="1609"/>
      <c r="W49" s="1609"/>
      <c r="X49" s="1609"/>
      <c r="Y49" s="1609"/>
      <c r="Z49" s="1609"/>
      <c r="AA49" s="1609"/>
      <c r="AB49" s="1609"/>
      <c r="AC49" s="1609"/>
      <c r="AD49" s="1610"/>
      <c r="AE49" s="1611"/>
    </row>
    <row r="50" spans="3:31" s="1620" customFormat="1" ht="9" customHeight="1" thickBot="1">
      <c r="C50" s="1607"/>
      <c r="D50" s="1612"/>
      <c r="E50" s="1612"/>
      <c r="F50" s="1612"/>
      <c r="G50" s="1612"/>
      <c r="H50" s="1612"/>
      <c r="I50" s="1612"/>
      <c r="J50" s="1612"/>
      <c r="K50" s="1612"/>
      <c r="L50" s="1612"/>
      <c r="M50" s="1612"/>
      <c r="N50" s="1612"/>
      <c r="O50" s="1612"/>
      <c r="P50" s="1612"/>
      <c r="Q50" s="1612"/>
      <c r="R50" s="1612"/>
      <c r="S50" s="1612"/>
      <c r="T50" s="1612"/>
      <c r="U50" s="1612"/>
      <c r="V50" s="1612"/>
      <c r="W50" s="1612"/>
      <c r="X50" s="1612"/>
      <c r="Y50" s="1612"/>
      <c r="Z50" s="1612"/>
      <c r="AA50" s="1612"/>
      <c r="AB50" s="1612"/>
      <c r="AC50" s="1612"/>
      <c r="AD50" s="1612"/>
      <c r="AE50" s="1611"/>
    </row>
    <row r="51" spans="3:31" s="1620" customFormat="1" ht="14.25" thickBot="1">
      <c r="C51" s="1613"/>
      <c r="D51" s="1614" t="s">
        <v>454</v>
      </c>
      <c r="E51" s="1614"/>
      <c r="F51" s="1615"/>
      <c r="G51" s="1615"/>
      <c r="H51" s="1615"/>
      <c r="I51" s="1615"/>
      <c r="J51" s="1615"/>
      <c r="K51" s="1615"/>
      <c r="L51" s="1615"/>
      <c r="M51" s="1615"/>
      <c r="N51" s="1615"/>
      <c r="O51" s="1615"/>
      <c r="P51" s="1615"/>
      <c r="Q51" s="1615"/>
      <c r="R51" s="1615"/>
      <c r="S51" s="1615"/>
      <c r="T51" s="1615"/>
      <c r="U51" s="1615"/>
      <c r="V51" s="1615"/>
      <c r="W51" s="1615"/>
      <c r="X51" s="1615"/>
      <c r="Y51" s="1615"/>
      <c r="Z51" s="1615"/>
      <c r="AA51" s="1615"/>
      <c r="AB51" s="1615"/>
      <c r="AC51" s="1616" t="s">
        <v>455</v>
      </c>
      <c r="AD51" s="1616"/>
      <c r="AE51" s="1617"/>
    </row>
    <row r="52" spans="3:31" ht="9.75" customHeight="1">
      <c r="C52" s="1595"/>
      <c r="F52" s="1471"/>
      <c r="G52" s="1471"/>
      <c r="H52" s="1471"/>
      <c r="I52" s="1471"/>
      <c r="J52" s="1471"/>
      <c r="K52" s="1471"/>
      <c r="L52" s="1471"/>
      <c r="M52" s="1479"/>
      <c r="N52" s="1479"/>
      <c r="O52" s="1479"/>
      <c r="P52" s="1471"/>
      <c r="Q52" s="1471"/>
      <c r="R52" s="1471"/>
      <c r="S52" s="1471"/>
      <c r="T52" s="1471"/>
      <c r="U52" s="1471"/>
      <c r="V52" s="1471"/>
      <c r="W52" s="1471"/>
      <c r="X52" s="1471"/>
      <c r="Y52" s="1471"/>
      <c r="Z52" s="1471"/>
      <c r="AA52" s="1471"/>
      <c r="AD52" s="1474"/>
    </row>
    <row r="54" spans="3:31">
      <c r="V54" s="1618"/>
      <c r="X54" s="1618"/>
    </row>
    <row r="56" spans="3:31">
      <c r="E56" s="1619"/>
    </row>
    <row r="57" spans="3:31">
      <c r="E57" s="1619"/>
    </row>
  </sheetData>
  <mergeCells count="113">
    <mergeCell ref="L17:Q18"/>
    <mergeCell ref="P19:Q19"/>
    <mergeCell ref="L14:M14"/>
    <mergeCell ref="J11:K11"/>
    <mergeCell ref="J14:K14"/>
    <mergeCell ref="N11:O11"/>
    <mergeCell ref="N14:O14"/>
    <mergeCell ref="P11:Q11"/>
    <mergeCell ref="P12:Q12"/>
    <mergeCell ref="J12:K12"/>
    <mergeCell ref="N12:O12"/>
    <mergeCell ref="R17:S18"/>
    <mergeCell ref="T17:U17"/>
    <mergeCell ref="V17:AB17"/>
    <mergeCell ref="AC17:AD18"/>
    <mergeCell ref="Z18:AB19"/>
    <mergeCell ref="Z15:AA15"/>
    <mergeCell ref="E4:G5"/>
    <mergeCell ref="H4:M5"/>
    <mergeCell ref="D17:E20"/>
    <mergeCell ref="D14:E14"/>
    <mergeCell ref="F14:G14"/>
    <mergeCell ref="Z20:AA20"/>
    <mergeCell ref="X14:Y14"/>
    <mergeCell ref="D12:E12"/>
    <mergeCell ref="F12:G12"/>
    <mergeCell ref="H12:I12"/>
    <mergeCell ref="Z14:AB14"/>
    <mergeCell ref="Z12:AB12"/>
    <mergeCell ref="AB9:AD9"/>
    <mergeCell ref="L19:M19"/>
    <mergeCell ref="N19:O19"/>
    <mergeCell ref="F17:G19"/>
    <mergeCell ref="T18:U19"/>
    <mergeCell ref="V18:W19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W30:X30"/>
    <mergeCell ref="Y30:AA30"/>
    <mergeCell ref="AB30:AD30"/>
    <mergeCell ref="W31:X31"/>
    <mergeCell ref="Y31:AA31"/>
    <mergeCell ref="AB31:AD31"/>
    <mergeCell ref="Y42:AD42"/>
    <mergeCell ref="W32:X32"/>
    <mergeCell ref="Y32:AA32"/>
    <mergeCell ref="AB32:AD32"/>
    <mergeCell ref="W33:X34"/>
    <mergeCell ref="Y33:AA33"/>
    <mergeCell ref="AB33:AD33"/>
    <mergeCell ref="Y34:AD34"/>
    <mergeCell ref="W35:X35"/>
    <mergeCell ref="Y35:AD35"/>
    <mergeCell ref="AC11:AD11"/>
    <mergeCell ref="AC12:AD12"/>
    <mergeCell ref="AC14:AD14"/>
    <mergeCell ref="Z11:AB11"/>
    <mergeCell ref="Y46:AA46"/>
    <mergeCell ref="AC46:AD46"/>
    <mergeCell ref="W47:X47"/>
    <mergeCell ref="Y47:AA47"/>
    <mergeCell ref="AC47:AD47"/>
    <mergeCell ref="W44:X44"/>
    <mergeCell ref="Y44:AA44"/>
    <mergeCell ref="AC44:AD44"/>
    <mergeCell ref="W45:X45"/>
    <mergeCell ref="Y45:AA45"/>
    <mergeCell ref="W37:AD37"/>
    <mergeCell ref="W38:X39"/>
    <mergeCell ref="Y38:AD38"/>
    <mergeCell ref="Y39:AD39"/>
    <mergeCell ref="AC45:AD45"/>
    <mergeCell ref="W40:X40"/>
    <mergeCell ref="Y40:AD40"/>
    <mergeCell ref="W41:X41"/>
    <mergeCell ref="Y41:AD41"/>
    <mergeCell ref="W42:X42"/>
    <mergeCell ref="X18:Y19"/>
    <mergeCell ref="H17:K18"/>
    <mergeCell ref="H19:I19"/>
    <mergeCell ref="J19:K19"/>
    <mergeCell ref="D49:AD49"/>
    <mergeCell ref="D11:E11"/>
    <mergeCell ref="F11:G11"/>
    <mergeCell ref="H11:I11"/>
    <mergeCell ref="L11:M11"/>
    <mergeCell ref="R11:S11"/>
    <mergeCell ref="T11:U11"/>
    <mergeCell ref="V11:W11"/>
    <mergeCell ref="X11:Y11"/>
    <mergeCell ref="W46:X46"/>
    <mergeCell ref="L12:M12"/>
    <mergeCell ref="R12:S12"/>
    <mergeCell ref="T12:U12"/>
    <mergeCell ref="V12:W12"/>
    <mergeCell ref="X12:Y12"/>
    <mergeCell ref="H14:I14"/>
    <mergeCell ref="R14:S14"/>
    <mergeCell ref="T14:U14"/>
    <mergeCell ref="V14:W14"/>
    <mergeCell ref="P14:Q14"/>
  </mergeCells>
  <phoneticPr fontId="6" type="noConversion"/>
  <printOptions horizontalCentered="1" verticalCentered="1"/>
  <pageMargins left="0.22" right="0" top="0.47244094488188981" bottom="0.23622047244094491" header="0.31496062992125984" footer="0.39370078740157483"/>
  <pageSetup paperSize="9" scale="54" orientation="landscape" r:id="rId1"/>
  <headerFooter alignWithMargins="0"/>
  <rowBreaks count="1" manualBreakCount="1">
    <brk id="50" min="2" max="24" man="1"/>
  </row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F57"/>
  <sheetViews>
    <sheetView showGridLines="0" view="pageBreakPreview" zoomScale="85" zoomScaleNormal="80" zoomScaleSheetLayoutView="85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J40" sqref="J40"/>
    </sheetView>
  </sheetViews>
  <sheetFormatPr defaultColWidth="8.77734375" defaultRowHeight="15.2" customHeight="1"/>
  <cols>
    <col min="1" max="1" width="1.44140625" style="1490" customWidth="1"/>
    <col min="2" max="2" width="1.109375" style="1490" customWidth="1"/>
    <col min="3" max="3" width="14.44140625" style="1490" customWidth="1"/>
    <col min="4" max="4" width="9.77734375" style="1490" customWidth="1"/>
    <col min="5" max="5" width="11.6640625" style="1490" customWidth="1"/>
    <col min="6" max="6" width="10.77734375" style="1734" customWidth="1"/>
    <col min="7" max="7" width="6.33203125" style="1734" customWidth="1"/>
    <col min="8" max="8" width="10.77734375" style="1734" customWidth="1"/>
    <col min="9" max="9" width="6.33203125" style="1734" customWidth="1"/>
    <col min="10" max="10" width="10.77734375" style="1734" customWidth="1"/>
    <col min="11" max="11" width="6.33203125" style="1734" customWidth="1"/>
    <col min="12" max="12" width="10.77734375" style="1734" customWidth="1"/>
    <col min="13" max="13" width="6.33203125" style="1734" customWidth="1"/>
    <col min="14" max="15" width="10.77734375" style="1734" customWidth="1"/>
    <col min="16" max="16" width="6.33203125" style="1734" customWidth="1"/>
    <col min="17" max="17" width="10.77734375" style="1490" customWidth="1"/>
    <col min="18" max="18" width="6.33203125" style="1490" customWidth="1"/>
    <col min="19" max="19" width="10.77734375" style="1490" customWidth="1"/>
    <col min="20" max="20" width="6.33203125" style="1490" customWidth="1"/>
    <col min="21" max="21" width="10.77734375" style="1490" customWidth="1"/>
    <col min="22" max="22" width="6.33203125" style="1490" customWidth="1"/>
    <col min="23" max="23" width="10.77734375" style="1490" customWidth="1"/>
    <col min="24" max="24" width="6.33203125" style="1490" customWidth="1"/>
    <col min="25" max="25" width="10.77734375" style="1490" customWidth="1"/>
    <col min="26" max="26" width="6.33203125" style="1490" customWidth="1"/>
    <col min="27" max="27" width="10.77734375" style="1490" customWidth="1"/>
    <col min="28" max="28" width="1.109375" style="1490" customWidth="1"/>
    <col min="29" max="29" width="3.77734375" style="1490" customWidth="1"/>
    <col min="30" max="30" width="6.77734375" style="1490" customWidth="1"/>
    <col min="31" max="49" width="3.77734375" style="1490" customWidth="1"/>
    <col min="50" max="16384" width="8.77734375" style="1490"/>
  </cols>
  <sheetData>
    <row r="1" spans="2:32" ht="15.2" customHeight="1" thickBot="1"/>
    <row r="2" spans="2:32" ht="20.25" customHeight="1">
      <c r="B2" s="1468"/>
      <c r="C2" s="1621" t="s">
        <v>28</v>
      </c>
      <c r="D2" s="1621"/>
      <c r="E2" s="1621"/>
      <c r="F2" s="1621"/>
      <c r="G2" s="1621"/>
      <c r="H2" s="1621"/>
      <c r="I2" s="1621"/>
      <c r="J2" s="1621"/>
      <c r="K2" s="1621"/>
      <c r="L2" s="1621"/>
      <c r="M2" s="1621"/>
      <c r="N2" s="1621"/>
      <c r="O2" s="1621"/>
      <c r="P2" s="1621"/>
      <c r="Q2" s="1621"/>
      <c r="R2" s="1621"/>
      <c r="S2" s="1621"/>
      <c r="T2" s="1621"/>
      <c r="U2" s="1621"/>
      <c r="V2" s="1621"/>
      <c r="W2" s="1621"/>
      <c r="X2" s="1621"/>
      <c r="Y2" s="1621"/>
      <c r="Z2" s="1621"/>
      <c r="AA2" s="1621"/>
      <c r="AB2" s="1622"/>
    </row>
    <row r="3" spans="2:32" ht="15.2" customHeight="1">
      <c r="B3" s="1473"/>
      <c r="C3" s="1623"/>
      <c r="D3" s="1623"/>
      <c r="E3" s="1623"/>
      <c r="F3" s="1623"/>
      <c r="G3" s="1623"/>
      <c r="H3" s="1623"/>
      <c r="I3" s="1623"/>
      <c r="J3" s="1623"/>
      <c r="K3" s="1623"/>
      <c r="L3" s="1623"/>
      <c r="M3" s="1623"/>
      <c r="N3" s="1623"/>
      <c r="O3" s="1623"/>
      <c r="P3" s="1623"/>
      <c r="Q3" s="1623"/>
      <c r="R3" s="1623"/>
      <c r="S3" s="1623"/>
      <c r="T3" s="1623"/>
      <c r="U3" s="1623"/>
      <c r="V3" s="1623"/>
      <c r="W3" s="1623"/>
      <c r="X3" s="1623"/>
      <c r="Y3" s="1623"/>
      <c r="Z3" s="1623"/>
      <c r="AA3" s="1623"/>
      <c r="AB3" s="1477"/>
      <c r="AD3" s="1471"/>
      <c r="AE3" s="1471"/>
      <c r="AF3" s="1471"/>
    </row>
    <row r="4" spans="2:32" ht="51" customHeight="1">
      <c r="B4" s="1473"/>
      <c r="C4" s="1623"/>
      <c r="D4" s="1623"/>
      <c r="E4" s="1623"/>
      <c r="F4" s="1623"/>
      <c r="G4" s="1623"/>
      <c r="H4" s="1623"/>
      <c r="I4" s="1623"/>
      <c r="J4" s="1623"/>
      <c r="K4" s="1623"/>
      <c r="L4" s="1623"/>
      <c r="M4" s="1623"/>
      <c r="N4" s="1623"/>
      <c r="O4" s="1623"/>
      <c r="P4" s="1623"/>
      <c r="Q4" s="1623"/>
      <c r="R4" s="1623"/>
      <c r="S4" s="1623"/>
      <c r="T4" s="1623"/>
      <c r="U4" s="1623"/>
      <c r="V4" s="1623"/>
      <c r="W4" s="1623"/>
      <c r="X4" s="1623"/>
      <c r="Y4" s="1623"/>
      <c r="Z4" s="1623"/>
      <c r="AA4" s="1623"/>
      <c r="AB4" s="1477"/>
    </row>
    <row r="5" spans="2:32" ht="15.2" customHeight="1">
      <c r="B5" s="1473"/>
      <c r="C5" s="1624" t="str">
        <f>'0. 집행계획(갑지) (수정집행)'!D7</f>
      </c>
      <c r="D5" s="1625"/>
      <c r="F5" s="1490"/>
      <c r="G5" s="1490"/>
      <c r="H5" s="1490"/>
      <c r="I5" s="1490"/>
      <c r="J5" s="1490"/>
      <c r="K5" s="1490"/>
      <c r="L5" s="1490"/>
      <c r="M5" s="1490"/>
      <c r="N5" s="1490"/>
      <c r="O5" s="1490"/>
      <c r="P5" s="1625"/>
      <c r="R5" s="1626"/>
      <c r="S5" s="1474"/>
      <c r="U5" s="1474"/>
      <c r="Y5" s="1474"/>
      <c r="AA5" s="1627" t="s">
        <v>33</v>
      </c>
      <c r="AB5" s="1477"/>
    </row>
    <row r="6" spans="2:32" s="1620" customFormat="1" ht="15.2" customHeight="1">
      <c r="B6" s="1607"/>
      <c r="C6" s="1628" t="s">
        <v>29</v>
      </c>
      <c r="D6" s="1629"/>
      <c r="E6" s="1630" t="s">
        <v>82</v>
      </c>
      <c r="F6" s="1631" t="s">
        <v>793</v>
      </c>
      <c r="G6" s="1632"/>
      <c r="H6" s="1632"/>
      <c r="I6" s="1633"/>
      <c r="J6" s="1544" t="s">
        <v>384</v>
      </c>
      <c r="K6" s="1544"/>
      <c r="L6" s="1544"/>
      <c r="M6" s="1544"/>
      <c r="N6" s="1544"/>
      <c r="O6" s="1634" t="s">
        <v>637</v>
      </c>
      <c r="P6" s="1633"/>
      <c r="Q6" s="1635" t="s">
        <v>631</v>
      </c>
      <c r="R6" s="1635"/>
      <c r="S6" s="1523" t="s">
        <v>629</v>
      </c>
      <c r="T6" s="1523"/>
      <c r="U6" s="1523"/>
      <c r="V6" s="1523"/>
      <c r="W6" s="1523"/>
      <c r="X6" s="1524"/>
      <c r="Y6" s="1604" t="s">
        <v>642</v>
      </c>
      <c r="Z6" s="1604"/>
      <c r="AA6" s="1636" t="s">
        <v>573</v>
      </c>
      <c r="AB6" s="1611"/>
    </row>
    <row r="7" spans="2:32" s="1620" customFormat="1" ht="15.2" customHeight="1">
      <c r="B7" s="1607"/>
      <c r="C7" s="1637"/>
      <c r="D7" s="1638"/>
      <c r="E7" s="1639"/>
      <c r="F7" s="1640"/>
      <c r="G7" s="1641"/>
      <c r="H7" s="1641"/>
      <c r="I7" s="1642"/>
      <c r="J7" s="1544"/>
      <c r="K7" s="1544"/>
      <c r="L7" s="1544"/>
      <c r="M7" s="1544"/>
      <c r="N7" s="1544"/>
      <c r="O7" s="1641"/>
      <c r="P7" s="1642"/>
      <c r="Q7" s="1520" t="s">
        <v>623</v>
      </c>
      <c r="R7" s="1521"/>
      <c r="S7" s="1520" t="s">
        <v>639</v>
      </c>
      <c r="T7" s="1521"/>
      <c r="U7" s="1520" t="s">
        <v>659</v>
      </c>
      <c r="V7" s="1521"/>
      <c r="W7" s="1604" t="s">
        <v>633</v>
      </c>
      <c r="X7" s="1604"/>
      <c r="Y7" s="1604"/>
      <c r="Z7" s="1604"/>
      <c r="AA7" s="1643"/>
      <c r="AB7" s="1611"/>
    </row>
    <row r="8" spans="2:32" s="1620" customFormat="1" ht="15.2" customHeight="1" thickBot="1">
      <c r="B8" s="1607"/>
      <c r="C8" s="1644"/>
      <c r="D8" s="1645"/>
      <c r="E8" s="1646"/>
      <c r="F8" s="1647" t="s">
        <v>872</v>
      </c>
      <c r="G8" s="1648" t="s">
        <v>613</v>
      </c>
      <c r="H8" s="1647" t="s">
        <v>873</v>
      </c>
      <c r="I8" s="1648" t="s">
        <v>613</v>
      </c>
      <c r="J8" s="1647" t="s">
        <v>872</v>
      </c>
      <c r="K8" s="1648" t="s">
        <v>613</v>
      </c>
      <c r="L8" s="1647" t="s">
        <v>873</v>
      </c>
      <c r="M8" s="1648" t="s">
        <v>613</v>
      </c>
      <c r="N8" s="1647" t="s">
        <v>874</v>
      </c>
      <c r="O8" s="1649" t="s">
        <v>651</v>
      </c>
      <c r="P8" s="1649" t="s">
        <v>0</v>
      </c>
      <c r="Q8" s="1650" t="s">
        <v>651</v>
      </c>
      <c r="R8" s="1650" t="s">
        <v>613</v>
      </c>
      <c r="S8" s="1651" t="s">
        <v>651</v>
      </c>
      <c r="T8" s="1650" t="s">
        <v>613</v>
      </c>
      <c r="U8" s="1651" t="s">
        <v>651</v>
      </c>
      <c r="V8" s="1650" t="s">
        <v>613</v>
      </c>
      <c r="W8" s="1651" t="s">
        <v>651</v>
      </c>
      <c r="X8" s="1650" t="s">
        <v>613</v>
      </c>
      <c r="Y8" s="1651" t="s">
        <v>651</v>
      </c>
      <c r="Z8" s="1650" t="s">
        <v>613</v>
      </c>
      <c r="AA8" s="1650"/>
      <c r="AB8" s="1611"/>
    </row>
    <row r="9" spans="2:32" s="1620" customFormat="1" ht="18.600000000000001" customHeight="1" thickTop="1">
      <c r="B9" s="1607"/>
      <c r="C9" s="1652"/>
      <c r="D9" s="1653"/>
      <c r="E9" s="1654" t="s">
        <v>786</v>
      </c>
      <c r="F9" s="1655" t="e">
        <f>F10+F13+F22</f>
      </c>
      <c r="G9" s="1656">
        <v>100</v>
      </c>
      <c r="H9" s="1655" t="e">
        <f>H10+H13+H22</f>
      </c>
      <c r="I9" s="1657">
        <f>G9</f>
      </c>
      <c r="J9" s="1658" t="e">
        <f>F9</f>
      </c>
      <c r="K9" s="1658">
        <f>G9</f>
      </c>
      <c r="L9" s="1658" t="e">
        <f>H9</f>
      </c>
      <c r="M9" s="1658">
        <f>I9</f>
      </c>
      <c r="N9" s="1658" t="e">
        <f>L9-J9</f>
      </c>
      <c r="O9" s="1659">
        <f>IFERROR((L9*HLOOKUP(공통!E5, 공통!$E$8:$P$149, 공통!D13, FALSE)),0)</f>
      </c>
      <c r="P9" s="1660">
        <f>IFERROR((O$9/L$9*100),0)</f>
      </c>
      <c r="Q9" s="1659">
        <f>IFERROR((L9*HLOOKUP(공통!E5, 공통!$E$8:$P$149, 공통!D14, FALSE)),0)</f>
      </c>
      <c r="R9" s="1660">
        <f>IFERROR((Q$9/$L$9*100),0)</f>
      </c>
      <c r="S9" s="1658"/>
      <c r="T9" s="1660">
        <f>IFERROR((S$9/$L$9*100),0)</f>
      </c>
      <c r="U9" s="1658"/>
      <c r="V9" s="1660">
        <f>IFERROR((U$9/$L$9*100),0)</f>
      </c>
      <c r="W9" s="1658">
        <f>S9+U9</f>
      </c>
      <c r="X9" s="1660">
        <f>IFERROR((W$9/$L$9*100),0)</f>
      </c>
      <c r="Y9" s="1658">
        <f>W9+Q9+O9</f>
      </c>
      <c r="Z9" s="1660">
        <f>IFERROR((Y$9/$L$9*100),0)</f>
      </c>
      <c r="AA9" s="1661"/>
      <c r="AB9" s="1611"/>
    </row>
    <row r="10" spans="2:32" s="1620" customFormat="1" ht="18.600000000000001" customHeight="1">
      <c r="B10" s="1607"/>
      <c r="C10" s="1662" t="str">
        <f>" 1. 발 주 자 : "&amp;공통!M3</f>
      </c>
      <c r="D10" s="1663"/>
      <c r="E10" s="1664" t="s">
        <v>787</v>
      </c>
      <c r="F10" s="1665">
        <f>SUM(F11:F12)</f>
      </c>
      <c r="G10" s="1666">
        <f>IFERROR((F10/F9*100),0)</f>
      </c>
      <c r="H10" s="1665">
        <f>SUM(H11:H12)</f>
      </c>
      <c r="I10" s="1666">
        <f>IFERROR((H10/H9*100),0)</f>
      </c>
      <c r="J10" s="1665">
        <f>SUM(J11:J12)</f>
      </c>
      <c r="K10" s="1666">
        <f>IFERROR((J10/J9*100),0)</f>
      </c>
      <c r="L10" s="1665">
        <f>SUM(L11:L12)</f>
      </c>
      <c r="M10" s="1666">
        <f>IFERROR((L10/L9*100),0)</f>
      </c>
      <c r="N10" s="1665">
        <f>L10-J10</f>
      </c>
      <c r="O10" s="1665">
        <f>SUM(O11:O12)</f>
      </c>
      <c r="P10" s="1666">
        <f>IFERROR((O10/O9*100),0)</f>
      </c>
      <c r="Q10" s="1665">
        <f>SUM(Q11:Q12)</f>
      </c>
      <c r="R10" s="1666">
        <f>IFERROR((Q10/Q9*100),0)</f>
      </c>
      <c r="S10" s="1665">
        <f>SUM(S11:S12)</f>
      </c>
      <c r="T10" s="1666">
        <f>IFERROR((S10/S9*100),0)</f>
      </c>
      <c r="U10" s="1665">
        <f>SUM(U11:U12)</f>
      </c>
      <c r="V10" s="1666">
        <f>IFERROR((U10/U9*100),0)</f>
      </c>
      <c r="W10" s="1667">
        <f>S10+U10</f>
      </c>
      <c r="X10" s="1666">
        <f>IFERROR((W10/W9*100),0)</f>
      </c>
      <c r="Y10" s="1665">
        <f>SUM(Y11:Y12)</f>
      </c>
      <c r="Z10" s="1666">
        <f>IFERROR((Y10/Y9*100),0)</f>
      </c>
      <c r="AA10" s="1668"/>
      <c r="AB10" s="1611"/>
    </row>
    <row r="11" spans="2:32" s="1620" customFormat="1" ht="18.600000000000001" customHeight="1">
      <c r="B11" s="1607"/>
      <c r="C11" s="1669"/>
      <c r="D11" s="1670"/>
      <c r="E11" s="1671" t="s">
        <v>3</v>
      </c>
      <c r="F11" s="1672">
        <f>'5.집행예산산출내역서 (수정집행)'!F9/1000</f>
      </c>
      <c r="G11" s="1673">
        <f>IFERROR((F11/F9*100),0)</f>
      </c>
      <c r="H11" s="1674">
        <f>'5.집행예산산출내역서 (수정집행)'!G9/1000</f>
      </c>
      <c r="I11" s="1673">
        <f>IFERROR((H11/H9*100),0)</f>
      </c>
      <c r="J11" s="1675">
        <f>'5.집행예산산출내역서 (수정집행)'!H9/1000</f>
      </c>
      <c r="K11" s="1673">
        <f>IFERROR((J11/J9*100),0)</f>
      </c>
      <c r="L11" s="1675">
        <f>'5.집행예산산출내역서 (수정집행)'!I9/1000</f>
      </c>
      <c r="M11" s="1673">
        <f>IFERROR((L11/L9*100),0)</f>
      </c>
      <c r="N11" s="1676">
        <f>L11-J11</f>
      </c>
      <c r="O11" s="1676">
        <f>'5.집행예산산출내역서 (수정집행)'!K9/1000</f>
      </c>
      <c r="P11" s="1673">
        <f>IFERROR((O11/O9*100),0)</f>
      </c>
      <c r="Q11" s="1677">
        <f>'5.집행예산산출내역서 (수정집행)'!L9/1000</f>
      </c>
      <c r="R11" s="1673">
        <f>IFERROR((Q11/Q9*100),0)</f>
      </c>
      <c r="S11" s="1677">
        <f>'5.집행예산산출내역서 (수정집행)'!M9/1000</f>
      </c>
      <c r="T11" s="1673">
        <f>IFERROR((S11/S9*100),0)</f>
      </c>
      <c r="U11" s="1677">
        <f>'5.집행예산산출내역서 (수정집행)'!N9/1000</f>
      </c>
      <c r="V11" s="1673">
        <f>IFERROR((U11/U9*100),0)</f>
      </c>
      <c r="W11" s="1672">
        <f>U11+S11</f>
      </c>
      <c r="X11" s="1673">
        <f>IFERROR((W11/W9*100),0)</f>
      </c>
      <c r="Y11" s="1672">
        <f>W11+Q11+O11</f>
      </c>
      <c r="Z11" s="1673">
        <f>IFERROR((Y11/Y9*100),0)</f>
      </c>
      <c r="AA11" s="1678"/>
      <c r="AB11" s="1611"/>
    </row>
    <row r="12" spans="2:32" s="1620" customFormat="1" ht="18.600000000000001" customHeight="1">
      <c r="B12" s="1607"/>
      <c r="C12" s="1662" t="str">
        <f>" 2. 계약방법 : " &amp;공통!G5</f>
      </c>
      <c r="D12" s="1663"/>
      <c r="E12" s="1671" t="s">
        <v>880</v>
      </c>
      <c r="F12" s="1672">
        <f>'5.집행예산산출내역서 (수정집행)'!F10/1000</f>
      </c>
      <c r="G12" s="1679">
        <f>IFERROR((F12/F9*100),0)</f>
      </c>
      <c r="H12" s="1672">
        <f>'5.집행예산산출내역서 (수정집행)'!G10/1000</f>
      </c>
      <c r="I12" s="1679">
        <f>IFERROR((H12/H9*100),0)</f>
      </c>
      <c r="J12" s="1676">
        <f>'5.집행예산산출내역서 (수정집행)'!H10/1000</f>
      </c>
      <c r="K12" s="1679">
        <f>IFERROR((J12/J9*100),0)</f>
      </c>
      <c r="L12" s="1676">
        <f>'5.집행예산산출내역서 (수정집행)'!I10/1000</f>
      </c>
      <c r="M12" s="1679">
        <f>IFERROR((L12/L9*100),0)</f>
      </c>
      <c r="N12" s="1676">
        <f t="shared" ref="N12:N37" si="0">L12-J12</f>
      </c>
      <c r="O12" s="1676">
        <f>'5.집행예산산출내역서 (수정집행)'!K10/1000</f>
      </c>
      <c r="P12" s="1679">
        <f>IFERROR((O12/O9*100),0)</f>
      </c>
      <c r="Q12" s="1677">
        <f>'5.집행예산산출내역서 (수정집행)'!L10/1000</f>
      </c>
      <c r="R12" s="1679">
        <f>IFERROR((Q12/Q9*100),0)</f>
      </c>
      <c r="S12" s="1677">
        <f>'5.집행예산산출내역서 (수정집행)'!M10/1000</f>
      </c>
      <c r="T12" s="1679">
        <f>IFERROR((S12/S9*100),0)</f>
      </c>
      <c r="U12" s="1677">
        <f>'5.집행예산산출내역서 (수정집행)'!N10/1000</f>
      </c>
      <c r="V12" s="1679">
        <f>IFERROR((U12/U9*100),0)</f>
      </c>
      <c r="W12" s="1672">
        <f t="shared" ref="W12:W41" si="1">U12+S12</f>
      </c>
      <c r="X12" s="1679">
        <f>IFERROR((W12/W9*100),0)</f>
      </c>
      <c r="Y12" s="1672">
        <f t="shared" ref="Y12:Y42" si="2">W12+Q12+O12</f>
      </c>
      <c r="Z12" s="1679">
        <f>IFERROR((Y12/Y9*100),0)</f>
      </c>
      <c r="AA12" s="1678"/>
      <c r="AB12" s="1611"/>
    </row>
    <row r="13" spans="2:32" s="1620" customFormat="1" ht="18.600000000000001" customHeight="1">
      <c r="B13" s="1607"/>
      <c r="C13" s="1662"/>
      <c r="D13" s="1663"/>
      <c r="E13" s="1664" t="s">
        <v>788</v>
      </c>
      <c r="F13" s="1665" t="e">
        <f>SUM(F14:F18)</f>
      </c>
      <c r="G13" s="1666">
        <f>IFERROR((F13/F9*100),0)</f>
      </c>
      <c r="H13" s="1665" t="e">
        <f>SUM(H14:H18)</f>
      </c>
      <c r="I13" s="1666">
        <f>IFERROR((H13/H9*100),0)</f>
      </c>
      <c r="J13" s="1665" t="e">
        <f>SUM(J14:J18)</f>
      </c>
      <c r="K13" s="1666">
        <f>IFERROR((J13/J9*100),0)</f>
      </c>
      <c r="L13" s="1665" t="e">
        <f>SUM(L14:L18)</f>
      </c>
      <c r="M13" s="1666">
        <f>IFERROR((L13/L9*100),0)</f>
      </c>
      <c r="N13" s="1665" t="e">
        <f t="shared" si="0"/>
      </c>
      <c r="O13" s="1665" t="e">
        <f>SUM(O14:O18)</f>
      </c>
      <c r="P13" s="1666">
        <f>IFERROR((O13/O9*100),0)</f>
      </c>
      <c r="Q13" s="1665" t="e">
        <f>SUM(Q14:Q18)</f>
      </c>
      <c r="R13" s="1666">
        <f>IFERROR((Q13/Q9*100),0)</f>
      </c>
      <c r="S13" s="1665" t="e">
        <f>SUM(S14:S18)</f>
      </c>
      <c r="T13" s="1666">
        <f>IFERROR((S13/S9*100),0)</f>
      </c>
      <c r="U13" s="1665" t="e">
        <f>SUM(U14:U18)</f>
      </c>
      <c r="V13" s="1666">
        <f>IFERROR((U13/U9*100),0)</f>
      </c>
      <c r="W13" s="1667" t="e">
        <f>S13+U13</f>
      </c>
      <c r="X13" s="1666">
        <f>IFERROR((W13/W9*100),0)</f>
      </c>
      <c r="Y13" s="1665" t="e">
        <f t="shared" si="2"/>
      </c>
      <c r="Z13" s="1666">
        <f>IFERROR((Y13/Y9*100),0)</f>
      </c>
      <c r="AA13" s="1680"/>
      <c r="AB13" s="1611"/>
    </row>
    <row r="14" spans="2:32" s="1620" customFormat="1" ht="18.600000000000001" customHeight="1">
      <c r="B14" s="1607"/>
      <c r="C14" s="1669" t="e">
        <f>" 3. 낙 찰 율 : " &amp; TEXT(HLOOKUP(공통!E5, 공통!$E$8:$P$149, 공통!D11, FALSE), "0%")</f>
      </c>
      <c r="D14" s="1670"/>
      <c r="E14" s="1671" t="s">
        <v>89</v>
      </c>
      <c r="F14" s="1672" t="e">
        <f>'5.집행예산산출내역서 (수정집행)'!F12/1000</f>
      </c>
      <c r="G14" s="1681">
        <f>IFERROR((F14/F9*100),0)</f>
      </c>
      <c r="H14" s="1672" t="e">
        <f>'5.집행예산산출내역서 (수정집행)'!G12/1000</f>
      </c>
      <c r="I14" s="1681">
        <f>IFERROR((H14/H9*100),0)</f>
      </c>
      <c r="J14" s="1676" t="e">
        <f>'5.집행예산산출내역서 (수정집행)'!H12/1000</f>
      </c>
      <c r="K14" s="1681">
        <f>IFERROR((J14/J9*100),0)</f>
      </c>
      <c r="L14" s="1676" t="e">
        <f>'5.집행예산산출내역서 (수정집행)'!I12/1000</f>
      </c>
      <c r="M14" s="1681">
        <f>IFERROR((L14/L9*100),0)</f>
      </c>
      <c r="N14" s="1676" t="e">
        <f t="shared" si="0"/>
      </c>
      <c r="O14" s="1676" t="e">
        <f>'5.집행예산산출내역서 (수정집행)'!K12/1000</f>
      </c>
      <c r="P14" s="1681">
        <f>IFERROR((O14/O9*100),0)</f>
      </c>
      <c r="Q14" s="1677" t="e">
        <f>'5.집행예산산출내역서 (수정집행)'!L12/1000</f>
      </c>
      <c r="R14" s="1681">
        <f>IFERROR((Q14/Q9*100),0)</f>
      </c>
      <c r="S14" s="1677" t="e">
        <f>'5.집행예산산출내역서 (수정집행)'!M12/1000</f>
      </c>
      <c r="T14" s="1681">
        <f>IFERROR((S14/S9*100),0)</f>
      </c>
      <c r="U14" s="1677" t="e">
        <f>'5.집행예산산출내역서 (수정집행)'!N12/1000</f>
      </c>
      <c r="V14" s="1681">
        <f>IFERROR((U14/U9*100),0)</f>
      </c>
      <c r="W14" s="1672" t="e">
        <f t="shared" si="1"/>
      </c>
      <c r="X14" s="1681">
        <f>IFERROR((W14/W9*100),0)</f>
      </c>
      <c r="Y14" s="1672" t="e">
        <f t="shared" si="2"/>
      </c>
      <c r="Z14" s="1681">
        <f>IFERROR((Y14/Y9*100),0)</f>
      </c>
      <c r="AA14" s="1678"/>
      <c r="AB14" s="1611"/>
    </row>
    <row r="15" spans="2:32" s="1620" customFormat="1" ht="18.600000000000001" customHeight="1">
      <c r="B15" s="1607"/>
      <c r="C15" s="1669"/>
      <c r="D15" s="1670"/>
      <c r="E15" s="1682" t="s">
        <v>103</v>
      </c>
      <c r="F15" s="1672" t="e">
        <f>'5.집행예산산출내역서 (수정집행)'!F14/1000</f>
      </c>
      <c r="G15" s="1681">
        <f>IFERROR((F15/F9*100),0)</f>
      </c>
      <c r="H15" s="1672" t="e">
        <f>'5.집행예산산출내역서 (수정집행)'!G14/1000</f>
      </c>
      <c r="I15" s="1681">
        <f>IFERROR((H15/H9*100),0)</f>
      </c>
      <c r="J15" s="1676" t="e">
        <f>'5.집행예산산출내역서 (수정집행)'!H14/1000</f>
      </c>
      <c r="K15" s="1681">
        <f>IFERROR((J15/J9*100),0)</f>
      </c>
      <c r="L15" s="1676" t="e">
        <f>'5.집행예산산출내역서 (수정집행)'!I14/1000</f>
      </c>
      <c r="M15" s="1681">
        <f>IFERROR((L15/L9*100),0)</f>
      </c>
      <c r="N15" s="1676" t="e">
        <f t="shared" si="0"/>
      </c>
      <c r="O15" s="1676" t="e">
        <f>'5.집행예산산출내역서 (수정집행)'!K14/1000</f>
      </c>
      <c r="P15" s="1681">
        <f>IFERROR((O15/O9*100),0)</f>
      </c>
      <c r="Q15" s="1677" t="e">
        <f>'5.집행예산산출내역서 (수정집행)'!L14/1000</f>
      </c>
      <c r="R15" s="1681">
        <f>IFERROR((Q15/Q9*100),0)</f>
      </c>
      <c r="S15" s="1677" t="e">
        <f>'5.집행예산산출내역서 (수정집행)'!M14/1000</f>
      </c>
      <c r="T15" s="1681">
        <f>IFERROR((S15/S9*100),0)</f>
      </c>
      <c r="U15" s="1677" t="e">
        <f>'5.집행예산산출내역서 (수정집행)'!N14/1000</f>
      </c>
      <c r="V15" s="1681">
        <f>IFERROR((U15/U9*100),0)</f>
      </c>
      <c r="W15" s="1672" t="e">
        <f t="shared" si="1"/>
      </c>
      <c r="X15" s="1681">
        <f>IFERROR((W15/W9*100),0)</f>
      </c>
      <c r="Y15" s="1672" t="e">
        <f t="shared" si="2"/>
      </c>
      <c r="Z15" s="1681">
        <f>IFERROR((Y15/Y9*100),0)</f>
      </c>
      <c r="AA15" s="1678"/>
      <c r="AB15" s="1611"/>
    </row>
    <row r="16" spans="2:32" s="1620" customFormat="1" ht="18.600000000000001" customHeight="1">
      <c r="B16" s="1607"/>
      <c r="C16" s="1669" t="s">
        <v>881</v>
      </c>
      <c r="D16" s="1670"/>
      <c r="E16" s="1671" t="s">
        <v>90</v>
      </c>
      <c r="F16" s="1672">
        <f>'5.집행예산산출내역서 (수정집행)'!F16/1000</f>
      </c>
      <c r="G16" s="1681">
        <f>IFERROR((F16/F9*100),0)</f>
      </c>
      <c r="H16" s="1672">
        <f>'5.집행예산산출내역서 (수정집행)'!G16/1000</f>
      </c>
      <c r="I16" s="1681">
        <f>IFERROR((H16/H9*100),0)</f>
      </c>
      <c r="J16" s="1676" t="e">
        <f>'5.집행예산산출내역서 (수정집행)'!H16/1000</f>
      </c>
      <c r="K16" s="1681">
        <f>IFERROR((J16/J9*100),0)</f>
      </c>
      <c r="L16" s="1676" t="e">
        <f>'5.집행예산산출내역서 (수정집행)'!I16/1000</f>
      </c>
      <c r="M16" s="1681">
        <f>IFERROR((L16/L9*100),0)</f>
      </c>
      <c r="N16" s="1676" t="e">
        <f t="shared" si="0"/>
      </c>
      <c r="O16" s="1676" t="e">
        <f>'5.집행예산산출내역서 (수정집행)'!K16/1000</f>
      </c>
      <c r="P16" s="1681">
        <f>IFERROR((O16/O9*100),0)</f>
      </c>
      <c r="Q16" s="1677" t="e">
        <f>'5.집행예산산출내역서 (수정집행)'!L16/1000</f>
      </c>
      <c r="R16" s="1681">
        <f>IFERROR((Q16/Q9*100),0)</f>
      </c>
      <c r="S16" s="1677" t="e">
        <f>'5.집행예산산출내역서 (수정집행)'!M16/1000</f>
      </c>
      <c r="T16" s="1681">
        <f>IFERROR((S16/S9*100),0)</f>
      </c>
      <c r="U16" s="1677" t="e">
        <f>'5.집행예산산출내역서 (수정집행)'!N16/1000</f>
      </c>
      <c r="V16" s="1681">
        <f>IFERROR((U16/U9*100),0)</f>
      </c>
      <c r="W16" s="1672" t="e">
        <f t="shared" si="1"/>
      </c>
      <c r="X16" s="1681">
        <f>IFERROR((W16/W9*100),0)</f>
      </c>
      <c r="Y16" s="1672" t="e">
        <f t="shared" si="2"/>
      </c>
      <c r="Z16" s="1681">
        <f>IFERROR((Y16/Y9*100),0)</f>
      </c>
      <c r="AA16" s="1678"/>
      <c r="AB16" s="1611"/>
    </row>
    <row r="17" spans="2:28" s="1620" customFormat="1" ht="18.600000000000001" customHeight="1">
      <c r="B17" s="1607"/>
      <c r="C17" s="1683" t="e">
        <f xml:space="preserve"> "    " &amp; TEXT(HLOOKUP(공통!E5, 공통!$E$8:$P$149, 공통!D127, FALSE), "YYYY-MM-DD")</f>
      </c>
      <c r="D17" s="1684"/>
      <c r="E17" s="1671" t="s">
        <v>91</v>
      </c>
      <c r="F17" s="1672">
        <f>'5.집행예산산출내역서 (수정집행)'!F18/1000</f>
      </c>
      <c r="G17" s="1681">
        <f>IFERROR((F17/F9*100),0)</f>
      </c>
      <c r="H17" s="1672">
        <f>'5.집행예산산출내역서 (수정집행)'!G18/1000</f>
      </c>
      <c r="I17" s="1681">
        <f>IFERROR((H17/H9*100),0)</f>
      </c>
      <c r="J17" s="1676" t="e">
        <f>'5.집행예산산출내역서 (수정집행)'!H18/1000</f>
      </c>
      <c r="K17" s="1681">
        <f>IFERROR((J17/J9*100),0)</f>
      </c>
      <c r="L17" s="1676" t="e">
        <f>'5.집행예산산출내역서 (수정집행)'!I18/1000</f>
      </c>
      <c r="M17" s="1681">
        <f>IFERROR((L17/L9*100),0)</f>
      </c>
      <c r="N17" s="1676" t="e">
        <f t="shared" si="0"/>
      </c>
      <c r="O17" s="1676" t="e">
        <f>'5.집행예산산출내역서 (수정집행)'!K18/1000</f>
      </c>
      <c r="P17" s="1681">
        <f>IFERROR((O17/O9*100),0)</f>
      </c>
      <c r="Q17" s="1677" t="e">
        <f>'5.집행예산산출내역서 (수정집행)'!L18/1000</f>
      </c>
      <c r="R17" s="1681">
        <f>IFERROR((Q17/Q9*100),0)</f>
      </c>
      <c r="S17" s="1677" t="e">
        <f>'5.집행예산산출내역서 (수정집행)'!M18/1000</f>
      </c>
      <c r="T17" s="1681">
        <f>IFERROR((S17/S9*100),0)</f>
      </c>
      <c r="U17" s="1677" t="e">
        <f>'5.집행예산산출내역서 (수정집행)'!N18/1000</f>
      </c>
      <c r="V17" s="1681">
        <f>IFERROR((U17/U9*100),0)</f>
      </c>
      <c r="W17" s="1672" t="e">
        <f t="shared" si="1"/>
      </c>
      <c r="X17" s="1681">
        <f>IFERROR((W17/W9*100),0)</f>
      </c>
      <c r="Y17" s="1672" t="e">
        <f t="shared" si="2"/>
      </c>
      <c r="Z17" s="1681">
        <f>IFERROR((Y17/Y9*100),0)</f>
      </c>
      <c r="AA17" s="1678"/>
      <c r="AB17" s="1611"/>
    </row>
    <row r="18" spans="2:28" s="1620" customFormat="1" ht="18.600000000000001" customHeight="1">
      <c r="B18" s="1607"/>
      <c r="C18" s="1669"/>
      <c r="D18" s="1670"/>
      <c r="E18" s="1671" t="s">
        <v>104</v>
      </c>
      <c r="F18" s="1672">
        <f>'5.집행예산산출내역서 (수정집행)'!F20/1000</f>
      </c>
      <c r="G18" s="1681">
        <f>IFERROR((F18/F9*100),0)</f>
      </c>
      <c r="H18" s="1672">
        <f>'5.집행예산산출내역서 (수정집행)'!G20/1000</f>
      </c>
      <c r="I18" s="1681">
        <f>IFERROR((H18/H9*100),0)</f>
      </c>
      <c r="J18" s="1676" t="e">
        <f>'5.집행예산산출내역서 (수정집행)'!H20/1000</f>
      </c>
      <c r="K18" s="1681">
        <f>IFERROR((J18/J9*100),0)</f>
      </c>
      <c r="L18" s="1676" t="e">
        <f>'5.집행예산산출내역서 (수정집행)'!I20/1000</f>
      </c>
      <c r="M18" s="1681">
        <f>IFERROR((L18/L9*100),0)</f>
      </c>
      <c r="N18" s="1676" t="e">
        <f t="shared" si="0"/>
      </c>
      <c r="O18" s="1676" t="e">
        <f>'5.집행예산산출내역서 (수정집행)'!K20/1000</f>
      </c>
      <c r="P18" s="1681">
        <f>IFERROR((O18/O9*100),0)</f>
      </c>
      <c r="Q18" s="1677" t="e">
        <f>'5.집행예산산출내역서 (수정집행)'!L20/1000</f>
      </c>
      <c r="R18" s="1681">
        <f>IFERROR((Q18/Q9*100),0)</f>
      </c>
      <c r="S18" s="1677" t="e">
        <f>'5.집행예산산출내역서 (수정집행)'!M20/1000</f>
      </c>
      <c r="T18" s="1681">
        <f>IFERROR((S18/S9*100),0)</f>
      </c>
      <c r="U18" s="1677" t="e">
        <f>'5.집행예산산출내역서 (수정집행)'!N20/1000</f>
      </c>
      <c r="V18" s="1681">
        <f>IFERROR((U18/U9*100),0)</f>
      </c>
      <c r="W18" s="1672" t="e">
        <f t="shared" si="1"/>
      </c>
      <c r="X18" s="1681">
        <f>IFERROR((W18/W9*100),0)</f>
      </c>
      <c r="Y18" s="1672" t="e">
        <f t="shared" si="2"/>
      </c>
      <c r="Z18" s="1681">
        <f>IFERROR((Y18/Y9*100),0)</f>
      </c>
      <c r="AA18" s="1678"/>
      <c r="AB18" s="1611"/>
    </row>
    <row r="19" spans="2:28" s="1620" customFormat="1" ht="18.600000000000001" customHeight="1">
      <c r="B19" s="1607"/>
      <c r="C19" s="1685" t="e">
        <f>" 5. 계약 금액 : " &amp; TEXT(H9, "#,##0") &amp; " 천원"</f>
      </c>
      <c r="D19" s="1678"/>
      <c r="E19" s="1664" t="s">
        <v>789</v>
      </c>
      <c r="F19" s="1665">
        <f>SUM(F20:F21)</f>
      </c>
      <c r="G19" s="1666">
        <f>IFERROR((F19/F9*100),0)</f>
      </c>
      <c r="H19" s="1665">
        <f>SUM(H20:H21)</f>
      </c>
      <c r="I19" s="1666">
        <f>IFERROR((H19/H9*100),0)</f>
      </c>
      <c r="J19" s="1665">
        <f>SUM(J20:J21)</f>
      </c>
      <c r="K19" s="1666">
        <f>IFERROR((J19/J9*100),0)</f>
      </c>
      <c r="L19" s="1665">
        <f>SUM(L20:L21)</f>
      </c>
      <c r="M19" s="1666">
        <f>IFERROR((L19/L9*100),0)</f>
      </c>
      <c r="N19" s="1665">
        <f t="shared" si="0"/>
      </c>
      <c r="O19" s="1665">
        <f>SUM(O20:O21)</f>
      </c>
      <c r="P19" s="1666">
        <f>IFERROR((O19/O9*100),0)</f>
      </c>
      <c r="Q19" s="1665">
        <f>SUM(Q20:Q21)</f>
      </c>
      <c r="R19" s="1666">
        <f>IFERROR((Q19/Q9*100),0)</f>
      </c>
      <c r="S19" s="1665">
        <f>SUM(S20:S21)</f>
      </c>
      <c r="T19" s="1666">
        <f>IFERROR((S19/S9*100),0)</f>
      </c>
      <c r="U19" s="1665">
        <f>SUM(U20:U21)</f>
      </c>
      <c r="V19" s="1666">
        <f>IFERROR((U19/U9*100),0)</f>
      </c>
      <c r="W19" s="1667">
        <f>S19+U19</f>
      </c>
      <c r="X19" s="1666">
        <f>IFERROR((W19/W9*100),0)</f>
      </c>
      <c r="Y19" s="1665">
        <f t="shared" si="2"/>
      </c>
      <c r="Z19" s="1666">
        <f>IFERROR((Y19/Y9*100),0)</f>
      </c>
      <c r="AA19" s="1680"/>
      <c r="AB19" s="1611"/>
    </row>
    <row r="20" spans="2:28" s="1620" customFormat="1" ht="18.600000000000001" customHeight="1">
      <c r="B20" s="1607"/>
      <c r="C20" s="1685" t="str">
        <f>"    재  료  비 : " &amp; TEXT(H10, "#,##0") &amp; " 천원"</f>
      </c>
      <c r="D20" s="1678"/>
      <c r="E20" s="1682" t="s">
        <v>37</v>
      </c>
      <c r="F20" s="1672">
        <f>'5.집행예산산출내역서 (수정집행)'!F23</f>
      </c>
      <c r="G20" s="1681">
        <f>IFERROR((F20/F9*100),0)</f>
      </c>
      <c r="H20" s="1672">
        <f>'5.집행예산산출내역서 (수정집행)'!G23</f>
      </c>
      <c r="I20" s="1681">
        <f>IFERROR((H20/H9*100),0)</f>
      </c>
      <c r="J20" s="1676">
        <f>'5.집행예산산출내역서 (수정집행)'!H23</f>
      </c>
      <c r="K20" s="1681">
        <f>IFERROR((J20/J9*100),0)</f>
      </c>
      <c r="L20" s="1676">
        <f>'5.집행예산산출내역서 (수정집행)'!I23</f>
      </c>
      <c r="M20" s="1681">
        <f>IFERROR((L20/L9*100),0)</f>
      </c>
      <c r="N20" s="1676">
        <f t="shared" si="0"/>
      </c>
      <c r="O20" s="1676">
        <f>'5.집행예산산출내역서 (수정집행)'!K23</f>
      </c>
      <c r="P20" s="1681">
        <f>IFERROR((O20/O9*100),0)</f>
      </c>
      <c r="Q20" s="1677">
        <f>'5.집행예산산출내역서 (수정집행)'!L23</f>
      </c>
      <c r="R20" s="1681">
        <f>IFERROR((Q20/Q9*100),0)</f>
      </c>
      <c r="S20" s="1677">
        <f>'5.집행예산산출내역서 (수정집행)'!M23</f>
      </c>
      <c r="T20" s="1681">
        <f>IFERROR((S20/S9*100),0)</f>
      </c>
      <c r="U20" s="1677">
        <f>'5.집행예산산출내역서 (수정집행)'!N23</f>
      </c>
      <c r="V20" s="1681">
        <f>IFERROR((U20/U9*100),0)</f>
      </c>
      <c r="W20" s="1672">
        <f t="shared" si="1"/>
      </c>
      <c r="X20" s="1681">
        <f>IFERROR((W20/W9*100),0)</f>
      </c>
      <c r="Y20" s="1672">
        <f t="shared" si="2"/>
      </c>
      <c r="Z20" s="1681">
        <f>IFERROR((Y20/Y9*100),0)</f>
      </c>
      <c r="AA20" s="1678"/>
      <c r="AB20" s="1611"/>
    </row>
    <row r="21" spans="2:28" s="1620" customFormat="1" ht="18.600000000000001" customHeight="1">
      <c r="B21" s="1607"/>
      <c r="C21" s="1685" t="e">
        <f>"    노  무  비 : " &amp; TEXT(H13, "#,##0") &amp; " 천원"</f>
      </c>
      <c r="D21" s="1678"/>
      <c r="E21" s="1682" t="s">
        <v>38</v>
      </c>
      <c r="F21" s="1672">
        <f>'5.집행예산산출내역서 (수정집행)'!F24</f>
      </c>
      <c r="G21" s="1681">
        <f>IFERROR((F21/F9*100),0)</f>
      </c>
      <c r="H21" s="1672">
        <f>'5.집행예산산출내역서 (수정집행)'!G24</f>
      </c>
      <c r="I21" s="1681">
        <f>IFERROR((H21/H9*100),0)</f>
      </c>
      <c r="J21" s="1676">
        <f>'5.집행예산산출내역서 (수정집행)'!H24</f>
      </c>
      <c r="K21" s="1681">
        <f>IFERROR((J21/J9*100),0)</f>
      </c>
      <c r="L21" s="1676">
        <f>'5.집행예산산출내역서 (수정집행)'!I24</f>
      </c>
      <c r="M21" s="1681">
        <f>IFERROR((L21/L9*100),0)</f>
      </c>
      <c r="N21" s="1676">
        <f t="shared" si="0"/>
      </c>
      <c r="O21" s="1676">
        <f>'5.집행예산산출내역서 (수정집행)'!K24</f>
      </c>
      <c r="P21" s="1681">
        <f>IFERROR((O21/O9*100),0)</f>
      </c>
      <c r="Q21" s="1677">
        <f>'5.집행예산산출내역서 (수정집행)'!L24</f>
      </c>
      <c r="R21" s="1681">
        <f>IFERROR((Q21/Q9*100),0)</f>
      </c>
      <c r="S21" s="1677">
        <f>'5.집행예산산출내역서 (수정집행)'!M24</f>
      </c>
      <c r="T21" s="1681">
        <f>IFERROR((S21/S9*100),0)</f>
      </c>
      <c r="U21" s="1677">
        <f>'5.집행예산산출내역서 (수정집행)'!N24</f>
      </c>
      <c r="V21" s="1681">
        <f>IFERROR((U21/U9*100),0)</f>
      </c>
      <c r="W21" s="1672">
        <f t="shared" si="1"/>
      </c>
      <c r="X21" s="1681">
        <f>IFERROR((W21/W9*100),0)</f>
      </c>
      <c r="Y21" s="1672">
        <f t="shared" si="2"/>
      </c>
      <c r="Z21" s="1681">
        <f>IFERROR((Y21/Y9*100),0)</f>
      </c>
      <c r="AA21" s="1678"/>
      <c r="AB21" s="1611"/>
    </row>
    <row r="22" spans="2:28" s="1620" customFormat="1" ht="18.600000000000001" customHeight="1">
      <c r="B22" s="1607"/>
      <c r="C22" s="1685" t="str">
        <f>"    외  주  비 : " &amp; TEXT(H19, "#,##0") &amp; " 천원"</f>
      </c>
      <c r="D22" s="1678"/>
      <c r="E22" s="1664" t="s">
        <v>81</v>
      </c>
      <c r="F22" s="1665" t="e">
        <f>SUM(F23:F37)</f>
      </c>
      <c r="G22" s="1666">
        <f>IFERROR((F22/F9*100),0)</f>
      </c>
      <c r="H22" s="1665" t="e">
        <f>SUM(H23:H37)</f>
      </c>
      <c r="I22" s="1666">
        <f>IFERROR((H22/H9*100),0)</f>
      </c>
      <c r="J22" s="1665" t="e">
        <f>SUM(J23:J37)</f>
      </c>
      <c r="K22" s="1666">
        <f>IFERROR((J22/J9*100),0)</f>
      </c>
      <c r="L22" s="1665" t="e">
        <f>SUM(L23:L37)</f>
      </c>
      <c r="M22" s="1666">
        <f>IFERROR((L22/L9*100),0)</f>
      </c>
      <c r="N22" s="1665" t="e">
        <f t="shared" si="0"/>
      </c>
      <c r="O22" s="1665" t="e">
        <f>SUM(O23:O37)</f>
      </c>
      <c r="P22" s="1666">
        <f>IFERROR((O22/O9*100),0)</f>
      </c>
      <c r="Q22" s="1665" t="e">
        <f>SUM(Q23:Q37)</f>
      </c>
      <c r="R22" s="1666">
        <f>IFERROR((Q22/Q9*100),0)</f>
      </c>
      <c r="S22" s="1665" t="e">
        <f>SUM(S23:S37)</f>
      </c>
      <c r="T22" s="1666">
        <f>IFERROR((S22/S9*100),0)</f>
      </c>
      <c r="U22" s="1665" t="e">
        <f>SUM(U23:U37)</f>
      </c>
      <c r="V22" s="1666">
        <f>IFERROR((U22/U9*100),0)</f>
      </c>
      <c r="W22" s="1667" t="e">
        <f>S22+U22</f>
      </c>
      <c r="X22" s="1666">
        <f>IFERROR((W22/W9*100),0)</f>
      </c>
      <c r="Y22" s="1665" t="e">
        <f t="shared" si="2"/>
      </c>
      <c r="Z22" s="1666">
        <f>IFERROR((Y22/Y9*100),0)</f>
      </c>
      <c r="AA22" s="1680"/>
      <c r="AB22" s="1611"/>
    </row>
    <row r="23" spans="2:28" s="1620" customFormat="1" ht="18.600000000000001" customHeight="1">
      <c r="B23" s="1607"/>
      <c r="C23" s="1685" t="e">
        <f>"    경       비 : " &amp; TEXT(H22, "#,##0") &amp; " 천원"</f>
      </c>
      <c r="D23" s="1678"/>
      <c r="E23" s="1682" t="s">
        <v>769</v>
      </c>
      <c r="F23" s="1672" t="e">
        <f>'5.집행예산산출내역서 (수정집행)'!F26/1000</f>
      </c>
      <c r="G23" s="1681">
        <f>IFERROR((F23/F9*100),0)</f>
      </c>
      <c r="H23" s="1672" t="e">
        <f>'5.집행예산산출내역서 (수정집행)'!G26/1000</f>
      </c>
      <c r="I23" s="1681">
        <f>IFERROR((H23/H9*100),0)</f>
      </c>
      <c r="J23" s="1676" t="e">
        <f>'5.집행예산산출내역서 (수정집행)'!H26/1000</f>
      </c>
      <c r="K23" s="1681">
        <f>IFERROR((J23/J9*100),0)</f>
      </c>
      <c r="L23" s="1676" t="e">
        <f>'5.집행예산산출내역서 (수정집행)'!I26/1000</f>
      </c>
      <c r="M23" s="1681">
        <f>IFERROR((L23/L9*100),0)</f>
      </c>
      <c r="N23" s="1676" t="e">
        <f t="shared" si="0"/>
      </c>
      <c r="O23" s="1676" t="e">
        <f>'5.집행예산산출내역서 (수정집행)'!K26/1000</f>
      </c>
      <c r="P23" s="1681">
        <f>IFERROR((O23/O9*100),0)</f>
      </c>
      <c r="Q23" s="1677" t="e">
        <f>'5.집행예산산출내역서 (수정집행)'!L26/1000</f>
      </c>
      <c r="R23" s="1681">
        <f>IFERROR((Q23/Q9*100),0)</f>
      </c>
      <c r="S23" s="1677" t="e">
        <f>'5.집행예산산출내역서 (수정집행)'!M26/1000</f>
      </c>
      <c r="T23" s="1681">
        <f>IFERROR((S23/S9*100),0)</f>
      </c>
      <c r="U23" s="1677" t="e">
        <f>'5.집행예산산출내역서 (수정집행)'!N26/1000</f>
      </c>
      <c r="V23" s="1681">
        <f>IFERROR((U23/U9*100),0)</f>
      </c>
      <c r="W23" s="1672" t="e">
        <f t="shared" si="1"/>
      </c>
      <c r="X23" s="1681">
        <f>IFERROR((W23/W9*100),0)</f>
      </c>
      <c r="Y23" s="1672" t="e">
        <f t="shared" si="2"/>
      </c>
      <c r="Z23" s="1681">
        <f>IFERROR((Y23/Y9*100),0)</f>
      </c>
      <c r="AA23" s="1678"/>
      <c r="AB23" s="1611"/>
    </row>
    <row r="24" spans="2:28" s="1620" customFormat="1" ht="18.600000000000001" customHeight="1">
      <c r="B24" s="1607"/>
      <c r="C24" s="1669"/>
      <c r="D24" s="1670"/>
      <c r="E24" s="1682" t="s">
        <v>92</v>
      </c>
      <c r="F24" s="1672">
        <f>'5.집행예산산출내역서 (수정집행)'!F27/1000</f>
      </c>
      <c r="G24" s="1681">
        <f>IFERROR((F24/F9*100),0)</f>
      </c>
      <c r="H24" s="1672">
        <f>'5.집행예산산출내역서 (수정집행)'!G27/1000</f>
      </c>
      <c r="I24" s="1681">
        <f>IFERROR((H24/H9*100),0)</f>
      </c>
      <c r="J24" s="1676" t="e">
        <f>'5.집행예산산출내역서 (수정집행)'!H27/1000</f>
      </c>
      <c r="K24" s="1681">
        <f>IFERROR((J24/J9*100),0)</f>
      </c>
      <c r="L24" s="1676" t="e">
        <f>'5.집행예산산출내역서 (수정집행)'!I27/1000</f>
      </c>
      <c r="M24" s="1681">
        <f>IFERROR((L24/L9*100),0)</f>
      </c>
      <c r="N24" s="1676" t="e">
        <f t="shared" si="0"/>
      </c>
      <c r="O24" s="1676" t="e">
        <f>'5.집행예산산출내역서 (수정집행)'!K27/1000</f>
      </c>
      <c r="P24" s="1681">
        <f>IFERROR((O24/O9*100),0)</f>
      </c>
      <c r="Q24" s="1677" t="e">
        <f>'5.집행예산산출내역서 (수정집행)'!L27/1000</f>
      </c>
      <c r="R24" s="1681">
        <f>IFERROR((Q24/Q9*100),0)</f>
      </c>
      <c r="S24" s="1677" t="e">
        <f>'5.집행예산산출내역서 (수정집행)'!M27/1000</f>
      </c>
      <c r="T24" s="1681">
        <f>IFERROR((S24/S9*100),0)</f>
      </c>
      <c r="U24" s="1677" t="e">
        <f>'5.집행예산산출내역서 (수정집행)'!N27/1000</f>
      </c>
      <c r="V24" s="1681">
        <f>IFERROR((U24/U9*100),0)</f>
      </c>
      <c r="W24" s="1672" t="e">
        <f t="shared" si="1"/>
      </c>
      <c r="X24" s="1681">
        <f>IFERROR((W24/W9*100),0)</f>
      </c>
      <c r="Y24" s="1672" t="e">
        <f t="shared" si="2"/>
      </c>
      <c r="Z24" s="1681">
        <f>IFERROR((Y24/Y9*100),0)</f>
      </c>
      <c r="AA24" s="1678" t="s">
        <v>557</v>
      </c>
      <c r="AB24" s="1611"/>
    </row>
    <row r="25" spans="2:28" s="1620" customFormat="1" ht="18.600000000000001" customHeight="1">
      <c r="B25" s="1607"/>
      <c r="C25" s="1669" t="e">
        <f>" 6. 현장소장 : " &amp; HLOOKUP(공통!E5, 공통!$E$8:$P$149, 공통!D12, FALSE) &amp; " (서명)"</f>
      </c>
      <c r="D25" s="1670"/>
      <c r="E25" s="1682" t="s">
        <v>771</v>
      </c>
      <c r="F25" s="1672" t="e">
        <f>'5.집행예산산출내역서 (수정집행)'!F39/1000</f>
      </c>
      <c r="G25" s="1681">
        <f>IFERROR((F25/F9*100),0)</f>
      </c>
      <c r="H25" s="1672" t="e">
        <f>'5.집행예산산출내역서 (수정집행)'!G39/1000</f>
      </c>
      <c r="I25" s="1681">
        <f>IFERROR((H25/H9*100),0)</f>
      </c>
      <c r="J25" s="1676" t="e">
        <f>'5.집행예산산출내역서 (수정집행)'!H39/1000</f>
      </c>
      <c r="K25" s="1681">
        <f>IFERROR((J25/J9*100),0)</f>
      </c>
      <c r="L25" s="1676" t="e">
        <f>'5.집행예산산출내역서 (수정집행)'!I39/1000</f>
      </c>
      <c r="M25" s="1681">
        <f>IFERROR((L25/L9*100),0)</f>
      </c>
      <c r="N25" s="1676" t="e">
        <f t="shared" si="0"/>
      </c>
      <c r="O25" s="1676" t="e">
        <f>'5.집행예산산출내역서 (수정집행)'!K39/1000</f>
      </c>
      <c r="P25" s="1681">
        <f>IFERROR((O25/O9*100),0)</f>
      </c>
      <c r="Q25" s="1677" t="e">
        <f>'5.집행예산산출내역서 (수정집행)'!L39/1000</f>
      </c>
      <c r="R25" s="1681">
        <f>IFERROR((Q25/Q9*100),0)</f>
      </c>
      <c r="S25" s="1677" t="e">
        <f>'5.집행예산산출내역서 (수정집행)'!M39/1000</f>
      </c>
      <c r="T25" s="1681">
        <f>IFERROR((S25/S9*100),0)</f>
      </c>
      <c r="U25" s="1677" t="e">
        <f>'5.집행예산산출내역서 (수정집행)'!N39/1000</f>
      </c>
      <c r="V25" s="1681">
        <f>IFERROR((U25/U9*100),0)</f>
      </c>
      <c r="W25" s="1672" t="e">
        <f t="shared" si="1"/>
      </c>
      <c r="X25" s="1681">
        <f>IFERROR((W25/W9*100),0)</f>
      </c>
      <c r="Y25" s="1672" t="e">
        <f t="shared" si="2"/>
      </c>
      <c r="Z25" s="1681">
        <f>IFERROR((Y25/Y9*100),0)</f>
      </c>
      <c r="AA25" s="1678"/>
      <c r="AB25" s="1611"/>
    </row>
    <row r="26" spans="2:28" s="1620" customFormat="1" ht="18.600000000000001" customHeight="1">
      <c r="B26" s="1607"/>
      <c r="C26" s="1669"/>
      <c r="D26" s="1670"/>
      <c r="E26" s="1682" t="s">
        <v>86</v>
      </c>
      <c r="F26" s="1672" t="e">
        <f>'5.집행예산산출내역서 (수정집행)'!F40/1000</f>
      </c>
      <c r="G26" s="1681">
        <f>IFERROR((F26/F9*100),0)</f>
      </c>
      <c r="H26" s="1672" t="e">
        <f>'5.집행예산산출내역서 (수정집행)'!G40/1000</f>
      </c>
      <c r="I26" s="1681">
        <f>IFERROR((H26/H9*100),0)</f>
      </c>
      <c r="J26" s="1676" t="e">
        <f>'5.집행예산산출내역서 (수정집행)'!H40/1000</f>
      </c>
      <c r="K26" s="1681">
        <f>IFERROR((J26/J9*100),0)</f>
      </c>
      <c r="L26" s="1676" t="e">
        <f>'5.집행예산산출내역서 (수정집행)'!I40/1000</f>
      </c>
      <c r="M26" s="1681">
        <f>IFERROR((L26/L9*100),0)</f>
      </c>
      <c r="N26" s="1676" t="e">
        <f t="shared" si="0"/>
      </c>
      <c r="O26" s="1676" t="e">
        <f>'5.집행예산산출내역서 (수정집행)'!K40/1000</f>
      </c>
      <c r="P26" s="1681">
        <f>IFERROR((O26/O9*100),0)</f>
      </c>
      <c r="Q26" s="1677" t="e">
        <f>'5.집행예산산출내역서 (수정집행)'!L40/1000</f>
      </c>
      <c r="R26" s="1681">
        <f>IFERROR((Q26/Q9*100),0)</f>
      </c>
      <c r="S26" s="1677" t="e">
        <f>'5.집행예산산출내역서 (수정집행)'!M40/1000</f>
      </c>
      <c r="T26" s="1681">
        <f>IFERROR((S26/S9*100),0)</f>
      </c>
      <c r="U26" s="1677" t="e">
        <f>'5.집행예산산출내역서 (수정집행)'!N40/1000</f>
      </c>
      <c r="V26" s="1681">
        <f>IFERROR((U26/U9*100),0)</f>
      </c>
      <c r="W26" s="1672" t="e">
        <f t="shared" si="1"/>
      </c>
      <c r="X26" s="1681">
        <f>IFERROR((W26/W9*100),0)</f>
      </c>
      <c r="Y26" s="1672" t="e">
        <f t="shared" si="2"/>
      </c>
      <c r="Z26" s="1681">
        <f>IFERROR((Y26/Y9*100),0)</f>
      </c>
      <c r="AA26" s="1678"/>
      <c r="AB26" s="1611"/>
    </row>
    <row r="27" spans="2:28" s="1620" customFormat="1" ht="18.600000000000001" customHeight="1">
      <c r="B27" s="1607"/>
      <c r="C27" s="1669"/>
      <c r="D27" s="1670"/>
      <c r="E27" s="1682" t="s">
        <v>39</v>
      </c>
      <c r="F27" s="1672" t="e">
        <f>'5.집행예산산출내역서 (수정집행)'!F41/1000</f>
      </c>
      <c r="G27" s="1681">
        <f>IFERROR((F27/F9*100),0)</f>
      </c>
      <c r="H27" s="1672" t="e">
        <f>'5.집행예산산출내역서 (수정집행)'!G41/1000</f>
      </c>
      <c r="I27" s="1681">
        <f>IFERROR((H27/H9*100),0)</f>
      </c>
      <c r="J27" s="1676" t="e">
        <f>'5.집행예산산출내역서 (수정집행)'!H41/1000</f>
      </c>
      <c r="K27" s="1681">
        <f>IFERROR((J27/J9*100),0)</f>
      </c>
      <c r="L27" s="1676" t="e">
        <f>'5.집행예산산출내역서 (수정집행)'!I41/1000</f>
      </c>
      <c r="M27" s="1681">
        <f>IFERROR((L27/L9*100),0)</f>
      </c>
      <c r="N27" s="1676" t="e">
        <f t="shared" si="0"/>
      </c>
      <c r="O27" s="1676" t="e">
        <f>'5.집행예산산출내역서 (수정집행)'!K41/1000</f>
      </c>
      <c r="P27" s="1681">
        <f>IFERROR((O27/O9*100),0)</f>
      </c>
      <c r="Q27" s="1677" t="e">
        <f>'5.집행예산산출내역서 (수정집행)'!L41/1000</f>
      </c>
      <c r="R27" s="1681">
        <f>IFERROR((Q27/Q9*100),0)</f>
      </c>
      <c r="S27" s="1677" t="e">
        <f>'5.집행예산산출내역서 (수정집행)'!M41/1000</f>
      </c>
      <c r="T27" s="1681">
        <f>IFERROR((S27/S9*100),0)</f>
      </c>
      <c r="U27" s="1677" t="e">
        <f>'5.집행예산산출내역서 (수정집행)'!N41/1000</f>
      </c>
      <c r="V27" s="1681">
        <f>IFERROR((U27/U9*100),0)</f>
      </c>
      <c r="W27" s="1672" t="e">
        <f t="shared" si="1"/>
      </c>
      <c r="X27" s="1681">
        <f>IFERROR((W27/W9*100),0)</f>
      </c>
      <c r="Y27" s="1672" t="e">
        <f t="shared" si="2"/>
      </c>
      <c r="Z27" s="1681">
        <f>IFERROR((Y27/Y9*100),0)</f>
      </c>
      <c r="AA27" s="1678"/>
      <c r="AB27" s="1611"/>
    </row>
    <row r="28" spans="2:28" s="1620" customFormat="1" ht="18.600000000000001" customHeight="1">
      <c r="B28" s="1607"/>
      <c r="C28" s="1686"/>
      <c r="D28" s="1687"/>
      <c r="E28" s="1682" t="s">
        <v>80</v>
      </c>
      <c r="F28" s="1672">
        <f>'5.집행예산산출내역서 (수정집행)'!F42/1000</f>
      </c>
      <c r="G28" s="1681">
        <f>IFERROR((F28/F9*100),0)</f>
      </c>
      <c r="H28" s="1672">
        <f>'5.집행예산산출내역서 (수정집행)'!G42/1000</f>
      </c>
      <c r="I28" s="1681">
        <f>IFERROR((H28/H9*100),0)</f>
      </c>
      <c r="J28" s="1676">
        <f>'5.집행예산산출내역서 (수정집행)'!H42/1000</f>
      </c>
      <c r="K28" s="1681">
        <f>IFERROR((J28/J9*100),0)</f>
      </c>
      <c r="L28" s="1676">
        <f>'5.집행예산산출내역서 (수정집행)'!I42/1000</f>
      </c>
      <c r="M28" s="1681">
        <f>IFERROR((L28/L9*100),0)</f>
      </c>
      <c r="N28" s="1676">
        <f t="shared" si="0"/>
      </c>
      <c r="O28" s="1676">
        <f>'5.집행예산산출내역서 (수정집행)'!K42/1000</f>
      </c>
      <c r="P28" s="1681">
        <f>IFERROR((O28/O9*100),0)</f>
      </c>
      <c r="Q28" s="1677">
        <f>'5.집행예산산출내역서 (수정집행)'!L42/1000</f>
      </c>
      <c r="R28" s="1681">
        <f>IFERROR((Q28/Q9*100),0)</f>
      </c>
      <c r="S28" s="1677">
        <f>'5.집행예산산출내역서 (수정집행)'!M42/1000</f>
      </c>
      <c r="T28" s="1681">
        <f>IFERROR((S28/S9*100),0)</f>
      </c>
      <c r="U28" s="1677">
        <f>'5.집행예산산출내역서 (수정집행)'!N42/1000</f>
      </c>
      <c r="V28" s="1681">
        <f>IFERROR((U28/U9*100),0)</f>
      </c>
      <c r="W28" s="1672">
        <f t="shared" si="1"/>
      </c>
      <c r="X28" s="1681">
        <f>IFERROR((W28/W9*100),0)</f>
      </c>
      <c r="Y28" s="1672">
        <f t="shared" si="2"/>
      </c>
      <c r="Z28" s="1681">
        <f>IFERROR((Y28/Y9*100),0)</f>
      </c>
      <c r="AA28" s="1678"/>
      <c r="AB28" s="1611"/>
    </row>
    <row r="29" spans="2:28" s="1620" customFormat="1" ht="18.600000000000001" customHeight="1">
      <c r="B29" s="1607"/>
      <c r="C29" s="1686"/>
      <c r="D29" s="1687"/>
      <c r="E29" s="1682" t="s">
        <v>84</v>
      </c>
      <c r="F29" s="1672">
        <f>'5.집행예산산출내역서 (수정집행)'!F45/1000</f>
      </c>
      <c r="G29" s="1681">
        <f>IFERROR((F29/F9*100),0)</f>
      </c>
      <c r="H29" s="1672">
        <f>'5.집행예산산출내역서 (수정집행)'!G45/1000</f>
      </c>
      <c r="I29" s="1681">
        <f>IFERROR((H29/H9*100),0)</f>
      </c>
      <c r="J29" s="1676">
        <f>'5.집행예산산출내역서 (수정집행)'!H45/1000</f>
      </c>
      <c r="K29" s="1681">
        <f>IFERROR((J29/J9*100),0)</f>
      </c>
      <c r="L29" s="1676">
        <f>'5.집행예산산출내역서 (수정집행)'!I45/1000</f>
      </c>
      <c r="M29" s="1681">
        <f>IFERROR((L29/L9*100),0)</f>
      </c>
      <c r="N29" s="1676">
        <f t="shared" si="0"/>
      </c>
      <c r="O29" s="1676">
        <f>'5.집행예산산출내역서 (수정집행)'!K45/1000</f>
      </c>
      <c r="P29" s="1681">
        <f>IFERROR((O29/O9*100),0)</f>
      </c>
      <c r="Q29" s="1677">
        <f>'5.집행예산산출내역서 (수정집행)'!L45/1000</f>
      </c>
      <c r="R29" s="1681">
        <f>IFERROR((Q29/Q9*100),0)</f>
      </c>
      <c r="S29" s="1677">
        <f>'5.집행예산산출내역서 (수정집행)'!M45/1000</f>
      </c>
      <c r="T29" s="1681">
        <f>IFERROR((S29/S9*100),0)</f>
      </c>
      <c r="U29" s="1677">
        <f>'5.집행예산산출내역서 (수정집행)'!N45/1000</f>
      </c>
      <c r="V29" s="1681">
        <f>IFERROR((U29/U9*100),0)</f>
      </c>
      <c r="W29" s="1672">
        <f t="shared" si="1"/>
      </c>
      <c r="X29" s="1681">
        <f>IFERROR((W29/W9*100),0)</f>
      </c>
      <c r="Y29" s="1672">
        <f t="shared" si="2"/>
      </c>
      <c r="Z29" s="1681">
        <f>IFERROR((Y29/Y9*100),0)</f>
      </c>
      <c r="AA29" s="1678"/>
      <c r="AB29" s="1611"/>
    </row>
    <row r="30" spans="2:28" s="1620" customFormat="1" ht="18.600000000000001" customHeight="1">
      <c r="B30" s="1607"/>
      <c r="C30" s="1688"/>
      <c r="D30" s="1689"/>
      <c r="E30" s="1682" t="s">
        <v>12</v>
      </c>
      <c r="F30" s="1672">
        <f>'5.집행예산산출내역서 (수정집행)'!F48/1000</f>
      </c>
      <c r="G30" s="1681">
        <f>IFERROR((F30/F9*100),0)</f>
      </c>
      <c r="H30" s="1672">
        <f>'5.집행예산산출내역서 (수정집행)'!G48/1000</f>
      </c>
      <c r="I30" s="1681">
        <f>IFERROR((H30/H9*100),0)</f>
      </c>
      <c r="J30" s="1676">
        <f>'5.집행예산산출내역서 (수정집행)'!H48/1000</f>
      </c>
      <c r="K30" s="1681">
        <f>IFERROR((J30/J9*100),0)</f>
      </c>
      <c r="L30" s="1676">
        <f>'5.집행예산산출내역서 (수정집행)'!I48/1000</f>
      </c>
      <c r="M30" s="1681">
        <f>IFERROR((L30/L9*100),0)</f>
      </c>
      <c r="N30" s="1676">
        <f t="shared" si="0"/>
      </c>
      <c r="O30" s="1676">
        <f>'5.집행예산산출내역서 (수정집행)'!K48/1000</f>
      </c>
      <c r="P30" s="1681">
        <f>IFERROR((O30/O9*100),0)</f>
      </c>
      <c r="Q30" s="1677">
        <f>'5.집행예산산출내역서 (수정집행)'!L48/1000</f>
      </c>
      <c r="R30" s="1681">
        <f>IFERROR((Q30/Q9*100),0)</f>
      </c>
      <c r="S30" s="1677">
        <f>'5.집행예산산출내역서 (수정집행)'!M48/1000</f>
      </c>
      <c r="T30" s="1681">
        <f>IFERROR((S30/S9*100),0)</f>
      </c>
      <c r="U30" s="1677">
        <f>'5.집행예산산출내역서 (수정집행)'!N48/1000</f>
      </c>
      <c r="V30" s="1681">
        <f>IFERROR((U30/U9*100),0)</f>
      </c>
      <c r="W30" s="1672">
        <f t="shared" si="1"/>
      </c>
      <c r="X30" s="1681">
        <f>IFERROR((W30/W9*100),0)</f>
      </c>
      <c r="Y30" s="1672">
        <f t="shared" si="2"/>
      </c>
      <c r="Z30" s="1681">
        <f>IFERROR((Y30/Y9*100),0)</f>
      </c>
      <c r="AA30" s="1678"/>
      <c r="AB30" s="1611"/>
    </row>
    <row r="31" spans="2:28" s="1620" customFormat="1" ht="18.600000000000001" customHeight="1">
      <c r="B31" s="1607"/>
      <c r="C31" s="1669"/>
      <c r="D31" s="1670"/>
      <c r="E31" s="1682" t="s">
        <v>765</v>
      </c>
      <c r="F31" s="1672" t="e">
        <f>'5.집행예산산출내역서 (수정집행)'!F49/1000</f>
      </c>
      <c r="G31" s="1681">
        <f>IFERROR((F31/F9*100),0)</f>
      </c>
      <c r="H31" s="1672" t="e">
        <f>'5.집행예산산출내역서 (수정집행)'!G49/1000</f>
      </c>
      <c r="I31" s="1681">
        <f>IFERROR((H31/H9*100),0)</f>
      </c>
      <c r="J31" s="1676" t="e">
        <f>'5.집행예산산출내역서 (수정집행)'!H49/1000</f>
      </c>
      <c r="K31" s="1681">
        <f>IFERROR((J31/J9*100),0)</f>
      </c>
      <c r="L31" s="1676" t="e">
        <f>'5.집행예산산출내역서 (수정집행)'!I49/1000</f>
      </c>
      <c r="M31" s="1681">
        <f>IFERROR((L31/L9*100),0)</f>
      </c>
      <c r="N31" s="1676" t="e">
        <f t="shared" si="0"/>
      </c>
      <c r="O31" s="1676" t="e">
        <f>'5.집행예산산출내역서 (수정집행)'!K49/1000</f>
      </c>
      <c r="P31" s="1681">
        <f>IFERROR((O31/O9*100),0)</f>
      </c>
      <c r="Q31" s="1677" t="e">
        <f>'5.집행예산산출내역서 (수정집행)'!L49/1000</f>
      </c>
      <c r="R31" s="1681">
        <f>IFERROR((Q31/Q9*100),0)</f>
      </c>
      <c r="S31" s="1677" t="e">
        <f>'5.집행예산산출내역서 (수정집행)'!M49/1000</f>
      </c>
      <c r="T31" s="1681">
        <f>IFERROR((S31/S9*100),0)</f>
      </c>
      <c r="U31" s="1677" t="e">
        <f>'5.집행예산산출내역서 (수정집행)'!N49/1000</f>
      </c>
      <c r="V31" s="1681">
        <f>IFERROR((U31/U9*100),0)</f>
      </c>
      <c r="W31" s="1672" t="e">
        <f t="shared" si="1"/>
      </c>
      <c r="X31" s="1681">
        <f>IFERROR((W31/W9*100),0)</f>
      </c>
      <c r="Y31" s="1672" t="e">
        <f t="shared" si="2"/>
      </c>
      <c r="Z31" s="1681">
        <f>IFERROR((Y31/Y9*100),0)</f>
      </c>
      <c r="AA31" s="1678"/>
      <c r="AB31" s="1611"/>
    </row>
    <row r="32" spans="2:28" s="1620" customFormat="1" ht="18.600000000000001" customHeight="1">
      <c r="B32" s="1607"/>
      <c r="C32" s="1669"/>
      <c r="D32" s="1670"/>
      <c r="E32" s="1682" t="s">
        <v>14</v>
      </c>
      <c r="F32" s="1672" t="e">
        <f>'5.집행예산산출내역서 (수정집행)'!F50/1000</f>
      </c>
      <c r="G32" s="1681">
        <f>IFERROR((F32/F9*100),0)</f>
      </c>
      <c r="H32" s="1672" t="e">
        <f>'5.집행예산산출내역서 (수정집행)'!G50/1000</f>
      </c>
      <c r="I32" s="1681">
        <f>IFERROR((H32/H9*100),0)</f>
      </c>
      <c r="J32" s="1676" t="e">
        <f>'5.집행예산산출내역서 (수정집행)'!H50/1000</f>
      </c>
      <c r="K32" s="1681">
        <f>IFERROR((J32/J9*100),0)</f>
      </c>
      <c r="L32" s="1676" t="e">
        <f>'5.집행예산산출내역서 (수정집행)'!I50/1000</f>
      </c>
      <c r="M32" s="1681">
        <f>IFERROR((L32/L9*100),0)</f>
      </c>
      <c r="N32" s="1676" t="e">
        <f t="shared" si="0"/>
      </c>
      <c r="O32" s="1676" t="e">
        <f>'5.집행예산산출내역서 (수정집행)'!K50/1000</f>
      </c>
      <c r="P32" s="1681">
        <f>IFERROR((O32/O9*100),0)</f>
      </c>
      <c r="Q32" s="1677" t="e">
        <f>'5.집행예산산출내역서 (수정집행)'!L50/1000</f>
      </c>
      <c r="R32" s="1681">
        <f>IFERROR((Q32/Q9*100),0)</f>
      </c>
      <c r="S32" s="1677" t="e">
        <f>'5.집행예산산출내역서 (수정집행)'!M50/1000</f>
      </c>
      <c r="T32" s="1681">
        <f>IFERROR((S32/S9*100),0)</f>
      </c>
      <c r="U32" s="1677" t="e">
        <f>'5.집행예산산출내역서 (수정집행)'!N50/1000</f>
      </c>
      <c r="V32" s="1681">
        <f>IFERROR((U32/U9*100),0)</f>
      </c>
      <c r="W32" s="1672" t="e">
        <f t="shared" si="1"/>
      </c>
      <c r="X32" s="1681">
        <f>IFERROR((W32/W9*100),0)</f>
      </c>
      <c r="Y32" s="1672" t="e">
        <f t="shared" si="2"/>
      </c>
      <c r="Z32" s="1681">
        <f>IFERROR((Y32/Y9*100),0)</f>
      </c>
      <c r="AA32" s="1678"/>
      <c r="AB32" s="1611"/>
    </row>
    <row r="33" spans="2:32" s="1620" customFormat="1" ht="18.600000000000001" customHeight="1">
      <c r="B33" s="1607"/>
      <c r="C33" s="1669"/>
      <c r="D33" s="1670"/>
      <c r="E33" s="1682" t="s">
        <v>767</v>
      </c>
      <c r="F33" s="1672" t="e">
        <f>'5.집행예산산출내역서 (수정집행)'!F51/1000</f>
      </c>
      <c r="G33" s="1681">
        <f>IFERROR((F33/F9*100),0)</f>
      </c>
      <c r="H33" s="1672" t="e">
        <f>'5.집행예산산출내역서 (수정집행)'!G51/1000</f>
      </c>
      <c r="I33" s="1681">
        <f>IFERROR((H33/H9*100),0)</f>
      </c>
      <c r="J33" s="1676" t="e">
        <f>'5.집행예산산출내역서 (수정집행)'!H51/1000</f>
      </c>
      <c r="K33" s="1681">
        <f>IFERROR((J33/J9*100),0)</f>
      </c>
      <c r="L33" s="1676" t="e">
        <f>'5.집행예산산출내역서 (수정집행)'!I51/1000</f>
      </c>
      <c r="M33" s="1681">
        <f>IFERROR((L33/L9*100),0)</f>
      </c>
      <c r="N33" s="1676" t="e">
        <f t="shared" si="0"/>
      </c>
      <c r="O33" s="1676" t="e">
        <f>'5.집행예산산출내역서 (수정집행)'!K51/1000</f>
      </c>
      <c r="P33" s="1681">
        <f>IFERROR((O33/O9*100),0)</f>
      </c>
      <c r="Q33" s="1677" t="e">
        <f>'5.집행예산산출내역서 (수정집행)'!L51/1000</f>
      </c>
      <c r="R33" s="1681">
        <f>IFERROR((Q33/Q9*100),0)</f>
      </c>
      <c r="S33" s="1677" t="e">
        <f>'5.집행예산산출내역서 (수정집행)'!M51/1000</f>
      </c>
      <c r="T33" s="1681">
        <f>IFERROR((S33/S9*100),0)</f>
      </c>
      <c r="U33" s="1677" t="e">
        <f>'5.집행예산산출내역서 (수정집행)'!N51/1000</f>
      </c>
      <c r="V33" s="1681">
        <f>IFERROR((U33/U9*100),0)</f>
      </c>
      <c r="W33" s="1672" t="e">
        <f t="shared" si="1"/>
      </c>
      <c r="X33" s="1681">
        <f>IFERROR((W33/W9*100),0)</f>
      </c>
      <c r="Y33" s="1672" t="e">
        <f t="shared" si="2"/>
      </c>
      <c r="Z33" s="1681">
        <f>IFERROR((Y33/Y9*100),0)</f>
      </c>
      <c r="AA33" s="1678"/>
      <c r="AB33" s="1611"/>
    </row>
    <row r="34" spans="2:32" s="1620" customFormat="1" ht="18.600000000000001" customHeight="1">
      <c r="B34" s="1607"/>
      <c r="C34" s="1669"/>
      <c r="D34" s="1670"/>
      <c r="E34" s="1682" t="s">
        <v>766</v>
      </c>
      <c r="F34" s="1672" t="e">
        <f>'5.집행예산산출내역서 (수정집행)'!F52/1000</f>
      </c>
      <c r="G34" s="1681">
        <f>IFERROR((F34/F9*100),0)</f>
      </c>
      <c r="H34" s="1672" t="e">
        <f>'5.집행예산산출내역서 (수정집행)'!G52/1000</f>
      </c>
      <c r="I34" s="1681">
        <f>IFERROR((H34/H9*100),0)</f>
      </c>
      <c r="J34" s="1676" t="e">
        <f>'5.집행예산산출내역서 (수정집행)'!H52/1000</f>
      </c>
      <c r="K34" s="1681">
        <f>IFERROR((J34/J9*100),0)</f>
      </c>
      <c r="L34" s="1676" t="e">
        <f>'5.집행예산산출내역서 (수정집행)'!I52/1000</f>
      </c>
      <c r="M34" s="1681">
        <f>IFERROR((L34/L9*100),0)</f>
      </c>
      <c r="N34" s="1676" t="e">
        <f t="shared" si="0"/>
      </c>
      <c r="O34" s="1676" t="e">
        <f>'5.집행예산산출내역서 (수정집행)'!K52/1000</f>
      </c>
      <c r="P34" s="1681">
        <f>IFERROR((O34/O9*100),0)</f>
      </c>
      <c r="Q34" s="1677" t="e">
        <f>'5.집행예산산출내역서 (수정집행)'!L52/1000</f>
      </c>
      <c r="R34" s="1681">
        <f>IFERROR((Q34/Q9*100),0)</f>
      </c>
      <c r="S34" s="1677" t="e">
        <f>'5.집행예산산출내역서 (수정집행)'!M52/1000</f>
      </c>
      <c r="T34" s="1681">
        <f>IFERROR((S34/S9*100),0)</f>
      </c>
      <c r="U34" s="1677" t="e">
        <f>'5.집행예산산출내역서 (수정집행)'!N52/1000</f>
      </c>
      <c r="V34" s="1681">
        <f>IFERROR((U34/U9*100),0)</f>
      </c>
      <c r="W34" s="1672" t="e">
        <f t="shared" si="1"/>
      </c>
      <c r="X34" s="1681">
        <f>IFERROR((W34/W9*100),0)</f>
      </c>
      <c r="Y34" s="1672" t="e">
        <f t="shared" si="2"/>
      </c>
      <c r="Z34" s="1681">
        <f>IFERROR((Y34/Y9*100),0)</f>
      </c>
      <c r="AA34" s="1678"/>
      <c r="AB34" s="1611"/>
    </row>
    <row r="35" spans="2:32" s="1620" customFormat="1" ht="18.600000000000001" customHeight="1">
      <c r="B35" s="1607"/>
      <c r="C35" s="1669"/>
      <c r="D35" s="1670"/>
      <c r="E35" s="1682" t="s">
        <v>17</v>
      </c>
      <c r="F35" s="1672">
        <f>'5.집행예산산출내역서 (수정집행)'!F53/1000</f>
      </c>
      <c r="G35" s="1681">
        <f>IFERROR((F35/F9*100),0)</f>
      </c>
      <c r="H35" s="1672">
        <f>'5.집행예산산출내역서 (수정집행)'!G53/1000</f>
      </c>
      <c r="I35" s="1681">
        <f>IFERROR((H35/H9*100),0)</f>
      </c>
      <c r="J35" s="1676">
        <f>'5.집행예산산출내역서 (수정집행)'!H53/1000</f>
      </c>
      <c r="K35" s="1681">
        <f>IFERROR((J35/J9*100),0)</f>
      </c>
      <c r="L35" s="1676">
        <f>'5.집행예산산출내역서 (수정집행)'!I53/1000</f>
      </c>
      <c r="M35" s="1681">
        <f>IFERROR((L35/L9*100),0)</f>
      </c>
      <c r="N35" s="1676">
        <f t="shared" si="0"/>
      </c>
      <c r="O35" s="1676">
        <f>'5.집행예산산출내역서 (수정집행)'!K53/1000</f>
      </c>
      <c r="P35" s="1681">
        <f>IFERROR((O35/O9*100),0)</f>
      </c>
      <c r="Q35" s="1677">
        <f>'5.집행예산산출내역서 (수정집행)'!L53/1000</f>
      </c>
      <c r="R35" s="1681">
        <f>IFERROR((Q35/Q9*100),0)</f>
      </c>
      <c r="S35" s="1677">
        <f>'5.집행예산산출내역서 (수정집행)'!M53/1000</f>
      </c>
      <c r="T35" s="1681">
        <f>IFERROR((S35/S9*100),0)</f>
      </c>
      <c r="U35" s="1677">
        <f>'5.집행예산산출내역서 (수정집행)'!N53/1000</f>
      </c>
      <c r="V35" s="1681">
        <f>IFERROR((U35/U9*100),0)</f>
      </c>
      <c r="W35" s="1672">
        <f t="shared" si="1"/>
      </c>
      <c r="X35" s="1681">
        <f>IFERROR((W35/W9*100),0)</f>
      </c>
      <c r="Y35" s="1672">
        <f>W35+Q35+O35</f>
      </c>
      <c r="Z35" s="1681">
        <f>IFERROR((Y35/Y9*100),0)</f>
      </c>
      <c r="AA35" s="1678"/>
      <c r="AB35" s="1611"/>
    </row>
    <row r="36" spans="2:32" s="1620" customFormat="1" ht="18.600000000000001" customHeight="1">
      <c r="B36" s="1607"/>
      <c r="C36" s="1669"/>
      <c r="D36" s="1670"/>
      <c r="E36" s="1682" t="s">
        <v>773</v>
      </c>
      <c r="F36" s="1672" t="e">
        <f>'5.집행예산산출내역서 (수정집행)'!F56/1000</f>
      </c>
      <c r="G36" s="1681">
        <f>IFERROR((F36/F9*100),0)</f>
      </c>
      <c r="H36" s="1672" t="e">
        <f>'5.집행예산산출내역서 (수정집행)'!G56/1000</f>
      </c>
      <c r="I36" s="1681">
        <f>IFERROR((H36/H9*100),0)</f>
      </c>
      <c r="J36" s="1676" t="e">
        <f>'5.집행예산산출내역서 (수정집행)'!H56/1000</f>
      </c>
      <c r="K36" s="1681">
        <f>IFERROR((J36/J9*100),0)</f>
      </c>
      <c r="L36" s="1676" t="e">
        <f>'5.집행예산산출내역서 (수정집행)'!I56/1000</f>
      </c>
      <c r="M36" s="1681">
        <f>IFERROR((L36/L9*100),0)</f>
      </c>
      <c r="N36" s="1676" t="e">
        <f t="shared" si="0"/>
      </c>
      <c r="O36" s="1676" t="e">
        <f>'5.집행예산산출내역서 (수정집행)'!K56/1000</f>
      </c>
      <c r="P36" s="1681">
        <f>IFERROR((O36/O9*100),0)</f>
      </c>
      <c r="Q36" s="1677" t="e">
        <f>'5.집행예산산출내역서 (수정집행)'!L56/1000</f>
      </c>
      <c r="R36" s="1681">
        <f>IFERROR((Q36/Q9*100),0)</f>
      </c>
      <c r="S36" s="1677" t="e">
        <f>'5.집행예산산출내역서 (수정집행)'!M56/1000</f>
      </c>
      <c r="T36" s="1681">
        <f>IFERROR((S36/S9*100),0)</f>
      </c>
      <c r="U36" s="1677" t="e">
        <f>'5.집행예산산출내역서 (수정집행)'!N56/1000</f>
      </c>
      <c r="V36" s="1681">
        <f>IFERROR((U36/U9*100),0)</f>
      </c>
      <c r="W36" s="1672" t="e">
        <f t="shared" si="1"/>
      </c>
      <c r="X36" s="1681">
        <f>IFERROR((W36/W9*100),0)</f>
      </c>
      <c r="Y36" s="1672" t="e">
        <f t="shared" si="2"/>
      </c>
      <c r="Z36" s="1681">
        <f>IFERROR((Y36/Y9*100),0)</f>
      </c>
      <c r="AA36" s="1678" t="s">
        <v>558</v>
      </c>
      <c r="AB36" s="1611"/>
    </row>
    <row r="37" spans="2:32" s="1620" customFormat="1" ht="18.600000000000001" customHeight="1">
      <c r="B37" s="1607"/>
      <c r="C37" s="1669"/>
      <c r="D37" s="1670"/>
      <c r="E37" s="1690" t="s">
        <v>9</v>
      </c>
      <c r="F37" s="1672" t="e">
        <f>'5.집행예산산출내역서 (수정집행)'!F57/1000</f>
      </c>
      <c r="G37" s="1681">
        <f>IFERROR((F37/F9*100),0)</f>
      </c>
      <c r="H37" s="1672" t="e">
        <f>'5.집행예산산출내역서 (수정집행)'!G57/1000</f>
      </c>
      <c r="I37" s="1681">
        <f>IFERROR((H37/H9*100),0)</f>
      </c>
      <c r="J37" s="1676" t="e">
        <f>'5.집행예산산출내역서 (수정집행)'!H57/1000</f>
      </c>
      <c r="K37" s="1681">
        <f>IFERROR((J37/J9*100),0)</f>
      </c>
      <c r="L37" s="1676" t="e">
        <f>'5.집행예산산출내역서 (수정집행)'!I57/1000</f>
      </c>
      <c r="M37" s="1681">
        <f>IFERROR((L37/L9*100),0)</f>
      </c>
      <c r="N37" s="1676" t="e">
        <f t="shared" si="0"/>
      </c>
      <c r="O37" s="1676" t="e">
        <f>'5.집행예산산출내역서 (수정집행)'!K57/1000</f>
      </c>
      <c r="P37" s="1681">
        <f>IFERROR((O37/O9*100),0)</f>
      </c>
      <c r="Q37" s="1677" t="e">
        <f>'5.집행예산산출내역서 (수정집행)'!L57/1000</f>
      </c>
      <c r="R37" s="1681">
        <f>IFERROR((Q37/Q9*100),0)</f>
      </c>
      <c r="S37" s="1677" t="e">
        <f>'5.집행예산산출내역서 (수정집행)'!M57/1000</f>
      </c>
      <c r="T37" s="1681">
        <f>IFERROR((S37/S9*100),0)</f>
      </c>
      <c r="U37" s="1677" t="e">
        <f>'5.집행예산산출내역서 (수정집행)'!N57/1000</f>
      </c>
      <c r="V37" s="1681">
        <f>IFERROR((U37/U9*100),0)</f>
      </c>
      <c r="W37" s="1672" t="e">
        <f t="shared" si="1"/>
      </c>
      <c r="X37" s="1681">
        <f>IFERROR((W37/W9*100),0)</f>
      </c>
      <c r="Y37" s="1672" t="e">
        <f t="shared" si="2"/>
      </c>
      <c r="Z37" s="1681">
        <f>IFERROR((Y37/Y9*100),0)</f>
      </c>
      <c r="AA37" s="1678"/>
      <c r="AB37" s="1611"/>
    </row>
    <row r="38" spans="2:32" s="1620" customFormat="1" ht="18.600000000000001" customHeight="1">
      <c r="B38" s="1607"/>
      <c r="C38" s="1669"/>
      <c r="D38" s="1670"/>
      <c r="E38" s="1664" t="s">
        <v>85</v>
      </c>
      <c r="F38" s="1691" t="e">
        <f>F10+F13+F19+F22</f>
      </c>
      <c r="G38" s="1666">
        <f>IFERROR((F38/F9*100),0)</f>
      </c>
      <c r="H38" s="1665" t="e">
        <f>H10+H13+H19+H22</f>
      </c>
      <c r="I38" s="1666">
        <f>IFERROR((H38/H9*100),0)</f>
      </c>
      <c r="J38" s="1691" t="e">
        <f>J10+J13+J19+J22</f>
      </c>
      <c r="K38" s="1666">
        <f>IFERROR((J38/J9*100),0)</f>
      </c>
      <c r="L38" s="1691" t="e">
        <f>L10+L13+L19+L22</f>
      </c>
      <c r="M38" s="1666">
        <f>IFERROR((L38/L9*100),0)</f>
      </c>
      <c r="N38" s="1665" t="e">
        <f>L38-J38</f>
      </c>
      <c r="O38" s="1691" t="e">
        <f>O10+O13+O19+O22</f>
      </c>
      <c r="P38" s="1666">
        <f>IFERROR((O38/O9*100),0)</f>
      </c>
      <c r="Q38" s="1691" t="e">
        <f>Q10+Q13+Q19+Q22</f>
      </c>
      <c r="R38" s="1666">
        <f>IFERROR((Q38/Q9*100),0)</f>
      </c>
      <c r="S38" s="1691" t="e">
        <f>S10+S13+S19+S22</f>
      </c>
      <c r="T38" s="1666">
        <f>IFERROR((S38/S9*100),0)</f>
      </c>
      <c r="U38" s="1691" t="e">
        <f>U10+U13+U19+U22</f>
      </c>
      <c r="V38" s="1666">
        <f>IFERROR((U38/U9*100),0)</f>
      </c>
      <c r="W38" s="1667" t="e">
        <f>S38+U38</f>
      </c>
      <c r="X38" s="1666">
        <f>IFERROR((W38/W9*100),0)</f>
      </c>
      <c r="Y38" s="1692" t="e">
        <f t="shared" si="2"/>
      </c>
      <c r="Z38" s="1666">
        <f>IFERROR((Y38/Y9*100),0)</f>
      </c>
      <c r="AA38" s="1680"/>
      <c r="AB38" s="1611"/>
    </row>
    <row r="39" spans="2:32" s="1720" customFormat="1" ht="18.600000000000001" customHeight="1">
      <c r="B39" s="1693"/>
      <c r="C39" s="1694"/>
      <c r="D39" s="1695"/>
      <c r="E39" s="1696" t="s">
        <v>10</v>
      </c>
      <c r="F39" s="1697"/>
      <c r="G39" s="1698">
        <f>IFERROR((F39/F9*100),0)</f>
      </c>
      <c r="H39" s="1699"/>
      <c r="I39" s="1698">
        <f>IFERROR((H39/H9*100),0)</f>
      </c>
      <c r="J39" s="1697" t="e">
        <f>INT(J9*HLOOKUP(공통!E5-1, 공통!$E$8:$P$149, 공통!D17, FALSE))</f>
      </c>
      <c r="K39" s="1698">
        <f>IFERROR((J39/J9*100),0)</f>
      </c>
      <c r="L39" s="1697" t="e">
        <f>INT(L9*$AA$39)</f>
      </c>
      <c r="M39" s="1698">
        <f>IFERROR((L39/L9*100),0)</f>
      </c>
      <c r="N39" s="1697" t="e">
        <f>L39-J39</f>
      </c>
      <c r="O39" s="1697">
        <f>INT(O9*공통!E17)</f>
      </c>
      <c r="P39" s="1698">
        <f>IFERROR((O39/O9*100),0)</f>
      </c>
      <c r="Q39" s="1697" t="e">
        <f>INT(Q9*$AA$39)</f>
      </c>
      <c r="R39" s="1698">
        <f>IFERROR((Q39/Q9*100),0)</f>
      </c>
      <c r="S39" s="1697" t="e">
        <f>INT(S9*$AA$39)</f>
      </c>
      <c r="T39" s="1698">
        <f>IFERROR((S39/S9*100),0)</f>
      </c>
      <c r="U39" s="1697" t="e">
        <f>INT(U9*$AA$39)</f>
      </c>
      <c r="V39" s="1698">
        <f>IFERROR((U39/U9*100),0)</f>
      </c>
      <c r="W39" s="1700" t="e">
        <f t="shared" si="1"/>
      </c>
      <c r="X39" s="1698">
        <f>IFERROR((W39/W9*100),0)</f>
      </c>
      <c r="Y39" s="1701" t="e">
        <f t="shared" si="2"/>
      </c>
      <c r="Z39" s="1698">
        <f>IFERROR((Y39/Y9*100),0)</f>
      </c>
      <c r="AA39" s="1702" t="e">
        <f>HLOOKUP(공통!E5, 공통!$E$8:$P$149, 공통!D17, FALSE)</f>
      </c>
      <c r="AB39" s="1703"/>
      <c r="AD39" s="1704"/>
    </row>
    <row r="40" spans="2:32" s="1720" customFormat="1" ht="18.600000000000001" customHeight="1">
      <c r="B40" s="1693"/>
      <c r="C40" s="1694"/>
      <c r="D40" s="1695"/>
      <c r="E40" s="1705" t="s">
        <v>422</v>
      </c>
      <c r="F40" s="1697"/>
      <c r="G40" s="1698">
        <f>IFERROR((F40/$N$9*100),0)</f>
      </c>
      <c r="H40" s="1699"/>
      <c r="I40" s="1698">
        <f>IFERROR((H40/$N$9*100),0)</f>
      </c>
      <c r="J40" s="1697" t="e">
        <f>INT(J9*HLOOKUP(공통!E5-1, 공통!$E$8:$P$149, 공통!D18, FALSE))</f>
      </c>
      <c r="K40" s="1698">
        <f>IFERROR((J40/J9*100),0)</f>
      </c>
      <c r="L40" s="1697" t="e">
        <f>INT(L9*$AA$40)</f>
      </c>
      <c r="M40" s="1698">
        <f>IFERROR((L40/L9*100),0)</f>
      </c>
      <c r="N40" s="1697" t="e">
        <f>L40-J40</f>
      </c>
      <c r="O40" s="1697">
        <f>INT(O9*공통!E18)</f>
      </c>
      <c r="P40" s="1698">
        <f>IFERROR((O40/O9*100),0)</f>
      </c>
      <c r="Q40" s="1697" t="e">
        <f>INT(Q9*$AA$40)</f>
      </c>
      <c r="R40" s="1698">
        <f>IFERROR((Q40/Q9*100),0)</f>
      </c>
      <c r="S40" s="1697" t="e">
        <f>INT(S9*$AA$40)</f>
      </c>
      <c r="T40" s="1698">
        <f>IFERROR((S40/S9*100),0)</f>
      </c>
      <c r="U40" s="1697" t="e">
        <f>INT(U9*$AA$40)</f>
      </c>
      <c r="V40" s="1698">
        <f>IFERROR((U40/U9*100),0)</f>
      </c>
      <c r="W40" s="1701" t="e">
        <f t="shared" si="1"/>
      </c>
      <c r="X40" s="1698">
        <f>IFERROR((W40/W9*100),0)</f>
      </c>
      <c r="Y40" s="1701" t="e">
        <f t="shared" si="2"/>
      </c>
      <c r="Z40" s="1698">
        <f>IFERROR((Y40/Y9*100),0)</f>
      </c>
      <c r="AA40" s="1702" t="e">
        <f>HLOOKUP(공통!E5, 공통!$E$8:$P$149, 공통!D18, FALSE)</f>
      </c>
      <c r="AB40" s="1703"/>
      <c r="AD40" s="1704"/>
    </row>
    <row r="41" spans="2:32" s="1620" customFormat="1" ht="18.600000000000001" customHeight="1">
      <c r="B41" s="1607"/>
      <c r="C41" s="1706"/>
      <c r="D41" s="1707"/>
      <c r="E41" s="1708" t="s">
        <v>813</v>
      </c>
      <c r="F41" s="1709"/>
      <c r="G41" s="1710">
        <f>IFERROR((F41/$N$9*100),0)</f>
      </c>
      <c r="H41" s="1711"/>
      <c r="I41" s="1710">
        <f>IFERROR((H41/$N$9*100),0)</f>
      </c>
      <c r="J41" s="1712"/>
      <c r="K41" s="1710">
        <f>IFERROR((J41/J9*100),0)</f>
      </c>
      <c r="L41" s="1712"/>
      <c r="M41" s="1710">
        <f>IFERROR((L41/L9*100),0)</f>
      </c>
      <c r="N41" s="1697">
        <f>L41-J41</f>
      </c>
      <c r="O41" s="1709"/>
      <c r="P41" s="1710">
        <f>IFERROR((O41/O9*100),0)</f>
      </c>
      <c r="Q41" s="1709"/>
      <c r="R41" s="1710">
        <f>IFERROR((Q41/Q9*100),0)</f>
      </c>
      <c r="S41" s="1709"/>
      <c r="T41" s="1710">
        <f>IFERROR((S41/S9*100),0)</f>
      </c>
      <c r="U41" s="1709"/>
      <c r="V41" s="1710">
        <f>IFERROR((U41/U9*100),0)</f>
      </c>
      <c r="W41" s="1713">
        <f t="shared" si="1"/>
      </c>
      <c r="X41" s="1710">
        <f>IFERROR((W41/W9*100),0)</f>
      </c>
      <c r="Y41" s="1701">
        <f t="shared" si="2"/>
      </c>
      <c r="Z41" s="1710">
        <f>IFERROR((Y41/Y9*100),0)</f>
      </c>
      <c r="AA41" s="1714"/>
      <c r="AB41" s="1611"/>
    </row>
    <row r="42" spans="2:32" s="1620" customFormat="1" ht="18.600000000000001" customHeight="1">
      <c r="B42" s="1607"/>
      <c r="C42" s="1715"/>
      <c r="D42" s="1716"/>
      <c r="E42" s="1717" t="s">
        <v>791</v>
      </c>
      <c r="F42" s="1665"/>
      <c r="G42" s="1718">
        <f>IFERROR((F42/F9*100),0)</f>
      </c>
      <c r="H42" s="1665"/>
      <c r="I42" s="1718">
        <f>IFERROR((H42/H9*100),0)</f>
      </c>
      <c r="J42" s="1719" t="e">
        <f>J9-J38-J39-J40-J41</f>
      </c>
      <c r="K42" s="1718">
        <f>IFERROR((J42/J9*100),0)</f>
      </c>
      <c r="L42" s="1719" t="e">
        <f>L9-L38-L39-L40-L41</f>
      </c>
      <c r="M42" s="1718">
        <f>IFERROR((L42/L9*100),0)</f>
      </c>
      <c r="N42" s="1691" t="e">
        <f>N9-N38-N39-N40</f>
      </c>
      <c r="O42" s="1719" t="e">
        <f>O9-O38-O39-O40-O41</f>
      </c>
      <c r="P42" s="1718">
        <f>IFERROR((O42/O9*100),0)</f>
      </c>
      <c r="Q42" s="1719" t="e">
        <f>Q9-Q38-Q39-Q40-Q41</f>
      </c>
      <c r="R42" s="1718">
        <f>IFERROR((Q42/Q9*100),0)</f>
      </c>
      <c r="S42" s="1719" t="e">
        <f>S9-S38-S39-S40-S41</f>
      </c>
      <c r="T42" s="1718">
        <f>IFERROR((S42/S9*100),0)</f>
      </c>
      <c r="U42" s="1719" t="e">
        <f>U9-U38-U39-U40-U41</f>
      </c>
      <c r="V42" s="1718">
        <f>IFERROR((U42/U9*100),0)</f>
      </c>
      <c r="W42" s="1667" t="e">
        <f>S42+U42</f>
      </c>
      <c r="X42" s="1718">
        <f>IFERROR((W42/W9*100),0)</f>
      </c>
      <c r="Y42" s="1692" t="e">
        <f t="shared" si="2"/>
      </c>
      <c r="Z42" s="1718">
        <f>IFERROR((Y42/Y9*100),0)</f>
      </c>
      <c r="AA42" s="1680"/>
      <c r="AB42" s="1611"/>
    </row>
    <row r="43" spans="2:32" s="1620" customFormat="1" ht="8.25" customHeight="1" thickBot="1">
      <c r="B43" s="1607"/>
      <c r="D43" s="1620" t="s">
        <v>456</v>
      </c>
      <c r="E43" s="1720"/>
      <c r="F43" s="1721"/>
      <c r="G43" s="1722"/>
      <c r="H43" s="1721"/>
      <c r="I43" s="1722"/>
      <c r="J43" s="1722"/>
      <c r="K43" s="1722"/>
      <c r="L43" s="1722"/>
      <c r="M43" s="1722"/>
      <c r="N43" s="1721"/>
      <c r="O43" s="1721"/>
      <c r="P43" s="1722"/>
      <c r="Q43" s="1720"/>
      <c r="AB43" s="1611"/>
    </row>
    <row r="44" spans="2:32" s="1720" customFormat="1" ht="14.25" thickBot="1">
      <c r="B44" s="1723"/>
      <c r="C44" s="1724" t="s">
        <v>31</v>
      </c>
      <c r="D44" s="1725" t="s">
        <v>30</v>
      </c>
      <c r="E44" s="1725"/>
      <c r="F44" s="1726"/>
      <c r="G44" s="1725"/>
      <c r="H44" s="1726"/>
      <c r="I44" s="1725"/>
      <c r="J44" s="1725"/>
      <c r="K44" s="1725"/>
      <c r="L44" s="1725"/>
      <c r="M44" s="1725"/>
      <c r="N44" s="1726"/>
      <c r="O44" s="1726"/>
      <c r="P44" s="1726"/>
      <c r="Q44" s="1725"/>
      <c r="R44" s="1725"/>
      <c r="S44" s="1725"/>
      <c r="T44" s="1725"/>
      <c r="U44" s="1725"/>
      <c r="V44" s="1725"/>
      <c r="W44" s="1725"/>
      <c r="X44" s="1725"/>
      <c r="Y44" s="1725"/>
      <c r="Z44" s="1725"/>
      <c r="AA44" s="1727" t="s">
        <v>106</v>
      </c>
      <c r="AB44" s="1728"/>
    </row>
    <row r="45" spans="2:32" ht="15.2" customHeight="1">
      <c r="Q45" s="1729"/>
    </row>
    <row r="46" spans="2:32" s="1734" customFormat="1" ht="15.2" customHeight="1">
      <c r="B46" s="1490"/>
      <c r="C46" s="1490"/>
      <c r="D46" s="1490"/>
      <c r="E46" s="1490"/>
      <c r="J46" s="1730"/>
      <c r="K46" s="1731"/>
      <c r="L46" s="1730"/>
      <c r="M46" s="1731"/>
      <c r="N46" s="1732"/>
      <c r="O46" s="1732"/>
      <c r="P46" s="1732"/>
      <c r="Q46" s="1733"/>
      <c r="R46" s="1733"/>
      <c r="S46" s="1733"/>
      <c r="T46" s="1490"/>
      <c r="U46" s="1733"/>
      <c r="V46" s="1490"/>
      <c r="W46" s="1490"/>
      <c r="X46" s="1490"/>
      <c r="Y46" s="1490"/>
      <c r="Z46" s="1490"/>
      <c r="AA46" s="1490"/>
      <c r="AB46" s="1490"/>
      <c r="AC46" s="1490"/>
      <c r="AD46" s="1490"/>
      <c r="AE46" s="1490"/>
      <c r="AF46" s="1490"/>
    </row>
    <row r="47" spans="2:32" s="1734" customFormat="1" ht="15.2" customHeight="1">
      <c r="B47" s="1490"/>
      <c r="C47" s="1490"/>
      <c r="D47" s="1490"/>
      <c r="E47" s="1490"/>
      <c r="Q47" s="1490"/>
      <c r="R47" s="1490"/>
      <c r="S47" s="1490"/>
      <c r="T47" s="1490"/>
      <c r="U47" s="1490"/>
      <c r="V47" s="1490"/>
      <c r="W47" s="1490"/>
      <c r="X47" s="1490"/>
      <c r="Y47" s="1490"/>
      <c r="Z47" s="1490"/>
      <c r="AA47" s="1490"/>
      <c r="AB47" s="1490"/>
      <c r="AC47" s="1490"/>
      <c r="AD47" s="1490"/>
      <c r="AE47" s="1490"/>
      <c r="AF47" s="1490"/>
    </row>
    <row r="48" spans="2:32" s="1734" customFormat="1" ht="15.2" customHeight="1">
      <c r="B48" s="1490"/>
      <c r="C48" s="1490"/>
      <c r="D48" s="1490"/>
      <c r="E48" s="1490"/>
      <c r="Q48" s="1490"/>
      <c r="R48" s="1490"/>
      <c r="S48" s="1490"/>
      <c r="T48" s="1490"/>
      <c r="U48" s="1490"/>
      <c r="V48" s="1490"/>
      <c r="W48" s="1490"/>
      <c r="X48" s="1490"/>
      <c r="Y48" s="1490"/>
      <c r="Z48" s="1490"/>
      <c r="AA48" s="1490"/>
      <c r="AB48" s="1490"/>
      <c r="AC48" s="1490"/>
      <c r="AD48" s="1490"/>
      <c r="AE48" s="1490"/>
      <c r="AF48" s="1490"/>
    </row>
    <row r="49" spans="2:32" s="1734" customFormat="1" ht="15.2" customHeight="1">
      <c r="B49" s="1490"/>
      <c r="C49" s="1490"/>
      <c r="D49" s="1490"/>
      <c r="E49" s="1490"/>
      <c r="J49" s="1730"/>
      <c r="K49" s="1731"/>
      <c r="L49" s="1730"/>
      <c r="M49" s="1731"/>
      <c r="Q49" s="1490"/>
      <c r="R49" s="1490"/>
      <c r="S49" s="1490"/>
      <c r="T49" s="1490"/>
      <c r="U49" s="1490"/>
      <c r="V49" s="1490"/>
      <c r="W49" s="1490"/>
      <c r="X49" s="1490"/>
      <c r="Y49" s="1490"/>
      <c r="Z49" s="1490"/>
      <c r="AA49" s="1490"/>
      <c r="AB49" s="1490"/>
      <c r="AC49" s="1490"/>
      <c r="AD49" s="1490"/>
      <c r="AE49" s="1490"/>
      <c r="AF49" s="1490"/>
    </row>
    <row r="50" spans="2:32" s="1734" customFormat="1" ht="15.2" customHeight="1">
      <c r="B50" s="1490"/>
      <c r="C50" s="1490"/>
      <c r="D50" s="1490"/>
      <c r="E50" s="1490"/>
      <c r="Q50" s="1490"/>
      <c r="R50" s="1490"/>
      <c r="S50" s="1490"/>
      <c r="T50" s="1490"/>
      <c r="U50" s="1490"/>
      <c r="V50" s="1490"/>
      <c r="W50" s="1490"/>
      <c r="X50" s="1490"/>
      <c r="Y50" s="1490"/>
      <c r="Z50" s="1490"/>
      <c r="AA50" s="1490"/>
      <c r="AB50" s="1490"/>
      <c r="AC50" s="1490"/>
      <c r="AD50" s="1490"/>
      <c r="AE50" s="1490"/>
      <c r="AF50" s="1490"/>
    </row>
    <row r="51" spans="2:32" s="1734" customFormat="1" ht="15.2" customHeight="1">
      <c r="B51" s="1490"/>
      <c r="C51" s="1490"/>
      <c r="D51" s="1490"/>
      <c r="E51" s="1490"/>
      <c r="Q51" s="1490"/>
      <c r="R51" s="1490"/>
      <c r="S51" s="1490"/>
      <c r="T51" s="1490"/>
      <c r="U51" s="1490"/>
      <c r="V51" s="1490"/>
      <c r="W51" s="1490"/>
      <c r="X51" s="1490"/>
      <c r="Y51" s="1490"/>
      <c r="Z51" s="1490"/>
      <c r="AA51" s="1490"/>
      <c r="AB51" s="1490"/>
      <c r="AC51" s="1490"/>
      <c r="AD51" s="1490"/>
      <c r="AE51" s="1490"/>
      <c r="AF51" s="1490"/>
    </row>
    <row r="52" spans="2:32" s="1734" customFormat="1" ht="15.2" customHeight="1">
      <c r="B52" s="1490"/>
      <c r="C52" s="1490"/>
      <c r="D52" s="1490"/>
      <c r="E52" s="1490"/>
      <c r="Q52" s="1490"/>
      <c r="R52" s="1490"/>
      <c r="S52" s="1490"/>
      <c r="T52" s="1490"/>
      <c r="U52" s="1490"/>
      <c r="V52" s="1490"/>
      <c r="W52" s="1490"/>
      <c r="X52" s="1490"/>
      <c r="Y52" s="1490"/>
      <c r="Z52" s="1490"/>
      <c r="AA52" s="1490"/>
      <c r="AB52" s="1490"/>
      <c r="AC52" s="1490"/>
      <c r="AD52" s="1490"/>
      <c r="AE52" s="1490"/>
      <c r="AF52" s="1490"/>
    </row>
    <row r="53" spans="2:32" s="1734" customFormat="1" ht="15.2" customHeight="1">
      <c r="B53" s="1490"/>
      <c r="C53" s="1490"/>
      <c r="D53" s="1490"/>
      <c r="E53" s="1490"/>
      <c r="Q53" s="1490"/>
      <c r="R53" s="1490"/>
      <c r="S53" s="1490"/>
      <c r="T53" s="1490"/>
      <c r="U53" s="1490"/>
      <c r="V53" s="1490"/>
      <c r="W53" s="1490"/>
      <c r="X53" s="1490"/>
      <c r="Y53" s="1490"/>
      <c r="Z53" s="1490"/>
      <c r="AA53" s="1490"/>
      <c r="AB53" s="1490"/>
      <c r="AC53" s="1490"/>
      <c r="AD53" s="1490"/>
      <c r="AE53" s="1490"/>
      <c r="AF53" s="1490"/>
    </row>
    <row r="54" spans="2:32" s="1734" customFormat="1" ht="15.2" customHeight="1">
      <c r="B54" s="1490"/>
      <c r="D54" s="1490"/>
      <c r="E54" s="1490"/>
      <c r="Q54" s="1490"/>
      <c r="R54" s="1490"/>
      <c r="S54" s="1490"/>
      <c r="T54" s="1490"/>
      <c r="U54" s="1490"/>
      <c r="V54" s="1490"/>
      <c r="W54" s="1490"/>
      <c r="X54" s="1490"/>
      <c r="Y54" s="1490"/>
      <c r="Z54" s="1490"/>
      <c r="AA54" s="1490"/>
      <c r="AB54" s="1490"/>
      <c r="AC54" s="1490"/>
      <c r="AD54" s="1490"/>
      <c r="AE54" s="1490"/>
      <c r="AF54" s="1490"/>
    </row>
    <row r="55" spans="2:32" s="1734" customFormat="1" ht="15.2" customHeight="1">
      <c r="B55" s="1490"/>
      <c r="D55" s="1490"/>
      <c r="E55" s="1490"/>
      <c r="Q55" s="1490"/>
      <c r="R55" s="1490"/>
      <c r="S55" s="1490"/>
      <c r="T55" s="1490"/>
      <c r="U55" s="1490"/>
      <c r="V55" s="1490"/>
      <c r="W55" s="1490"/>
      <c r="X55" s="1490"/>
      <c r="Y55" s="1490"/>
      <c r="Z55" s="1490"/>
      <c r="AA55" s="1490"/>
      <c r="AB55" s="1490"/>
      <c r="AC55" s="1490"/>
      <c r="AD55" s="1490"/>
      <c r="AE55" s="1490"/>
      <c r="AF55" s="1490"/>
    </row>
    <row r="56" spans="2:32" s="1734" customFormat="1" ht="15.2" customHeight="1">
      <c r="B56" s="1490"/>
      <c r="D56" s="1490"/>
      <c r="Q56" s="1490"/>
      <c r="R56" s="1490"/>
      <c r="S56" s="1490"/>
      <c r="T56" s="1490"/>
      <c r="U56" s="1490"/>
      <c r="V56" s="1490"/>
      <c r="W56" s="1490"/>
      <c r="X56" s="1490"/>
      <c r="Y56" s="1490"/>
      <c r="Z56" s="1490"/>
      <c r="AA56" s="1490"/>
      <c r="AB56" s="1490"/>
      <c r="AC56" s="1490"/>
      <c r="AD56" s="1490"/>
      <c r="AE56" s="1490"/>
      <c r="AF56" s="1490"/>
    </row>
    <row r="57" spans="2:32" s="1734" customFormat="1" ht="15.2" customHeight="1">
      <c r="B57" s="1490"/>
      <c r="D57" s="1490"/>
      <c r="Q57" s="1490"/>
      <c r="R57" s="1490"/>
      <c r="S57" s="1490"/>
      <c r="T57" s="1490"/>
      <c r="U57" s="1490"/>
      <c r="V57" s="1490"/>
      <c r="W57" s="1490"/>
      <c r="X57" s="1490"/>
      <c r="Y57" s="1490"/>
      <c r="Z57" s="1490"/>
      <c r="AA57" s="1490"/>
      <c r="AB57" s="1490"/>
      <c r="AC57" s="1490"/>
      <c r="AD57" s="1490"/>
      <c r="AE57" s="1490"/>
      <c r="AF57" s="1490"/>
    </row>
  </sheetData>
  <mergeCells count="41">
    <mergeCell ref="C39:D39"/>
    <mergeCell ref="C40:D40"/>
    <mergeCell ref="C41:D41"/>
    <mergeCell ref="C42:D42"/>
    <mergeCell ref="C34:D34"/>
    <mergeCell ref="C35:D35"/>
    <mergeCell ref="C36:D36"/>
    <mergeCell ref="C37:D37"/>
    <mergeCell ref="C38:D38"/>
    <mergeCell ref="C31:D31"/>
    <mergeCell ref="C32:D32"/>
    <mergeCell ref="C33:D33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Q7:R7"/>
    <mergeCell ref="S7:T7"/>
    <mergeCell ref="U7:V7"/>
    <mergeCell ref="W7:X7"/>
    <mergeCell ref="C2:AA4"/>
    <mergeCell ref="C6:D8"/>
    <mergeCell ref="E6:E8"/>
    <mergeCell ref="O6:P7"/>
    <mergeCell ref="J6:N7"/>
    <mergeCell ref="Q6:R6"/>
    <mergeCell ref="S6:X6"/>
    <mergeCell ref="Y6:Z7"/>
    <mergeCell ref="AA6:AA8"/>
    <mergeCell ref="F6:I7"/>
  </mergeCells>
  <phoneticPr fontId="6" type="noConversion"/>
  <printOptions horizontalCentered="1" verticalCentered="1"/>
  <pageMargins left="0" right="0" top="0.3" bottom="0.17" header="0.2" footer="0.24"/>
  <pageSetup paperSize="9" scale="54" orientation="landscape" r:id="rId1"/>
  <headerFooter alignWithMargins="0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U62"/>
  <sheetViews>
    <sheetView view="pageBreakPreview" zoomScale="70" zoomScaleNormal="60" zoomScaleSheetLayoutView="70" workbookViewId="0">
      <pane ySplit="7" topLeftCell="A29" activePane="bottomLeft" state="frozen"/>
      <selection pane="bottomLeft" activeCell="J29" sqref="J29"/>
    </sheetView>
  </sheetViews>
  <sheetFormatPr defaultColWidth="3.77734375" defaultRowHeight="17.25"/>
  <cols>
    <col min="1" max="1" width="3" style="1490" customWidth="1"/>
    <col min="2" max="2" width="1.109375" style="1490" customWidth="1"/>
    <col min="3" max="3" width="19.77734375" style="1490" customWidth="1"/>
    <col min="4" max="4" width="57.44140625" style="1490" customWidth="1"/>
    <col min="5" max="5" width="9.77734375" style="1490" hidden="1" customWidth="1"/>
    <col min="6" max="9" width="14.77734375" style="1734" customWidth="1"/>
    <col min="10" max="18" width="14.77734375" style="1490" customWidth="1"/>
    <col min="19" max="19" width="1.109375" style="1490" customWidth="1"/>
    <col min="20" max="20" width="1.77734375" style="1490" customWidth="1"/>
    <col min="21" max="21" width="22.109375" style="1490" customWidth="1"/>
    <col min="22" max="28" width="8.77734375" style="1490" customWidth="1"/>
    <col min="29" max="29" width="15.109375" style="1490" bestFit="1" customWidth="1"/>
    <col min="30" max="122" width="8.77734375" style="1490" customWidth="1"/>
    <col min="123" max="123" width="3" style="1490" customWidth="1"/>
    <col min="124" max="124" width="1.109375" style="1490" customWidth="1"/>
    <col min="125" max="125" width="19.77734375" style="1490" customWidth="1"/>
    <col min="126" max="126" width="52.77734375" style="1490" customWidth="1"/>
    <col min="127" max="127" width="17.77734375" style="1490" customWidth="1"/>
    <col min="128" max="130" width="19.109375" style="1490" customWidth="1"/>
    <col min="131" max="131" width="19" style="1490" customWidth="1"/>
    <col min="132" max="132" width="19.44140625" style="1490" customWidth="1"/>
    <col min="133" max="133" width="20.109375" style="1490" customWidth="1"/>
    <col min="134" max="134" width="1.109375" style="1490" customWidth="1"/>
    <col min="135" max="135" width="1.77734375" style="1490" customWidth="1"/>
    <col min="136" max="136" width="4.77734375" style="1490" customWidth="1"/>
    <col min="137" max="137" width="10.44140625" style="1490" customWidth="1"/>
    <col min="138" max="141" width="14.77734375" style="1490" customWidth="1"/>
    <col min="142" max="142" width="16.109375" style="1490" customWidth="1"/>
    <col min="143" max="151" width="3.77734375" style="1490" customWidth="1"/>
  </cols>
  <sheetData>
    <row r="1" spans="1:151" ht="18" thickBot="1"/>
    <row r="2" spans="1:151" ht="31.5">
      <c r="B2" s="1468"/>
      <c r="C2" s="1735" t="s">
        <v>385</v>
      </c>
      <c r="D2" s="1736"/>
      <c r="E2" s="1736"/>
      <c r="F2" s="1737"/>
      <c r="G2" s="1737"/>
      <c r="H2" s="1737"/>
      <c r="I2" s="1737"/>
      <c r="J2" s="1738"/>
      <c r="K2" s="1738"/>
      <c r="L2" s="1738"/>
      <c r="M2" s="1738"/>
      <c r="N2" s="1738"/>
      <c r="O2" s="1738"/>
      <c r="P2" s="1738"/>
      <c r="Q2" s="1738"/>
      <c r="R2" s="1738"/>
      <c r="S2" s="1470"/>
    </row>
    <row r="3" spans="1:151">
      <c r="B3" s="1473"/>
      <c r="C3" s="1739"/>
      <c r="D3" s="1595"/>
      <c r="E3" s="1595"/>
      <c r="F3" s="1740"/>
      <c r="G3" s="1740"/>
      <c r="H3" s="1740"/>
      <c r="I3" s="1740"/>
      <c r="J3" s="1741"/>
      <c r="K3" s="1741"/>
      <c r="S3" s="1477"/>
    </row>
    <row r="4" spans="1:151" ht="18" thickBot="1">
      <c r="B4" s="1473"/>
      <c r="C4" s="1625" t="str">
        <f>'0. 집행계획(갑지) (수정집행)'!D7</f>
      </c>
      <c r="D4" s="1742"/>
      <c r="E4" s="1742"/>
      <c r="F4" s="1743"/>
      <c r="G4" s="1743"/>
      <c r="H4" s="1743"/>
      <c r="I4" s="1743"/>
      <c r="J4" s="1474"/>
      <c r="K4" s="1474"/>
      <c r="N4" s="1474"/>
      <c r="O4" s="1474"/>
      <c r="Q4" s="1474"/>
      <c r="R4" s="1474" t="s">
        <v>386</v>
      </c>
      <c r="S4" s="1477"/>
    </row>
    <row r="5" spans="1:151" ht="28.35" customHeight="1">
      <c r="B5" s="1473"/>
      <c r="C5" s="1744" t="s">
        <v>387</v>
      </c>
      <c r="D5" s="1745" t="s">
        <v>388</v>
      </c>
      <c r="E5" s="1746"/>
      <c r="F5" s="1747" t="s">
        <v>425</v>
      </c>
      <c r="G5" s="1748"/>
      <c r="H5" s="1747" t="s">
        <v>424</v>
      </c>
      <c r="I5" s="1749"/>
      <c r="J5" s="1748"/>
      <c r="K5" s="1750" t="s">
        <v>635</v>
      </c>
      <c r="L5" s="1751" t="s">
        <v>632</v>
      </c>
      <c r="M5" s="1752" t="s">
        <v>630</v>
      </c>
      <c r="N5" s="1753"/>
      <c r="O5" s="1754"/>
      <c r="P5" s="1744" t="s">
        <v>625</v>
      </c>
      <c r="Q5" s="1750" t="s">
        <v>626</v>
      </c>
      <c r="R5" s="1744" t="s">
        <v>573</v>
      </c>
      <c r="S5" s="1477"/>
      <c r="U5" s="1755"/>
    </row>
    <row r="6" spans="1:151" ht="28.35" customHeight="1">
      <c r="B6" s="1473"/>
      <c r="C6" s="1756"/>
      <c r="D6" s="1757"/>
      <c r="E6" s="1758"/>
      <c r="F6" s="1759"/>
      <c r="G6" s="1760"/>
      <c r="H6" s="1761"/>
      <c r="I6" s="1762"/>
      <c r="J6" s="1763"/>
      <c r="K6" s="1764"/>
      <c r="L6" s="1750" t="s">
        <v>623</v>
      </c>
      <c r="M6" s="1750" t="s">
        <v>639</v>
      </c>
      <c r="N6" s="1750" t="s">
        <v>659</v>
      </c>
      <c r="O6" s="1750" t="s">
        <v>634</v>
      </c>
      <c r="P6" s="1756"/>
      <c r="Q6" s="1764"/>
      <c r="R6" s="1756"/>
      <c r="S6" s="1477"/>
      <c r="U6" s="1765"/>
    </row>
    <row r="7" spans="1:151" ht="28.35" customHeight="1">
      <c r="B7" s="1473"/>
      <c r="C7" s="1766"/>
      <c r="D7" s="1767"/>
      <c r="E7" s="1768"/>
      <c r="F7" s="1769" t="s">
        <v>872</v>
      </c>
      <c r="G7" s="1769" t="s">
        <v>873</v>
      </c>
      <c r="H7" s="1769" t="s">
        <v>872</v>
      </c>
      <c r="I7" s="1769" t="s">
        <v>873</v>
      </c>
      <c r="J7" s="1751" t="s">
        <v>874</v>
      </c>
      <c r="K7" s="1770"/>
      <c r="L7" s="1770"/>
      <c r="M7" s="1770"/>
      <c r="N7" s="1770"/>
      <c r="O7" s="1770"/>
      <c r="P7" s="1766"/>
      <c r="Q7" s="1770"/>
      <c r="R7" s="1766"/>
      <c r="S7" s="1477"/>
      <c r="U7" s="1765"/>
    </row>
    <row r="8" spans="1:151" ht="24.75" customHeight="1">
      <c r="B8" s="1473"/>
      <c r="C8" s="1771" t="s">
        <v>25</v>
      </c>
      <c r="D8" s="1772"/>
      <c r="E8" s="1773"/>
      <c r="F8" s="1774">
        <f t="shared" ref="F8:N8" si="0">SUM(F9:F10)</f>
      </c>
      <c r="G8" s="1774">
        <f t="shared" si="0"/>
      </c>
      <c r="H8" s="1774">
        <f t="shared" si="0"/>
      </c>
      <c r="I8" s="1774">
        <f t="shared" si="0"/>
      </c>
      <c r="J8" s="1774">
        <f>I8-H8</f>
      </c>
      <c r="K8" s="1774">
        <f t="shared" si="0"/>
      </c>
      <c r="L8" s="1774">
        <f t="shared" si="0"/>
      </c>
      <c r="M8" s="1774">
        <f t="shared" si="0"/>
      </c>
      <c r="N8" s="1774">
        <f t="shared" si="0"/>
      </c>
      <c r="O8" s="1775">
        <f>M8+N8</f>
      </c>
      <c r="P8" s="1775">
        <f>K8+L8+O8</f>
      </c>
      <c r="Q8" s="1775"/>
      <c r="R8" s="1775"/>
      <c r="S8" s="1477"/>
      <c r="U8" s="1490" t="s">
        <v>697</v>
      </c>
    </row>
    <row r="9" spans="1:151" ht="24.75" customHeight="1">
      <c r="B9" s="1473"/>
      <c r="C9" s="1776" t="s">
        <v>32</v>
      </c>
      <c r="D9" s="1777" t="s">
        <v>457</v>
      </c>
      <c r="E9" s="1778"/>
      <c r="F9" s="1779">
        <f>SUMIF('5-1. 재료비산출내역 (수정집행)'!$D:$D,1,'5-1. 재료비산출내역 (수정집행)'!$J:$J)</f>
      </c>
      <c r="G9" s="1779">
        <f>SUMIF('5-1. 재료비산출내역 (수정집행)'!$D:$D,1,'5-1. 재료비산출내역 (수정집행)'!$M:$M)</f>
      </c>
      <c r="H9" s="1779">
        <f>SUMIF('5-1. 재료비산출내역 (수정집행)'!$D:$D,1,'5-1. 재료비산출내역 (수정집행)'!$P:$P)</f>
      </c>
      <c r="I9" s="1779">
        <f>SUMIF('5-1. 재료비산출내역 (수정집행)'!$D:$D,1,'5-1. 재료비산출내역 (수정집행)'!$S:$S)</f>
      </c>
      <c r="J9" s="1779">
        <f>I9-H9</f>
      </c>
      <c r="K9" s="1779">
        <f>SUMIF('5-1. 재료비산출내역 (수정집행)'!$D:$D,1,'5-1. 재료비산출내역 (수정집행)'!$W:$W)</f>
      </c>
      <c r="L9" s="1779">
        <f>SUMIF('5-1. 재료비산출내역 (수정집행)'!$D:$D,1,'5-1. 재료비산출내역 (수정집행)'!$Z:$Z)</f>
      </c>
      <c r="M9" s="1779">
        <f>SUMIF('5-1. 재료비산출내역 (수정집행)'!$D:$D,1,'5-1. 재료비산출내역 (수정집행)'!$AC:$AC)</f>
      </c>
      <c r="N9" s="1779">
        <f>SUMIF('5-1. 재료비산출내역 (수정집행)'!$D:$D,1,'5-1. 재료비산출내역 (수정집행)'!$AF:$AF)+SUMIF('5-1. 재료비산출내역 (수정집행)'!$D:$D,1,'5-1. 재료비산출내역 (수정집행)'!$AI:$AI)+SUMIF('5-1. 재료비산출내역 (수정집행)'!$D:$D,1,'5-1. 재료비산출내역 (수정집행)'!$AL:$AL)</f>
      </c>
      <c r="O9" s="1780">
        <f t="shared" ref="O9:O10" si="1">M9+N9</f>
      </c>
      <c r="P9" s="1781">
        <f t="shared" ref="P9:P10" si="2">K9+L9+O9</f>
      </c>
      <c r="Q9" s="1782"/>
      <c r="R9" s="1782"/>
      <c r="S9" s="1477"/>
      <c r="U9" s="1765"/>
    </row>
    <row r="10" spans="1:151" ht="24.75" customHeight="1">
      <c r="B10" s="1473"/>
      <c r="C10" s="1783" t="s">
        <v>666</v>
      </c>
      <c r="D10" s="1784" t="s">
        <v>457</v>
      </c>
      <c r="E10" s="1785"/>
      <c r="F10" s="1786">
        <f>SUMIF('5-1. 재료비산출내역 (수정집행)'!$D:$D,2,'5-1. 재료비산출내역 (수정집행)'!$J:$J)</f>
      </c>
      <c r="G10" s="1786">
        <f>SUMIF('5-1. 재료비산출내역 (수정집행)'!$D:$D,2,'5-1. 재료비산출내역 (수정집행)'!$M:$M)</f>
      </c>
      <c r="H10" s="1786">
        <f>SUMIF('5-1. 재료비산출내역 (수정집행)'!$D:$D,2,'5-1. 재료비산출내역 (수정집행)'!$P:$P)</f>
      </c>
      <c r="I10" s="1786">
        <f>SUMIF('5-1. 재료비산출내역 (수정집행)'!$D:$D,2,'5-1. 재료비산출내역 (수정집행)'!$S:$S)</f>
      </c>
      <c r="J10" s="1787">
        <f>I10-H10</f>
      </c>
      <c r="K10" s="1788">
        <f>SUMIF('5-1. 재료비산출내역 (수정집행)'!$D:$D,2,'5-1. 재료비산출내역 (수정집행)'!$W:$W)</f>
      </c>
      <c r="L10" s="1788">
        <f>SUMIF('5-1. 재료비산출내역 (수정집행)'!$D:$D,2,'5-1. 재료비산출내역 (수정집행)'!$Z:$Z)</f>
      </c>
      <c r="M10" s="1788">
        <f>SUMIF('5-1. 재료비산출내역 (수정집행)'!$D:$D,2,'5-1. 재료비산출내역 (수정집행)'!$AC:$AC)</f>
      </c>
      <c r="N10" s="1787">
        <f>SUMIF('5-1. 재료비산출내역 (수정집행)'!$D:$D,2,'5-1. 재료비산출내역 (수정집행)'!$AF:$AF)+SUMIF('5-1. 재료비산출내역 (수정집행)'!$D:$D,2,'5-1. 재료비산출내역 (수정집행)'!$AI:$AI)+SUMIF('5-1. 재료비산출내역 (수정집행)'!$D:$D,2,'5-1. 재료비산출내역 (수정집행)'!$AL:$AL)</f>
      </c>
      <c r="O10" s="1789">
        <f t="shared" si="1"/>
      </c>
      <c r="P10" s="1790">
        <f t="shared" si="2"/>
      </c>
      <c r="Q10" s="1782"/>
      <c r="R10" s="1782"/>
      <c r="S10" s="1477"/>
      <c r="U10" s="1765"/>
    </row>
    <row r="11" spans="1:151" ht="24.75" customHeight="1">
      <c r="B11" s="1473"/>
      <c r="C11" s="1771" t="s">
        <v>389</v>
      </c>
      <c r="D11" s="1791"/>
      <c r="E11" s="1773"/>
      <c r="F11" s="1774" t="e">
        <f>F12+F14+F16+F18+F20</f>
      </c>
      <c r="G11" s="1774" t="e">
        <f>G12+G14+G16+G18+G20</f>
      </c>
      <c r="H11" s="1774" t="e">
        <f>H12+H14+H16+H18+H20</f>
      </c>
      <c r="I11" s="1774" t="e">
        <f>I12+I14+I16+I18+I20</f>
      </c>
      <c r="J11" s="1774" t="e">
        <f>I11-H11</f>
      </c>
      <c r="K11" s="1774" t="e">
        <f>K12+K14+K16+K18+K20</f>
      </c>
      <c r="L11" s="1774" t="e">
        <f>L12+L14+L16+L18+L20</f>
      </c>
      <c r="M11" s="1774" t="e">
        <f>M12+M14+M16+M18+M20</f>
      </c>
      <c r="N11" s="1774" t="e">
        <f>N12+N14+N16+N18+N20</f>
      </c>
      <c r="O11" s="1775" t="e">
        <f t="shared" ref="O11:O22" si="3">M11+N11</f>
      </c>
      <c r="P11" s="1775" t="e">
        <f t="shared" ref="P11:P22" si="4">K11+L11+O11</f>
      </c>
      <c r="Q11" s="1775"/>
      <c r="R11" s="1775"/>
      <c r="S11" s="1477"/>
      <c r="U11" s="1765"/>
    </row>
    <row r="12" spans="1:151" ht="24.75" customHeight="1">
      <c r="A12" s="1625"/>
      <c r="B12" s="1792"/>
      <c r="C12" s="1793" t="s">
        <v>390</v>
      </c>
      <c r="D12" s="1794" t="s">
        <v>413</v>
      </c>
      <c r="E12" s="1795"/>
      <c r="F12" s="1796" t="e">
        <f>SUM(F13:F13)</f>
      </c>
      <c r="G12" s="1796" t="e">
        <f>SUM(G13:G13)</f>
      </c>
      <c r="H12" s="1796" t="e">
        <f>SUM(H13:H13)</f>
      </c>
      <c r="I12" s="1796" t="e">
        <f>SUM(I13:I13)</f>
      </c>
      <c r="J12" s="1796" t="e">
        <f t="shared" ref="J12:J57" si="5">I12-H12</f>
      </c>
      <c r="K12" s="1796" t="e">
        <f>SUM(K13:K13)</f>
      </c>
      <c r="L12" s="1796" t="e">
        <f>SUM(L13:L13)</f>
      </c>
      <c r="M12" s="1796" t="e">
        <f>SUM(M13:M13)</f>
      </c>
      <c r="N12" s="1796" t="e">
        <f>SUM(N13:N13)</f>
      </c>
      <c r="O12" s="1797" t="e">
        <f t="shared" si="3"/>
      </c>
      <c r="P12" s="1797" t="e">
        <f t="shared" si="4"/>
      </c>
      <c r="Q12" s="1797"/>
      <c r="R12" s="1797"/>
      <c r="S12" s="1798"/>
      <c r="T12" s="1625"/>
      <c r="U12" s="1799"/>
      <c r="V12" s="1625"/>
      <c r="W12" s="1625"/>
      <c r="X12" s="1625"/>
      <c r="Y12" s="1625"/>
      <c r="Z12" s="1625"/>
      <c r="AA12" s="1625"/>
      <c r="AB12" s="1625"/>
      <c r="AC12" s="1625"/>
      <c r="AD12" s="1625"/>
      <c r="AE12" s="1625"/>
      <c r="AF12" s="1625"/>
      <c r="AG12" s="1625"/>
      <c r="AH12" s="1625"/>
      <c r="AI12" s="1625"/>
      <c r="AJ12" s="1625"/>
      <c r="AK12" s="1625"/>
      <c r="AL12" s="1625"/>
      <c r="AM12" s="1625"/>
      <c r="AN12" s="1625"/>
      <c r="AO12" s="1625"/>
      <c r="AP12" s="1625"/>
      <c r="AQ12" s="1625"/>
      <c r="AR12" s="1625"/>
      <c r="AS12" s="1625"/>
      <c r="AT12" s="1625"/>
      <c r="AU12" s="1625"/>
      <c r="AV12" s="1625"/>
      <c r="AW12" s="1625"/>
      <c r="AX12" s="1625"/>
      <c r="AY12" s="1625"/>
      <c r="AZ12" s="1625"/>
      <c r="BA12" s="1625"/>
      <c r="BB12" s="1625"/>
      <c r="BC12" s="1625"/>
      <c r="BD12" s="1625"/>
      <c r="BE12" s="1625"/>
      <c r="BF12" s="1625"/>
      <c r="BG12" s="1625"/>
      <c r="BH12" s="1625"/>
      <c r="BI12" s="1625"/>
      <c r="BJ12" s="1625"/>
      <c r="BK12" s="1625"/>
      <c r="BL12" s="1625"/>
      <c r="BM12" s="1625"/>
      <c r="BN12" s="1625"/>
      <c r="BO12" s="1625"/>
      <c r="BP12" s="1625"/>
      <c r="BQ12" s="1625"/>
      <c r="BR12" s="1625"/>
      <c r="BS12" s="1625"/>
      <c r="BT12" s="1625"/>
      <c r="BU12" s="1625"/>
      <c r="BV12" s="1625"/>
      <c r="BW12" s="1625"/>
      <c r="BX12" s="1625"/>
      <c r="BY12" s="1625"/>
      <c r="BZ12" s="1625"/>
      <c r="CA12" s="1625"/>
      <c r="CB12" s="1625"/>
      <c r="CC12" s="1625"/>
      <c r="CD12" s="1625"/>
      <c r="CE12" s="1625"/>
      <c r="CF12" s="1625"/>
      <c r="CG12" s="1625"/>
      <c r="CH12" s="1625"/>
      <c r="CI12" s="1625"/>
      <c r="CJ12" s="1625"/>
      <c r="CK12" s="1625"/>
      <c r="CL12" s="1625"/>
      <c r="CM12" s="1625"/>
      <c r="CN12" s="1625"/>
      <c r="CO12" s="1625"/>
      <c r="CP12" s="1625"/>
      <c r="CQ12" s="1625"/>
      <c r="CR12" s="1625"/>
      <c r="CS12" s="1625"/>
      <c r="CT12" s="1625"/>
      <c r="CU12" s="1625"/>
      <c r="CV12" s="1625"/>
      <c r="CW12" s="1625"/>
      <c r="CX12" s="1625"/>
      <c r="CY12" s="1625"/>
      <c r="CZ12" s="1625"/>
      <c r="DA12" s="1625"/>
      <c r="DB12" s="1625"/>
      <c r="DC12" s="1625"/>
      <c r="DD12" s="1625"/>
      <c r="DE12" s="1625"/>
      <c r="DF12" s="1625"/>
      <c r="DG12" s="1625"/>
      <c r="DH12" s="1625"/>
      <c r="DI12" s="1625"/>
      <c r="DJ12" s="1625"/>
      <c r="DK12" s="1625"/>
      <c r="DL12" s="1625"/>
      <c r="DM12" s="1625"/>
      <c r="DN12" s="1625"/>
      <c r="DO12" s="1625"/>
      <c r="DP12" s="1625"/>
      <c r="DQ12" s="1625"/>
      <c r="DR12" s="1625"/>
      <c r="DS12" s="1625"/>
      <c r="DT12" s="1625"/>
      <c r="DU12" s="1625"/>
      <c r="DV12" s="1625"/>
      <c r="DW12" s="1625"/>
      <c r="DX12" s="1625"/>
      <c r="DY12" s="1625"/>
      <c r="DZ12" s="1625"/>
      <c r="EA12" s="1625"/>
      <c r="EB12" s="1625"/>
      <c r="EC12" s="1625"/>
      <c r="ED12" s="1625"/>
      <c r="EE12" s="1625"/>
      <c r="EF12" s="1625"/>
      <c r="EG12" s="1625"/>
      <c r="EH12" s="1625"/>
      <c r="EI12" s="1625"/>
      <c r="EJ12" s="1625"/>
      <c r="EK12" s="1625"/>
      <c r="EL12" s="1625"/>
      <c r="EM12" s="1625"/>
      <c r="EN12" s="1625"/>
      <c r="EO12" s="1625"/>
      <c r="EP12" s="1625"/>
      <c r="EQ12" s="1625"/>
      <c r="ER12" s="1625"/>
      <c r="ES12" s="1625"/>
      <c r="ET12" s="1625"/>
      <c r="EU12" s="1625"/>
    </row>
    <row r="13" spans="1:151" ht="24.75" customHeight="1">
      <c r="A13" s="1490" t="s">
        <v>882</v>
      </c>
      <c r="B13" s="1473"/>
      <c r="C13" s="1800"/>
      <c r="D13" s="1801" t="e">
        <f>HLOOKUP(공통!E5, 공통!$E$8:$P$149, 공통!D23, FALSE)</f>
      </c>
      <c r="E13" s="1802"/>
      <c r="F13" s="1803" t="e">
        <f>HLOOKUP(공통!E5-1, 공통!$E$8:$P$149, 공통!D24, FALSE)</f>
      </c>
      <c r="G13" s="1803" t="e">
        <f>HLOOKUP(공통!E5, 공통!$E$8:$P$149, 공통!D24, FALSE)</f>
      </c>
      <c r="H13" s="1803" t="e">
        <f>HLOOKUP(공통!E5-1, 공통!$E$8:$P$149, 공통!D25, FALSE)</f>
      </c>
      <c r="I13" s="1803" t="e">
        <f>HLOOKUP(공통!E5, 공통!$E$8:$P$149, 공통!D25, FALSE)</f>
      </c>
      <c r="J13" s="1779" t="e">
        <f>I13-H13</f>
      </c>
      <c r="K13" s="1781" t="e">
        <f>HLOOKUP(공통!E5, 공통!$E$8:$P$149, 공통!D26, FALSE)</f>
      </c>
      <c r="L13" s="1803" t="e">
        <f>HLOOKUP(공통!E5, 공통!$E$8:$P$149, 공통!D27, FALSE)</f>
      </c>
      <c r="M13" s="1803" t="e">
        <f>HLOOKUP(공통!E5, 공통!$E$8:$P$149, 공통!D28, FALSE)</f>
      </c>
      <c r="N13" s="1803" t="e">
        <f>HLOOKUP(공통!E5, 공통!$E$8:$P$149, 공통!D29, FALSE)</f>
      </c>
      <c r="O13" s="1780" t="e">
        <f t="shared" si="3"/>
      </c>
      <c r="P13" s="1781" t="e">
        <f t="shared" si="4"/>
      </c>
      <c r="Q13" s="1804"/>
      <c r="R13" s="1804"/>
      <c r="S13" s="1477"/>
      <c r="U13" s="1490" t="s">
        <v>698</v>
      </c>
    </row>
    <row r="14" spans="1:151" ht="24.75" customHeight="1">
      <c r="A14" s="1625"/>
      <c r="B14" s="1792"/>
      <c r="C14" s="1805" t="s">
        <v>725</v>
      </c>
      <c r="D14" s="1794" t="s">
        <v>413</v>
      </c>
      <c r="E14" s="1795"/>
      <c r="F14" s="1796" t="e">
        <f>SUM(F15:F15)</f>
      </c>
      <c r="G14" s="1796" t="e">
        <f>SUM(G15:G15)</f>
      </c>
      <c r="H14" s="1796" t="e">
        <f>SUM(H15:H15)</f>
      </c>
      <c r="I14" s="1796" t="e">
        <f>SUM(I15:I15)</f>
      </c>
      <c r="J14" s="1796" t="e">
        <f t="shared" si="5"/>
      </c>
      <c r="K14" s="1796" t="e">
        <f>SUM(K15:K15)</f>
      </c>
      <c r="L14" s="1796" t="e">
        <f>SUM(L15:L15)</f>
      </c>
      <c r="M14" s="1796" t="e">
        <f>SUM(M15:M15)</f>
      </c>
      <c r="N14" s="1796" t="e">
        <f>SUM(N15:N15)</f>
      </c>
      <c r="O14" s="1797" t="e">
        <f t="shared" si="3"/>
      </c>
      <c r="P14" s="1797" t="e">
        <f t="shared" si="4"/>
      </c>
      <c r="Q14" s="1797"/>
      <c r="R14" s="1797"/>
      <c r="S14" s="1798"/>
      <c r="T14" s="1625"/>
      <c r="U14" s="1799"/>
      <c r="V14" s="1625"/>
      <c r="W14" s="1625"/>
      <c r="X14" s="1625"/>
      <c r="Y14" s="1625"/>
      <c r="Z14" s="1625"/>
      <c r="AA14" s="1625"/>
      <c r="AB14" s="1625"/>
      <c r="AC14" s="1625"/>
      <c r="AD14" s="1625"/>
      <c r="AE14" s="1625"/>
      <c r="AF14" s="1625"/>
      <c r="AG14" s="1625"/>
      <c r="AH14" s="1625"/>
      <c r="AI14" s="1625"/>
      <c r="AJ14" s="1625"/>
      <c r="AK14" s="1625"/>
      <c r="AL14" s="1625"/>
      <c r="AM14" s="1625"/>
      <c r="AN14" s="1625"/>
      <c r="AO14" s="1625"/>
      <c r="AP14" s="1625"/>
      <c r="AQ14" s="1625"/>
      <c r="AR14" s="1625"/>
      <c r="AS14" s="1625"/>
      <c r="AT14" s="1625"/>
      <c r="AU14" s="1625"/>
      <c r="AV14" s="1625"/>
      <c r="AW14" s="1625"/>
      <c r="AX14" s="1625"/>
      <c r="AY14" s="1625"/>
      <c r="AZ14" s="1625"/>
      <c r="BA14" s="1625"/>
      <c r="BB14" s="1625"/>
      <c r="BC14" s="1625"/>
      <c r="BD14" s="1625"/>
      <c r="BE14" s="1625"/>
      <c r="BF14" s="1625"/>
      <c r="BG14" s="1625"/>
      <c r="BH14" s="1625"/>
      <c r="BI14" s="1625"/>
      <c r="BJ14" s="1625"/>
      <c r="BK14" s="1625"/>
      <c r="BL14" s="1625"/>
      <c r="BM14" s="1625"/>
      <c r="BN14" s="1625"/>
      <c r="BO14" s="1625"/>
      <c r="BP14" s="1625"/>
      <c r="BQ14" s="1625"/>
      <c r="BR14" s="1625"/>
      <c r="BS14" s="1625"/>
      <c r="BT14" s="1625"/>
      <c r="BU14" s="1625"/>
      <c r="BV14" s="1625"/>
      <c r="BW14" s="1625"/>
      <c r="BX14" s="1625"/>
      <c r="BY14" s="1625"/>
      <c r="BZ14" s="1625"/>
      <c r="CA14" s="1625"/>
      <c r="CB14" s="1625"/>
      <c r="CC14" s="1625"/>
      <c r="CD14" s="1625"/>
      <c r="CE14" s="1625"/>
      <c r="CF14" s="1625"/>
      <c r="CG14" s="1625"/>
      <c r="CH14" s="1625"/>
      <c r="CI14" s="1625"/>
      <c r="CJ14" s="1625"/>
      <c r="CK14" s="1625"/>
      <c r="CL14" s="1625"/>
      <c r="CM14" s="1625"/>
      <c r="CN14" s="1625"/>
      <c r="CO14" s="1625"/>
      <c r="CP14" s="1625"/>
      <c r="CQ14" s="1625"/>
      <c r="CR14" s="1625"/>
      <c r="CS14" s="1625"/>
      <c r="CT14" s="1625"/>
      <c r="CU14" s="1625"/>
      <c r="CV14" s="1625"/>
      <c r="CW14" s="1625"/>
      <c r="CX14" s="1625"/>
      <c r="CY14" s="1625"/>
      <c r="CZ14" s="1625"/>
      <c r="DA14" s="1625"/>
      <c r="DB14" s="1625"/>
      <c r="DC14" s="1625"/>
      <c r="DD14" s="1625"/>
      <c r="DE14" s="1625"/>
      <c r="DF14" s="1625"/>
      <c r="DG14" s="1625"/>
      <c r="DH14" s="1625"/>
      <c r="DI14" s="1625"/>
      <c r="DJ14" s="1625"/>
      <c r="DK14" s="1625"/>
      <c r="DL14" s="1625"/>
      <c r="DM14" s="1625"/>
      <c r="DN14" s="1625"/>
      <c r="DO14" s="1625"/>
      <c r="DP14" s="1625"/>
      <c r="DQ14" s="1625"/>
      <c r="DR14" s="1625"/>
      <c r="DS14" s="1625"/>
      <c r="DT14" s="1625"/>
      <c r="DU14" s="1625"/>
      <c r="DV14" s="1625"/>
      <c r="DW14" s="1625"/>
      <c r="DX14" s="1625"/>
      <c r="DY14" s="1625"/>
      <c r="DZ14" s="1625"/>
      <c r="EA14" s="1625"/>
      <c r="EB14" s="1625"/>
      <c r="EC14" s="1625"/>
      <c r="ED14" s="1625"/>
      <c r="EE14" s="1625"/>
      <c r="EF14" s="1625"/>
      <c r="EG14" s="1625"/>
      <c r="EH14" s="1625"/>
      <c r="EI14" s="1625"/>
      <c r="EJ14" s="1625"/>
      <c r="EK14" s="1625"/>
      <c r="EL14" s="1625"/>
      <c r="EM14" s="1625"/>
      <c r="EN14" s="1625"/>
      <c r="EO14" s="1625"/>
      <c r="EP14" s="1625"/>
      <c r="EQ14" s="1625"/>
      <c r="ER14" s="1625"/>
      <c r="ES14" s="1625"/>
      <c r="ET14" s="1625"/>
      <c r="EU14" s="1625"/>
    </row>
    <row r="15" spans="1:151" ht="24.75" customHeight="1">
      <c r="A15" s="1490" t="s">
        <v>882</v>
      </c>
      <c r="B15" s="1473"/>
      <c r="C15" s="1806" t="s">
        <v>392</v>
      </c>
      <c r="D15" s="1807" t="e">
        <f>HLOOKUP(공통!E5, 공통!$E$8:$P$149, 공통!D36, FALSE)</f>
      </c>
      <c r="E15" s="1808"/>
      <c r="F15" s="1809" t="e">
        <f>HLOOKUP(공통!E5-1, 공통!$E$8:$P$149, 공통!D37, FALSE)</f>
      </c>
      <c r="G15" s="1809" t="e">
        <f>HLOOKUP(공통!E5, 공통!$E$8:$P$149, 공통!D37, FALSE)</f>
      </c>
      <c r="H15" s="1809" t="e">
        <f>HLOOKUP(공통!E5-1, 공통!$E$8:$P$149, 공통!D38, FALSE)</f>
      </c>
      <c r="I15" s="1809" t="e">
        <f>HLOOKUP(공통!E5, 공통!$E$8:$P$149, 공통!D38, FALSE)</f>
      </c>
      <c r="J15" s="1779" t="e">
        <f>I15-H15</f>
      </c>
      <c r="K15" s="1810" t="e">
        <f>HLOOKUP(공통!E5, 공통!$E$8:$P$149, 공통!D39, FALSE)</f>
      </c>
      <c r="L15" s="1810" t="e">
        <f>HLOOKUP(공통!E5, 공통!$E$8:$P$149, 공통!D40, FALSE)</f>
      </c>
      <c r="M15" s="1810" t="e">
        <f>HLOOKUP(공통!E5, 공통!$E$8:$P$149, 공통!D41, FALSE)</f>
      </c>
      <c r="N15" s="1810" t="e">
        <f>HLOOKUP(공통!E5, 공통!$E$8:$P$149, 공통!D42, FALSE)</f>
      </c>
      <c r="O15" s="1780" t="e">
        <f t="shared" si="3"/>
      </c>
      <c r="P15" s="1781" t="e">
        <f t="shared" si="4"/>
      </c>
      <c r="Q15" s="1811"/>
      <c r="R15" s="1811"/>
      <c r="S15" s="1477"/>
      <c r="U15" s="1490" t="s">
        <v>699</v>
      </c>
    </row>
    <row r="16" spans="1:151" ht="24.75" customHeight="1">
      <c r="A16" s="1625"/>
      <c r="B16" s="1792"/>
      <c r="C16" s="1793" t="s">
        <v>726</v>
      </c>
      <c r="D16" s="1794" t="s">
        <v>413</v>
      </c>
      <c r="E16" s="1795"/>
      <c r="F16" s="1796"/>
      <c r="G16" s="1796"/>
      <c r="H16" s="1796" t="e">
        <f>SUM(H17:H17)</f>
      </c>
      <c r="I16" s="1796" t="e">
        <f>SUM(I17:I17)</f>
      </c>
      <c r="J16" s="1796" t="e">
        <f t="shared" si="5"/>
      </c>
      <c r="K16" s="1796" t="e">
        <f>SUM(K17:K17)</f>
      </c>
      <c r="L16" s="1796" t="e">
        <f>SUM(L17:L17)</f>
      </c>
      <c r="M16" s="1796" t="e">
        <f>SUM(M17:M17)</f>
      </c>
      <c r="N16" s="1796" t="e">
        <f>SUM(N17:N17)</f>
      </c>
      <c r="O16" s="1797" t="e">
        <f t="shared" si="3"/>
      </c>
      <c r="P16" s="1797" t="e">
        <f t="shared" si="4"/>
      </c>
      <c r="Q16" s="1797"/>
      <c r="R16" s="1797"/>
      <c r="S16" s="1798"/>
      <c r="T16" s="1625"/>
      <c r="U16" s="1812" t="s">
        <v>700</v>
      </c>
      <c r="V16" s="1812"/>
      <c r="W16" s="1812"/>
      <c r="X16" s="1812"/>
      <c r="Y16" s="1812"/>
      <c r="Z16" s="1812"/>
      <c r="AA16" s="1812"/>
      <c r="AB16" s="1812"/>
      <c r="AC16" s="1812"/>
      <c r="AD16" s="1812"/>
      <c r="AE16" s="1812"/>
      <c r="AF16" s="1812"/>
      <c r="AG16" s="1812"/>
      <c r="AH16" s="1812"/>
      <c r="AI16" s="1812"/>
      <c r="AJ16" s="1812"/>
      <c r="AK16" s="1812"/>
      <c r="AL16" s="1812"/>
      <c r="AM16" s="1812"/>
      <c r="AN16" s="1812"/>
      <c r="AO16" s="1812"/>
      <c r="AP16" s="1812"/>
      <c r="AQ16" s="1812"/>
      <c r="AR16" s="1812"/>
      <c r="AS16" s="1812"/>
      <c r="AT16" s="1625"/>
      <c r="AU16" s="1625"/>
      <c r="AV16" s="1625"/>
      <c r="AW16" s="1625"/>
      <c r="AX16" s="1625"/>
      <c r="AY16" s="1625"/>
      <c r="AZ16" s="1625"/>
      <c r="BA16" s="1625"/>
      <c r="BB16" s="1625"/>
      <c r="BC16" s="1625"/>
      <c r="BD16" s="1625"/>
      <c r="BE16" s="1625"/>
      <c r="BF16" s="1625"/>
      <c r="BG16" s="1625"/>
      <c r="BH16" s="1625"/>
      <c r="BI16" s="1625"/>
      <c r="BJ16" s="1625"/>
      <c r="BK16" s="1625"/>
      <c r="BL16" s="1625"/>
      <c r="BM16" s="1625"/>
      <c r="BN16" s="1625"/>
      <c r="BO16" s="1625"/>
      <c r="BP16" s="1625"/>
      <c r="BQ16" s="1625"/>
      <c r="BR16" s="1625"/>
      <c r="BS16" s="1625"/>
      <c r="BT16" s="1625"/>
      <c r="BU16" s="1625"/>
      <c r="BV16" s="1625"/>
      <c r="BW16" s="1625"/>
      <c r="BX16" s="1625"/>
      <c r="BY16" s="1625"/>
      <c r="BZ16" s="1625"/>
      <c r="CA16" s="1625"/>
      <c r="CB16" s="1625"/>
      <c r="CC16" s="1625"/>
      <c r="CD16" s="1625"/>
      <c r="CE16" s="1625"/>
      <c r="CF16" s="1625"/>
      <c r="CG16" s="1625"/>
      <c r="CH16" s="1625"/>
      <c r="CI16" s="1625"/>
      <c r="CJ16" s="1625"/>
      <c r="CK16" s="1625"/>
      <c r="CL16" s="1625"/>
      <c r="CM16" s="1625"/>
      <c r="CN16" s="1625"/>
      <c r="CO16" s="1625"/>
      <c r="CP16" s="1625"/>
      <c r="CQ16" s="1625"/>
      <c r="CR16" s="1625"/>
      <c r="CS16" s="1625"/>
      <c r="CT16" s="1625"/>
      <c r="CU16" s="1625"/>
      <c r="CV16" s="1625"/>
      <c r="CW16" s="1625"/>
      <c r="CX16" s="1625"/>
      <c r="CY16" s="1625"/>
      <c r="CZ16" s="1625"/>
      <c r="DA16" s="1625"/>
      <c r="DB16" s="1625"/>
      <c r="DC16" s="1625"/>
      <c r="DD16" s="1625"/>
      <c r="DE16" s="1625"/>
      <c r="DF16" s="1625"/>
      <c r="DG16" s="1625"/>
      <c r="DH16" s="1625"/>
      <c r="DI16" s="1625"/>
      <c r="DJ16" s="1625"/>
      <c r="DK16" s="1625"/>
      <c r="DL16" s="1625"/>
      <c r="DM16" s="1625"/>
      <c r="DN16" s="1625"/>
      <c r="DO16" s="1625"/>
      <c r="DP16" s="1625"/>
      <c r="DQ16" s="1625"/>
      <c r="DR16" s="1625"/>
      <c r="DS16" s="1625"/>
      <c r="DT16" s="1625"/>
      <c r="DU16" s="1625"/>
      <c r="DV16" s="1625"/>
      <c r="DW16" s="1625"/>
      <c r="DX16" s="1625"/>
      <c r="DY16" s="1625"/>
      <c r="DZ16" s="1625"/>
      <c r="EA16" s="1625"/>
      <c r="EB16" s="1625"/>
      <c r="EC16" s="1625"/>
      <c r="ED16" s="1625"/>
      <c r="EE16" s="1625"/>
      <c r="EF16" s="1625"/>
      <c r="EG16" s="1625"/>
      <c r="EH16" s="1625"/>
      <c r="EI16" s="1625"/>
      <c r="EJ16" s="1625"/>
      <c r="EK16" s="1625"/>
      <c r="EL16" s="1625"/>
      <c r="EM16" s="1625"/>
      <c r="EN16" s="1625"/>
      <c r="EO16" s="1625"/>
      <c r="EP16" s="1625"/>
      <c r="EQ16" s="1625"/>
      <c r="ER16" s="1625"/>
      <c r="ES16" s="1625"/>
      <c r="ET16" s="1625"/>
      <c r="EU16" s="1625"/>
    </row>
    <row r="17" spans="1:151" ht="24.75" customHeight="1">
      <c r="B17" s="1473"/>
      <c r="C17" s="1813"/>
      <c r="D17" s="1801" t="e">
        <f>HLOOKUP(공통!E5, 공통!$E$8:$P$149, 공통!D30, FALSE)</f>
      </c>
      <c r="E17" s="1802"/>
      <c r="F17" s="1803"/>
      <c r="G17" s="1803"/>
      <c r="H17" s="1803" t="e">
        <f>HLOOKUP(공통!E5-1, 공통!$E$8:$P$149, 공통!D31, FALSE)</f>
      </c>
      <c r="I17" s="1803" t="e">
        <f>HLOOKUP(공통!E5, 공통!$E$8:$P$149, 공통!D31, FALSE)</f>
      </c>
      <c r="J17" s="1779" t="e">
        <f>I17-H17</f>
      </c>
      <c r="K17" s="1814" t="e">
        <f>HLOOKUP(공통!E5, 공통!$E$8:$P$149, 공통!D32, FALSE)</f>
      </c>
      <c r="L17" s="1803" t="e">
        <f>HLOOKUP(공통!E5, 공통!$E$8:$P$149, 공통!D33, FALSE)</f>
      </c>
      <c r="M17" s="1803" t="e">
        <f>HLOOKUP(공통!E5, 공통!$E$8:$P$149, 공통!D34, FALSE)</f>
      </c>
      <c r="N17" s="1803" t="e">
        <f>HLOOKUP(공통!E5, 공통!$E$8:$P$149, 공통!D35, FALSE)</f>
      </c>
      <c r="O17" s="1780" t="e">
        <f t="shared" si="3"/>
      </c>
      <c r="P17" s="1781" t="e">
        <f t="shared" si="4"/>
      </c>
      <c r="Q17" s="1804"/>
      <c r="R17" s="1804"/>
      <c r="S17" s="1477"/>
      <c r="U17" s="1812"/>
      <c r="V17" s="1812"/>
      <c r="W17" s="1812"/>
      <c r="X17" s="1812"/>
      <c r="Y17" s="1812"/>
      <c r="Z17" s="1812"/>
      <c r="AA17" s="1812"/>
      <c r="AB17" s="1812"/>
      <c r="AC17" s="1812"/>
      <c r="AD17" s="1812"/>
      <c r="AE17" s="1812"/>
      <c r="AF17" s="1812"/>
      <c r="AG17" s="1812"/>
      <c r="AH17" s="1812"/>
      <c r="AI17" s="1812"/>
      <c r="AJ17" s="1812"/>
      <c r="AK17" s="1812"/>
      <c r="AL17" s="1812"/>
      <c r="AM17" s="1812"/>
      <c r="AN17" s="1812"/>
      <c r="AO17" s="1812"/>
      <c r="AP17" s="1812"/>
      <c r="AQ17" s="1812"/>
      <c r="AR17" s="1812"/>
      <c r="AS17" s="1812"/>
    </row>
    <row r="18" spans="1:151" ht="24.75" customHeight="1">
      <c r="A18" s="1625"/>
      <c r="B18" s="1792"/>
      <c r="C18" s="1793" t="s">
        <v>393</v>
      </c>
      <c r="D18" s="1794" t="s">
        <v>413</v>
      </c>
      <c r="E18" s="1795"/>
      <c r="F18" s="1815"/>
      <c r="G18" s="1815"/>
      <c r="H18" s="1796" t="e">
        <f>(H12+H16)/12</f>
      </c>
      <c r="I18" s="1796" t="e">
        <f>(I12+I16)/12</f>
      </c>
      <c r="J18" s="1796" t="e">
        <f t="shared" si="5"/>
      </c>
      <c r="K18" s="1796" t="e">
        <f>(K12+K16)/12</f>
      </c>
      <c r="L18" s="1796" t="e">
        <f>(L12+L16)/12</f>
      </c>
      <c r="M18" s="1796" t="e">
        <f>(M12+M16)/12</f>
      </c>
      <c r="N18" s="1796" t="e">
        <f>(N12+N16)/12</f>
      </c>
      <c r="O18" s="1797" t="e">
        <f t="shared" si="3"/>
      </c>
      <c r="P18" s="1797" t="e">
        <f t="shared" si="4"/>
      </c>
      <c r="Q18" s="1797"/>
      <c r="R18" s="1797"/>
      <c r="S18" s="1798"/>
      <c r="T18" s="1625"/>
      <c r="U18" s="1816" t="s">
        <v>883</v>
      </c>
      <c r="V18" s="1625"/>
      <c r="W18" s="1625"/>
      <c r="X18" s="1625"/>
      <c r="Y18" s="1625"/>
      <c r="Z18" s="1625"/>
      <c r="AA18" s="1625"/>
      <c r="AB18" s="1625"/>
      <c r="AC18" s="1625"/>
      <c r="AD18" s="1625"/>
      <c r="AE18" s="1625"/>
      <c r="AF18" s="1625"/>
      <c r="AG18" s="1625"/>
      <c r="AH18" s="1625"/>
      <c r="AI18" s="1625"/>
      <c r="AJ18" s="1625"/>
      <c r="AK18" s="1625"/>
      <c r="AL18" s="1625"/>
      <c r="AM18" s="1625"/>
      <c r="AN18" s="1625"/>
      <c r="AO18" s="1625"/>
      <c r="AP18" s="1625"/>
      <c r="AQ18" s="1625"/>
      <c r="AR18" s="1625"/>
      <c r="AS18" s="1625"/>
      <c r="AT18" s="1625"/>
      <c r="AU18" s="1625"/>
      <c r="AV18" s="1625"/>
      <c r="AW18" s="1625"/>
      <c r="AX18" s="1625"/>
      <c r="AY18" s="1625"/>
      <c r="AZ18" s="1625"/>
      <c r="BA18" s="1625"/>
      <c r="BB18" s="1625"/>
      <c r="BC18" s="1625"/>
      <c r="BD18" s="1625"/>
      <c r="BE18" s="1625"/>
      <c r="BF18" s="1625"/>
      <c r="BG18" s="1625"/>
      <c r="BH18" s="1625"/>
      <c r="BI18" s="1625"/>
      <c r="BJ18" s="1625"/>
      <c r="BK18" s="1625"/>
      <c r="BL18" s="1625"/>
      <c r="BM18" s="1625"/>
      <c r="BN18" s="1625"/>
      <c r="BO18" s="1625"/>
      <c r="BP18" s="1625"/>
      <c r="BQ18" s="1625"/>
      <c r="BR18" s="1625"/>
      <c r="BS18" s="1625"/>
      <c r="BT18" s="1625"/>
      <c r="BU18" s="1625"/>
      <c r="BV18" s="1625"/>
      <c r="BW18" s="1625"/>
      <c r="BX18" s="1625"/>
      <c r="BY18" s="1625"/>
      <c r="BZ18" s="1625"/>
      <c r="CA18" s="1625"/>
      <c r="CB18" s="1625"/>
      <c r="CC18" s="1625"/>
      <c r="CD18" s="1625"/>
      <c r="CE18" s="1625"/>
      <c r="CF18" s="1625"/>
      <c r="CG18" s="1625"/>
      <c r="CH18" s="1625"/>
      <c r="CI18" s="1625"/>
      <c r="CJ18" s="1625"/>
      <c r="CK18" s="1625"/>
      <c r="CL18" s="1625"/>
      <c r="CM18" s="1625"/>
      <c r="CN18" s="1625"/>
      <c r="CO18" s="1625"/>
      <c r="CP18" s="1625"/>
      <c r="CQ18" s="1625"/>
      <c r="CR18" s="1625"/>
      <c r="CS18" s="1625"/>
      <c r="CT18" s="1625"/>
      <c r="CU18" s="1625"/>
      <c r="CV18" s="1625"/>
      <c r="CW18" s="1625"/>
      <c r="CX18" s="1625"/>
      <c r="CY18" s="1625"/>
      <c r="CZ18" s="1625"/>
      <c r="DA18" s="1625"/>
      <c r="DB18" s="1625"/>
      <c r="DC18" s="1625"/>
      <c r="DD18" s="1625"/>
      <c r="DE18" s="1625"/>
      <c r="DF18" s="1625"/>
      <c r="DG18" s="1625"/>
      <c r="DH18" s="1625"/>
      <c r="DI18" s="1625"/>
      <c r="DJ18" s="1625"/>
      <c r="DK18" s="1625"/>
      <c r="DL18" s="1625"/>
      <c r="DM18" s="1625"/>
      <c r="DN18" s="1625"/>
      <c r="DO18" s="1625"/>
      <c r="DP18" s="1625"/>
      <c r="DQ18" s="1625"/>
      <c r="DR18" s="1625"/>
      <c r="DS18" s="1625"/>
      <c r="DT18" s="1625"/>
      <c r="DU18" s="1625"/>
      <c r="DV18" s="1625"/>
      <c r="DW18" s="1625"/>
      <c r="DX18" s="1625"/>
      <c r="DY18" s="1625"/>
      <c r="DZ18" s="1625"/>
      <c r="EA18" s="1625"/>
      <c r="EB18" s="1625"/>
      <c r="EC18" s="1625"/>
      <c r="ED18" s="1625"/>
      <c r="EE18" s="1625"/>
      <c r="EF18" s="1625"/>
      <c r="EG18" s="1625"/>
      <c r="EH18" s="1625"/>
      <c r="EI18" s="1625"/>
      <c r="EJ18" s="1625"/>
      <c r="EK18" s="1625"/>
      <c r="EL18" s="1625"/>
      <c r="EM18" s="1625"/>
      <c r="EN18" s="1625"/>
      <c r="EO18" s="1625"/>
      <c r="EP18" s="1625"/>
      <c r="EQ18" s="1625"/>
      <c r="ER18" s="1625"/>
      <c r="ES18" s="1625"/>
      <c r="ET18" s="1625"/>
      <c r="EU18" s="1625"/>
    </row>
    <row r="19" spans="1:151" ht="25.5" customHeight="1">
      <c r="B19" s="1473"/>
      <c r="C19" s="1813"/>
      <c r="D19" s="1801" t="e">
        <f>D13</f>
      </c>
      <c r="E19" s="1802"/>
      <c r="F19" s="1803"/>
      <c r="G19" s="1803"/>
      <c r="H19" s="1803"/>
      <c r="I19" s="1803"/>
      <c r="J19" s="1779">
        <f>I19-H19</f>
      </c>
      <c r="K19" s="1814"/>
      <c r="L19" s="1803"/>
      <c r="M19" s="1803"/>
      <c r="N19" s="1803"/>
      <c r="O19" s="1780">
        <f t="shared" si="3"/>
      </c>
      <c r="P19" s="1781">
        <f t="shared" si="4"/>
      </c>
      <c r="Q19" s="1804"/>
      <c r="R19" s="1804"/>
      <c r="S19" s="1477"/>
      <c r="U19" s="1765"/>
    </row>
    <row r="20" spans="1:151" ht="24.75" customHeight="1">
      <c r="A20" s="1625"/>
      <c r="B20" s="1792"/>
      <c r="C20" s="1793" t="s">
        <v>394</v>
      </c>
      <c r="D20" s="1794" t="s">
        <v>413</v>
      </c>
      <c r="E20" s="1795"/>
      <c r="F20" s="1796"/>
      <c r="G20" s="1796"/>
      <c r="H20" s="1796" t="e">
        <f>H14/12</f>
      </c>
      <c r="I20" s="1796" t="e">
        <f>I14/12</f>
      </c>
      <c r="J20" s="1796" t="e">
        <f t="shared" si="5"/>
      </c>
      <c r="K20" s="1796" t="e">
        <f>K14/12</f>
      </c>
      <c r="L20" s="1796" t="e">
        <f>L14/12</f>
      </c>
      <c r="M20" s="1796" t="e">
        <f>M14/12</f>
      </c>
      <c r="N20" s="1796" t="e">
        <f>N14/12</f>
      </c>
      <c r="O20" s="1797" t="e">
        <f t="shared" si="3"/>
      </c>
      <c r="P20" s="1797" t="e">
        <f t="shared" si="4"/>
      </c>
      <c r="Q20" s="1817"/>
      <c r="R20" s="1817"/>
      <c r="S20" s="1798"/>
      <c r="T20" s="1625"/>
      <c r="U20" s="1818" t="s">
        <v>701</v>
      </c>
      <c r="V20" s="1818"/>
      <c r="W20" s="1818"/>
      <c r="X20" s="1818"/>
      <c r="Y20" s="1818"/>
      <c r="Z20" s="1818"/>
      <c r="AA20" s="1818"/>
      <c r="AB20" s="1818"/>
      <c r="AC20" s="1818"/>
      <c r="AD20" s="1818"/>
      <c r="AE20" s="1818"/>
      <c r="AF20" s="1818"/>
      <c r="AG20" s="1818"/>
      <c r="AH20" s="1818"/>
      <c r="AI20" s="1818"/>
      <c r="AJ20" s="1818"/>
      <c r="AK20" s="1818"/>
      <c r="AL20" s="1818"/>
      <c r="AM20" s="1625"/>
      <c r="AN20" s="1625"/>
      <c r="AO20" s="1625"/>
      <c r="AP20" s="1625"/>
      <c r="AQ20" s="1625"/>
      <c r="AR20" s="1625"/>
      <c r="AS20" s="1625"/>
      <c r="AT20" s="1625"/>
      <c r="AU20" s="1625"/>
      <c r="AV20" s="1625"/>
      <c r="AW20" s="1625"/>
      <c r="AX20" s="1625"/>
      <c r="AY20" s="1625"/>
      <c r="AZ20" s="1625"/>
      <c r="BA20" s="1625"/>
      <c r="BB20" s="1625"/>
      <c r="BC20" s="1625"/>
      <c r="BD20" s="1625"/>
      <c r="BE20" s="1625"/>
      <c r="BF20" s="1625"/>
      <c r="BG20" s="1625"/>
      <c r="BH20" s="1625"/>
      <c r="BI20" s="1625"/>
      <c r="BJ20" s="1625"/>
      <c r="BK20" s="1625"/>
      <c r="BL20" s="1625"/>
      <c r="BM20" s="1625"/>
      <c r="BN20" s="1625"/>
      <c r="BO20" s="1625"/>
      <c r="BP20" s="1625"/>
      <c r="BQ20" s="1625"/>
      <c r="BR20" s="1625"/>
      <c r="BS20" s="1625"/>
      <c r="BT20" s="1625"/>
      <c r="BU20" s="1625"/>
      <c r="BV20" s="1625"/>
      <c r="BW20" s="1625"/>
      <c r="BX20" s="1625"/>
      <c r="BY20" s="1625"/>
      <c r="BZ20" s="1625"/>
      <c r="CA20" s="1625"/>
      <c r="CB20" s="1625"/>
      <c r="CC20" s="1625"/>
      <c r="CD20" s="1625"/>
      <c r="CE20" s="1625"/>
      <c r="CF20" s="1625"/>
      <c r="CG20" s="1625"/>
      <c r="CH20" s="1625"/>
      <c r="CI20" s="1625"/>
      <c r="CJ20" s="1625"/>
      <c r="CK20" s="1625"/>
      <c r="CL20" s="1625"/>
      <c r="CM20" s="1625"/>
      <c r="CN20" s="1625"/>
      <c r="CO20" s="1625"/>
      <c r="CP20" s="1625"/>
      <c r="CQ20" s="1625"/>
      <c r="CR20" s="1625"/>
      <c r="CS20" s="1625"/>
      <c r="CT20" s="1625"/>
      <c r="CU20" s="1625"/>
      <c r="CV20" s="1625"/>
      <c r="CW20" s="1625"/>
      <c r="CX20" s="1625"/>
      <c r="CY20" s="1625"/>
      <c r="CZ20" s="1625"/>
      <c r="DA20" s="1625"/>
      <c r="DB20" s="1625"/>
      <c r="DC20" s="1625"/>
      <c r="DD20" s="1625"/>
      <c r="DE20" s="1625"/>
      <c r="DF20" s="1625"/>
      <c r="DG20" s="1625"/>
      <c r="DH20" s="1625"/>
      <c r="DI20" s="1625"/>
      <c r="DJ20" s="1625"/>
      <c r="DK20" s="1625"/>
      <c r="DL20" s="1625"/>
      <c r="DM20" s="1625"/>
      <c r="DN20" s="1625"/>
      <c r="DO20" s="1625"/>
      <c r="DP20" s="1625"/>
      <c r="DQ20" s="1625"/>
      <c r="DR20" s="1625"/>
      <c r="DS20" s="1625"/>
      <c r="DT20" s="1625"/>
      <c r="DU20" s="1625"/>
      <c r="DV20" s="1625"/>
      <c r="DW20" s="1625"/>
      <c r="DX20" s="1625"/>
      <c r="DY20" s="1625"/>
      <c r="DZ20" s="1625"/>
      <c r="EA20" s="1625"/>
      <c r="EB20" s="1625"/>
      <c r="EC20" s="1625"/>
      <c r="ED20" s="1625"/>
      <c r="EE20" s="1625"/>
      <c r="EF20" s="1625"/>
      <c r="EG20" s="1625"/>
      <c r="EH20" s="1625"/>
      <c r="EI20" s="1625"/>
      <c r="EJ20" s="1625"/>
      <c r="EK20" s="1625"/>
      <c r="EL20" s="1625"/>
      <c r="EM20" s="1625"/>
      <c r="EN20" s="1625"/>
      <c r="EO20" s="1625"/>
      <c r="EP20" s="1625"/>
      <c r="EQ20" s="1625"/>
      <c r="ER20" s="1625"/>
      <c r="ES20" s="1625"/>
      <c r="ET20" s="1625"/>
      <c r="EU20" s="1625"/>
    </row>
    <row r="21" spans="1:151" ht="24.75" customHeight="1">
      <c r="B21" s="1473"/>
      <c r="C21" s="1806" t="s">
        <v>392</v>
      </c>
      <c r="D21" s="1777" t="e">
        <f>D15</f>
      </c>
      <c r="E21" s="1802"/>
      <c r="F21" s="1819"/>
      <c r="G21" s="1819"/>
      <c r="H21" s="1819"/>
      <c r="I21" s="1819"/>
      <c r="J21" s="1779">
        <f>I21-H21</f>
      </c>
      <c r="K21" s="1781"/>
      <c r="L21" s="1819"/>
      <c r="M21" s="1819"/>
      <c r="N21" s="1803"/>
      <c r="O21" s="1780">
        <f t="shared" si="3"/>
      </c>
      <c r="P21" s="1781">
        <f t="shared" si="4"/>
      </c>
      <c r="Q21" s="1811"/>
      <c r="R21" s="1811"/>
      <c r="S21" s="1477"/>
      <c r="U21" s="1765"/>
    </row>
    <row r="22" spans="1:151" ht="24.75" customHeight="1">
      <c r="A22" s="1625"/>
      <c r="B22" s="1792"/>
      <c r="C22" s="1771" t="s">
        <v>395</v>
      </c>
      <c r="D22" s="1820"/>
      <c r="E22" s="1821"/>
      <c r="F22" s="1774">
        <f>SUM(F23:F24)</f>
      </c>
      <c r="G22" s="1774">
        <f t="shared" ref="G22:H22" si="6">SUM(G23:G24)</f>
      </c>
      <c r="H22" s="1774">
        <f t="shared" si="6"/>
      </c>
      <c r="I22" s="1774">
        <f>SUM(I23:I24)</f>
      </c>
      <c r="J22" s="1774">
        <f>I22-H22</f>
      </c>
      <c r="K22" s="1774">
        <f t="shared" ref="K22:N22" si="7">SUM(K23:K24)</f>
      </c>
      <c r="L22" s="1774">
        <f t="shared" si="7"/>
      </c>
      <c r="M22" s="1774">
        <f t="shared" si="7"/>
      </c>
      <c r="N22" s="1774">
        <f t="shared" si="7"/>
      </c>
      <c r="O22" s="1775">
        <f t="shared" si="3"/>
      </c>
      <c r="P22" s="1775">
        <f t="shared" si="4"/>
      </c>
      <c r="Q22" s="1775"/>
      <c r="R22" s="1775"/>
      <c r="S22" s="1798"/>
      <c r="T22" s="1625"/>
      <c r="U22" s="1799"/>
      <c r="V22" s="1625"/>
      <c r="W22" s="1625"/>
      <c r="X22" s="1625"/>
      <c r="Y22" s="1625"/>
      <c r="Z22" s="1625"/>
      <c r="AA22" s="1625"/>
      <c r="AB22" s="1625"/>
      <c r="AC22" s="1625"/>
      <c r="AD22" s="1625"/>
      <c r="AE22" s="1625"/>
      <c r="AF22" s="1625"/>
      <c r="AG22" s="1625"/>
      <c r="AH22" s="1625"/>
      <c r="AI22" s="1625"/>
      <c r="AJ22" s="1625"/>
      <c r="AK22" s="1625"/>
      <c r="AL22" s="1625"/>
      <c r="AM22" s="1625"/>
      <c r="AN22" s="1625"/>
      <c r="AO22" s="1625"/>
      <c r="AP22" s="1625"/>
      <c r="AQ22" s="1625"/>
      <c r="AR22" s="1625"/>
      <c r="AS22" s="1625"/>
      <c r="AT22" s="1625"/>
      <c r="AU22" s="1625"/>
      <c r="AV22" s="1625"/>
      <c r="AW22" s="1625"/>
      <c r="AX22" s="1625"/>
      <c r="AY22" s="1625"/>
      <c r="AZ22" s="1625"/>
      <c r="BA22" s="1625"/>
      <c r="BB22" s="1625"/>
      <c r="BC22" s="1625"/>
      <c r="BD22" s="1625"/>
      <c r="BE22" s="1625"/>
      <c r="BF22" s="1625"/>
      <c r="BG22" s="1625"/>
      <c r="BH22" s="1625"/>
      <c r="BI22" s="1625"/>
      <c r="BJ22" s="1625"/>
      <c r="BK22" s="1625"/>
      <c r="BL22" s="1625"/>
      <c r="BM22" s="1625"/>
      <c r="BN22" s="1625"/>
      <c r="BO22" s="1625"/>
      <c r="BP22" s="1625"/>
      <c r="BQ22" s="1625"/>
      <c r="BR22" s="1625"/>
      <c r="BS22" s="1625"/>
      <c r="BT22" s="1625"/>
      <c r="BU22" s="1625"/>
      <c r="BV22" s="1625"/>
      <c r="BW22" s="1625"/>
      <c r="BX22" s="1625"/>
      <c r="BY22" s="1625"/>
      <c r="BZ22" s="1625"/>
      <c r="CA22" s="1625"/>
      <c r="CB22" s="1625"/>
      <c r="CC22" s="1625"/>
      <c r="CD22" s="1625"/>
      <c r="CE22" s="1625"/>
      <c r="CF22" s="1625"/>
      <c r="CG22" s="1625"/>
      <c r="CH22" s="1625"/>
      <c r="CI22" s="1625"/>
      <c r="CJ22" s="1625"/>
      <c r="CK22" s="1625"/>
      <c r="CL22" s="1625"/>
      <c r="CM22" s="1625"/>
      <c r="CN22" s="1625"/>
      <c r="CO22" s="1625"/>
      <c r="CP22" s="1625"/>
      <c r="CQ22" s="1625"/>
      <c r="CR22" s="1625"/>
      <c r="CS22" s="1625"/>
      <c r="CT22" s="1625"/>
      <c r="CU22" s="1625"/>
      <c r="CV22" s="1625"/>
      <c r="CW22" s="1625"/>
      <c r="CX22" s="1625"/>
      <c r="CY22" s="1625"/>
      <c r="CZ22" s="1625"/>
      <c r="DA22" s="1625"/>
      <c r="DB22" s="1625"/>
      <c r="DC22" s="1625"/>
      <c r="DD22" s="1625"/>
      <c r="DE22" s="1625"/>
      <c r="DF22" s="1625"/>
      <c r="DG22" s="1625"/>
      <c r="DH22" s="1625"/>
      <c r="DI22" s="1625"/>
      <c r="DJ22" s="1625"/>
      <c r="DK22" s="1625"/>
      <c r="DL22" s="1625"/>
      <c r="DM22" s="1625"/>
      <c r="DN22" s="1625"/>
      <c r="DO22" s="1625"/>
      <c r="DP22" s="1625"/>
      <c r="DQ22" s="1625"/>
      <c r="DR22" s="1625"/>
      <c r="DS22" s="1625"/>
      <c r="DT22" s="1625"/>
      <c r="DU22" s="1625"/>
      <c r="DV22" s="1625"/>
      <c r="DW22" s="1625"/>
      <c r="DX22" s="1625"/>
      <c r="DY22" s="1625"/>
      <c r="DZ22" s="1625"/>
      <c r="EA22" s="1625"/>
      <c r="EB22" s="1625"/>
      <c r="EC22" s="1625"/>
      <c r="ED22" s="1625"/>
      <c r="EE22" s="1625"/>
      <c r="EF22" s="1625"/>
      <c r="EG22" s="1625"/>
      <c r="EH22" s="1625"/>
      <c r="EI22" s="1625"/>
      <c r="EJ22" s="1625"/>
      <c r="EK22" s="1625"/>
      <c r="EL22" s="1625"/>
      <c r="EM22" s="1625"/>
      <c r="EN22" s="1625"/>
      <c r="EO22" s="1625"/>
      <c r="EP22" s="1625"/>
      <c r="EQ22" s="1625"/>
      <c r="ER22" s="1625"/>
      <c r="ES22" s="1625"/>
      <c r="ET22" s="1625"/>
      <c r="EU22" s="1625"/>
    </row>
    <row r="23" spans="1:151" ht="24.75" customHeight="1">
      <c r="B23" s="1473"/>
      <c r="C23" s="1822" t="s">
        <v>396</v>
      </c>
      <c r="D23" s="1823"/>
      <c r="E23" s="1795"/>
      <c r="F23" s="1824"/>
      <c r="G23" s="1824"/>
      <c r="H23" s="1824"/>
      <c r="I23" s="1824"/>
      <c r="J23" s="1796">
        <f t="shared" si="5"/>
      </c>
      <c r="K23" s="1825"/>
      <c r="L23" s="1826"/>
      <c r="M23" s="1826"/>
      <c r="N23" s="1826"/>
      <c r="O23" s="1797">
        <f t="shared" ref="O23:O24" si="8">M23+N23</f>
      </c>
      <c r="P23" s="1797">
        <f t="shared" ref="P23:P24" si="9">K23+L23+O23</f>
      </c>
      <c r="Q23" s="1825"/>
      <c r="R23" s="1825"/>
      <c r="S23" s="1477"/>
      <c r="U23" s="1765"/>
    </row>
    <row r="24" spans="1:151" ht="24.75" customHeight="1">
      <c r="B24" s="1473"/>
      <c r="C24" s="1822" t="s">
        <v>397</v>
      </c>
      <c r="D24" s="1823"/>
      <c r="E24" s="1827"/>
      <c r="F24" s="1824"/>
      <c r="G24" s="1824"/>
      <c r="H24" s="1824"/>
      <c r="I24" s="1824"/>
      <c r="J24" s="1796">
        <f t="shared" si="5"/>
      </c>
      <c r="K24" s="1825"/>
      <c r="L24" s="1826"/>
      <c r="M24" s="1826"/>
      <c r="N24" s="1826"/>
      <c r="O24" s="1797">
        <f t="shared" si="8"/>
      </c>
      <c r="P24" s="1797">
        <f t="shared" si="9"/>
      </c>
      <c r="Q24" s="1825"/>
      <c r="R24" s="1825"/>
      <c r="S24" s="1477"/>
      <c r="U24" s="1765"/>
    </row>
    <row r="25" spans="1:151" ht="24.75" customHeight="1">
      <c r="A25" s="1625"/>
      <c r="B25" s="1792"/>
      <c r="C25" s="1771" t="s">
        <v>398</v>
      </c>
      <c r="D25" s="1820"/>
      <c r="E25" s="1821"/>
      <c r="F25" s="1774" t="e">
        <f>F26+F27+F39+F40+F41+F42+F45+F48+F49+F50+F51+F52+F53+F56+F57</f>
      </c>
      <c r="G25" s="1774" t="e">
        <f>G26+G27+G39+G40+G41+G42+G45+G48+G49+G50+G51+G52+G53+G56+G57</f>
      </c>
      <c r="H25" s="1774" t="e">
        <f>H26+H27+H39+H40+H41+H42+H45+H48+H49+H50+H51+H52+H53+H56+H57</f>
      </c>
      <c r="I25" s="1774" t="e">
        <f>I26+I27+I39+I40+I41+I42+I45+I48+I49+I50+I51+I52+I53+I56+I57</f>
      </c>
      <c r="J25" s="1774" t="e">
        <f>I25-H25</f>
      </c>
      <c r="K25" s="1774" t="e">
        <f>K26+K27+K39+K40+K41+K42+K45+K48+K49+K50+K51+K52+K53+K56+K57</f>
      </c>
      <c r="L25" s="1774" t="e">
        <f>L26+L27+L39+L40+L41+L42+L45+L48+L49+L50+L51+L52+L53+L56+L57</f>
      </c>
      <c r="M25" s="1774" t="e">
        <f>M26+M27+M39+M40+M41+M42+M45+M48+M49+M50+M51+M52+M53+M56+M57</f>
      </c>
      <c r="N25" s="1774" t="e">
        <f>N26+N27+N39+N40+N41+N42+N45+N48+N49+N50+N51+N52+N53+N56+N57</f>
      </c>
      <c r="O25" s="1775" t="e">
        <f>M25+N25</f>
      </c>
      <c r="P25" s="1775" t="e">
        <f>K25+L25+O25</f>
      </c>
      <c r="Q25" s="1775"/>
      <c r="R25" s="1775"/>
      <c r="S25" s="1798"/>
      <c r="T25" s="1625"/>
      <c r="U25" s="1799"/>
      <c r="V25" s="1625"/>
      <c r="W25" s="1625"/>
      <c r="X25" s="1625"/>
      <c r="Y25" s="1625"/>
      <c r="Z25" s="1625"/>
      <c r="AA25" s="1625"/>
      <c r="AB25" s="1625"/>
      <c r="AC25" s="1625"/>
      <c r="AD25" s="1625"/>
      <c r="AE25" s="1625"/>
      <c r="AF25" s="1625"/>
      <c r="AG25" s="1625"/>
      <c r="AH25" s="1625"/>
      <c r="AI25" s="1625"/>
      <c r="AJ25" s="1625"/>
      <c r="AK25" s="1625"/>
      <c r="AL25" s="1625"/>
      <c r="AM25" s="1625"/>
      <c r="AN25" s="1625"/>
      <c r="AO25" s="1625"/>
      <c r="AP25" s="1625"/>
      <c r="AQ25" s="1625"/>
      <c r="AR25" s="1625"/>
      <c r="AS25" s="1625"/>
      <c r="AT25" s="1625"/>
      <c r="AU25" s="1625"/>
      <c r="AV25" s="1625"/>
      <c r="AW25" s="1625"/>
      <c r="AX25" s="1625"/>
      <c r="AY25" s="1625"/>
      <c r="AZ25" s="1625"/>
      <c r="BA25" s="1625"/>
      <c r="BB25" s="1625"/>
      <c r="BC25" s="1625"/>
      <c r="BD25" s="1625"/>
      <c r="BE25" s="1625"/>
      <c r="BF25" s="1625"/>
      <c r="BG25" s="1625"/>
      <c r="BH25" s="1625"/>
      <c r="BI25" s="1625"/>
      <c r="BJ25" s="1625"/>
      <c r="BK25" s="1625"/>
      <c r="BL25" s="1625"/>
      <c r="BM25" s="1625"/>
      <c r="BN25" s="1625"/>
      <c r="BO25" s="1625"/>
      <c r="BP25" s="1625"/>
      <c r="BQ25" s="1625"/>
      <c r="BR25" s="1625"/>
      <c r="BS25" s="1625"/>
      <c r="BT25" s="1625"/>
      <c r="BU25" s="1625"/>
      <c r="BV25" s="1625"/>
      <c r="BW25" s="1625"/>
      <c r="BX25" s="1625"/>
      <c r="BY25" s="1625"/>
      <c r="BZ25" s="1625"/>
      <c r="CA25" s="1625"/>
      <c r="CB25" s="1625"/>
      <c r="CC25" s="1625"/>
      <c r="CD25" s="1625"/>
      <c r="CE25" s="1625"/>
      <c r="CF25" s="1625"/>
      <c r="CG25" s="1625"/>
      <c r="CH25" s="1625"/>
      <c r="CI25" s="1625"/>
      <c r="CJ25" s="1625"/>
      <c r="CK25" s="1625"/>
      <c r="CL25" s="1625"/>
      <c r="CM25" s="1625"/>
      <c r="CN25" s="1625"/>
      <c r="CO25" s="1625"/>
      <c r="CP25" s="1625"/>
      <c r="CQ25" s="1625"/>
      <c r="CR25" s="1625"/>
      <c r="CS25" s="1625"/>
      <c r="CT25" s="1625"/>
      <c r="CU25" s="1625"/>
      <c r="CV25" s="1625"/>
      <c r="CW25" s="1625"/>
      <c r="CX25" s="1625"/>
      <c r="CY25" s="1625"/>
      <c r="CZ25" s="1625"/>
      <c r="DA25" s="1625"/>
      <c r="DB25" s="1625"/>
      <c r="DC25" s="1625"/>
      <c r="DD25" s="1625"/>
      <c r="DE25" s="1625"/>
      <c r="DF25" s="1625"/>
      <c r="DG25" s="1625"/>
      <c r="DH25" s="1625"/>
      <c r="DI25" s="1625"/>
      <c r="DJ25" s="1625"/>
      <c r="DK25" s="1625"/>
      <c r="DL25" s="1625"/>
      <c r="DM25" s="1625"/>
      <c r="DN25" s="1625"/>
      <c r="DO25" s="1625"/>
      <c r="DP25" s="1625"/>
      <c r="DQ25" s="1625"/>
      <c r="DR25" s="1625"/>
      <c r="DS25" s="1625"/>
      <c r="DT25" s="1625"/>
      <c r="DU25" s="1625"/>
      <c r="DV25" s="1625"/>
      <c r="DW25" s="1625"/>
      <c r="DX25" s="1625"/>
      <c r="DY25" s="1625"/>
      <c r="DZ25" s="1625"/>
      <c r="EA25" s="1625"/>
      <c r="EB25" s="1625"/>
      <c r="EC25" s="1625"/>
      <c r="ED25" s="1625"/>
      <c r="EE25" s="1625"/>
      <c r="EF25" s="1625"/>
      <c r="EG25" s="1625"/>
      <c r="EH25" s="1625"/>
      <c r="EI25" s="1625"/>
      <c r="EJ25" s="1625"/>
      <c r="EK25" s="1625"/>
      <c r="EL25" s="1625"/>
      <c r="EM25" s="1625"/>
      <c r="EN25" s="1625"/>
      <c r="EO25" s="1625"/>
      <c r="EP25" s="1625"/>
      <c r="EQ25" s="1625"/>
      <c r="ER25" s="1625"/>
      <c r="ES25" s="1625"/>
      <c r="ET25" s="1625"/>
      <c r="EU25" s="1625"/>
    </row>
    <row r="26" spans="1:151" ht="24.75" customHeight="1">
      <c r="A26" s="1828"/>
      <c r="B26" s="1829"/>
      <c r="C26" s="1830" t="s">
        <v>399</v>
      </c>
      <c r="D26" s="1794" t="e">
        <f>HLOOKUP(공통!E5, 공통!$E$8:$P$149, 공통!D43, FALSE)</f>
      </c>
      <c r="E26" s="1795"/>
      <c r="F26" s="1796" t="e">
        <f>HLOOKUP(공통!E5-1, 공통!$E$8:$P$149, 공통!D44, FALSE)</f>
      </c>
      <c r="G26" s="1796" t="e">
        <f>HLOOKUP(공통!E5, 공통!$E$8:$P$149, 공통!D44, FALSE)</f>
      </c>
      <c r="H26" s="1797" t="e">
        <f>HLOOKUP(공통!E5-1, 공통!$E$8:$P$149, 공통!D45, FALSE)</f>
      </c>
      <c r="I26" s="1797" t="e">
        <f>HLOOKUP(공통!E5, 공통!$E$8:$P$149, 공통!D45, FALSE)</f>
      </c>
      <c r="J26" s="1796" t="e">
        <f t="shared" si="5"/>
      </c>
      <c r="K26" s="1797" t="e">
        <f>HLOOKUP(공통!E5, 공통!$E$8:$P$149, 공통!D46, FALSE)</f>
      </c>
      <c r="L26" s="1797" t="e">
        <f>HLOOKUP(공통!E5, 공통!$E$8:$P$149, 공통!D47, FALSE)</f>
      </c>
      <c r="M26" s="1797" t="e">
        <f>HLOOKUP(공통!E5, 공통!$E$8:$P$149, 공통!D48, FALSE)</f>
      </c>
      <c r="N26" s="1797" t="e">
        <f>HLOOKUP(공통!E5, 공통!$E$8:$P$149, 공통!D49, FALSE)</f>
      </c>
      <c r="O26" s="1797" t="e">
        <f t="shared" ref="O26:O27" si="10">M26+N26</f>
      </c>
      <c r="P26" s="1797" t="e">
        <f t="shared" ref="P26:P27" si="11">K26+L26+O26</f>
      </c>
      <c r="Q26" s="1797"/>
      <c r="R26" s="1797"/>
      <c r="S26" s="1798"/>
      <c r="T26" s="1625"/>
      <c r="U26" s="1831" t="s">
        <v>702</v>
      </c>
      <c r="V26" s="1828"/>
      <c r="W26" s="1828"/>
      <c r="X26" s="1828"/>
      <c r="Y26" s="1828"/>
      <c r="Z26" s="1828"/>
      <c r="AA26" s="1828"/>
      <c r="AB26" s="1828"/>
      <c r="AC26" s="1828"/>
      <c r="AD26" s="1828"/>
      <c r="AE26" s="1828"/>
      <c r="AF26" s="1828"/>
      <c r="AG26" s="1828"/>
      <c r="AH26" s="1828"/>
      <c r="AI26" s="1828"/>
      <c r="AJ26" s="1828"/>
      <c r="AK26" s="1828"/>
      <c r="AL26" s="1828"/>
      <c r="AM26" s="1828"/>
      <c r="AN26" s="1828"/>
      <c r="AO26" s="1828"/>
      <c r="AP26" s="1828"/>
      <c r="AQ26" s="1828"/>
      <c r="AR26" s="1828"/>
      <c r="AS26" s="1828"/>
      <c r="AT26" s="1828"/>
      <c r="AU26" s="1828"/>
      <c r="AV26" s="1828"/>
      <c r="AW26" s="1828"/>
      <c r="AX26" s="1828"/>
      <c r="AY26" s="1828"/>
      <c r="AZ26" s="1828"/>
      <c r="BA26" s="1828"/>
      <c r="BB26" s="1828"/>
      <c r="BC26" s="1828"/>
      <c r="BD26" s="1828"/>
      <c r="BE26" s="1828"/>
      <c r="BF26" s="1828"/>
      <c r="BG26" s="1828"/>
      <c r="BH26" s="1828"/>
      <c r="BI26" s="1828"/>
      <c r="BJ26" s="1828"/>
      <c r="BK26" s="1828"/>
      <c r="BL26" s="1828"/>
      <c r="BM26" s="1828"/>
      <c r="BN26" s="1828"/>
      <c r="BO26" s="1828"/>
      <c r="BP26" s="1828"/>
      <c r="BQ26" s="1828"/>
      <c r="BR26" s="1828"/>
      <c r="BS26" s="1828"/>
      <c r="BT26" s="1828"/>
      <c r="BU26" s="1828"/>
      <c r="BV26" s="1828"/>
      <c r="BW26" s="1828"/>
      <c r="BX26" s="1828"/>
      <c r="BY26" s="1828"/>
      <c r="BZ26" s="1828"/>
      <c r="CA26" s="1828"/>
      <c r="CB26" s="1828"/>
      <c r="CC26" s="1828"/>
      <c r="CD26" s="1828"/>
      <c r="CE26" s="1828"/>
      <c r="CF26" s="1828"/>
      <c r="CG26" s="1828"/>
      <c r="CH26" s="1828"/>
      <c r="CI26" s="1828"/>
      <c r="CJ26" s="1828"/>
      <c r="CK26" s="1828"/>
      <c r="CL26" s="1828"/>
      <c r="CM26" s="1828"/>
      <c r="CN26" s="1828"/>
      <c r="CO26" s="1828"/>
      <c r="CP26" s="1828"/>
      <c r="CQ26" s="1828"/>
      <c r="CR26" s="1828"/>
      <c r="CS26" s="1828"/>
      <c r="CT26" s="1828"/>
      <c r="CU26" s="1828"/>
      <c r="CV26" s="1828"/>
      <c r="CW26" s="1828"/>
      <c r="CX26" s="1828"/>
      <c r="CY26" s="1828"/>
      <c r="CZ26" s="1828"/>
      <c r="DA26" s="1828"/>
      <c r="DB26" s="1828"/>
      <c r="DC26" s="1828"/>
      <c r="DD26" s="1828"/>
      <c r="DE26" s="1828"/>
      <c r="DF26" s="1828"/>
      <c r="DG26" s="1828"/>
      <c r="DH26" s="1828"/>
      <c r="DI26" s="1828"/>
      <c r="DJ26" s="1828"/>
      <c r="DK26" s="1828"/>
      <c r="DL26" s="1828"/>
      <c r="DM26" s="1828"/>
      <c r="DN26" s="1828"/>
      <c r="DO26" s="1828"/>
      <c r="DP26" s="1828"/>
      <c r="DQ26" s="1828"/>
      <c r="DR26" s="1828"/>
      <c r="DS26" s="1828"/>
      <c r="DT26" s="1828"/>
      <c r="DU26" s="1828"/>
      <c r="DV26" s="1828"/>
      <c r="DW26" s="1828"/>
      <c r="DX26" s="1828"/>
      <c r="DY26" s="1828"/>
      <c r="DZ26" s="1828"/>
      <c r="EA26" s="1828"/>
      <c r="EB26" s="1828"/>
      <c r="EC26" s="1828"/>
      <c r="ED26" s="1828"/>
      <c r="EE26" s="1828"/>
      <c r="EF26" s="1828"/>
      <c r="EG26" s="1828"/>
      <c r="EH26" s="1828"/>
      <c r="EI26" s="1828"/>
      <c r="EJ26" s="1828"/>
      <c r="EK26" s="1828"/>
      <c r="EL26" s="1828"/>
      <c r="EM26" s="1828"/>
      <c r="EN26" s="1828"/>
      <c r="EO26" s="1828"/>
      <c r="EP26" s="1828"/>
      <c r="EQ26" s="1828"/>
      <c r="ER26" s="1828"/>
      <c r="ES26" s="1828"/>
      <c r="ET26" s="1828"/>
      <c r="EU26" s="1828"/>
    </row>
    <row r="27" spans="1:151" ht="24.75" customHeight="1">
      <c r="A27" s="1828"/>
      <c r="B27" s="1829"/>
      <c r="C27" s="1832" t="s">
        <v>93</v>
      </c>
      <c r="D27" s="1794" t="s">
        <v>413</v>
      </c>
      <c r="E27" s="1833"/>
      <c r="F27" s="1834">
        <f>F28+F34</f>
      </c>
      <c r="G27" s="1834">
        <f t="shared" ref="G27:N27" si="12">G28+G34</f>
      </c>
      <c r="H27" s="1834" t="e">
        <f t="shared" si="12"/>
      </c>
      <c r="I27" s="1834" t="e">
        <f t="shared" si="12"/>
      </c>
      <c r="J27" s="1796" t="e">
        <f t="shared" si="5"/>
      </c>
      <c r="K27" s="1834" t="e">
        <f t="shared" si="12"/>
      </c>
      <c r="L27" s="1834" t="e">
        <f t="shared" si="12"/>
      </c>
      <c r="M27" s="1834" t="e">
        <f t="shared" si="12"/>
      </c>
      <c r="N27" s="1834" t="e">
        <f t="shared" si="12"/>
      </c>
      <c r="O27" s="1797" t="e">
        <f t="shared" si="10"/>
      </c>
      <c r="P27" s="1797" t="e">
        <f t="shared" si="11"/>
      </c>
      <c r="Q27" s="1817"/>
      <c r="R27" s="1817"/>
      <c r="S27" s="1798"/>
      <c r="T27" s="1625"/>
      <c r="U27" s="1835"/>
      <c r="V27" s="1828"/>
      <c r="W27" s="1828"/>
      <c r="X27" s="1828"/>
      <c r="Y27" s="1828"/>
      <c r="Z27" s="1828"/>
      <c r="AA27" s="1828"/>
      <c r="AB27" s="1828"/>
      <c r="AC27" s="1836"/>
      <c r="AD27" s="1828"/>
      <c r="AE27" s="1828"/>
      <c r="AF27" s="1828"/>
      <c r="AG27" s="1828"/>
      <c r="AH27" s="1828"/>
      <c r="AI27" s="1828"/>
      <c r="AJ27" s="1828"/>
      <c r="AK27" s="1828"/>
      <c r="AL27" s="1828"/>
      <c r="AM27" s="1828"/>
      <c r="AN27" s="1828"/>
      <c r="AO27" s="1828"/>
      <c r="AP27" s="1828"/>
      <c r="AQ27" s="1828"/>
      <c r="AR27" s="1828"/>
      <c r="AS27" s="1828"/>
      <c r="AT27" s="1828"/>
      <c r="AU27" s="1828"/>
      <c r="AV27" s="1828"/>
      <c r="AW27" s="1828"/>
      <c r="AX27" s="1828"/>
      <c r="AY27" s="1828"/>
      <c r="AZ27" s="1828"/>
      <c r="BA27" s="1828"/>
      <c r="BB27" s="1828"/>
      <c r="BC27" s="1828"/>
      <c r="BD27" s="1828"/>
      <c r="BE27" s="1828"/>
      <c r="BF27" s="1828"/>
      <c r="BG27" s="1828"/>
      <c r="BH27" s="1828"/>
      <c r="BI27" s="1828"/>
      <c r="BJ27" s="1828"/>
      <c r="BK27" s="1828"/>
      <c r="BL27" s="1828"/>
      <c r="BM27" s="1828"/>
      <c r="BN27" s="1828"/>
      <c r="BO27" s="1828"/>
      <c r="BP27" s="1828"/>
      <c r="BQ27" s="1828"/>
      <c r="BR27" s="1828"/>
      <c r="BS27" s="1828"/>
      <c r="BT27" s="1828"/>
      <c r="BU27" s="1828"/>
      <c r="BV27" s="1828"/>
      <c r="BW27" s="1828"/>
      <c r="BX27" s="1828"/>
      <c r="BY27" s="1828"/>
      <c r="BZ27" s="1828"/>
      <c r="CA27" s="1828"/>
      <c r="CB27" s="1828"/>
      <c r="CC27" s="1828"/>
      <c r="CD27" s="1828"/>
      <c r="CE27" s="1828"/>
      <c r="CF27" s="1828"/>
      <c r="CG27" s="1828"/>
      <c r="CH27" s="1828"/>
      <c r="CI27" s="1828"/>
      <c r="CJ27" s="1828"/>
      <c r="CK27" s="1828"/>
      <c r="CL27" s="1828"/>
      <c r="CM27" s="1828"/>
      <c r="CN27" s="1828"/>
      <c r="CO27" s="1828"/>
      <c r="CP27" s="1828"/>
      <c r="CQ27" s="1828"/>
      <c r="CR27" s="1828"/>
      <c r="CS27" s="1828"/>
      <c r="CT27" s="1828"/>
      <c r="CU27" s="1828"/>
      <c r="CV27" s="1828"/>
      <c r="CW27" s="1828"/>
      <c r="CX27" s="1828"/>
      <c r="CY27" s="1828"/>
      <c r="CZ27" s="1828"/>
      <c r="DA27" s="1828"/>
      <c r="DB27" s="1828"/>
      <c r="DC27" s="1828"/>
      <c r="DD27" s="1828"/>
      <c r="DE27" s="1828"/>
      <c r="DF27" s="1828"/>
      <c r="DG27" s="1828"/>
      <c r="DH27" s="1828"/>
      <c r="DI27" s="1828"/>
      <c r="DJ27" s="1828"/>
      <c r="DK27" s="1828"/>
      <c r="DL27" s="1828"/>
      <c r="DM27" s="1828"/>
      <c r="DN27" s="1828"/>
      <c r="DO27" s="1828"/>
      <c r="DP27" s="1828"/>
      <c r="DQ27" s="1828"/>
      <c r="DR27" s="1828"/>
      <c r="DS27" s="1828"/>
      <c r="DT27" s="1828"/>
      <c r="DU27" s="1828"/>
      <c r="DV27" s="1828"/>
      <c r="DW27" s="1828"/>
      <c r="DX27" s="1828"/>
      <c r="DY27" s="1828"/>
      <c r="DZ27" s="1828"/>
      <c r="EA27" s="1828"/>
      <c r="EB27" s="1828"/>
      <c r="EC27" s="1828"/>
      <c r="ED27" s="1828"/>
      <c r="EE27" s="1828"/>
      <c r="EF27" s="1828"/>
      <c r="EG27" s="1828"/>
      <c r="EH27" s="1828"/>
      <c r="EI27" s="1828"/>
      <c r="EJ27" s="1828"/>
      <c r="EK27" s="1828"/>
      <c r="EL27" s="1828"/>
      <c r="EM27" s="1828"/>
      <c r="EN27" s="1828"/>
      <c r="EO27" s="1828"/>
      <c r="EP27" s="1828"/>
      <c r="EQ27" s="1828"/>
      <c r="ER27" s="1828"/>
      <c r="ES27" s="1828"/>
      <c r="ET27" s="1828"/>
      <c r="EU27" s="1828"/>
    </row>
    <row r="28" spans="1:151" ht="24.75" customHeight="1">
      <c r="B28" s="1473"/>
      <c r="C28" s="1837" t="s">
        <v>94</v>
      </c>
      <c r="D28" s="1838" t="s">
        <v>622</v>
      </c>
      <c r="E28" s="1839"/>
      <c r="F28" s="1840">
        <f>SUM(F29:F33)</f>
      </c>
      <c r="G28" s="1840">
        <f t="shared" ref="G28:N28" si="13">SUM(G29:G33)</f>
      </c>
      <c r="H28" s="1840" t="e">
        <f t="shared" si="13"/>
      </c>
      <c r="I28" s="1840" t="e">
        <f t="shared" si="13"/>
      </c>
      <c r="J28" s="1840" t="e">
        <f t="shared" si="13"/>
      </c>
      <c r="K28" s="1840" t="e">
        <f t="shared" si="13"/>
      </c>
      <c r="L28" s="1840" t="e">
        <f t="shared" si="13"/>
      </c>
      <c r="M28" s="1840" t="e">
        <f t="shared" si="13"/>
      </c>
      <c r="N28" s="1840" t="e">
        <f t="shared" si="13"/>
      </c>
      <c r="O28" s="1841" t="e">
        <f>M28+N28</f>
      </c>
      <c r="P28" s="1842" t="e">
        <f>K28+L28+O28</f>
      </c>
      <c r="Q28" s="1842"/>
      <c r="R28" s="1842"/>
      <c r="S28" s="1477"/>
      <c r="U28" s="1765"/>
      <c r="W28" s="1828"/>
      <c r="X28" s="1828"/>
      <c r="Y28" s="1828"/>
      <c r="Z28" s="1828"/>
      <c r="AA28" s="1828"/>
      <c r="AB28" s="1828"/>
      <c r="AC28" s="1836"/>
    </row>
    <row r="29" spans="1:151" ht="24.75" customHeight="1">
      <c r="A29" s="1831"/>
      <c r="B29" s="1843"/>
      <c r="C29" s="1844" t="s">
        <v>95</v>
      </c>
      <c r="D29" s="1845" t="e">
        <f>"[총급여액+임금]*" &amp; TEXT(HLOOKUP(공통!E5, 공통!$E$8:$P$149, 공통!D19, FALSE), "0.0%")</f>
      </c>
      <c r="E29" s="1846"/>
      <c r="F29" s="1847"/>
      <c r="G29" s="1847"/>
      <c r="H29" s="1848" t="e">
        <f>($H$12+$H$14+$H$16)*HLOOKUP(공통!E5, 공통!$E$8:$P$149, 공통!D19, FALSE)</f>
      </c>
      <c r="I29" s="1848" t="e">
        <f>($I$12+$I$14+$I$16)*HLOOKUP(공통!E5, 공통!$E$8:$P$149, 공통!D19, FALSE)</f>
      </c>
      <c r="J29" s="1849" t="e">
        <f t="shared" ref="J29:J33" si="14">I29-H29</f>
      </c>
      <c r="K29" s="1848" t="e">
        <f>($K$12+$K$14+$K$16)*HLOOKUP(공통!E5, 공통!$E$8:$P$149, 공통!D19, FALSE)</f>
      </c>
      <c r="L29" s="1848" t="e">
        <f>($L$12+$L$14+$L$16)*HLOOKUP(공통!E5, 공통!$E$8:$P$149, 공통!D19, FALSE)</f>
      </c>
      <c r="M29" s="1848" t="e">
        <f>($M$12+$M$14+$M$16)*HLOOKUP(공통!E5, 공통!$E$8:$P$149, 공통!D19, FALSE)</f>
      </c>
      <c r="N29" s="1848" t="e">
        <f>($N$12+$N$14+$N$16)*HLOOKUP(공통!E5, 공통!$E$8:$P$149, 공통!D19, FALSE)</f>
      </c>
      <c r="O29" s="1850" t="e">
        <f t="shared" ref="O29:O33" si="15">M29+N29</f>
      </c>
      <c r="P29" s="1851" t="e">
        <f t="shared" ref="P29:P33" si="16">K29+L29+O29</f>
      </c>
      <c r="Q29" s="1851"/>
      <c r="R29" s="1851"/>
      <c r="S29" s="1477"/>
      <c r="U29" s="1831" t="s">
        <v>703</v>
      </c>
      <c r="V29" s="1831"/>
      <c r="W29" s="1828"/>
      <c r="X29" s="1828"/>
      <c r="Y29" s="1828"/>
      <c r="Z29" s="1828"/>
      <c r="AA29" s="1828"/>
      <c r="AB29" s="1828"/>
      <c r="AC29" s="1836"/>
      <c r="AD29" s="1831"/>
      <c r="AE29" s="1831"/>
      <c r="AF29" s="1831"/>
      <c r="AG29" s="1831"/>
      <c r="AH29" s="1831"/>
      <c r="AI29" s="1831"/>
      <c r="AJ29" s="1831"/>
      <c r="AK29" s="1831"/>
      <c r="AL29" s="1831"/>
      <c r="AM29" s="1831"/>
      <c r="AN29" s="1831"/>
      <c r="AO29" s="1831"/>
      <c r="AP29" s="1831"/>
      <c r="AQ29" s="1831"/>
      <c r="AR29" s="1831"/>
      <c r="AS29" s="1831"/>
      <c r="AT29" s="1831"/>
      <c r="AU29" s="1831"/>
      <c r="AV29" s="1831"/>
      <c r="AW29" s="1831"/>
      <c r="AX29" s="1831"/>
      <c r="AY29" s="1831"/>
      <c r="AZ29" s="1831"/>
      <c r="BA29" s="1831"/>
      <c r="BB29" s="1831"/>
      <c r="BC29" s="1831"/>
      <c r="BD29" s="1831"/>
      <c r="BE29" s="1831"/>
      <c r="BF29" s="1831"/>
      <c r="BG29" s="1831"/>
      <c r="BH29" s="1831"/>
      <c r="BI29" s="1831"/>
      <c r="BJ29" s="1831"/>
      <c r="BK29" s="1831"/>
      <c r="BL29" s="1831"/>
      <c r="BM29" s="1831"/>
      <c r="BN29" s="1831"/>
      <c r="BO29" s="1831"/>
      <c r="BP29" s="1831"/>
      <c r="BQ29" s="1831"/>
      <c r="BR29" s="1831"/>
      <c r="BS29" s="1831"/>
      <c r="BT29" s="1831"/>
      <c r="BU29" s="1831"/>
      <c r="BV29" s="1831"/>
      <c r="BW29" s="1831"/>
      <c r="BX29" s="1831"/>
      <c r="BY29" s="1831"/>
      <c r="BZ29" s="1831"/>
      <c r="CA29" s="1831"/>
      <c r="CB29" s="1831"/>
      <c r="CC29" s="1831"/>
      <c r="CD29" s="1831"/>
      <c r="CE29" s="1831"/>
      <c r="CF29" s="1831"/>
      <c r="CG29" s="1831"/>
      <c r="CH29" s="1831"/>
      <c r="CI29" s="1831"/>
      <c r="CJ29" s="1831"/>
      <c r="CK29" s="1831"/>
      <c r="CL29" s="1831"/>
      <c r="CM29" s="1831"/>
      <c r="CN29" s="1831"/>
      <c r="CO29" s="1831"/>
      <c r="CP29" s="1831"/>
      <c r="CQ29" s="1831"/>
      <c r="CR29" s="1831"/>
      <c r="CS29" s="1831"/>
      <c r="CT29" s="1831"/>
      <c r="CU29" s="1831"/>
      <c r="CV29" s="1831"/>
      <c r="CW29" s="1831"/>
      <c r="CX29" s="1831"/>
      <c r="CY29" s="1831"/>
      <c r="CZ29" s="1831"/>
      <c r="DA29" s="1831"/>
      <c r="DB29" s="1831"/>
      <c r="DC29" s="1831"/>
      <c r="DD29" s="1831"/>
      <c r="DE29" s="1831"/>
      <c r="DF29" s="1831"/>
      <c r="DG29" s="1831"/>
      <c r="DH29" s="1831"/>
      <c r="DI29" s="1831"/>
      <c r="DJ29" s="1831"/>
      <c r="DK29" s="1831"/>
      <c r="DL29" s="1831"/>
      <c r="DM29" s="1831"/>
      <c r="DN29" s="1831"/>
      <c r="DO29" s="1831"/>
      <c r="DP29" s="1831"/>
      <c r="DQ29" s="1831"/>
      <c r="DR29" s="1831"/>
      <c r="DS29" s="1831"/>
      <c r="DT29" s="1831"/>
      <c r="DU29" s="1831"/>
      <c r="DV29" s="1831"/>
      <c r="DW29" s="1831"/>
      <c r="DX29" s="1831"/>
      <c r="DY29" s="1831"/>
      <c r="DZ29" s="1831"/>
      <c r="EA29" s="1831"/>
      <c r="EB29" s="1831"/>
      <c r="EC29" s="1831"/>
      <c r="ED29" s="1831"/>
      <c r="EE29" s="1831"/>
      <c r="EF29" s="1831"/>
      <c r="EG29" s="1831"/>
      <c r="EH29" s="1831"/>
      <c r="EI29" s="1831"/>
      <c r="EJ29" s="1831"/>
      <c r="EK29" s="1831"/>
      <c r="EL29" s="1831"/>
      <c r="EM29" s="1831"/>
      <c r="EN29" s="1831"/>
      <c r="EO29" s="1831"/>
      <c r="EP29" s="1831"/>
      <c r="EQ29" s="1831"/>
      <c r="ER29" s="1831"/>
      <c r="ES29" s="1831"/>
      <c r="ET29" s="1831"/>
      <c r="EU29" s="1831"/>
    </row>
    <row r="30" spans="1:151" ht="24.75" customHeight="1">
      <c r="A30" s="1831"/>
      <c r="B30" s="1843"/>
      <c r="C30" s="1844" t="s">
        <v>96</v>
      </c>
      <c r="D30" s="1845" t="e">
        <f>"[총급여액+임금]*" &amp; TEXT(HLOOKUP(공통!E5, 공통!$E$8:$P$149, 공통!D20, FALSE), "0.0000%")</f>
      </c>
      <c r="E30" s="1846"/>
      <c r="F30" s="1847"/>
      <c r="G30" s="1847"/>
      <c r="H30" s="1848" t="e">
        <f>($H$12+$H$14+$H$16)*HLOOKUP(공통!E5, 공통!$E$8:$P$149, 공통!D20, FALSE)</f>
      </c>
      <c r="I30" s="1848" t="e">
        <f>($I$12+$I$14+$I$16)*HLOOKUP(공통!E5, 공통!$E$8:$P$149, 공통!D20, FALSE)</f>
      </c>
      <c r="J30" s="1849" t="e">
        <f t="shared" si="14"/>
      </c>
      <c r="K30" s="1848" t="e">
        <f>($K$12+$K$14+$K$16)*HLOOKUP(공통!E5, 공통!$E$8:$P$149, 공통!D20, FALSE)</f>
      </c>
      <c r="L30" s="1848" t="e">
        <f>($L$12+$L$14+$L$16)*HLOOKUP(공통!E5, 공통!$E$8:$P$149, 공통!D20, FALSE)</f>
      </c>
      <c r="M30" s="1848" t="e">
        <f>($M$12+$M$14+$M$16)*HLOOKUP(공통!E5, 공통!$E$8:$P$149, 공통!D20, FALSE)</f>
      </c>
      <c r="N30" s="1848" t="e">
        <f>($N$12+$N$14+$N$16)*HLOOKUP(공통!E5, 공통!$E$8:$P$149, 공통!D20, FALSE)</f>
      </c>
      <c r="O30" s="1850" t="e">
        <f t="shared" si="15"/>
      </c>
      <c r="P30" s="1851" t="e">
        <f t="shared" si="16"/>
      </c>
      <c r="Q30" s="1851"/>
      <c r="R30" s="1851"/>
      <c r="S30" s="1477"/>
      <c r="U30" s="1831" t="s">
        <v>704</v>
      </c>
      <c r="V30" s="1831"/>
      <c r="W30" s="1828"/>
      <c r="X30" s="1828"/>
      <c r="Y30" s="1828"/>
      <c r="Z30" s="1828"/>
      <c r="AA30" s="1828"/>
      <c r="AB30" s="1828"/>
      <c r="AC30" s="1836"/>
      <c r="AD30" s="1831"/>
      <c r="AE30" s="1831"/>
      <c r="AF30" s="1831"/>
      <c r="AG30" s="1831"/>
      <c r="AH30" s="1831"/>
      <c r="AI30" s="1831"/>
      <c r="AJ30" s="1831"/>
      <c r="AK30" s="1831"/>
      <c r="AL30" s="1831"/>
      <c r="AM30" s="1831"/>
      <c r="AN30" s="1831"/>
      <c r="AO30" s="1831"/>
      <c r="AP30" s="1831"/>
      <c r="AQ30" s="1831"/>
      <c r="AR30" s="1831"/>
      <c r="AS30" s="1831"/>
      <c r="AT30" s="1831"/>
      <c r="AU30" s="1831"/>
      <c r="AV30" s="1831"/>
      <c r="AW30" s="1831"/>
      <c r="AX30" s="1831"/>
      <c r="AY30" s="1831"/>
      <c r="AZ30" s="1831"/>
      <c r="BA30" s="1831"/>
      <c r="BB30" s="1831"/>
      <c r="BC30" s="1831"/>
      <c r="BD30" s="1831"/>
      <c r="BE30" s="1831"/>
      <c r="BF30" s="1831"/>
      <c r="BG30" s="1831"/>
      <c r="BH30" s="1831"/>
      <c r="BI30" s="1831"/>
      <c r="BJ30" s="1831"/>
      <c r="BK30" s="1831"/>
      <c r="BL30" s="1831"/>
      <c r="BM30" s="1831"/>
      <c r="BN30" s="1831"/>
      <c r="BO30" s="1831"/>
      <c r="BP30" s="1831"/>
      <c r="BQ30" s="1831"/>
      <c r="BR30" s="1831"/>
      <c r="BS30" s="1831"/>
      <c r="BT30" s="1831"/>
      <c r="BU30" s="1831"/>
      <c r="BV30" s="1831"/>
      <c r="BW30" s="1831"/>
      <c r="BX30" s="1831"/>
      <c r="BY30" s="1831"/>
      <c r="BZ30" s="1831"/>
      <c r="CA30" s="1831"/>
      <c r="CB30" s="1831"/>
      <c r="CC30" s="1831"/>
      <c r="CD30" s="1831"/>
      <c r="CE30" s="1831"/>
      <c r="CF30" s="1831"/>
      <c r="CG30" s="1831"/>
      <c r="CH30" s="1831"/>
      <c r="CI30" s="1831"/>
      <c r="CJ30" s="1831"/>
      <c r="CK30" s="1831"/>
      <c r="CL30" s="1831"/>
      <c r="CM30" s="1831"/>
      <c r="CN30" s="1831"/>
      <c r="CO30" s="1831"/>
      <c r="CP30" s="1831"/>
      <c r="CQ30" s="1831"/>
      <c r="CR30" s="1831"/>
      <c r="CS30" s="1831"/>
      <c r="CT30" s="1831"/>
      <c r="CU30" s="1831"/>
      <c r="CV30" s="1831"/>
      <c r="CW30" s="1831"/>
      <c r="CX30" s="1831"/>
      <c r="CY30" s="1831"/>
      <c r="CZ30" s="1831"/>
      <c r="DA30" s="1831"/>
      <c r="DB30" s="1831"/>
      <c r="DC30" s="1831"/>
      <c r="DD30" s="1831"/>
      <c r="DE30" s="1831"/>
      <c r="DF30" s="1831"/>
      <c r="DG30" s="1831"/>
      <c r="DH30" s="1831"/>
      <c r="DI30" s="1831"/>
      <c r="DJ30" s="1831"/>
      <c r="DK30" s="1831"/>
      <c r="DL30" s="1831"/>
      <c r="DM30" s="1831"/>
      <c r="DN30" s="1831"/>
      <c r="DO30" s="1831"/>
      <c r="DP30" s="1831"/>
      <c r="DQ30" s="1831"/>
      <c r="DR30" s="1831"/>
      <c r="DS30" s="1831"/>
      <c r="DT30" s="1831"/>
      <c r="DU30" s="1831"/>
      <c r="DV30" s="1831"/>
      <c r="DW30" s="1831"/>
      <c r="DX30" s="1831"/>
      <c r="DY30" s="1831"/>
      <c r="DZ30" s="1831"/>
      <c r="EA30" s="1831"/>
      <c r="EB30" s="1831"/>
      <c r="EC30" s="1831"/>
      <c r="ED30" s="1831"/>
      <c r="EE30" s="1831"/>
      <c r="EF30" s="1831"/>
      <c r="EG30" s="1831"/>
      <c r="EH30" s="1831"/>
      <c r="EI30" s="1831"/>
      <c r="EJ30" s="1831"/>
      <c r="EK30" s="1831"/>
      <c r="EL30" s="1831"/>
      <c r="EM30" s="1831"/>
      <c r="EN30" s="1831"/>
      <c r="EO30" s="1831"/>
      <c r="EP30" s="1831"/>
      <c r="EQ30" s="1831"/>
      <c r="ER30" s="1831"/>
      <c r="ES30" s="1831"/>
      <c r="ET30" s="1831"/>
      <c r="EU30" s="1831"/>
    </row>
    <row r="31" spans="1:151" ht="24.75" customHeight="1">
      <c r="A31" s="1831"/>
      <c r="B31" s="1843"/>
      <c r="C31" s="1844" t="s">
        <v>97</v>
      </c>
      <c r="D31" s="1845" t="s">
        <v>423</v>
      </c>
      <c r="E31" s="1846"/>
      <c r="F31" s="1847"/>
      <c r="G31" s="1847"/>
      <c r="H31" s="1848"/>
      <c r="I31" s="1848"/>
      <c r="J31" s="1849">
        <f t="shared" si="14"/>
      </c>
      <c r="K31" s="1848"/>
      <c r="L31" s="1848"/>
      <c r="M31" s="1848"/>
      <c r="N31" s="1848"/>
      <c r="O31" s="1850">
        <f t="shared" si="15"/>
      </c>
      <c r="P31" s="1851">
        <f t="shared" si="16"/>
      </c>
      <c r="Q31" s="1851"/>
      <c r="R31" s="1851"/>
      <c r="S31" s="1477"/>
      <c r="U31" s="1831" t="s">
        <v>705</v>
      </c>
      <c r="V31" s="1831"/>
      <c r="W31" s="1828"/>
      <c r="X31" s="1828"/>
      <c r="Y31" s="1828"/>
      <c r="Z31" s="1828"/>
      <c r="AA31" s="1828"/>
      <c r="AB31" s="1828"/>
      <c r="AC31" s="1836"/>
      <c r="AD31" s="1831"/>
      <c r="AE31" s="1831"/>
      <c r="AF31" s="1831"/>
      <c r="AG31" s="1831"/>
      <c r="AH31" s="1831"/>
      <c r="AI31" s="1831"/>
      <c r="AJ31" s="1831"/>
      <c r="AK31" s="1831"/>
      <c r="AL31" s="1831"/>
      <c r="AM31" s="1831"/>
      <c r="AN31" s="1831"/>
      <c r="AO31" s="1831"/>
      <c r="AP31" s="1831"/>
      <c r="AQ31" s="1831"/>
      <c r="AR31" s="1831"/>
      <c r="AS31" s="1831"/>
      <c r="AT31" s="1831"/>
      <c r="AU31" s="1831"/>
      <c r="AV31" s="1831"/>
      <c r="AW31" s="1831"/>
      <c r="AX31" s="1831"/>
      <c r="AY31" s="1831"/>
      <c r="AZ31" s="1831"/>
      <c r="BA31" s="1831"/>
      <c r="BB31" s="1831"/>
      <c r="BC31" s="1831"/>
      <c r="BD31" s="1831"/>
      <c r="BE31" s="1831"/>
      <c r="BF31" s="1831"/>
      <c r="BG31" s="1831"/>
      <c r="BH31" s="1831"/>
      <c r="BI31" s="1831"/>
      <c r="BJ31" s="1831"/>
      <c r="BK31" s="1831"/>
      <c r="BL31" s="1831"/>
      <c r="BM31" s="1831"/>
      <c r="BN31" s="1831"/>
      <c r="BO31" s="1831"/>
      <c r="BP31" s="1831"/>
      <c r="BQ31" s="1831"/>
      <c r="BR31" s="1831"/>
      <c r="BS31" s="1831"/>
      <c r="BT31" s="1831"/>
      <c r="BU31" s="1831"/>
      <c r="BV31" s="1831"/>
      <c r="BW31" s="1831"/>
      <c r="BX31" s="1831"/>
      <c r="BY31" s="1831"/>
      <c r="BZ31" s="1831"/>
      <c r="CA31" s="1831"/>
      <c r="CB31" s="1831"/>
      <c r="CC31" s="1831"/>
      <c r="CD31" s="1831"/>
      <c r="CE31" s="1831"/>
      <c r="CF31" s="1831"/>
      <c r="CG31" s="1831"/>
      <c r="CH31" s="1831"/>
      <c r="CI31" s="1831"/>
      <c r="CJ31" s="1831"/>
      <c r="CK31" s="1831"/>
      <c r="CL31" s="1831"/>
      <c r="CM31" s="1831"/>
      <c r="CN31" s="1831"/>
      <c r="CO31" s="1831"/>
      <c r="CP31" s="1831"/>
      <c r="CQ31" s="1831"/>
      <c r="CR31" s="1831"/>
      <c r="CS31" s="1831"/>
      <c r="CT31" s="1831"/>
      <c r="CU31" s="1831"/>
      <c r="CV31" s="1831"/>
      <c r="CW31" s="1831"/>
      <c r="CX31" s="1831"/>
      <c r="CY31" s="1831"/>
      <c r="CZ31" s="1831"/>
      <c r="DA31" s="1831"/>
      <c r="DB31" s="1831"/>
      <c r="DC31" s="1831"/>
      <c r="DD31" s="1831"/>
      <c r="DE31" s="1831"/>
      <c r="DF31" s="1831"/>
      <c r="DG31" s="1831"/>
      <c r="DH31" s="1831"/>
      <c r="DI31" s="1831"/>
      <c r="DJ31" s="1831"/>
      <c r="DK31" s="1831"/>
      <c r="DL31" s="1831"/>
      <c r="DM31" s="1831"/>
      <c r="DN31" s="1831"/>
      <c r="DO31" s="1831"/>
      <c r="DP31" s="1831"/>
      <c r="DQ31" s="1831"/>
      <c r="DR31" s="1831"/>
      <c r="DS31" s="1831"/>
      <c r="DT31" s="1831"/>
      <c r="DU31" s="1831"/>
      <c r="DV31" s="1831"/>
      <c r="DW31" s="1831"/>
      <c r="DX31" s="1831"/>
      <c r="DY31" s="1831"/>
      <c r="DZ31" s="1831"/>
      <c r="EA31" s="1831"/>
      <c r="EB31" s="1831"/>
      <c r="EC31" s="1831"/>
      <c r="ED31" s="1831"/>
      <c r="EE31" s="1831"/>
      <c r="EF31" s="1831"/>
      <c r="EG31" s="1831"/>
      <c r="EH31" s="1831"/>
      <c r="EI31" s="1831"/>
      <c r="EJ31" s="1831"/>
      <c r="EK31" s="1831"/>
      <c r="EL31" s="1831"/>
      <c r="EM31" s="1831"/>
      <c r="EN31" s="1831"/>
      <c r="EO31" s="1831"/>
      <c r="EP31" s="1831"/>
      <c r="EQ31" s="1831"/>
      <c r="ER31" s="1831"/>
      <c r="ES31" s="1831"/>
      <c r="ET31" s="1831"/>
      <c r="EU31" s="1831"/>
    </row>
    <row r="32" spans="1:151" ht="24.75" customHeight="1">
      <c r="B32" s="1473"/>
      <c r="C32" s="1844" t="s">
        <v>4</v>
      </c>
      <c r="D32" s="1845" t="e">
        <f>"[총급여액+임금+(외주비*하도급노무비율)]*" &amp; TEXT(HLOOKUP(공통!E5, 공통!$E$8:$P$149, 공통!D21, FALSE), "0.000%")</f>
      </c>
      <c r="E32" s="1846"/>
      <c r="F32" s="1847"/>
      <c r="G32" s="1847"/>
      <c r="H32" s="1848" t="e">
        <f>($H$12+$H$14+$H$16)*HLOOKUP(공통!E5, 공통!$E$8:$P$149, 공통!D21, FALSE)</f>
      </c>
      <c r="I32" s="1848" t="e">
        <f>($I$12+$I$14+$I$16)*HLOOKUP(공통!E5, 공통!$E$8:$P$149,공통!D21, FALSE)</f>
      </c>
      <c r="J32" s="1849" t="e">
        <f t="shared" si="14"/>
      </c>
      <c r="K32" s="1848" t="e">
        <f>($K$12+$K$14+$K$16)*HLOOKUP(공통!E5, 공통!$E$8:$P$149, 공통!D21, FALSE)</f>
      </c>
      <c r="L32" s="1848" t="e">
        <f>($L$12+$L$14+$L$16)*HLOOKUP(공통!E5, 공통!$E$8:$P$149, 공통!D21, FALSE)</f>
      </c>
      <c r="M32" s="1848" t="e">
        <f>($M$12+$M$14+$M$16)*HLOOKUP(공통!E5, 공통!$E$8:$P$149, 공통!D21, FALSE)</f>
      </c>
      <c r="N32" s="1848" t="e">
        <f>($N$12+$N$14+$N$16)*HLOOKUP(공통!E5, 공통!$E$8:$P$149, 공통!D21, FALSE)</f>
      </c>
      <c r="O32" s="1850" t="e">
        <f t="shared" si="15"/>
      </c>
      <c r="P32" s="1851" t="e">
        <f t="shared" si="16"/>
      </c>
      <c r="Q32" s="1851"/>
      <c r="R32" s="1851"/>
      <c r="S32" s="1477"/>
      <c r="U32" s="1490" t="s">
        <v>706</v>
      </c>
      <c r="W32" s="1828"/>
      <c r="X32" s="1828"/>
      <c r="Y32" s="1828"/>
      <c r="Z32" s="1828"/>
      <c r="AA32" s="1828"/>
      <c r="AB32" s="1828"/>
      <c r="AC32" s="1836"/>
    </row>
    <row r="33" spans="1:151" ht="24.75" customHeight="1">
      <c r="B33" s="1473"/>
      <c r="C33" s="1844" t="s">
        <v>98</v>
      </c>
      <c r="D33" s="1845" t="e">
        <f>"[총급여액+임금+(외주비*하도급노무비율)]*"&amp; TEXT(HLOOKUP(공통!E5, 공통!$E$8:$P$149, 공통!D22, FALSE), "0.00%")</f>
      </c>
      <c r="E33" s="1846"/>
      <c r="F33" s="1847"/>
      <c r="G33" s="1847"/>
      <c r="H33" s="1848" t="e">
        <f>($H$12+$H$14+$H$16)*HLOOKUP(공통!E5, 공통!$E$8:$P$149, 공통!D22, FALSE)</f>
      </c>
      <c r="I33" s="1848" t="e">
        <f>($I$12+$I$14+$I$16)*HLOOKUP(공통!E5, 공통!$E$8:$P$149, 공통!D22, FALSE)</f>
      </c>
      <c r="J33" s="1849" t="e">
        <f t="shared" si="14"/>
      </c>
      <c r="K33" s="1848" t="e">
        <f>($K$12+$K$14+$K$16)*HLOOKUP(공통!E5, 공통!$E$8:$P$149, 공통!D22, FALSE)</f>
      </c>
      <c r="L33" s="1848" t="e">
        <f>($L$12+$L$14+$L$16)*HLOOKUP(공통!E5, 공통!$E$8:$P$149, 공통!D22, FALSE)</f>
      </c>
      <c r="M33" s="1848" t="e">
        <f>($M$12+$M$14+$M$16)*HLOOKUP(공통!E5, 공통!$E$8:$P$149, 공통!D22, FALSE)</f>
      </c>
      <c r="N33" s="1848" t="e">
        <f>($N$12+$N$14+$N$16)*HLOOKUP(공통!E5, 공통!$E$8:$P$149, 공통!D22, FALSE)</f>
      </c>
      <c r="O33" s="1850" t="e">
        <f t="shared" si="15"/>
      </c>
      <c r="P33" s="1851" t="e">
        <f t="shared" si="16"/>
      </c>
      <c r="Q33" s="1851"/>
      <c r="R33" s="1851"/>
      <c r="S33" s="1477"/>
      <c r="U33" s="1490" t="s">
        <v>706</v>
      </c>
      <c r="W33" s="1828"/>
      <c r="X33" s="1828"/>
      <c r="Y33" s="1828"/>
      <c r="Z33" s="1828"/>
      <c r="AA33" s="1828"/>
      <c r="AB33" s="1828"/>
      <c r="AC33" s="1836"/>
    </row>
    <row r="34" spans="1:151" ht="24.75" customHeight="1">
      <c r="B34" s="1473"/>
      <c r="C34" s="1852" t="s">
        <v>99</v>
      </c>
      <c r="D34" s="1853"/>
      <c r="E34" s="1854"/>
      <c r="F34" s="1855">
        <f>SUM(F35:F38)</f>
      </c>
      <c r="G34" s="1855">
        <f t="shared" ref="G34:N34" si="17">SUM(G35:G38)</f>
      </c>
      <c r="H34" s="1855">
        <f t="shared" si="17"/>
      </c>
      <c r="I34" s="1855">
        <f t="shared" si="17"/>
      </c>
      <c r="J34" s="1855">
        <f t="shared" si="17"/>
      </c>
      <c r="K34" s="1855">
        <f t="shared" si="17"/>
      </c>
      <c r="L34" s="1855">
        <f t="shared" si="17"/>
      </c>
      <c r="M34" s="1855">
        <f t="shared" si="17"/>
      </c>
      <c r="N34" s="1855">
        <f t="shared" si="17"/>
      </c>
      <c r="O34" s="1856">
        <f>M34+N34</f>
      </c>
      <c r="P34" s="1857">
        <f>K34+L34+O34</f>
      </c>
      <c r="Q34" s="1857"/>
      <c r="R34" s="1857"/>
      <c r="S34" s="1477"/>
      <c r="U34" s="1490" t="s">
        <v>707</v>
      </c>
      <c r="W34" s="1828"/>
      <c r="X34" s="1828"/>
      <c r="Y34" s="1828"/>
      <c r="Z34" s="1828"/>
      <c r="AA34" s="1828"/>
      <c r="AB34" s="1828"/>
      <c r="AC34" s="1836"/>
    </row>
    <row r="35" spans="1:151" ht="24.75" customHeight="1">
      <c r="B35" s="1473"/>
      <c r="C35" s="1844" t="s">
        <v>100</v>
      </c>
      <c r="D35" s="1845"/>
      <c r="E35" s="1846"/>
      <c r="F35" s="1847"/>
      <c r="G35" s="1847"/>
      <c r="H35" s="1847"/>
      <c r="I35" s="1847"/>
      <c r="J35" s="1849">
        <f t="shared" ref="J35:J38" si="18">I35-H35</f>
      </c>
      <c r="K35" s="1858"/>
      <c r="L35" s="1859"/>
      <c r="M35" s="1859"/>
      <c r="N35" s="1859"/>
      <c r="O35" s="1850">
        <f t="shared" ref="O35:O38" si="19">M35+N35</f>
      </c>
      <c r="P35" s="1851">
        <f t="shared" ref="P35:P38" si="20">K35+L35+O35</f>
      </c>
      <c r="Q35" s="1851"/>
      <c r="R35" s="1851"/>
      <c r="S35" s="1477"/>
      <c r="U35" s="1765"/>
      <c r="W35" s="1828"/>
      <c r="X35" s="1828"/>
      <c r="Y35" s="1828"/>
      <c r="Z35" s="1828"/>
      <c r="AA35" s="1828"/>
      <c r="AB35" s="1828"/>
      <c r="AC35" s="1836"/>
    </row>
    <row r="36" spans="1:151" ht="24.75" customHeight="1">
      <c r="B36" s="1473"/>
      <c r="C36" s="1844" t="s">
        <v>621</v>
      </c>
      <c r="D36" s="1845"/>
      <c r="E36" s="1846"/>
      <c r="F36" s="1847"/>
      <c r="G36" s="1847"/>
      <c r="H36" s="1847"/>
      <c r="I36" s="1847"/>
      <c r="J36" s="1849">
        <f t="shared" si="18"/>
      </c>
      <c r="K36" s="1858"/>
      <c r="L36" s="1859"/>
      <c r="M36" s="1859"/>
      <c r="N36" s="1859"/>
      <c r="O36" s="1850">
        <f t="shared" si="19"/>
      </c>
      <c r="P36" s="1851">
        <f t="shared" si="20"/>
      </c>
      <c r="Q36" s="1851"/>
      <c r="R36" s="1851"/>
      <c r="S36" s="1477"/>
      <c r="U36" s="1765"/>
      <c r="W36" s="1828"/>
      <c r="X36" s="1828"/>
      <c r="Y36" s="1828"/>
      <c r="Z36" s="1828"/>
      <c r="AA36" s="1828"/>
      <c r="AB36" s="1828"/>
      <c r="AC36" s="1836"/>
    </row>
    <row r="37" spans="1:151" ht="24.75" customHeight="1">
      <c r="B37" s="1473"/>
      <c r="C37" s="1844" t="s">
        <v>101</v>
      </c>
      <c r="D37" s="1845" t="s">
        <v>516</v>
      </c>
      <c r="E37" s="1846"/>
      <c r="F37" s="1847"/>
      <c r="G37" s="1847"/>
      <c r="H37" s="1847"/>
      <c r="I37" s="1847"/>
      <c r="J37" s="1849">
        <f t="shared" si="18"/>
      </c>
      <c r="K37" s="1858"/>
      <c r="L37" s="1851"/>
      <c r="M37" s="1851"/>
      <c r="N37" s="1859"/>
      <c r="O37" s="1850">
        <f t="shared" si="19"/>
      </c>
      <c r="P37" s="1851">
        <f t="shared" si="20"/>
      </c>
      <c r="Q37" s="1851"/>
      <c r="R37" s="1851"/>
      <c r="S37" s="1477"/>
      <c r="U37" s="1860" t="s">
        <v>708</v>
      </c>
      <c r="W37" s="1828"/>
      <c r="X37" s="1828"/>
      <c r="Y37" s="1828"/>
      <c r="Z37" s="1828"/>
      <c r="AA37" s="1828"/>
      <c r="AB37" s="1828"/>
      <c r="AC37" s="1836"/>
    </row>
    <row r="38" spans="1:151" ht="24.75" customHeight="1">
      <c r="B38" s="1473"/>
      <c r="C38" s="1861" t="s">
        <v>102</v>
      </c>
      <c r="D38" s="1784" t="s">
        <v>463</v>
      </c>
      <c r="E38" s="1785"/>
      <c r="F38" s="1862"/>
      <c r="G38" s="1862"/>
      <c r="H38" s="1862"/>
      <c r="I38" s="1862"/>
      <c r="J38" s="1787">
        <f t="shared" si="18"/>
      </c>
      <c r="K38" s="1863"/>
      <c r="L38" s="1790"/>
      <c r="M38" s="1790"/>
      <c r="N38" s="1864"/>
      <c r="O38" s="1789">
        <f t="shared" si="19"/>
      </c>
      <c r="P38" s="1790">
        <f t="shared" si="20"/>
      </c>
      <c r="Q38" s="1790"/>
      <c r="R38" s="1790"/>
      <c r="S38" s="1477"/>
      <c r="U38" s="1860" t="s">
        <v>709</v>
      </c>
      <c r="W38" s="1828"/>
      <c r="X38" s="1828"/>
      <c r="Y38" s="1828"/>
      <c r="Z38" s="1828"/>
      <c r="AA38" s="1828"/>
      <c r="AB38" s="1828"/>
      <c r="AC38" s="1836"/>
    </row>
    <row r="39" spans="1:151" ht="24.75" customHeight="1">
      <c r="A39" s="1625"/>
      <c r="B39" s="1792"/>
      <c r="C39" s="1830" t="s">
        <v>400</v>
      </c>
      <c r="D39" s="1794" t="e">
        <f>HLOOKUP(공통!E5, 공통!$E$8:$P$149, 공통!D64, FALSE)</f>
      </c>
      <c r="E39" s="1795"/>
      <c r="F39" s="1796" t="e">
        <f>HLOOKUP(공통!E5-1, 공통!$E$8:$P$149, 공통!D65, FALSE)</f>
      </c>
      <c r="G39" s="1796" t="e">
        <f>HLOOKUP(공통!E5, 공통!$E$8:$P$149, 공통!D65, FALSE)</f>
      </c>
      <c r="H39" s="1817" t="e">
        <f>HLOOKUP(공통!E5-1, 공통!$E$8:$P$149, 공통!D66, FALSE)</f>
      </c>
      <c r="I39" s="1817" t="e">
        <f>HLOOKUP(공통!E5, 공통!$E$8:$P$149, 공통!D66, FALSE)</f>
      </c>
      <c r="J39" s="1796" t="e">
        <f t="shared" si="5"/>
      </c>
      <c r="K39" s="1817" t="e">
        <f>HLOOKUP(공통!E5, 공통!$E$8:$P$149, 공통!D67, FALSE)</f>
      </c>
      <c r="L39" s="1817" t="e">
        <f>HLOOKUP(공통!E5, 공통!$E$8:$P$149, 공통!D68, FALSE)</f>
      </c>
      <c r="M39" s="1817" t="e">
        <f>HLOOKUP(공통!E5, 공통!$E$8:$P$149, 공통!D69, FALSE)</f>
      </c>
      <c r="N39" s="1817" t="e">
        <f>HLOOKUP(공통!E5, 공통!$E$8:$P$149, 공통!D70, FALSE)</f>
      </c>
      <c r="O39" s="1797" t="e">
        <f t="shared" ref="O39:O40" si="21">M39+N39</f>
      </c>
      <c r="P39" s="1797" t="e">
        <f t="shared" ref="P39:P40" si="22">K39+L39+O39</f>
      </c>
      <c r="Q39" s="1817"/>
      <c r="R39" s="1817"/>
      <c r="S39" s="1798"/>
      <c r="T39" s="1625"/>
      <c r="V39" s="1625"/>
      <c r="W39" s="1828"/>
      <c r="X39" s="1828"/>
      <c r="Y39" s="1828"/>
      <c r="Z39" s="1828"/>
      <c r="AA39" s="1828"/>
      <c r="AB39" s="1828"/>
      <c r="AC39" s="1836"/>
      <c r="AD39" s="1625"/>
      <c r="AE39" s="1625"/>
      <c r="AF39" s="1625"/>
      <c r="AG39" s="1625"/>
      <c r="AH39" s="1625"/>
      <c r="AI39" s="1625"/>
      <c r="AJ39" s="1625"/>
      <c r="AK39" s="1625"/>
      <c r="AL39" s="1625"/>
      <c r="AM39" s="1625"/>
      <c r="AN39" s="1625"/>
      <c r="AO39" s="1625"/>
      <c r="AP39" s="1625"/>
      <c r="AQ39" s="1625"/>
      <c r="AR39" s="1625"/>
      <c r="AS39" s="1625"/>
      <c r="AT39" s="1625"/>
      <c r="AU39" s="1625"/>
      <c r="AV39" s="1625"/>
      <c r="AW39" s="1625"/>
      <c r="AX39" s="1625"/>
      <c r="AY39" s="1625"/>
      <c r="AZ39" s="1625"/>
      <c r="BA39" s="1625"/>
      <c r="BB39" s="1625"/>
      <c r="BC39" s="1625"/>
      <c r="BD39" s="1625"/>
      <c r="BE39" s="1625"/>
      <c r="BF39" s="1625"/>
      <c r="BG39" s="1625"/>
      <c r="BH39" s="1625"/>
      <c r="BI39" s="1625"/>
      <c r="BJ39" s="1625"/>
      <c r="BK39" s="1625"/>
      <c r="BL39" s="1625"/>
      <c r="BM39" s="1625"/>
      <c r="BN39" s="1625"/>
      <c r="BO39" s="1625"/>
      <c r="BP39" s="1625"/>
      <c r="BQ39" s="1625"/>
      <c r="BR39" s="1625"/>
      <c r="BS39" s="1625"/>
      <c r="BT39" s="1625"/>
      <c r="BU39" s="1625"/>
      <c r="BV39" s="1625"/>
      <c r="BW39" s="1625"/>
      <c r="BX39" s="1625"/>
      <c r="BY39" s="1625"/>
      <c r="BZ39" s="1625"/>
      <c r="CA39" s="1625"/>
      <c r="CB39" s="1625"/>
      <c r="CC39" s="1625"/>
      <c r="CD39" s="1625"/>
      <c r="CE39" s="1625"/>
      <c r="CF39" s="1625"/>
      <c r="CG39" s="1625"/>
      <c r="CH39" s="1625"/>
      <c r="CI39" s="1625"/>
      <c r="CJ39" s="1625"/>
      <c r="CK39" s="1625"/>
      <c r="CL39" s="1625"/>
      <c r="CM39" s="1625"/>
      <c r="CN39" s="1625"/>
      <c r="CO39" s="1625"/>
      <c r="CP39" s="1625"/>
      <c r="CQ39" s="1625"/>
      <c r="CR39" s="1625"/>
      <c r="CS39" s="1625"/>
      <c r="CT39" s="1625"/>
      <c r="CU39" s="1625"/>
      <c r="CV39" s="1625"/>
      <c r="CW39" s="1625"/>
      <c r="CX39" s="1625"/>
      <c r="CY39" s="1625"/>
      <c r="CZ39" s="1625"/>
      <c r="DA39" s="1625"/>
      <c r="DB39" s="1625"/>
      <c r="DC39" s="1625"/>
      <c r="DD39" s="1625"/>
      <c r="DE39" s="1625"/>
      <c r="DF39" s="1625"/>
      <c r="DG39" s="1625"/>
      <c r="DH39" s="1625"/>
      <c r="DI39" s="1625"/>
      <c r="DJ39" s="1625"/>
      <c r="DK39" s="1625"/>
      <c r="DL39" s="1625"/>
      <c r="DM39" s="1625"/>
      <c r="DN39" s="1625"/>
      <c r="DO39" s="1625"/>
      <c r="DP39" s="1625"/>
      <c r="DQ39" s="1625"/>
      <c r="DR39" s="1625"/>
      <c r="DS39" s="1625"/>
      <c r="DT39" s="1625"/>
      <c r="DU39" s="1625"/>
      <c r="DV39" s="1625"/>
      <c r="DW39" s="1625"/>
      <c r="DX39" s="1625"/>
      <c r="DY39" s="1625"/>
      <c r="DZ39" s="1625"/>
      <c r="EA39" s="1625"/>
      <c r="EB39" s="1625"/>
      <c r="EC39" s="1625"/>
      <c r="ED39" s="1625"/>
      <c r="EE39" s="1625"/>
      <c r="EF39" s="1625"/>
      <c r="EG39" s="1625"/>
      <c r="EH39" s="1625"/>
      <c r="EI39" s="1625"/>
      <c r="EJ39" s="1625"/>
      <c r="EK39" s="1625"/>
      <c r="EL39" s="1625"/>
      <c r="EM39" s="1625"/>
      <c r="EN39" s="1625"/>
      <c r="EO39" s="1625"/>
      <c r="EP39" s="1625"/>
      <c r="EQ39" s="1625"/>
      <c r="ER39" s="1625"/>
      <c r="ES39" s="1625"/>
      <c r="ET39" s="1625"/>
      <c r="EU39" s="1625"/>
    </row>
    <row r="40" spans="1:151" ht="24.75" customHeight="1">
      <c r="A40" s="1625"/>
      <c r="B40" s="1792"/>
      <c r="C40" s="1832" t="s">
        <v>401</v>
      </c>
      <c r="D40" s="1794" t="e">
        <f>HLOOKUP(공통!E5, 공통!$E$8:$P$149, 공통!D71, FALSE)</f>
      </c>
      <c r="E40" s="1795"/>
      <c r="F40" s="1796" t="e">
        <f>HLOOKUP(공통!E5-1, 공통!$E$8:$P$149, 공통!D72, FALSE)</f>
      </c>
      <c r="G40" s="1796" t="e">
        <f>HLOOKUP(공통!E5, 공통!$E$8:$P$149, 공통!D72, FALSE)</f>
      </c>
      <c r="H40" s="1796" t="e">
        <f>HLOOKUP(공통!E5-1, 공통!$E$8:$P$149, 공통!D73, FALSE)</f>
      </c>
      <c r="I40" s="1796" t="e">
        <f>HLOOKUP(공통!E5, 공통!$E$8:$P$149, 공통!D73, FALSE)</f>
      </c>
      <c r="J40" s="1796" t="e">
        <f t="shared" si="5"/>
      </c>
      <c r="K40" s="1796" t="e">
        <f>HLOOKUP(공통!E5, 공통!$E$8:$P$149, 공통!D74, FALSE)</f>
      </c>
      <c r="L40" s="1796" t="e">
        <f>HLOOKUP(공통!E5, 공통!$E$8:$P$149, 공통!D75, FALSE)</f>
      </c>
      <c r="M40" s="1796" t="e">
        <f>HLOOKUP(공통!E5, 공통!$E$8:$P$149, 공통!D76, FALSE)</f>
      </c>
      <c r="N40" s="1796" t="e">
        <f>HLOOKUP(공통!E5, 공통!$E$8:$P$149, 공통!D77, FALSE)</f>
      </c>
      <c r="O40" s="1797" t="e">
        <f t="shared" si="21"/>
      </c>
      <c r="P40" s="1797" t="e">
        <f t="shared" si="22"/>
      </c>
      <c r="Q40" s="1817"/>
      <c r="R40" s="1817"/>
      <c r="S40" s="1798"/>
      <c r="T40" s="1625"/>
      <c r="U40" s="1490" t="s">
        <v>710</v>
      </c>
      <c r="V40" s="1625"/>
      <c r="W40" s="1625"/>
      <c r="X40" s="1625"/>
      <c r="Y40" s="1625"/>
      <c r="Z40" s="1625"/>
      <c r="AA40" s="1625"/>
      <c r="AB40" s="1625"/>
      <c r="AC40" s="1625"/>
      <c r="AD40" s="1625"/>
      <c r="AE40" s="1625"/>
      <c r="AF40" s="1625"/>
      <c r="AG40" s="1625"/>
      <c r="AH40" s="1625"/>
      <c r="AI40" s="1625"/>
      <c r="AJ40" s="1625"/>
      <c r="AK40" s="1625"/>
      <c r="AL40" s="1625"/>
      <c r="AM40" s="1625"/>
      <c r="AN40" s="1625"/>
      <c r="AO40" s="1625"/>
      <c r="AP40" s="1625"/>
      <c r="AQ40" s="1625"/>
      <c r="AR40" s="1625"/>
      <c r="AS40" s="1625"/>
      <c r="AT40" s="1625"/>
      <c r="AU40" s="1625"/>
      <c r="AV40" s="1625"/>
      <c r="AW40" s="1625"/>
      <c r="AX40" s="1625"/>
      <c r="AY40" s="1625"/>
      <c r="AZ40" s="1625"/>
      <c r="BA40" s="1625"/>
      <c r="BB40" s="1625"/>
      <c r="BC40" s="1625"/>
      <c r="BD40" s="1625"/>
      <c r="BE40" s="1625"/>
      <c r="BF40" s="1625"/>
      <c r="BG40" s="1625"/>
      <c r="BH40" s="1625"/>
      <c r="BI40" s="1625"/>
      <c r="BJ40" s="1625"/>
      <c r="BK40" s="1625"/>
      <c r="BL40" s="1625"/>
      <c r="BM40" s="1625"/>
      <c r="BN40" s="1625"/>
      <c r="BO40" s="1625"/>
      <c r="BP40" s="1625"/>
      <c r="BQ40" s="1625"/>
      <c r="BR40" s="1625"/>
      <c r="BS40" s="1625"/>
      <c r="BT40" s="1625"/>
      <c r="BU40" s="1625"/>
      <c r="BV40" s="1625"/>
      <c r="BW40" s="1625"/>
      <c r="BX40" s="1625"/>
      <c r="BY40" s="1625"/>
      <c r="BZ40" s="1625"/>
      <c r="CA40" s="1625"/>
      <c r="CB40" s="1625"/>
      <c r="CC40" s="1625"/>
      <c r="CD40" s="1625"/>
      <c r="CE40" s="1625"/>
      <c r="CF40" s="1625"/>
      <c r="CG40" s="1625"/>
      <c r="CH40" s="1625"/>
      <c r="CI40" s="1625"/>
      <c r="CJ40" s="1625"/>
      <c r="CK40" s="1625"/>
      <c r="CL40" s="1625"/>
      <c r="CM40" s="1625"/>
      <c r="CN40" s="1625"/>
      <c r="CO40" s="1625"/>
      <c r="CP40" s="1625"/>
      <c r="CQ40" s="1625"/>
      <c r="CR40" s="1625"/>
      <c r="CS40" s="1625"/>
      <c r="CT40" s="1625"/>
      <c r="CU40" s="1625"/>
      <c r="CV40" s="1625"/>
      <c r="CW40" s="1625"/>
      <c r="CX40" s="1625"/>
      <c r="CY40" s="1625"/>
      <c r="CZ40" s="1625"/>
      <c r="DA40" s="1625"/>
      <c r="DB40" s="1625"/>
      <c r="DC40" s="1625"/>
      <c r="DD40" s="1625"/>
      <c r="DE40" s="1625"/>
      <c r="DF40" s="1625"/>
      <c r="DG40" s="1625"/>
      <c r="DH40" s="1625"/>
      <c r="DI40" s="1625"/>
      <c r="DJ40" s="1625"/>
      <c r="DK40" s="1625"/>
      <c r="DL40" s="1625"/>
      <c r="DM40" s="1625"/>
      <c r="DN40" s="1625"/>
      <c r="DO40" s="1625"/>
      <c r="DP40" s="1625"/>
      <c r="DQ40" s="1625"/>
      <c r="DR40" s="1625"/>
      <c r="DS40" s="1625"/>
      <c r="DT40" s="1625"/>
      <c r="DU40" s="1625"/>
      <c r="DV40" s="1625"/>
      <c r="DW40" s="1625"/>
      <c r="DX40" s="1625"/>
      <c r="DY40" s="1625"/>
      <c r="DZ40" s="1625"/>
      <c r="EA40" s="1625"/>
      <c r="EB40" s="1625"/>
      <c r="EC40" s="1625"/>
      <c r="ED40" s="1625"/>
      <c r="EE40" s="1625"/>
      <c r="EF40" s="1625"/>
      <c r="EG40" s="1625"/>
      <c r="EH40" s="1625"/>
      <c r="EI40" s="1625"/>
      <c r="EJ40" s="1625"/>
      <c r="EK40" s="1625"/>
      <c r="EL40" s="1625"/>
      <c r="EM40" s="1625"/>
      <c r="EN40" s="1625"/>
      <c r="EO40" s="1625"/>
      <c r="EP40" s="1625"/>
      <c r="EQ40" s="1625"/>
      <c r="ER40" s="1625"/>
      <c r="ES40" s="1625"/>
      <c r="ET40" s="1625"/>
      <c r="EU40" s="1625"/>
    </row>
    <row r="41" spans="1:151" ht="24.75" customHeight="1">
      <c r="A41" s="1828"/>
      <c r="B41" s="1829"/>
      <c r="C41" s="1865" t="s">
        <v>402</v>
      </c>
      <c r="D41" s="1794" t="e">
        <f>HLOOKUP(공통!E5, 공통!$E$8:$P$149, 공통!D78, FALSE)</f>
      </c>
      <c r="E41" s="1795"/>
      <c r="F41" s="1796" t="e">
        <f>HLOOKUP(공통!E5-1, 공통!$E$8:$P$149, 공통!D79, FALSE)</f>
      </c>
      <c r="G41" s="1796" t="e">
        <f>HLOOKUP(공통!E5, 공통!$E$8:$P$149, 공통!D79, FALSE)</f>
      </c>
      <c r="H41" s="1817" t="e">
        <f>HLOOKUP(공통!E5-1, 공통!$E$8:$P$149, 공통!D80, FALSE)</f>
      </c>
      <c r="I41" s="1817" t="e">
        <f>HLOOKUP(공통!E5, 공통!$E$8:$P$149, 공통!D80, FALSE)</f>
      </c>
      <c r="J41" s="1796" t="e">
        <f t="shared" si="5"/>
      </c>
      <c r="K41" s="1817" t="e">
        <f>HLOOKUP(공통!E5, 공통!$E$8:$P$149, 공통!D81, FALSE)</f>
      </c>
      <c r="L41" s="1817" t="e">
        <f>HLOOKUP(공통!E5, 공통!$E$8:$P$149, 공통!D82, FALSE)</f>
      </c>
      <c r="M41" s="1817" t="e">
        <f>HLOOKUP(공통!E5, 공통!$E$8:$P$149, 공통!D83, FALSE)</f>
      </c>
      <c r="N41" s="1817" t="e">
        <f>HLOOKUP(공통!E5, 공통!$E$8:$P$149, 공통!D84, FALSE)</f>
      </c>
      <c r="O41" s="1797" t="e">
        <f t="shared" ref="O41:O44" si="23">M41+N41</f>
      </c>
      <c r="P41" s="1797" t="e">
        <f t="shared" ref="P41:P44" si="24">K41+L41+O41</f>
      </c>
      <c r="Q41" s="1817"/>
      <c r="R41" s="1817"/>
      <c r="S41" s="1798"/>
      <c r="T41" s="1625"/>
      <c r="U41"/>
      <c r="V41" s="1828"/>
      <c r="W41" s="1828"/>
      <c r="X41" s="1828"/>
      <c r="Y41" s="1828"/>
      <c r="Z41" s="1828"/>
      <c r="AA41" s="1828"/>
      <c r="AB41" s="1828"/>
      <c r="AC41" s="1828"/>
      <c r="AD41" s="1828"/>
      <c r="AE41" s="1828"/>
      <c r="AF41" s="1828"/>
      <c r="AG41" s="1828"/>
      <c r="AH41" s="1828"/>
      <c r="AI41" s="1828"/>
      <c r="AJ41" s="1828"/>
      <c r="AK41" s="1828"/>
      <c r="AL41" s="1828"/>
      <c r="AM41" s="1828"/>
      <c r="AN41" s="1828"/>
      <c r="AO41" s="1828"/>
      <c r="AP41" s="1828"/>
      <c r="AQ41" s="1828"/>
      <c r="AR41" s="1828"/>
      <c r="AS41" s="1828"/>
      <c r="AT41" s="1828"/>
      <c r="AU41" s="1828"/>
      <c r="AV41" s="1828"/>
      <c r="AW41" s="1828"/>
      <c r="AX41" s="1828"/>
      <c r="AY41" s="1828"/>
      <c r="AZ41" s="1828"/>
      <c r="BA41" s="1828"/>
      <c r="BB41" s="1828"/>
      <c r="BC41" s="1828"/>
      <c r="BD41" s="1828"/>
      <c r="BE41" s="1828"/>
      <c r="BF41" s="1828"/>
      <c r="BG41" s="1828"/>
      <c r="BH41" s="1828"/>
      <c r="BI41" s="1828"/>
      <c r="BJ41" s="1828"/>
      <c r="BK41" s="1828"/>
      <c r="BL41" s="1828"/>
      <c r="BM41" s="1828"/>
      <c r="BN41" s="1828"/>
      <c r="BO41" s="1828"/>
      <c r="BP41" s="1828"/>
      <c r="BQ41" s="1828"/>
      <c r="BR41" s="1828"/>
      <c r="BS41" s="1828"/>
      <c r="BT41" s="1828"/>
      <c r="BU41" s="1828"/>
      <c r="BV41" s="1828"/>
      <c r="BW41" s="1828"/>
      <c r="BX41" s="1828"/>
      <c r="BY41" s="1828"/>
      <c r="BZ41" s="1828"/>
      <c r="CA41" s="1828"/>
      <c r="CB41" s="1828"/>
      <c r="CC41" s="1828"/>
      <c r="CD41" s="1828"/>
      <c r="CE41" s="1828"/>
      <c r="CF41" s="1828"/>
      <c r="CG41" s="1828"/>
      <c r="CH41" s="1828"/>
      <c r="CI41" s="1828"/>
      <c r="CJ41" s="1828"/>
      <c r="CK41" s="1828"/>
      <c r="CL41" s="1828"/>
      <c r="CM41" s="1828"/>
      <c r="CN41" s="1828"/>
      <c r="CO41" s="1828"/>
      <c r="CP41" s="1828"/>
      <c r="CQ41" s="1828"/>
      <c r="CR41" s="1828"/>
      <c r="CS41" s="1828"/>
      <c r="CT41" s="1828"/>
      <c r="CU41" s="1828"/>
      <c r="CV41" s="1828"/>
      <c r="CW41" s="1828"/>
      <c r="CX41" s="1828"/>
      <c r="CY41" s="1828"/>
      <c r="CZ41" s="1828"/>
      <c r="DA41" s="1828"/>
      <c r="DB41" s="1828"/>
      <c r="DC41" s="1828"/>
      <c r="DD41" s="1828"/>
      <c r="DE41" s="1828"/>
      <c r="DF41" s="1828"/>
      <c r="DG41" s="1828"/>
      <c r="DH41" s="1828"/>
      <c r="DI41" s="1828"/>
      <c r="DJ41" s="1828"/>
      <c r="DK41" s="1828"/>
      <c r="DL41" s="1828"/>
      <c r="DM41" s="1828"/>
      <c r="DN41" s="1828"/>
      <c r="DO41" s="1828"/>
      <c r="DP41" s="1828"/>
      <c r="DQ41" s="1828"/>
      <c r="DR41" s="1828"/>
      <c r="DS41" s="1828"/>
      <c r="DT41" s="1828"/>
      <c r="DU41" s="1828"/>
      <c r="DV41" s="1828"/>
      <c r="DW41" s="1828"/>
      <c r="DX41" s="1828"/>
      <c r="DY41" s="1828"/>
      <c r="DZ41" s="1828"/>
      <c r="EA41" s="1828"/>
      <c r="EB41" s="1828"/>
      <c r="EC41" s="1828"/>
      <c r="ED41" s="1828"/>
      <c r="EE41" s="1828"/>
      <c r="EF41" s="1828"/>
      <c r="EG41" s="1828"/>
      <c r="EH41" s="1828"/>
      <c r="EI41" s="1828"/>
      <c r="EJ41" s="1828"/>
      <c r="EK41" s="1828"/>
      <c r="EL41" s="1828"/>
      <c r="EM41" s="1828"/>
      <c r="EN41" s="1828"/>
      <c r="EO41" s="1828"/>
      <c r="EP41" s="1828"/>
      <c r="EQ41" s="1828"/>
      <c r="ER41" s="1828"/>
      <c r="ES41" s="1828"/>
      <c r="ET41" s="1828"/>
      <c r="EU41" s="1828"/>
    </row>
    <row r="42" spans="1:151" ht="24.75" customHeight="1">
      <c r="A42" s="1831"/>
      <c r="B42" s="1843"/>
      <c r="C42" s="1865" t="s">
        <v>403</v>
      </c>
      <c r="D42" s="1794"/>
      <c r="E42" s="1795"/>
      <c r="F42" s="1796">
        <f>SUM(F43:F44)</f>
      </c>
      <c r="G42" s="1796">
        <f>SUM(G43:G44)</f>
      </c>
      <c r="H42" s="1796">
        <f>SUM(H43:H44)</f>
      </c>
      <c r="I42" s="1796">
        <f t="shared" ref="I42:N42" si="25">SUM(I43:I44)</f>
      </c>
      <c r="J42" s="1796">
        <f t="shared" si="5"/>
      </c>
      <c r="K42" s="1796">
        <f t="shared" si="25"/>
      </c>
      <c r="L42" s="1796">
        <f t="shared" si="25"/>
      </c>
      <c r="M42" s="1796">
        <f t="shared" si="25"/>
      </c>
      <c r="N42" s="1796">
        <f t="shared" si="25"/>
      </c>
      <c r="O42" s="1797">
        <f t="shared" si="23"/>
      </c>
      <c r="P42" s="1797">
        <f t="shared" si="24"/>
      </c>
      <c r="Q42" s="1797"/>
      <c r="R42" s="1797"/>
      <c r="S42" s="1477"/>
      <c r="V42" s="1831"/>
      <c r="W42" s="1831"/>
      <c r="X42" s="1831"/>
      <c r="Y42" s="1831"/>
      <c r="Z42" s="1831"/>
      <c r="AA42" s="1831"/>
      <c r="AB42" s="1831"/>
      <c r="AC42" s="1831"/>
      <c r="AD42" s="1831"/>
      <c r="AE42" s="1831"/>
      <c r="AF42" s="1831"/>
      <c r="AG42" s="1831"/>
      <c r="AH42" s="1831"/>
      <c r="AI42" s="1831"/>
      <c r="AJ42" s="1831"/>
      <c r="AK42" s="1831"/>
      <c r="AL42" s="1831"/>
      <c r="AM42" s="1831"/>
      <c r="AN42" s="1831"/>
      <c r="AO42" s="1831"/>
      <c r="AP42" s="1831"/>
      <c r="AQ42" s="1831"/>
      <c r="AR42" s="1831"/>
      <c r="AS42" s="1831"/>
      <c r="AT42" s="1831"/>
      <c r="AU42" s="1831"/>
      <c r="AV42" s="1831"/>
      <c r="AW42" s="1831"/>
      <c r="AX42" s="1831"/>
      <c r="AY42" s="1831"/>
      <c r="AZ42" s="1831"/>
      <c r="BA42" s="1831"/>
      <c r="BB42" s="1831"/>
      <c r="BC42" s="1831"/>
      <c r="BD42" s="1831"/>
      <c r="BE42" s="1831"/>
      <c r="BF42" s="1831"/>
      <c r="BG42" s="1831"/>
      <c r="BH42" s="1831"/>
      <c r="BI42" s="1831"/>
      <c r="BJ42" s="1831"/>
      <c r="BK42" s="1831"/>
      <c r="BL42" s="1831"/>
      <c r="BM42" s="1831"/>
      <c r="BN42" s="1831"/>
      <c r="BO42" s="1831"/>
      <c r="BP42" s="1831"/>
      <c r="BQ42" s="1831"/>
      <c r="BR42" s="1831"/>
      <c r="BS42" s="1831"/>
      <c r="BT42" s="1831"/>
      <c r="BU42" s="1831"/>
      <c r="BV42" s="1831"/>
      <c r="BW42" s="1831"/>
      <c r="BX42" s="1831"/>
      <c r="BY42" s="1831"/>
      <c r="BZ42" s="1831"/>
      <c r="CA42" s="1831"/>
      <c r="CB42" s="1831"/>
      <c r="CC42" s="1831"/>
      <c r="CD42" s="1831"/>
      <c r="CE42" s="1831"/>
      <c r="CF42" s="1831"/>
      <c r="CG42" s="1831"/>
      <c r="CH42" s="1831"/>
      <c r="CI42" s="1831"/>
      <c r="CJ42" s="1831"/>
      <c r="CK42" s="1831"/>
      <c r="CL42" s="1831"/>
      <c r="CM42" s="1831"/>
      <c r="CN42" s="1831"/>
      <c r="CO42" s="1831"/>
      <c r="CP42" s="1831"/>
      <c r="CQ42" s="1831"/>
      <c r="CR42" s="1831"/>
      <c r="CS42" s="1831"/>
      <c r="CT42" s="1831"/>
      <c r="CU42" s="1831"/>
      <c r="CV42" s="1831"/>
      <c r="CW42" s="1831"/>
      <c r="CX42" s="1831"/>
      <c r="CY42" s="1831"/>
      <c r="CZ42" s="1831"/>
      <c r="DA42" s="1831"/>
      <c r="DB42" s="1831"/>
      <c r="DC42" s="1831"/>
      <c r="DD42" s="1831"/>
      <c r="DE42" s="1831"/>
      <c r="DF42" s="1831"/>
      <c r="DG42" s="1831"/>
      <c r="DH42" s="1831"/>
      <c r="DI42" s="1831"/>
      <c r="DJ42" s="1831"/>
      <c r="DK42" s="1831"/>
      <c r="DL42" s="1831"/>
      <c r="DM42" s="1831"/>
      <c r="DN42" s="1831"/>
      <c r="DO42" s="1831"/>
      <c r="DP42" s="1831"/>
      <c r="DQ42" s="1831"/>
      <c r="DR42" s="1831"/>
      <c r="DS42" s="1831"/>
      <c r="DT42" s="1831"/>
      <c r="DU42" s="1831"/>
      <c r="DV42" s="1831"/>
      <c r="DW42" s="1831"/>
      <c r="DX42" s="1831"/>
      <c r="DY42" s="1831"/>
      <c r="DZ42" s="1831"/>
      <c r="EA42" s="1831"/>
      <c r="EB42" s="1831"/>
      <c r="EC42" s="1831"/>
      <c r="ED42" s="1831"/>
      <c r="EE42" s="1831"/>
      <c r="EF42" s="1831"/>
      <c r="EG42" s="1831"/>
      <c r="EH42" s="1831"/>
      <c r="EI42" s="1831"/>
      <c r="EJ42" s="1831"/>
      <c r="EK42" s="1831"/>
      <c r="EL42" s="1831"/>
      <c r="EM42" s="1831"/>
      <c r="EN42" s="1831"/>
      <c r="EO42" s="1831"/>
      <c r="EP42" s="1831"/>
      <c r="EQ42" s="1831"/>
      <c r="ER42" s="1831"/>
      <c r="ES42" s="1831"/>
      <c r="ET42" s="1831"/>
      <c r="EU42" s="1831"/>
    </row>
    <row r="43" spans="1:151" ht="24.75" customHeight="1">
      <c r="A43" s="1831"/>
      <c r="B43" s="1843"/>
      <c r="C43" s="1866" t="s">
        <v>662</v>
      </c>
      <c r="D43" s="1867" t="s">
        <v>665</v>
      </c>
      <c r="E43" s="1868"/>
      <c r="F43" s="1779">
        <f>SUMIF('5-2. 회선비산출내역 (수정집행)'!$D:$D,1,'5-2. 회선비산출내역 (수정집행)'!$J:$J)</f>
      </c>
      <c r="G43" s="1779">
        <f>SUMIF('5-2. 회선비산출내역 (수정집행)'!$D:$D,1,'5-2. 회선비산출내역 (수정집행)'!$M:$M)</f>
      </c>
      <c r="H43" s="1779">
        <f>SUMIF('5-2. 회선비산출내역 (수정집행)'!$D:$D,1,'5-2. 회선비산출내역 (수정집행)'!$P:$P)</f>
      </c>
      <c r="I43" s="1779">
        <f>SUMIF('5-2. 회선비산출내역 (수정집행)'!$D:$D,1,'5-2. 회선비산출내역 (수정집행)'!$S:$S)</f>
      </c>
      <c r="J43" s="1779">
        <f t="shared" si="5"/>
      </c>
      <c r="K43" s="1779">
        <f>SUMIF('5-2. 회선비산출내역 (수정집행)'!$D:$D,1,'5-2. 회선비산출내역 (수정집행)'!$W:$W)</f>
      </c>
      <c r="L43" s="1779">
        <f>SUMIF('5-2. 회선비산출내역 (수정집행)'!$D:$D,1,'5-2. 회선비산출내역 (수정집행)'!$Z:$Z)</f>
      </c>
      <c r="M43" s="1779">
        <f>SUMIF('5-2. 회선비산출내역 (수정집행)'!$D:$D,1,'5-2. 회선비산출내역 (수정집행)'!$AC:$AC)</f>
      </c>
      <c r="N43" s="1779">
        <f>SUMIF('5-2. 회선비산출내역 (수정집행)'!$D:$D,1,'5-2. 회선비산출내역 (수정집행)'!$AF:$AF)+SUMIF('5-2. 회선비산출내역 (수정집행)'!$D:$D,1,'5-2. 회선비산출내역 (수정집행)'!$AI:$AI)+SUMIF('5-2. 회선비산출내역 (수정집행)'!$D:$D,1,'5-2. 회선비산출내역 (수정집행)'!$AL:$AL)</f>
      </c>
      <c r="O43" s="1780">
        <f t="shared" si="23"/>
      </c>
      <c r="P43" s="1781">
        <f t="shared" si="24"/>
      </c>
      <c r="Q43" s="1780"/>
      <c r="R43" s="1780"/>
      <c r="S43" s="1477"/>
      <c r="V43" s="1831"/>
      <c r="W43" s="1831"/>
      <c r="X43" s="1831"/>
      <c r="Y43" s="1831"/>
      <c r="Z43" s="1831"/>
      <c r="AA43" s="1831"/>
      <c r="AB43" s="1831"/>
      <c r="AC43" s="1831"/>
      <c r="AD43" s="1831"/>
      <c r="AE43" s="1831"/>
      <c r="AF43" s="1831"/>
      <c r="AG43" s="1831"/>
      <c r="AH43" s="1831"/>
      <c r="AI43" s="1831"/>
      <c r="AJ43" s="1831"/>
      <c r="AK43" s="1831"/>
      <c r="AL43" s="1831"/>
      <c r="AM43" s="1831"/>
      <c r="AN43" s="1831"/>
      <c r="AO43" s="1831"/>
      <c r="AP43" s="1831"/>
      <c r="AQ43" s="1831"/>
      <c r="AR43" s="1831"/>
      <c r="AS43" s="1831"/>
      <c r="AT43" s="1831"/>
      <c r="AU43" s="1831"/>
      <c r="AV43" s="1831"/>
      <c r="AW43" s="1831"/>
      <c r="AX43" s="1831"/>
      <c r="AY43" s="1831"/>
      <c r="AZ43" s="1831"/>
      <c r="BA43" s="1831"/>
      <c r="BB43" s="1831"/>
      <c r="BC43" s="1831"/>
      <c r="BD43" s="1831"/>
      <c r="BE43" s="1831"/>
      <c r="BF43" s="1831"/>
      <c r="BG43" s="1831"/>
      <c r="BH43" s="1831"/>
      <c r="BI43" s="1831"/>
      <c r="BJ43" s="1831"/>
      <c r="BK43" s="1831"/>
      <c r="BL43" s="1831"/>
      <c r="BM43" s="1831"/>
      <c r="BN43" s="1831"/>
      <c r="BO43" s="1831"/>
      <c r="BP43" s="1831"/>
      <c r="BQ43" s="1831"/>
      <c r="BR43" s="1831"/>
      <c r="BS43" s="1831"/>
      <c r="BT43" s="1831"/>
      <c r="BU43" s="1831"/>
      <c r="BV43" s="1831"/>
      <c r="BW43" s="1831"/>
      <c r="BX43" s="1831"/>
      <c r="BY43" s="1831"/>
      <c r="BZ43" s="1831"/>
      <c r="CA43" s="1831"/>
      <c r="CB43" s="1831"/>
      <c r="CC43" s="1831"/>
      <c r="CD43" s="1831"/>
      <c r="CE43" s="1831"/>
      <c r="CF43" s="1831"/>
      <c r="CG43" s="1831"/>
      <c r="CH43" s="1831"/>
      <c r="CI43" s="1831"/>
      <c r="CJ43" s="1831"/>
      <c r="CK43" s="1831"/>
      <c r="CL43" s="1831"/>
      <c r="CM43" s="1831"/>
      <c r="CN43" s="1831"/>
      <c r="CO43" s="1831"/>
      <c r="CP43" s="1831"/>
      <c r="CQ43" s="1831"/>
      <c r="CR43" s="1831"/>
      <c r="CS43" s="1831"/>
      <c r="CT43" s="1831"/>
      <c r="CU43" s="1831"/>
      <c r="CV43" s="1831"/>
      <c r="CW43" s="1831"/>
      <c r="CX43" s="1831"/>
      <c r="CY43" s="1831"/>
      <c r="CZ43" s="1831"/>
      <c r="DA43" s="1831"/>
      <c r="DB43" s="1831"/>
      <c r="DC43" s="1831"/>
      <c r="DD43" s="1831"/>
      <c r="DE43" s="1831"/>
      <c r="DF43" s="1831"/>
      <c r="DG43" s="1831"/>
      <c r="DH43" s="1831"/>
      <c r="DI43" s="1831"/>
      <c r="DJ43" s="1831"/>
      <c r="DK43" s="1831"/>
      <c r="DL43" s="1831"/>
      <c r="DM43" s="1831"/>
      <c r="DN43" s="1831"/>
      <c r="DO43" s="1831"/>
      <c r="DP43" s="1831"/>
      <c r="DQ43" s="1831"/>
      <c r="DR43" s="1831"/>
      <c r="DS43" s="1831"/>
      <c r="DT43" s="1831"/>
      <c r="DU43" s="1831"/>
      <c r="DV43" s="1831"/>
      <c r="DW43" s="1831"/>
      <c r="DX43" s="1831"/>
      <c r="DY43" s="1831"/>
      <c r="DZ43" s="1831"/>
      <c r="EA43" s="1831"/>
      <c r="EB43" s="1831"/>
      <c r="EC43" s="1831"/>
      <c r="ED43" s="1831"/>
      <c r="EE43" s="1831"/>
      <c r="EF43" s="1831"/>
      <c r="EG43" s="1831"/>
      <c r="EH43" s="1831"/>
      <c r="EI43" s="1831"/>
      <c r="EJ43" s="1831"/>
      <c r="EK43" s="1831"/>
      <c r="EL43" s="1831"/>
      <c r="EM43" s="1831"/>
      <c r="EN43" s="1831"/>
      <c r="EO43" s="1831"/>
      <c r="EP43" s="1831"/>
      <c r="EQ43" s="1831"/>
      <c r="ER43" s="1831"/>
      <c r="ES43" s="1831"/>
      <c r="ET43" s="1831"/>
      <c r="EU43" s="1831"/>
    </row>
    <row r="44" spans="1:151" ht="24.75" customHeight="1">
      <c r="A44" s="1831"/>
      <c r="B44" s="1843"/>
      <c r="C44" s="1869" t="s">
        <v>663</v>
      </c>
      <c r="D44" s="1870" t="s">
        <v>664</v>
      </c>
      <c r="E44" s="1871"/>
      <c r="F44" s="1787">
        <f>SUMIF('5-2. 회선비산출내역 (수정집행)'!$D:$D,2,'5-2. 회선비산출내역 (수정집행)'!$J:$J)</f>
      </c>
      <c r="G44" s="1787">
        <f>SUMIF('5-2. 회선비산출내역 (수정집행)'!$D:$D,2,'5-2. 회선비산출내역 (수정집행)'!$M:$M)</f>
      </c>
      <c r="H44" s="1787">
        <f>SUMIF('5-2. 회선비산출내역 (수정집행)'!$D:$D,2,'5-2. 회선비산출내역 (수정집행)'!$P:$P)</f>
      </c>
      <c r="I44" s="1787">
        <f>SUMIF('5-2. 회선비산출내역 (수정집행)'!$D:$D,2,'5-2. 회선비산출내역 (수정집행)'!$S:$S)</f>
      </c>
      <c r="J44" s="1787">
        <f t="shared" si="5"/>
      </c>
      <c r="K44" s="1789">
        <f>SUMIF('5-2. 회선비산출내역 (수정집행)'!$D:$D,2,'5-2. 회선비산출내역 (수정집행)'!$W:$W)</f>
      </c>
      <c r="L44" s="1864">
        <f>SUMIF('5-2. 회선비산출내역 (수정집행)'!$D:$D,2,'5-2. 회선비산출내역 (수정집행)'!$Z:$Z)</f>
      </c>
      <c r="M44" s="1864">
        <f>SUMIF('5-2. 회선비산출내역 (수정집행)'!$D:$D,2,'5-2. 회선비산출내역 (수정집행)'!$AC:$AC)</f>
      </c>
      <c r="N44" s="1789">
        <f>SUMIF('5-2. 회선비산출내역 (수정집행)'!$D:$D,2,'5-2. 회선비산출내역 (수정집행)'!$AF:$AF)+SUMIF('5-2. 회선비산출내역 (수정집행)'!$D:$D,2,'5-2. 회선비산출내역 (수정집행)'!$AI:$AI)+SUMIF('5-2. 회선비산출내역 (수정집행)'!$D:$D,2,'5-2. 회선비산출내역 (수정집행)'!$AL:$AL)</f>
      </c>
      <c r="O44" s="1789">
        <f t="shared" si="23"/>
      </c>
      <c r="P44" s="1790">
        <f t="shared" si="24"/>
      </c>
      <c r="Q44" s="1789"/>
      <c r="R44" s="1789"/>
      <c r="S44" s="1477"/>
      <c r="V44" s="1831"/>
      <c r="W44" s="1831"/>
      <c r="X44" s="1831"/>
      <c r="Y44" s="1831"/>
      <c r="Z44" s="1831"/>
      <c r="AA44" s="1831"/>
      <c r="AB44" s="1831"/>
      <c r="AC44" s="1831"/>
      <c r="AD44" s="1831"/>
      <c r="AE44" s="1831"/>
      <c r="AF44" s="1831"/>
      <c r="AG44" s="1831"/>
      <c r="AH44" s="1831"/>
      <c r="AI44" s="1831"/>
      <c r="AJ44" s="1831"/>
      <c r="AK44" s="1831"/>
      <c r="AL44" s="1831"/>
      <c r="AM44" s="1831"/>
      <c r="AN44" s="1831"/>
      <c r="AO44" s="1831"/>
      <c r="AP44" s="1831"/>
      <c r="AQ44" s="1831"/>
      <c r="AR44" s="1831"/>
      <c r="AS44" s="1831"/>
      <c r="AT44" s="1831"/>
      <c r="AU44" s="1831"/>
      <c r="AV44" s="1831"/>
      <c r="AW44" s="1831"/>
      <c r="AX44" s="1831"/>
      <c r="AY44" s="1831"/>
      <c r="AZ44" s="1831"/>
      <c r="BA44" s="1831"/>
      <c r="BB44" s="1831"/>
      <c r="BC44" s="1831"/>
      <c r="BD44" s="1831"/>
      <c r="BE44" s="1831"/>
      <c r="BF44" s="1831"/>
      <c r="BG44" s="1831"/>
      <c r="BH44" s="1831"/>
      <c r="BI44" s="1831"/>
      <c r="BJ44" s="1831"/>
      <c r="BK44" s="1831"/>
      <c r="BL44" s="1831"/>
      <c r="BM44" s="1831"/>
      <c r="BN44" s="1831"/>
      <c r="BO44" s="1831"/>
      <c r="BP44" s="1831"/>
      <c r="BQ44" s="1831"/>
      <c r="BR44" s="1831"/>
      <c r="BS44" s="1831"/>
      <c r="BT44" s="1831"/>
      <c r="BU44" s="1831"/>
      <c r="BV44" s="1831"/>
      <c r="BW44" s="1831"/>
      <c r="BX44" s="1831"/>
      <c r="BY44" s="1831"/>
      <c r="BZ44" s="1831"/>
      <c r="CA44" s="1831"/>
      <c r="CB44" s="1831"/>
      <c r="CC44" s="1831"/>
      <c r="CD44" s="1831"/>
      <c r="CE44" s="1831"/>
      <c r="CF44" s="1831"/>
      <c r="CG44" s="1831"/>
      <c r="CH44" s="1831"/>
      <c r="CI44" s="1831"/>
      <c r="CJ44" s="1831"/>
      <c r="CK44" s="1831"/>
      <c r="CL44" s="1831"/>
      <c r="CM44" s="1831"/>
      <c r="CN44" s="1831"/>
      <c r="CO44" s="1831"/>
      <c r="CP44" s="1831"/>
      <c r="CQ44" s="1831"/>
      <c r="CR44" s="1831"/>
      <c r="CS44" s="1831"/>
      <c r="CT44" s="1831"/>
      <c r="CU44" s="1831"/>
      <c r="CV44" s="1831"/>
      <c r="CW44" s="1831"/>
      <c r="CX44" s="1831"/>
      <c r="CY44" s="1831"/>
      <c r="CZ44" s="1831"/>
      <c r="DA44" s="1831"/>
      <c r="DB44" s="1831"/>
      <c r="DC44" s="1831"/>
      <c r="DD44" s="1831"/>
      <c r="DE44" s="1831"/>
      <c r="DF44" s="1831"/>
      <c r="DG44" s="1831"/>
      <c r="DH44" s="1831"/>
      <c r="DI44" s="1831"/>
      <c r="DJ44" s="1831"/>
      <c r="DK44" s="1831"/>
      <c r="DL44" s="1831"/>
      <c r="DM44" s="1831"/>
      <c r="DN44" s="1831"/>
      <c r="DO44" s="1831"/>
      <c r="DP44" s="1831"/>
      <c r="DQ44" s="1831"/>
      <c r="DR44" s="1831"/>
      <c r="DS44" s="1831"/>
      <c r="DT44" s="1831"/>
      <c r="DU44" s="1831"/>
      <c r="DV44" s="1831"/>
      <c r="DW44" s="1831"/>
      <c r="DX44" s="1831"/>
      <c r="DY44" s="1831"/>
      <c r="DZ44" s="1831"/>
      <c r="EA44" s="1831"/>
      <c r="EB44" s="1831"/>
      <c r="EC44" s="1831"/>
      <c r="ED44" s="1831"/>
      <c r="EE44" s="1831"/>
      <c r="EF44" s="1831"/>
      <c r="EG44" s="1831"/>
      <c r="EH44" s="1831"/>
      <c r="EI44" s="1831"/>
      <c r="EJ44" s="1831"/>
      <c r="EK44" s="1831"/>
      <c r="EL44" s="1831"/>
      <c r="EM44" s="1831"/>
      <c r="EN44" s="1831"/>
      <c r="EO44" s="1831"/>
      <c r="EP44" s="1831"/>
      <c r="EQ44" s="1831"/>
      <c r="ER44" s="1831"/>
      <c r="ES44" s="1831"/>
      <c r="ET44" s="1831"/>
      <c r="EU44" s="1831"/>
    </row>
    <row r="45" spans="1:151" ht="24.75" customHeight="1">
      <c r="A45" s="1625"/>
      <c r="B45" s="1792"/>
      <c r="C45" s="1872" t="s">
        <v>404</v>
      </c>
      <c r="D45" s="1794" t="s">
        <v>413</v>
      </c>
      <c r="E45" s="1795"/>
      <c r="F45" s="1796">
        <f>SUM(F46:F47)</f>
      </c>
      <c r="G45" s="1796">
        <f>SUM(G46:G47)</f>
      </c>
      <c r="H45" s="1796">
        <f>SUM(H46:H47)</f>
      </c>
      <c r="I45" s="1796">
        <f t="shared" ref="I45:N45" si="26">SUM(I46:I47)</f>
      </c>
      <c r="J45" s="1796">
        <f t="shared" si="5"/>
      </c>
      <c r="K45" s="1796">
        <f t="shared" si="26"/>
      </c>
      <c r="L45" s="1796">
        <f t="shared" si="26"/>
      </c>
      <c r="M45" s="1796">
        <f t="shared" si="26"/>
      </c>
      <c r="N45" s="1796">
        <f t="shared" si="26"/>
      </c>
      <c r="O45" s="1797">
        <f>M45+N45</f>
      </c>
      <c r="P45" s="1797">
        <f>K45+L45+O45</f>
      </c>
      <c r="Q45" s="1817"/>
      <c r="R45" s="1817"/>
      <c r="S45" s="1798"/>
      <c r="T45" s="1625"/>
      <c r="U45" s="1490" t="s">
        <v>711</v>
      </c>
      <c r="V45" s="1625"/>
      <c r="W45" s="1625"/>
      <c r="X45" s="1625"/>
      <c r="Y45" s="1625"/>
      <c r="Z45" s="1625"/>
      <c r="AA45" s="1625"/>
      <c r="AB45" s="1625"/>
      <c r="AC45" s="1625"/>
      <c r="AD45" s="1625"/>
      <c r="AE45" s="1625"/>
      <c r="AF45" s="1625"/>
      <c r="AG45" s="1625"/>
      <c r="AH45" s="1625"/>
      <c r="AI45" s="1625"/>
      <c r="AJ45" s="1625"/>
      <c r="AK45" s="1625"/>
      <c r="AL45" s="1625"/>
      <c r="AM45" s="1625"/>
      <c r="AN45" s="1625"/>
      <c r="AO45" s="1625"/>
      <c r="AP45" s="1625"/>
      <c r="AQ45" s="1625"/>
      <c r="AR45" s="1625"/>
      <c r="AS45" s="1625"/>
      <c r="AT45" s="1625"/>
      <c r="AU45" s="1625"/>
      <c r="AV45" s="1625"/>
      <c r="AW45" s="1625"/>
      <c r="AX45" s="1625"/>
      <c r="AY45" s="1625"/>
      <c r="AZ45" s="1625"/>
      <c r="BA45" s="1625"/>
      <c r="BB45" s="1625"/>
      <c r="BC45" s="1625"/>
      <c r="BD45" s="1625"/>
      <c r="BE45" s="1625"/>
      <c r="BF45" s="1625"/>
      <c r="BG45" s="1625"/>
      <c r="BH45" s="1625"/>
      <c r="BI45" s="1625"/>
      <c r="BJ45" s="1625"/>
      <c r="BK45" s="1625"/>
      <c r="BL45" s="1625"/>
      <c r="BM45" s="1625"/>
      <c r="BN45" s="1625"/>
      <c r="BO45" s="1625"/>
      <c r="BP45" s="1625"/>
      <c r="BQ45" s="1625"/>
      <c r="BR45" s="1625"/>
      <c r="BS45" s="1625"/>
      <c r="BT45" s="1625"/>
      <c r="BU45" s="1625"/>
      <c r="BV45" s="1625"/>
      <c r="BW45" s="1625"/>
      <c r="BX45" s="1625"/>
      <c r="BY45" s="1625"/>
      <c r="BZ45" s="1625"/>
      <c r="CA45" s="1625"/>
      <c r="CB45" s="1625"/>
      <c r="CC45" s="1625"/>
      <c r="CD45" s="1625"/>
      <c r="CE45" s="1625"/>
      <c r="CF45" s="1625"/>
      <c r="CG45" s="1625"/>
      <c r="CH45" s="1625"/>
      <c r="CI45" s="1625"/>
      <c r="CJ45" s="1625"/>
      <c r="CK45" s="1625"/>
      <c r="CL45" s="1625"/>
      <c r="CM45" s="1625"/>
      <c r="CN45" s="1625"/>
      <c r="CO45" s="1625"/>
      <c r="CP45" s="1625"/>
      <c r="CQ45" s="1625"/>
      <c r="CR45" s="1625"/>
      <c r="CS45" s="1625"/>
      <c r="CT45" s="1625"/>
      <c r="CU45" s="1625"/>
      <c r="CV45" s="1625"/>
      <c r="CW45" s="1625"/>
      <c r="CX45" s="1625"/>
      <c r="CY45" s="1625"/>
      <c r="CZ45" s="1625"/>
      <c r="DA45" s="1625"/>
      <c r="DB45" s="1625"/>
      <c r="DC45" s="1625"/>
      <c r="DD45" s="1625"/>
      <c r="DE45" s="1625"/>
      <c r="DF45" s="1625"/>
      <c r="DG45" s="1625"/>
      <c r="DH45" s="1625"/>
      <c r="DI45" s="1625"/>
      <c r="DJ45" s="1625"/>
      <c r="DK45" s="1625"/>
      <c r="DL45" s="1625"/>
      <c r="DM45" s="1625"/>
      <c r="DN45" s="1625"/>
      <c r="DO45" s="1625"/>
      <c r="DP45" s="1625"/>
      <c r="DQ45" s="1625"/>
      <c r="DR45" s="1625"/>
      <c r="DS45" s="1625"/>
      <c r="DT45" s="1625"/>
      <c r="DU45" s="1625"/>
      <c r="DV45" s="1625"/>
      <c r="DW45" s="1625"/>
      <c r="DX45" s="1625"/>
      <c r="DY45" s="1625"/>
      <c r="DZ45" s="1625"/>
      <c r="EA45" s="1625"/>
      <c r="EB45" s="1625"/>
      <c r="EC45" s="1625"/>
      <c r="ED45" s="1625"/>
      <c r="EE45" s="1625"/>
      <c r="EF45" s="1625"/>
      <c r="EG45" s="1625"/>
      <c r="EH45" s="1625"/>
      <c r="EI45" s="1625"/>
      <c r="EJ45" s="1625"/>
      <c r="EK45" s="1625"/>
      <c r="EL45" s="1625"/>
      <c r="EM45" s="1625"/>
      <c r="EN45" s="1625"/>
      <c r="EO45" s="1625"/>
      <c r="EP45" s="1625"/>
      <c r="EQ45" s="1625"/>
      <c r="ER45" s="1625"/>
      <c r="ES45" s="1625"/>
      <c r="ET45" s="1625"/>
      <c r="EU45" s="1625"/>
    </row>
    <row r="46" spans="1:151" ht="24.75" customHeight="1">
      <c r="B46" s="1473"/>
      <c r="C46" s="1873" t="s">
        <v>405</v>
      </c>
      <c r="D46" s="1845" t="s">
        <v>458</v>
      </c>
      <c r="E46" s="1778"/>
      <c r="F46" s="1779">
        <f>SUMIF('5-3. 소모품비산출내역 (수정집행)'!$D:$D,1,'5-3. 소모품비산출내역 (수정집행)'!$J:$J)</f>
      </c>
      <c r="G46" s="1779">
        <f>SUMIF('5-3. 소모품비산출내역 (수정집행)'!$D:$D,1,'5-3. 소모품비산출내역 (수정집행)'!$M:$M)</f>
      </c>
      <c r="H46" s="1779">
        <f>SUMIF('5-3. 소모품비산출내역 (수정집행)'!$D:$D,1,'5-3. 소모품비산출내역 (수정집행)'!$P:$P)</f>
      </c>
      <c r="I46" s="1779">
        <f>SUMIF('5-3. 소모품비산출내역 (수정집행)'!$D:$D,1,'5-3. 소모품비산출내역 (수정집행)'!$S:$S)</f>
      </c>
      <c r="J46" s="1779">
        <f t="shared" si="5"/>
      </c>
      <c r="K46" s="1779">
        <f>SUMIF('5-3. 소모품비산출내역 (수정집행)'!$D:$D,1,'5-3. 소모품비산출내역 (수정집행)'!$W:$W)</f>
      </c>
      <c r="L46" s="1779">
        <f>SUMIF('5-3. 소모품비산출내역 (수정집행)'!$D:$D,1,'5-3. 소모품비산출내역 (수정집행)'!$Z:$Z)</f>
      </c>
      <c r="M46" s="1779">
        <f>SUMIF('5-3. 소모품비산출내역 (수정집행)'!$D:$D,1,'5-3. 소모품비산출내역 (수정집행)'!$AC:$AC)</f>
      </c>
      <c r="N46" s="1779">
        <f>SUMIF('5-3. 소모품비산출내역 (수정집행)'!$D:$D,1,'5-3. 소모품비산출내역 (수정집행)'!$AF:$AF)+SUMIF('5-3. 소모품비산출내역 (수정집행)'!$D:$D,1,'5-3. 소모품비산출내역 (수정집행)'!$AI:$AI)+SUMIF('5-3. 소모품비산출내역 (수정집행)'!$D:$D,1,'5-3. 소모품비산출내역 (수정집행)'!$AL:$AL)</f>
      </c>
      <c r="O46" s="1780">
        <f t="shared" ref="O46:O47" si="27">M46+N46</f>
      </c>
      <c r="P46" s="1781">
        <f t="shared" ref="P46:P47" si="28">K46+L46+O46</f>
      </c>
      <c r="Q46" s="1811"/>
      <c r="R46" s="1811"/>
      <c r="S46" s="1477"/>
      <c r="U46" s="1765"/>
    </row>
    <row r="47" spans="1:151" ht="24.75" customHeight="1">
      <c r="B47" s="1473"/>
      <c r="C47" s="1874" t="s">
        <v>406</v>
      </c>
      <c r="D47" s="1845" t="s">
        <v>458</v>
      </c>
      <c r="E47" s="1846"/>
      <c r="F47" s="1849">
        <f>SUMIF('5-3. 소모품비산출내역 (수정집행)'!$D:$D,2,'5-3. 소모품비산출내역 (수정집행)'!$J:$J)</f>
      </c>
      <c r="G47" s="1849">
        <f>SUMIF('5-3. 소모품비산출내역 (수정집행)'!$D:$D,2,'5-3. 소모품비산출내역 (수정집행)'!$M:$M)</f>
      </c>
      <c r="H47" s="1849">
        <f>SUMIF('5-3. 소모품비산출내역 (수정집행)'!$D:$D,2,'5-3. 소모품비산출내역 (수정집행)'!$P:$P)</f>
      </c>
      <c r="I47" s="1787">
        <f>SUMIF('5-3. 소모품비산출내역 (수정집행)'!$D:$D,2,'5-3. 소모품비산출내역 (수정집행)'!$S:$S)</f>
      </c>
      <c r="J47" s="1787">
        <f t="shared" si="5"/>
      </c>
      <c r="K47" s="1875">
        <f>SUMIF('5-3. 소모품비산출내역 (수정집행)'!$D:$D,2,'5-3. 소모품비산출내역 (수정집행)'!$W:$W)</f>
      </c>
      <c r="L47" s="1876">
        <f>SUMIF('5-3. 소모품비산출내역 (수정집행)'!$D:$D,2,'5-3. 소모품비산출내역 (수정집행)'!$Z:$Z)</f>
      </c>
      <c r="M47" s="1876">
        <f>SUMIF('5-3. 소모품비산출내역 (수정집행)'!$D:$D,2,'5-3. 소모품비산출내역 (수정집행)'!$AC:$AC)</f>
      </c>
      <c r="N47" s="1876">
        <f>SUMIF('5-3. 소모품비산출내역 (수정집행)'!$D:$D,2,'5-3. 소모품비산출내역 (수정집행)'!$AF:$AF)+SUMIF('5-3. 소모품비산출내역 (수정집행)'!$D:$D,2,'5-3. 소모품비산출내역 (수정집행)'!$AI:$AI)+SUMIF('5-3. 소모품비산출내역 (수정집행)'!$D:$D,2,'5-3. 소모품비산출내역 (수정집행)'!$AL:$AL)</f>
      </c>
      <c r="O47" s="1789">
        <f t="shared" si="27"/>
      </c>
      <c r="P47" s="1790">
        <f t="shared" si="28"/>
      </c>
      <c r="Q47" s="1811"/>
      <c r="R47" s="1811"/>
      <c r="S47" s="1477"/>
      <c r="U47" s="1765"/>
    </row>
    <row r="48" spans="1:151" ht="24.75" customHeight="1">
      <c r="A48" s="1828"/>
      <c r="B48" s="1829"/>
      <c r="C48" s="1830" t="s">
        <v>407</v>
      </c>
      <c r="D48" s="1794"/>
      <c r="E48" s="1795"/>
      <c r="F48" s="1796"/>
      <c r="G48" s="1796"/>
      <c r="H48" s="1817"/>
      <c r="I48" s="1817"/>
      <c r="J48" s="1796">
        <f t="shared" si="5"/>
      </c>
      <c r="K48" s="1817"/>
      <c r="L48" s="1817"/>
      <c r="M48" s="1817"/>
      <c r="N48" s="1817"/>
      <c r="O48" s="1797">
        <f t="shared" ref="O48:O53" si="29">M48+N48</f>
      </c>
      <c r="P48" s="1797">
        <f t="shared" ref="P48:P53" si="30">K48+L48+O48</f>
      </c>
      <c r="Q48" s="1817"/>
      <c r="R48" s="1817"/>
      <c r="S48" s="1798"/>
      <c r="T48" s="1625"/>
      <c r="U48" s="1835"/>
      <c r="V48" s="1828"/>
      <c r="W48" s="1828"/>
      <c r="X48" s="1828"/>
      <c r="Y48" s="1828"/>
      <c r="Z48" s="1828"/>
      <c r="AA48" s="1828"/>
      <c r="AB48" s="1828"/>
      <c r="AC48" s="1828"/>
      <c r="AD48" s="1828"/>
      <c r="AE48" s="1828"/>
      <c r="AF48" s="1828"/>
      <c r="AG48" s="1828"/>
      <c r="AH48" s="1828"/>
      <c r="AI48" s="1828"/>
      <c r="AJ48" s="1828"/>
      <c r="AK48" s="1828"/>
      <c r="AL48" s="1828"/>
      <c r="AM48" s="1828"/>
      <c r="AN48" s="1828"/>
      <c r="AO48" s="1828"/>
      <c r="AP48" s="1828"/>
      <c r="AQ48" s="1828"/>
      <c r="AR48" s="1828"/>
      <c r="AS48" s="1828"/>
      <c r="AT48" s="1828"/>
      <c r="AU48" s="1828"/>
      <c r="AV48" s="1828"/>
      <c r="AW48" s="1828"/>
      <c r="AX48" s="1828"/>
      <c r="AY48" s="1828"/>
      <c r="AZ48" s="1828"/>
      <c r="BA48" s="1828"/>
      <c r="BB48" s="1828"/>
      <c r="BC48" s="1828"/>
      <c r="BD48" s="1828"/>
      <c r="BE48" s="1828"/>
      <c r="BF48" s="1828"/>
      <c r="BG48" s="1828"/>
      <c r="BH48" s="1828"/>
      <c r="BI48" s="1828"/>
      <c r="BJ48" s="1828"/>
      <c r="BK48" s="1828"/>
      <c r="BL48" s="1828"/>
      <c r="BM48" s="1828"/>
      <c r="BN48" s="1828"/>
      <c r="BO48" s="1828"/>
      <c r="BP48" s="1828"/>
      <c r="BQ48" s="1828"/>
      <c r="BR48" s="1828"/>
      <c r="BS48" s="1828"/>
      <c r="BT48" s="1828"/>
      <c r="BU48" s="1828"/>
      <c r="BV48" s="1828"/>
      <c r="BW48" s="1828"/>
      <c r="BX48" s="1828"/>
      <c r="BY48" s="1828"/>
      <c r="BZ48" s="1828"/>
      <c r="CA48" s="1828"/>
      <c r="CB48" s="1828"/>
      <c r="CC48" s="1828"/>
      <c r="CD48" s="1828"/>
      <c r="CE48" s="1828"/>
      <c r="CF48" s="1828"/>
      <c r="CG48" s="1828"/>
      <c r="CH48" s="1828"/>
      <c r="CI48" s="1828"/>
      <c r="CJ48" s="1828"/>
      <c r="CK48" s="1828"/>
      <c r="CL48" s="1828"/>
      <c r="CM48" s="1828"/>
      <c r="CN48" s="1828"/>
      <c r="CO48" s="1828"/>
      <c r="CP48" s="1828"/>
      <c r="CQ48" s="1828"/>
      <c r="CR48" s="1828"/>
      <c r="CS48" s="1828"/>
      <c r="CT48" s="1828"/>
      <c r="CU48" s="1828"/>
      <c r="CV48" s="1828"/>
      <c r="CW48" s="1828"/>
      <c r="CX48" s="1828"/>
      <c r="CY48" s="1828"/>
      <c r="CZ48" s="1828"/>
      <c r="DA48" s="1828"/>
      <c r="DB48" s="1828"/>
      <c r="DC48" s="1828"/>
      <c r="DD48" s="1828"/>
      <c r="DE48" s="1828"/>
      <c r="DF48" s="1828"/>
      <c r="DG48" s="1828"/>
      <c r="DH48" s="1828"/>
      <c r="DI48" s="1828"/>
      <c r="DJ48" s="1828"/>
      <c r="DK48" s="1828"/>
      <c r="DL48" s="1828"/>
      <c r="DM48" s="1828"/>
      <c r="DN48" s="1828"/>
      <c r="DO48" s="1828"/>
      <c r="DP48" s="1828"/>
      <c r="DQ48" s="1828"/>
      <c r="DR48" s="1828"/>
      <c r="DS48" s="1828"/>
      <c r="DT48" s="1828"/>
      <c r="DU48" s="1828"/>
      <c r="DV48" s="1828"/>
      <c r="DW48" s="1828"/>
      <c r="DX48" s="1828"/>
      <c r="DY48" s="1828"/>
      <c r="DZ48" s="1828"/>
      <c r="EA48" s="1828"/>
      <c r="EB48" s="1828"/>
      <c r="EC48" s="1828"/>
      <c r="ED48" s="1828"/>
      <c r="EE48" s="1828"/>
      <c r="EF48" s="1828"/>
      <c r="EG48" s="1828"/>
      <c r="EH48" s="1828"/>
      <c r="EI48" s="1828"/>
      <c r="EJ48" s="1828"/>
      <c r="EK48" s="1828"/>
      <c r="EL48" s="1828"/>
      <c r="EM48" s="1828"/>
      <c r="EN48" s="1828"/>
      <c r="EO48" s="1828"/>
      <c r="EP48" s="1828"/>
      <c r="EQ48" s="1828"/>
      <c r="ER48" s="1828"/>
      <c r="ES48" s="1828"/>
      <c r="ET48" s="1828"/>
      <c r="EU48" s="1828"/>
    </row>
    <row r="49" spans="1:151" ht="24.75" customHeight="1">
      <c r="B49" s="1473"/>
      <c r="C49" s="1832" t="s">
        <v>408</v>
      </c>
      <c r="D49" s="1877" t="e">
        <f>HLOOKUP(공통!E5, 공통!$E$8:$P$149, 공통!D50, FALSE)</f>
      </c>
      <c r="E49" s="1878"/>
      <c r="F49" s="1796" t="e">
        <f>HLOOKUP(공통!E5-1, 공통!$E$8:$P$149, 공통!D51, FALSE)</f>
      </c>
      <c r="G49" s="1796" t="e">
        <f>HLOOKUP(공통!E5, 공통!$E$8:$P$149, 공통!D51, FALSE)</f>
      </c>
      <c r="H49" s="1834" t="e">
        <f>HLOOKUP(공통!E5-1, 공통!$E$8:$P$149, 공통!D52, FALSE)</f>
      </c>
      <c r="I49" s="1834" t="e">
        <f>HLOOKUP(공통!E5, 공통!$E$8:$P$149, 공통!D52, FALSE)</f>
      </c>
      <c r="J49" s="1796" t="e">
        <f t="shared" si="5"/>
      </c>
      <c r="K49" s="1797" t="e">
        <f>HLOOKUP(공통!E5, 공통!$E$8:$P$149, 공통!D53, FALSE)</f>
      </c>
      <c r="L49" s="1834" t="e">
        <f>HLOOKUP(공통!E5, 공통!$E$8:$P$149, 공통!D54, FALSE)</f>
      </c>
      <c r="M49" s="1834" t="e">
        <f>HLOOKUP(공통!E5, 공통!$E$8:$P$149, 공통!D55, FALSE)</f>
      </c>
      <c r="N49" s="1817" t="e">
        <f>HLOOKUP(공통!E5, 공통!$E$8:$P$149, 공통!D56, FALSE)</f>
      </c>
      <c r="O49" s="1797" t="e">
        <f t="shared" si="29"/>
      </c>
      <c r="P49" s="1797" t="e">
        <f t="shared" si="30"/>
      </c>
      <c r="Q49" s="1817"/>
      <c r="R49" s="1817"/>
      <c r="S49" s="1477"/>
      <c r="U49" s="1831" t="s">
        <v>702</v>
      </c>
    </row>
    <row r="50" spans="1:151" ht="24.75" customHeight="1">
      <c r="A50" s="1625"/>
      <c r="B50" s="1792"/>
      <c r="C50" s="1832" t="s">
        <v>409</v>
      </c>
      <c r="D50" s="1794" t="e">
        <f>HLOOKUP(공통!E5, 공통!$E$8:$P$149, 공통!D85, FALSE)</f>
      </c>
      <c r="E50" s="1795"/>
      <c r="F50" s="1796" t="e">
        <f>HLOOKUP(공통!E5-1, 공통!$E$8:$P$149, 공통!D86, FALSE)</f>
      </c>
      <c r="G50" s="1796" t="e">
        <f>HLOOKUP(공통!E5, 공통!$E$8:$P$149, 공통!D86, FALSE)</f>
      </c>
      <c r="H50" s="1817" t="e">
        <f>HLOOKUP(공통!E5-1, 공통!$E$8:$P$149, 공통!D87, FALSE)</f>
      </c>
      <c r="I50" s="1817" t="e">
        <f>HLOOKUP(공통!E5, 공통!$E$8:$P$149, 공통!D87, FALSE)</f>
      </c>
      <c r="J50" s="1796" t="e">
        <f t="shared" si="5"/>
      </c>
      <c r="K50" s="1797" t="e">
        <f>HLOOKUP(공통!E5, 공통!$E$8:$P$149, 공통!D88, FALSE)</f>
      </c>
      <c r="L50" s="1817" t="e">
        <f>HLOOKUP(공통!E5, 공통!$E$8:$P$149, 공통!D89, FALSE)</f>
      </c>
      <c r="M50" s="1817" t="e">
        <f>HLOOKUP(공통!E5, 공통!$E$8:$P$149, 공통!D90, FALSE)</f>
      </c>
      <c r="N50" s="1817" t="e">
        <f>HLOOKUP(공통!E5, 공통!$E$8:$P$149, 공통!D91, FALSE)</f>
      </c>
      <c r="O50" s="1797" t="e">
        <f t="shared" si="29"/>
      </c>
      <c r="P50" s="1797" t="e">
        <f t="shared" si="30"/>
      </c>
      <c r="Q50" s="1817"/>
      <c r="R50" s="1817"/>
      <c r="S50" s="1798"/>
      <c r="T50" s="1625"/>
      <c r="U50" s="1490" t="s">
        <v>712</v>
      </c>
      <c r="V50" s="1625"/>
      <c r="W50" s="1625"/>
      <c r="X50" s="1625"/>
      <c r="Y50" s="1625"/>
      <c r="Z50" s="1625"/>
      <c r="AA50" s="1625"/>
      <c r="AB50" s="1625"/>
      <c r="AC50" s="1625"/>
      <c r="AD50" s="1625"/>
      <c r="AE50" s="1625"/>
      <c r="AF50" s="1625"/>
      <c r="AG50" s="1625"/>
      <c r="AH50" s="1625"/>
      <c r="AI50" s="1625"/>
      <c r="AJ50" s="1625"/>
      <c r="AK50" s="1625"/>
      <c r="AL50" s="1625"/>
      <c r="AM50" s="1625"/>
      <c r="AN50" s="1625"/>
      <c r="AO50" s="1625"/>
      <c r="AP50" s="1625"/>
      <c r="AQ50" s="1625"/>
      <c r="AR50" s="1625"/>
      <c r="AS50" s="1625"/>
      <c r="AT50" s="1625"/>
      <c r="AU50" s="1625"/>
      <c r="AV50" s="1625"/>
      <c r="AW50" s="1625"/>
      <c r="AX50" s="1625"/>
      <c r="AY50" s="1625"/>
      <c r="AZ50" s="1625"/>
      <c r="BA50" s="1625"/>
      <c r="BB50" s="1625"/>
      <c r="BC50" s="1625"/>
      <c r="BD50" s="1625"/>
      <c r="BE50" s="1625"/>
      <c r="BF50" s="1625"/>
      <c r="BG50" s="1625"/>
      <c r="BH50" s="1625"/>
      <c r="BI50" s="1625"/>
      <c r="BJ50" s="1625"/>
      <c r="BK50" s="1625"/>
      <c r="BL50" s="1625"/>
      <c r="BM50" s="1625"/>
      <c r="BN50" s="1625"/>
      <c r="BO50" s="1625"/>
      <c r="BP50" s="1625"/>
      <c r="BQ50" s="1625"/>
      <c r="BR50" s="1625"/>
      <c r="BS50" s="1625"/>
      <c r="BT50" s="1625"/>
      <c r="BU50" s="1625"/>
      <c r="BV50" s="1625"/>
      <c r="BW50" s="1625"/>
      <c r="BX50" s="1625"/>
      <c r="BY50" s="1625"/>
      <c r="BZ50" s="1625"/>
      <c r="CA50" s="1625"/>
      <c r="CB50" s="1625"/>
      <c r="CC50" s="1625"/>
      <c r="CD50" s="1625"/>
      <c r="CE50" s="1625"/>
      <c r="CF50" s="1625"/>
      <c r="CG50" s="1625"/>
      <c r="CH50" s="1625"/>
      <c r="CI50" s="1625"/>
      <c r="CJ50" s="1625"/>
      <c r="CK50" s="1625"/>
      <c r="CL50" s="1625"/>
      <c r="CM50" s="1625"/>
      <c r="CN50" s="1625"/>
      <c r="CO50" s="1625"/>
      <c r="CP50" s="1625"/>
      <c r="CQ50" s="1625"/>
      <c r="CR50" s="1625"/>
      <c r="CS50" s="1625"/>
      <c r="CT50" s="1625"/>
      <c r="CU50" s="1625"/>
      <c r="CV50" s="1625"/>
      <c r="CW50" s="1625"/>
      <c r="CX50" s="1625"/>
      <c r="CY50" s="1625"/>
      <c r="CZ50" s="1625"/>
      <c r="DA50" s="1625"/>
      <c r="DB50" s="1625"/>
      <c r="DC50" s="1625"/>
      <c r="DD50" s="1625"/>
      <c r="DE50" s="1625"/>
      <c r="DF50" s="1625"/>
      <c r="DG50" s="1625"/>
      <c r="DH50" s="1625"/>
      <c r="DI50" s="1625"/>
      <c r="DJ50" s="1625"/>
      <c r="DK50" s="1625"/>
      <c r="DL50" s="1625"/>
      <c r="DM50" s="1625"/>
      <c r="DN50" s="1625"/>
      <c r="DO50" s="1625"/>
      <c r="DP50" s="1625"/>
      <c r="DQ50" s="1625"/>
      <c r="DR50" s="1625"/>
      <c r="DS50" s="1625"/>
      <c r="DT50" s="1625"/>
      <c r="DU50" s="1625"/>
      <c r="DV50" s="1625"/>
      <c r="DW50" s="1625"/>
      <c r="DX50" s="1625"/>
      <c r="DY50" s="1625"/>
      <c r="DZ50" s="1625"/>
      <c r="EA50" s="1625"/>
      <c r="EB50" s="1625"/>
      <c r="EC50" s="1625"/>
      <c r="ED50" s="1625"/>
      <c r="EE50" s="1625"/>
      <c r="EF50" s="1625"/>
      <c r="EG50" s="1625"/>
      <c r="EH50" s="1625"/>
      <c r="EI50" s="1625"/>
      <c r="EJ50" s="1625"/>
      <c r="EK50" s="1625"/>
      <c r="EL50" s="1625"/>
      <c r="EM50" s="1625"/>
      <c r="EN50" s="1625"/>
      <c r="EO50" s="1625"/>
      <c r="EP50" s="1625"/>
      <c r="EQ50" s="1625"/>
      <c r="ER50" s="1625"/>
      <c r="ES50" s="1625"/>
      <c r="ET50" s="1625"/>
      <c r="EU50" s="1625"/>
    </row>
    <row r="51" spans="1:151" ht="24.75" customHeight="1">
      <c r="A51" s="1625"/>
      <c r="B51" s="1792"/>
      <c r="C51" s="1832" t="s">
        <v>410</v>
      </c>
      <c r="D51" s="1794" t="e">
        <f>HLOOKUP(공통!E5, 공통!$E$8:$P$149, 공통!D92, FALSE)</f>
      </c>
      <c r="E51" s="1795"/>
      <c r="F51" s="1796" t="e">
        <f>HLOOKUP(공통!E5-1, 공통!$E$8:$P$149, 공통!D93, FALSE)</f>
      </c>
      <c r="G51" s="1796" t="e">
        <f>HLOOKUP(공통!E5, 공통!$E$8:$P$149, 공통!D93, FALSE)</f>
      </c>
      <c r="H51" s="1817" t="e">
        <f>HLOOKUP(공통!E5-1, 공통!$E$8:$P$149, 공통!D94, FALSE)</f>
      </c>
      <c r="I51" s="1817" t="e">
        <f>HLOOKUP(공통!E5, 공통!$E$8:$P$149, 공통!D94, FALSE)</f>
      </c>
      <c r="J51" s="1796" t="e">
        <f t="shared" si="5"/>
      </c>
      <c r="K51" s="1797" t="e">
        <f>HLOOKUP(공통!E5, 공통!$E$8:$P$149, 공통!D95, FALSE)</f>
      </c>
      <c r="L51" s="1817" t="e">
        <f>HLOOKUP(공통!E5, 공통!$E$8:$P$149, 공통!D96, FALSE)</f>
      </c>
      <c r="M51" s="1817" t="e">
        <f>HLOOKUP(공통!E5, 공통!$E$8:$P$149, 공통!D97, FALSE)</f>
      </c>
      <c r="N51" s="1817" t="e">
        <f>HLOOKUP(공통!E5, 공통!$E$8:$P$149, 공통!D98, FALSE)</f>
      </c>
      <c r="O51" s="1797" t="e">
        <f t="shared" si="29"/>
      </c>
      <c r="P51" s="1797" t="e">
        <f t="shared" si="30"/>
      </c>
      <c r="Q51" s="1817"/>
      <c r="R51" s="1817"/>
      <c r="S51" s="1798"/>
      <c r="T51" s="1625"/>
      <c r="U51" s="1490" t="s">
        <v>713</v>
      </c>
      <c r="V51" s="1625"/>
      <c r="W51" s="1625"/>
      <c r="X51" s="1625"/>
      <c r="Y51" s="1625"/>
      <c r="Z51" s="1625"/>
      <c r="AA51" s="1625"/>
      <c r="AB51" s="1625"/>
      <c r="AC51" s="1625"/>
      <c r="AD51" s="1625"/>
      <c r="AE51" s="1625"/>
      <c r="AF51" s="1625"/>
      <c r="AG51" s="1625"/>
      <c r="AH51" s="1625"/>
      <c r="AI51" s="1625"/>
      <c r="AJ51" s="1625"/>
      <c r="AK51" s="1625"/>
      <c r="AL51" s="1625"/>
      <c r="AM51" s="1625"/>
      <c r="AN51" s="1625"/>
      <c r="AO51" s="1625"/>
      <c r="AP51" s="1625"/>
      <c r="AQ51" s="1625"/>
      <c r="AR51" s="1625"/>
      <c r="AS51" s="1625"/>
      <c r="AT51" s="1625"/>
      <c r="AU51" s="1625"/>
      <c r="AV51" s="1625"/>
      <c r="AW51" s="1625"/>
      <c r="AX51" s="1625"/>
      <c r="AY51" s="1625"/>
      <c r="AZ51" s="1625"/>
      <c r="BA51" s="1625"/>
      <c r="BB51" s="1625"/>
      <c r="BC51" s="1625"/>
      <c r="BD51" s="1625"/>
      <c r="BE51" s="1625"/>
      <c r="BF51" s="1625"/>
      <c r="BG51" s="1625"/>
      <c r="BH51" s="1625"/>
      <c r="BI51" s="1625"/>
      <c r="BJ51" s="1625"/>
      <c r="BK51" s="1625"/>
      <c r="BL51" s="1625"/>
      <c r="BM51" s="1625"/>
      <c r="BN51" s="1625"/>
      <c r="BO51" s="1625"/>
      <c r="BP51" s="1625"/>
      <c r="BQ51" s="1625"/>
      <c r="BR51" s="1625"/>
      <c r="BS51" s="1625"/>
      <c r="BT51" s="1625"/>
      <c r="BU51" s="1625"/>
      <c r="BV51" s="1625"/>
      <c r="BW51" s="1625"/>
      <c r="BX51" s="1625"/>
      <c r="BY51" s="1625"/>
      <c r="BZ51" s="1625"/>
      <c r="CA51" s="1625"/>
      <c r="CB51" s="1625"/>
      <c r="CC51" s="1625"/>
      <c r="CD51" s="1625"/>
      <c r="CE51" s="1625"/>
      <c r="CF51" s="1625"/>
      <c r="CG51" s="1625"/>
      <c r="CH51" s="1625"/>
      <c r="CI51" s="1625"/>
      <c r="CJ51" s="1625"/>
      <c r="CK51" s="1625"/>
      <c r="CL51" s="1625"/>
      <c r="CM51" s="1625"/>
      <c r="CN51" s="1625"/>
      <c r="CO51" s="1625"/>
      <c r="CP51" s="1625"/>
      <c r="CQ51" s="1625"/>
      <c r="CR51" s="1625"/>
      <c r="CS51" s="1625"/>
      <c r="CT51" s="1625"/>
      <c r="CU51" s="1625"/>
      <c r="CV51" s="1625"/>
      <c r="CW51" s="1625"/>
      <c r="CX51" s="1625"/>
      <c r="CY51" s="1625"/>
      <c r="CZ51" s="1625"/>
      <c r="DA51" s="1625"/>
      <c r="DB51" s="1625"/>
      <c r="DC51" s="1625"/>
      <c r="DD51" s="1625"/>
      <c r="DE51" s="1625"/>
      <c r="DF51" s="1625"/>
      <c r="DG51" s="1625"/>
      <c r="DH51" s="1625"/>
      <c r="DI51" s="1625"/>
      <c r="DJ51" s="1625"/>
      <c r="DK51" s="1625"/>
      <c r="DL51" s="1625"/>
      <c r="DM51" s="1625"/>
      <c r="DN51" s="1625"/>
      <c r="DO51" s="1625"/>
      <c r="DP51" s="1625"/>
      <c r="DQ51" s="1625"/>
      <c r="DR51" s="1625"/>
      <c r="DS51" s="1625"/>
      <c r="DT51" s="1625"/>
      <c r="DU51" s="1625"/>
      <c r="DV51" s="1625"/>
      <c r="DW51" s="1625"/>
      <c r="DX51" s="1625"/>
      <c r="DY51" s="1625"/>
      <c r="DZ51" s="1625"/>
      <c r="EA51" s="1625"/>
      <c r="EB51" s="1625"/>
      <c r="EC51" s="1625"/>
      <c r="ED51" s="1625"/>
      <c r="EE51" s="1625"/>
      <c r="EF51" s="1625"/>
      <c r="EG51" s="1625"/>
      <c r="EH51" s="1625"/>
      <c r="EI51" s="1625"/>
      <c r="EJ51" s="1625"/>
      <c r="EK51" s="1625"/>
      <c r="EL51" s="1625"/>
      <c r="EM51" s="1625"/>
      <c r="EN51" s="1625"/>
      <c r="EO51" s="1625"/>
      <c r="EP51" s="1625"/>
      <c r="EQ51" s="1625"/>
      <c r="ER51" s="1625"/>
      <c r="ES51" s="1625"/>
      <c r="ET51" s="1625"/>
      <c r="EU51" s="1625"/>
    </row>
    <row r="52" spans="1:151" ht="24.75" customHeight="1">
      <c r="A52" s="1625"/>
      <c r="B52" s="1792"/>
      <c r="C52" s="1832" t="s">
        <v>411</v>
      </c>
      <c r="D52" s="1794" t="e">
        <f>HLOOKUP(공통!E5, 공통!$E$8:$P$149, 공통!D57, FALSE)</f>
      </c>
      <c r="E52" s="1795"/>
      <c r="F52" s="1796" t="e">
        <f>HLOOKUP(공통!E5-1, 공통!$E$8:$P$149, 공통!D58, FALSE)</f>
      </c>
      <c r="G52" s="1796" t="e">
        <f>HLOOKUP(공통!E5, 공통!$E$8:$P$149, 공통!D58, FALSE)</f>
      </c>
      <c r="H52" s="1817" t="e">
        <f>HLOOKUP(공통!E5-1, 공통!$E$8:$P$149, 공통!D59, FALSE)</f>
      </c>
      <c r="I52" s="1817" t="e">
        <f>HLOOKUP(공통!E5, 공통!$E$8:$P$149, 공통!D59, FALSE)</f>
      </c>
      <c r="J52" s="1796" t="e">
        <f t="shared" si="5"/>
      </c>
      <c r="K52" s="1797" t="e">
        <f>HLOOKUP(공통!E5, 공통!$E$8:$P$149, 공통!D60, FALSE)</f>
      </c>
      <c r="L52" s="1817" t="e">
        <f>HLOOKUP(공통!E5, 공통!$E$8:$P$149, 공통!D61, FALSE)</f>
      </c>
      <c r="M52" s="1817" t="e">
        <f>HLOOKUP(공통!E5, 공통!$E$8:$P$149, 공통!D62, FALSE)</f>
      </c>
      <c r="N52" s="1817" t="e">
        <f>HLOOKUP(공통!E5, 공통!$E$8:$P$149, 공통!D63, FALSE)</f>
      </c>
      <c r="O52" s="1797" t="e">
        <f t="shared" si="29"/>
      </c>
      <c r="P52" s="1797" t="e">
        <f t="shared" si="30"/>
      </c>
      <c r="Q52" s="1817"/>
      <c r="R52" s="1817"/>
      <c r="S52" s="1798"/>
      <c r="T52" s="1625"/>
      <c r="U52" s="1490" t="s">
        <v>714</v>
      </c>
      <c r="V52" s="1625"/>
      <c r="W52" s="1625"/>
      <c r="X52" s="1625"/>
      <c r="Y52" s="1625"/>
      <c r="Z52" s="1625"/>
      <c r="AA52" s="1625"/>
      <c r="AB52" s="1625"/>
      <c r="AC52" s="1625"/>
      <c r="AD52" s="1625"/>
      <c r="AE52" s="1625"/>
      <c r="AF52" s="1625"/>
      <c r="AG52" s="1625"/>
      <c r="AH52" s="1625"/>
      <c r="AI52" s="1625"/>
      <c r="AJ52" s="1625"/>
      <c r="AK52" s="1625"/>
      <c r="AL52" s="1625"/>
      <c r="AM52" s="1625"/>
      <c r="AN52" s="1625"/>
      <c r="AO52" s="1625"/>
      <c r="AP52" s="1625"/>
      <c r="AQ52" s="1625"/>
      <c r="AR52" s="1625"/>
      <c r="AS52" s="1625"/>
      <c r="AT52" s="1625"/>
      <c r="AU52" s="1625"/>
      <c r="AV52" s="1625"/>
      <c r="AW52" s="1625"/>
      <c r="AX52" s="1625"/>
      <c r="AY52" s="1625"/>
      <c r="AZ52" s="1625"/>
      <c r="BA52" s="1625"/>
      <c r="BB52" s="1625"/>
      <c r="BC52" s="1625"/>
      <c r="BD52" s="1625"/>
      <c r="BE52" s="1625"/>
      <c r="BF52" s="1625"/>
      <c r="BG52" s="1625"/>
      <c r="BH52" s="1625"/>
      <c r="BI52" s="1625"/>
      <c r="BJ52" s="1625"/>
      <c r="BK52" s="1625"/>
      <c r="BL52" s="1625"/>
      <c r="BM52" s="1625"/>
      <c r="BN52" s="1625"/>
      <c r="BO52" s="1625"/>
      <c r="BP52" s="1625"/>
      <c r="BQ52" s="1625"/>
      <c r="BR52" s="1625"/>
      <c r="BS52" s="1625"/>
      <c r="BT52" s="1625"/>
      <c r="BU52" s="1625"/>
      <c r="BV52" s="1625"/>
      <c r="BW52" s="1625"/>
      <c r="BX52" s="1625"/>
      <c r="BY52" s="1625"/>
      <c r="BZ52" s="1625"/>
      <c r="CA52" s="1625"/>
      <c r="CB52" s="1625"/>
      <c r="CC52" s="1625"/>
      <c r="CD52" s="1625"/>
      <c r="CE52" s="1625"/>
      <c r="CF52" s="1625"/>
      <c r="CG52" s="1625"/>
      <c r="CH52" s="1625"/>
      <c r="CI52" s="1625"/>
      <c r="CJ52" s="1625"/>
      <c r="CK52" s="1625"/>
      <c r="CL52" s="1625"/>
      <c r="CM52" s="1625"/>
      <c r="CN52" s="1625"/>
      <c r="CO52" s="1625"/>
      <c r="CP52" s="1625"/>
      <c r="CQ52" s="1625"/>
      <c r="CR52" s="1625"/>
      <c r="CS52" s="1625"/>
      <c r="CT52" s="1625"/>
      <c r="CU52" s="1625"/>
      <c r="CV52" s="1625"/>
      <c r="CW52" s="1625"/>
      <c r="CX52" s="1625"/>
      <c r="CY52" s="1625"/>
      <c r="CZ52" s="1625"/>
      <c r="DA52" s="1625"/>
      <c r="DB52" s="1625"/>
      <c r="DC52" s="1625"/>
      <c r="DD52" s="1625"/>
      <c r="DE52" s="1625"/>
      <c r="DF52" s="1625"/>
      <c r="DG52" s="1625"/>
      <c r="DH52" s="1625"/>
      <c r="DI52" s="1625"/>
      <c r="DJ52" s="1625"/>
      <c r="DK52" s="1625"/>
      <c r="DL52" s="1625"/>
      <c r="DM52" s="1625"/>
      <c r="DN52" s="1625"/>
      <c r="DO52" s="1625"/>
      <c r="DP52" s="1625"/>
      <c r="DQ52" s="1625"/>
      <c r="DR52" s="1625"/>
      <c r="DS52" s="1625"/>
      <c r="DT52" s="1625"/>
      <c r="DU52" s="1625"/>
      <c r="DV52" s="1625"/>
      <c r="DW52" s="1625"/>
      <c r="DX52" s="1625"/>
      <c r="DY52" s="1625"/>
      <c r="DZ52" s="1625"/>
      <c r="EA52" s="1625"/>
      <c r="EB52" s="1625"/>
      <c r="EC52" s="1625"/>
      <c r="ED52" s="1625"/>
      <c r="EE52" s="1625"/>
      <c r="EF52" s="1625"/>
      <c r="EG52" s="1625"/>
      <c r="EH52" s="1625"/>
      <c r="EI52" s="1625"/>
      <c r="EJ52" s="1625"/>
      <c r="EK52" s="1625"/>
      <c r="EL52" s="1625"/>
      <c r="EM52" s="1625"/>
      <c r="EN52" s="1625"/>
      <c r="EO52" s="1625"/>
      <c r="EP52" s="1625"/>
      <c r="EQ52" s="1625"/>
      <c r="ER52" s="1625"/>
      <c r="ES52" s="1625"/>
      <c r="ET52" s="1625"/>
      <c r="EU52" s="1625"/>
    </row>
    <row r="53" spans="1:151" ht="24.75" customHeight="1">
      <c r="A53" s="1625"/>
      <c r="B53" s="1792"/>
      <c r="C53" s="1832" t="s">
        <v>412</v>
      </c>
      <c r="D53" s="1794" t="s">
        <v>413</v>
      </c>
      <c r="E53" s="1795"/>
      <c r="F53" s="1796">
        <f>SUM(F54:F55)</f>
      </c>
      <c r="G53" s="1796">
        <f>SUM(G54:G55)</f>
      </c>
      <c r="H53" s="1796">
        <f>SUM(H54:H55)</f>
      </c>
      <c r="I53" s="1796">
        <f t="shared" ref="I53:N53" si="31">SUM(I54:I55)</f>
      </c>
      <c r="J53" s="1796">
        <f t="shared" si="5"/>
      </c>
      <c r="K53" s="1796">
        <f t="shared" si="31"/>
      </c>
      <c r="L53" s="1796">
        <f t="shared" si="31"/>
      </c>
      <c r="M53" s="1796">
        <f t="shared" si="31"/>
      </c>
      <c r="N53" s="1796">
        <f t="shared" si="31"/>
      </c>
      <c r="O53" s="1797">
        <f t="shared" si="29"/>
      </c>
      <c r="P53" s="1797">
        <f t="shared" si="30"/>
      </c>
      <c r="Q53" s="1817"/>
      <c r="R53" s="1817"/>
      <c r="S53" s="1798"/>
      <c r="T53" s="1625"/>
      <c r="U53" s="1490" t="s">
        <v>715</v>
      </c>
      <c r="V53" s="1625"/>
      <c r="W53" s="1625"/>
      <c r="X53" s="1625"/>
      <c r="Y53" s="1625"/>
      <c r="Z53" s="1625"/>
      <c r="AA53" s="1625"/>
      <c r="AB53" s="1625"/>
      <c r="AC53" s="1625"/>
      <c r="AD53" s="1625"/>
      <c r="AE53" s="1625"/>
      <c r="AF53" s="1625"/>
      <c r="AG53" s="1625"/>
      <c r="AH53" s="1625"/>
      <c r="AI53" s="1625"/>
      <c r="AJ53" s="1625"/>
      <c r="AK53" s="1625"/>
      <c r="AL53" s="1625"/>
      <c r="AM53" s="1625"/>
      <c r="AN53" s="1625"/>
      <c r="AO53" s="1625"/>
      <c r="AP53" s="1625"/>
      <c r="AQ53" s="1625"/>
      <c r="AR53" s="1625"/>
      <c r="AS53" s="1625"/>
      <c r="AT53" s="1625"/>
      <c r="AU53" s="1625"/>
      <c r="AV53" s="1625"/>
      <c r="AW53" s="1625"/>
      <c r="AX53" s="1625"/>
      <c r="AY53" s="1625"/>
      <c r="AZ53" s="1625"/>
      <c r="BA53" s="1625"/>
      <c r="BB53" s="1625"/>
      <c r="BC53" s="1625"/>
      <c r="BD53" s="1625"/>
      <c r="BE53" s="1625"/>
      <c r="BF53" s="1625"/>
      <c r="BG53" s="1625"/>
      <c r="BH53" s="1625"/>
      <c r="BI53" s="1625"/>
      <c r="BJ53" s="1625"/>
      <c r="BK53" s="1625"/>
      <c r="BL53" s="1625"/>
      <c r="BM53" s="1625"/>
      <c r="BN53" s="1625"/>
      <c r="BO53" s="1625"/>
      <c r="BP53" s="1625"/>
      <c r="BQ53" s="1625"/>
      <c r="BR53" s="1625"/>
      <c r="BS53" s="1625"/>
      <c r="BT53" s="1625"/>
      <c r="BU53" s="1625"/>
      <c r="BV53" s="1625"/>
      <c r="BW53" s="1625"/>
      <c r="BX53" s="1625"/>
      <c r="BY53" s="1625"/>
      <c r="BZ53" s="1625"/>
      <c r="CA53" s="1625"/>
      <c r="CB53" s="1625"/>
      <c r="CC53" s="1625"/>
      <c r="CD53" s="1625"/>
      <c r="CE53" s="1625"/>
      <c r="CF53" s="1625"/>
      <c r="CG53" s="1625"/>
      <c r="CH53" s="1625"/>
      <c r="CI53" s="1625"/>
      <c r="CJ53" s="1625"/>
      <c r="CK53" s="1625"/>
      <c r="CL53" s="1625"/>
      <c r="CM53" s="1625"/>
      <c r="CN53" s="1625"/>
      <c r="CO53" s="1625"/>
      <c r="CP53" s="1625"/>
      <c r="CQ53" s="1625"/>
      <c r="CR53" s="1625"/>
      <c r="CS53" s="1625"/>
      <c r="CT53" s="1625"/>
      <c r="CU53" s="1625"/>
      <c r="CV53" s="1625"/>
      <c r="CW53" s="1625"/>
      <c r="CX53" s="1625"/>
      <c r="CY53" s="1625"/>
      <c r="CZ53" s="1625"/>
      <c r="DA53" s="1625"/>
      <c r="DB53" s="1625"/>
      <c r="DC53" s="1625"/>
      <c r="DD53" s="1625"/>
      <c r="DE53" s="1625"/>
      <c r="DF53" s="1625"/>
      <c r="DG53" s="1625"/>
      <c r="DH53" s="1625"/>
      <c r="DI53" s="1625"/>
      <c r="DJ53" s="1625"/>
      <c r="DK53" s="1625"/>
      <c r="DL53" s="1625"/>
      <c r="DM53" s="1625"/>
      <c r="DN53" s="1625"/>
      <c r="DO53" s="1625"/>
      <c r="DP53" s="1625"/>
      <c r="DQ53" s="1625"/>
      <c r="DR53" s="1625"/>
      <c r="DS53" s="1625"/>
      <c r="DT53" s="1625"/>
      <c r="DU53" s="1625"/>
      <c r="DV53" s="1625"/>
      <c r="DW53" s="1625"/>
      <c r="DX53" s="1625"/>
      <c r="DY53" s="1625"/>
      <c r="DZ53" s="1625"/>
      <c r="EA53" s="1625"/>
      <c r="EB53" s="1625"/>
      <c r="EC53" s="1625"/>
      <c r="ED53" s="1625"/>
      <c r="EE53" s="1625"/>
      <c r="EF53" s="1625"/>
      <c r="EG53" s="1625"/>
      <c r="EH53" s="1625"/>
      <c r="EI53" s="1625"/>
      <c r="EJ53" s="1625"/>
      <c r="EK53" s="1625"/>
      <c r="EL53" s="1625"/>
      <c r="EM53" s="1625"/>
      <c r="EN53" s="1625"/>
      <c r="EO53" s="1625"/>
      <c r="EP53" s="1625"/>
      <c r="EQ53" s="1625"/>
      <c r="ER53" s="1625"/>
      <c r="ES53" s="1625"/>
      <c r="ET53" s="1625"/>
      <c r="EU53" s="1625"/>
    </row>
    <row r="54" spans="1:151" ht="24.75" customHeight="1">
      <c r="A54" s="1729"/>
      <c r="B54" s="1879"/>
      <c r="C54" s="1880" t="s">
        <v>660</v>
      </c>
      <c r="D54" s="1845" t="s">
        <v>672</v>
      </c>
      <c r="E54" s="1802"/>
      <c r="F54" s="1881">
        <f>SUMIF('5-4. 수수료산출내역 (수정집행)'!$D:$D,1,'5-4. 수수료산출내역 (수정집행)'!$J:$J)</f>
      </c>
      <c r="G54" s="1881">
        <f>SUMIF('5-4. 수수료산출내역 (수정집행)'!$D:$D,1,'5-4. 수수료산출내역 (수정집행)'!$M:$M)</f>
      </c>
      <c r="H54" s="1881">
        <f>SUMIF('5-4. 수수료산출내역 (수정집행)'!$D:$D,1,'5-4. 수수료산출내역 (수정집행)'!$P:$P)</f>
      </c>
      <c r="I54" s="1881">
        <f>SUMIF('5-4. 수수료산출내역 (수정집행)'!$D:$D,1,'5-4. 수수료산출내역 (수정집행)'!$S:$S)</f>
      </c>
      <c r="J54" s="1779">
        <f t="shared" si="5"/>
      </c>
      <c r="K54" s="1881">
        <f>SUMIF('5-4. 수수료산출내역 (수정집행)'!$D:$D,1,'5-4. 수수료산출내역 (수정집행)'!$W:$W)</f>
      </c>
      <c r="L54" s="1881">
        <f>SUMIF('5-4. 수수료산출내역 (수정집행)'!$D:$D,1,'5-4. 수수료산출내역 (수정집행)'!$Z:$Z)</f>
      </c>
      <c r="M54" s="1881">
        <f>SUMIF('5-4. 수수료산출내역 (수정집행)'!$D:$D,1,'5-4. 수수료산출내역 (수정집행)'!$AC:$AC)</f>
      </c>
      <c r="N54" s="1881">
        <f>SUMIF('5-4. 수수료산출내역 (수정집행)'!$D:$D,1,'5-4. 수수료산출내역 (수정집행)'!$AF:$AF)+SUMIF('5-4. 수수료산출내역 (수정집행)'!$D:$D,1,'5-4. 수수료산출내역 (수정집행)'!$AI:$AI)+SUMIF('5-4. 수수료산출내역 (수정집행)'!$D:$D,1,'5-4. 수수료산출내역 (수정집행)'!$AL:$AL)</f>
      </c>
      <c r="O54" s="1780">
        <f>M54+N54</f>
      </c>
      <c r="P54" s="1781">
        <f>K54+L54+O54</f>
      </c>
      <c r="Q54" s="1882"/>
      <c r="R54" s="1882"/>
      <c r="S54" s="1883"/>
      <c r="T54" s="1729"/>
      <c r="U54" s="1884"/>
      <c r="V54" s="1729"/>
      <c r="W54" s="1729"/>
      <c r="X54" s="1729"/>
      <c r="Y54" s="1729"/>
      <c r="Z54" s="1729"/>
      <c r="AA54" s="1729"/>
      <c r="AB54" s="1729"/>
      <c r="AC54" s="1729"/>
      <c r="AD54" s="1729"/>
      <c r="AE54" s="1729"/>
      <c r="AF54" s="1729"/>
      <c r="AG54" s="1729"/>
      <c r="AH54" s="1729"/>
      <c r="AI54" s="1729"/>
      <c r="AJ54" s="1729"/>
      <c r="AK54" s="1729"/>
      <c r="AL54" s="1729"/>
      <c r="AM54" s="1729"/>
      <c r="AN54" s="1729"/>
      <c r="AO54" s="1729"/>
      <c r="AP54" s="1729"/>
      <c r="AQ54" s="1729"/>
      <c r="AR54" s="1729"/>
      <c r="AS54" s="1729"/>
      <c r="AT54" s="1729"/>
      <c r="AU54" s="1729"/>
      <c r="AV54" s="1729"/>
      <c r="AW54" s="1729"/>
      <c r="AX54" s="1729"/>
      <c r="AY54" s="1729"/>
      <c r="AZ54" s="1729"/>
      <c r="BA54" s="1729"/>
      <c r="BB54" s="1729"/>
      <c r="BC54" s="1729"/>
      <c r="BD54" s="1729"/>
      <c r="BE54" s="1729"/>
      <c r="BF54" s="1729"/>
      <c r="BG54" s="1729"/>
      <c r="BH54" s="1729"/>
      <c r="BI54" s="1729"/>
      <c r="BJ54" s="1729"/>
      <c r="BK54" s="1729"/>
      <c r="BL54" s="1729"/>
      <c r="BM54" s="1729"/>
      <c r="BN54" s="1729"/>
      <c r="BO54" s="1729"/>
      <c r="BP54" s="1729"/>
      <c r="BQ54" s="1729"/>
      <c r="BR54" s="1729"/>
      <c r="BS54" s="1729"/>
      <c r="BT54" s="1729"/>
      <c r="BU54" s="1729"/>
      <c r="BV54" s="1729"/>
      <c r="BW54" s="1729"/>
      <c r="BX54" s="1729"/>
      <c r="BY54" s="1729"/>
      <c r="BZ54" s="1729"/>
      <c r="CA54" s="1729"/>
      <c r="CB54" s="1729"/>
      <c r="CC54" s="1729"/>
      <c r="CD54" s="1729"/>
      <c r="CE54" s="1729"/>
      <c r="CF54" s="1729"/>
      <c r="CG54" s="1729"/>
      <c r="CH54" s="1729"/>
      <c r="CI54" s="1729"/>
      <c r="CJ54" s="1729"/>
      <c r="CK54" s="1729"/>
      <c r="CL54" s="1729"/>
      <c r="CM54" s="1729"/>
      <c r="CN54" s="1729"/>
      <c r="CO54" s="1729"/>
      <c r="CP54" s="1729"/>
      <c r="CQ54" s="1729"/>
      <c r="CR54" s="1729"/>
      <c r="CS54" s="1729"/>
      <c r="CT54" s="1729"/>
      <c r="CU54" s="1729"/>
      <c r="CV54" s="1729"/>
      <c r="CW54" s="1729"/>
      <c r="CX54" s="1729"/>
      <c r="CY54" s="1729"/>
      <c r="CZ54" s="1729"/>
      <c r="DA54" s="1729"/>
      <c r="DB54" s="1729"/>
      <c r="DC54" s="1729"/>
      <c r="DD54" s="1729"/>
      <c r="DE54" s="1729"/>
      <c r="DF54" s="1729"/>
      <c r="DG54" s="1729"/>
      <c r="DH54" s="1729"/>
      <c r="DI54" s="1729"/>
      <c r="DJ54" s="1729"/>
      <c r="DK54" s="1729"/>
      <c r="DL54" s="1729"/>
      <c r="DM54" s="1729"/>
      <c r="DN54" s="1729"/>
      <c r="DO54" s="1729"/>
      <c r="DP54" s="1729"/>
      <c r="DQ54" s="1729"/>
      <c r="DR54" s="1729"/>
      <c r="DS54" s="1729"/>
      <c r="DT54" s="1729"/>
      <c r="DU54" s="1729"/>
      <c r="DV54" s="1729"/>
      <c r="DW54" s="1729"/>
      <c r="DX54" s="1729"/>
      <c r="DY54" s="1729"/>
      <c r="DZ54" s="1729"/>
      <c r="EA54" s="1729"/>
      <c r="EB54" s="1729"/>
      <c r="EC54" s="1729"/>
      <c r="ED54" s="1729"/>
      <c r="EE54" s="1729"/>
      <c r="EF54" s="1729"/>
      <c r="EG54" s="1729"/>
      <c r="EH54" s="1729"/>
      <c r="EI54" s="1729"/>
      <c r="EJ54" s="1729"/>
      <c r="EK54" s="1729"/>
      <c r="EL54" s="1729"/>
      <c r="EM54" s="1729"/>
      <c r="EN54" s="1729"/>
      <c r="EO54" s="1729"/>
      <c r="EP54" s="1729"/>
      <c r="EQ54" s="1729"/>
      <c r="ER54" s="1729"/>
      <c r="ES54" s="1729"/>
      <c r="ET54" s="1729"/>
      <c r="EU54" s="1729"/>
    </row>
    <row r="55" spans="1:151" ht="24.75" customHeight="1">
      <c r="A55" s="1729"/>
      <c r="B55" s="1879"/>
      <c r="C55" s="1885" t="s">
        <v>661</v>
      </c>
      <c r="D55" s="1845" t="s">
        <v>671</v>
      </c>
      <c r="E55" s="1886"/>
      <c r="F55" s="1887">
        <f>SUMIF('5-4. 수수료산출내역 (수정집행)'!$D:$D,2,'5-4. 수수료산출내역 (수정집행)'!$J:$J)</f>
      </c>
      <c r="G55" s="1887">
        <f>SUMIF('5-4. 수수료산출내역 (수정집행)'!$D:$D,2,'5-4. 수수료산출내역 (수정집행)'!$M:$M)</f>
      </c>
      <c r="H55" s="1888">
        <f>SUMIF('5-4. 수수료산출내역 (수정집행)'!$D:$D,2,'5-4. 수수료산출내역 (수정집행)'!$P:$P)</f>
      </c>
      <c r="I55" s="1888">
        <f>SUMIF('5-4. 수수료산출내역 (수정집행)'!$D:$D,2,'5-4. 수수료산출내역 (수정집행)'!$S:$S)</f>
      </c>
      <c r="J55" s="1787">
        <f t="shared" si="5"/>
      </c>
      <c r="K55" s="1875">
        <f>SUMIF('5-4. 수수료산출내역 (수정집행)'!$D:$D,2,'5-4. 수수료산출내역 (수정집행)'!$W:$W)</f>
      </c>
      <c r="L55" s="1862">
        <f>SUMIF('5-4. 수수료산출내역 (수정집행)'!$D:$D,2,'5-4. 수수료산출내역 (수정집행)'!$Z:$Z)</f>
      </c>
      <c r="M55" s="1862">
        <f>SUMIF('5-4. 수수료산출내역 (수정집행)'!$D:$D,2,'5-4. 수수료산출내역 (수정집행)'!$AC:$AC)</f>
      </c>
      <c r="N55" s="1888">
        <f>SUMIF('5-4. 수수료산출내역 (수정집행)'!$D:$D,2,'5-4. 수수료산출내역 (수정집행)'!$AF:$AF)+SUMIF('5-4. 수수료산출내역 (수정집행)'!$D:$D,2,'5-4. 수수료산출내역 (수정집행)'!$AI:$AI)+SUMIF('5-4. 수수료산출내역 (수정집행)'!$D:$D,2,'5-4. 수수료산출내역 (수정집행)'!$AL:$AL)</f>
      </c>
      <c r="O55" s="1789">
        <f>M55+N55</f>
      </c>
      <c r="P55" s="1790">
        <f>K55+L55+O55</f>
      </c>
      <c r="Q55" s="1882"/>
      <c r="R55" s="1882"/>
      <c r="S55" s="1883"/>
      <c r="T55" s="1729"/>
      <c r="U55" s="1884"/>
      <c r="V55" s="1729"/>
      <c r="W55" s="1729"/>
      <c r="X55" s="1729"/>
      <c r="Y55" s="1729"/>
      <c r="Z55" s="1729"/>
      <c r="AA55" s="1729"/>
      <c r="AB55" s="1729"/>
      <c r="AC55" s="1729"/>
      <c r="AD55" s="1729"/>
      <c r="AE55" s="1729"/>
      <c r="AF55" s="1729"/>
      <c r="AG55" s="1729"/>
      <c r="AH55" s="1729"/>
      <c r="AI55" s="1729"/>
      <c r="AJ55" s="1729"/>
      <c r="AK55" s="1729"/>
      <c r="AL55" s="1729"/>
      <c r="AM55" s="1729"/>
      <c r="AN55" s="1729"/>
      <c r="AO55" s="1729"/>
      <c r="AP55" s="1729"/>
      <c r="AQ55" s="1729"/>
      <c r="AR55" s="1729"/>
      <c r="AS55" s="1729"/>
      <c r="AT55" s="1729"/>
      <c r="AU55" s="1729"/>
      <c r="AV55" s="1729"/>
      <c r="AW55" s="1729"/>
      <c r="AX55" s="1729"/>
      <c r="AY55" s="1729"/>
      <c r="AZ55" s="1729"/>
      <c r="BA55" s="1729"/>
      <c r="BB55" s="1729"/>
      <c r="BC55" s="1729"/>
      <c r="BD55" s="1729"/>
      <c r="BE55" s="1729"/>
      <c r="BF55" s="1729"/>
      <c r="BG55" s="1729"/>
      <c r="BH55" s="1729"/>
      <c r="BI55" s="1729"/>
      <c r="BJ55" s="1729"/>
      <c r="BK55" s="1729"/>
      <c r="BL55" s="1729"/>
      <c r="BM55" s="1729"/>
      <c r="BN55" s="1729"/>
      <c r="BO55" s="1729"/>
      <c r="BP55" s="1729"/>
      <c r="BQ55" s="1729"/>
      <c r="BR55" s="1729"/>
      <c r="BS55" s="1729"/>
      <c r="BT55" s="1729"/>
      <c r="BU55" s="1729"/>
      <c r="BV55" s="1729"/>
      <c r="BW55" s="1729"/>
      <c r="BX55" s="1729"/>
      <c r="BY55" s="1729"/>
      <c r="BZ55" s="1729"/>
      <c r="CA55" s="1729"/>
      <c r="CB55" s="1729"/>
      <c r="CC55" s="1729"/>
      <c r="CD55" s="1729"/>
      <c r="CE55" s="1729"/>
      <c r="CF55" s="1729"/>
      <c r="CG55" s="1729"/>
      <c r="CH55" s="1729"/>
      <c r="CI55" s="1729"/>
      <c r="CJ55" s="1729"/>
      <c r="CK55" s="1729"/>
      <c r="CL55" s="1729"/>
      <c r="CM55" s="1729"/>
      <c r="CN55" s="1729"/>
      <c r="CO55" s="1729"/>
      <c r="CP55" s="1729"/>
      <c r="CQ55" s="1729"/>
      <c r="CR55" s="1729"/>
      <c r="CS55" s="1729"/>
      <c r="CT55" s="1729"/>
      <c r="CU55" s="1729"/>
      <c r="CV55" s="1729"/>
      <c r="CW55" s="1729"/>
      <c r="CX55" s="1729"/>
      <c r="CY55" s="1729"/>
      <c r="CZ55" s="1729"/>
      <c r="DA55" s="1729"/>
      <c r="DB55" s="1729"/>
      <c r="DC55" s="1729"/>
      <c r="DD55" s="1729"/>
      <c r="DE55" s="1729"/>
      <c r="DF55" s="1729"/>
      <c r="DG55" s="1729"/>
      <c r="DH55" s="1729"/>
      <c r="DI55" s="1729"/>
      <c r="DJ55" s="1729"/>
      <c r="DK55" s="1729"/>
      <c r="DL55" s="1729"/>
      <c r="DM55" s="1729"/>
      <c r="DN55" s="1729"/>
      <c r="DO55" s="1729"/>
      <c r="DP55" s="1729"/>
      <c r="DQ55" s="1729"/>
      <c r="DR55" s="1729"/>
      <c r="DS55" s="1729"/>
      <c r="DT55" s="1729"/>
      <c r="DU55" s="1729"/>
      <c r="DV55" s="1729"/>
      <c r="DW55" s="1729"/>
      <c r="DX55" s="1729"/>
      <c r="DY55" s="1729"/>
      <c r="DZ55" s="1729"/>
      <c r="EA55" s="1729"/>
      <c r="EB55" s="1729"/>
      <c r="EC55" s="1729"/>
      <c r="ED55" s="1729"/>
      <c r="EE55" s="1729"/>
      <c r="EF55" s="1729"/>
      <c r="EG55" s="1729"/>
      <c r="EH55" s="1729"/>
      <c r="EI55" s="1729"/>
      <c r="EJ55" s="1729"/>
      <c r="EK55" s="1729"/>
      <c r="EL55" s="1729"/>
      <c r="EM55" s="1729"/>
      <c r="EN55" s="1729"/>
      <c r="EO55" s="1729"/>
      <c r="EP55" s="1729"/>
      <c r="EQ55" s="1729"/>
      <c r="ER55" s="1729"/>
      <c r="ES55" s="1729"/>
      <c r="ET55" s="1729"/>
      <c r="EU55" s="1729"/>
    </row>
    <row r="56" spans="1:151" ht="24.75" customHeight="1">
      <c r="A56" s="1625"/>
      <c r="B56" s="1792" t="s">
        <v>414</v>
      </c>
      <c r="C56" s="1822" t="s">
        <v>415</v>
      </c>
      <c r="D56" s="1794" t="e">
        <f>HLOOKUP(공통!E5, 공통!$E$8:$P$149, 공통!D99, FALSE)</f>
      </c>
      <c r="E56" s="1795"/>
      <c r="F56" s="1796" t="e">
        <f>HLOOKUP(공통!E5-1, 공통!$E$8:$P$149, 공통!D100, FALSE)</f>
      </c>
      <c r="G56" s="1796" t="e">
        <f>HLOOKUP(공통!E5, 공통!$E$8:$P$149, 공통!D100, FALSE)</f>
      </c>
      <c r="H56" s="1817" t="e">
        <f>HLOOKUP(공통!E5-1, 공통!$E$8:$P$149, 공통!D101, FALSE)</f>
      </c>
      <c r="I56" s="1817" t="e">
        <f>HLOOKUP(공통!E5, 공통!$E$8:$P$149, 공통!D101, FALSE)</f>
      </c>
      <c r="J56" s="1796" t="e">
        <f t="shared" si="5"/>
      </c>
      <c r="K56" s="1797" t="e">
        <f>HLOOKUP(공통!E5, 공통!$E$8:$P$149, 공통!D102, FALSE)</f>
      </c>
      <c r="L56" s="1817" t="e">
        <f>HLOOKUP(공통!E5, 공통!$E$8:$P$149, 공통!D103, FALSE)</f>
      </c>
      <c r="M56" s="1817" t="e">
        <f>HLOOKUP(공통!E5, 공통!$E$8:$P$149, 공통!D104, FALSE)</f>
      </c>
      <c r="N56" s="1817" t="e">
        <f>HLOOKUP(공통!E5, 공통!$E$8:$P$149, 공통!D105, FALSE)</f>
      </c>
      <c r="O56" s="1797" t="e">
        <f t="shared" ref="O56:O57" si="32">M56+N56</f>
      </c>
      <c r="P56" s="1797" t="e">
        <f t="shared" ref="P56:P57" si="33">K56+L56+O56</f>
      </c>
      <c r="Q56" s="1817"/>
      <c r="R56" s="1817"/>
      <c r="S56" s="1798"/>
      <c r="T56" s="1625"/>
      <c r="U56" s="1490" t="s">
        <v>716</v>
      </c>
      <c r="V56" s="1625"/>
      <c r="W56" s="1625"/>
      <c r="X56" s="1625"/>
      <c r="Y56" s="1625"/>
      <c r="Z56" s="1625"/>
      <c r="AA56" s="1625"/>
      <c r="AB56" s="1625"/>
      <c r="AC56" s="1625"/>
      <c r="AD56" s="1625"/>
      <c r="AE56" s="1625"/>
      <c r="AF56" s="1625"/>
      <c r="AG56" s="1625"/>
      <c r="AH56" s="1625"/>
      <c r="AI56" s="1625"/>
      <c r="AJ56" s="1625"/>
      <c r="AK56" s="1625"/>
      <c r="AL56" s="1625"/>
      <c r="AM56" s="1625"/>
      <c r="AN56" s="1625"/>
      <c r="AO56" s="1625"/>
      <c r="AP56" s="1625"/>
      <c r="AQ56" s="1625"/>
      <c r="AR56" s="1625"/>
      <c r="AS56" s="1625"/>
      <c r="AT56" s="1625"/>
      <c r="AU56" s="1625"/>
      <c r="AV56" s="1625"/>
      <c r="AW56" s="1625"/>
      <c r="AX56" s="1625"/>
      <c r="AY56" s="1625"/>
      <c r="AZ56" s="1625"/>
      <c r="BA56" s="1625"/>
      <c r="BB56" s="1625"/>
      <c r="BC56" s="1625"/>
      <c r="BD56" s="1625"/>
      <c r="BE56" s="1625"/>
      <c r="BF56" s="1625"/>
      <c r="BG56" s="1625"/>
      <c r="BH56" s="1625"/>
      <c r="BI56" s="1625"/>
      <c r="BJ56" s="1625"/>
      <c r="BK56" s="1625"/>
      <c r="BL56" s="1625"/>
      <c r="BM56" s="1625"/>
      <c r="BN56" s="1625"/>
      <c r="BO56" s="1625"/>
      <c r="BP56" s="1625"/>
      <c r="BQ56" s="1625"/>
      <c r="BR56" s="1625"/>
      <c r="BS56" s="1625"/>
      <c r="BT56" s="1625"/>
      <c r="BU56" s="1625"/>
      <c r="BV56" s="1625"/>
      <c r="BW56" s="1625"/>
      <c r="BX56" s="1625"/>
      <c r="BY56" s="1625"/>
      <c r="BZ56" s="1625"/>
      <c r="CA56" s="1625"/>
      <c r="CB56" s="1625"/>
      <c r="CC56" s="1625"/>
      <c r="CD56" s="1625"/>
      <c r="CE56" s="1625"/>
      <c r="CF56" s="1625"/>
      <c r="CG56" s="1625"/>
      <c r="CH56" s="1625"/>
      <c r="CI56" s="1625"/>
      <c r="CJ56" s="1625"/>
      <c r="CK56" s="1625"/>
      <c r="CL56" s="1625"/>
      <c r="CM56" s="1625"/>
      <c r="CN56" s="1625"/>
      <c r="CO56" s="1625"/>
      <c r="CP56" s="1625"/>
      <c r="CQ56" s="1625"/>
      <c r="CR56" s="1625"/>
      <c r="CS56" s="1625"/>
      <c r="CT56" s="1625"/>
      <c r="CU56" s="1625"/>
      <c r="CV56" s="1625"/>
      <c r="CW56" s="1625"/>
      <c r="CX56" s="1625"/>
      <c r="CY56" s="1625"/>
      <c r="CZ56" s="1625"/>
      <c r="DA56" s="1625"/>
      <c r="DB56" s="1625"/>
      <c r="DC56" s="1625"/>
      <c r="DD56" s="1625"/>
      <c r="DE56" s="1625"/>
      <c r="DF56" s="1625"/>
      <c r="DG56" s="1625"/>
      <c r="DH56" s="1625"/>
      <c r="DI56" s="1625"/>
      <c r="DJ56" s="1625"/>
      <c r="DK56" s="1625"/>
      <c r="DL56" s="1625"/>
      <c r="DM56" s="1625"/>
      <c r="DN56" s="1625"/>
      <c r="DO56" s="1625"/>
      <c r="DP56" s="1625"/>
      <c r="DQ56" s="1625"/>
      <c r="DR56" s="1625"/>
      <c r="DS56" s="1625"/>
      <c r="DT56" s="1625"/>
      <c r="DU56" s="1625"/>
      <c r="DV56" s="1625"/>
      <c r="DW56" s="1625"/>
      <c r="DX56" s="1625"/>
      <c r="DY56" s="1625"/>
      <c r="DZ56" s="1625"/>
      <c r="EA56" s="1625"/>
      <c r="EB56" s="1625"/>
      <c r="EC56" s="1625"/>
      <c r="ED56" s="1625"/>
      <c r="EE56" s="1625"/>
      <c r="EF56" s="1625"/>
      <c r="EG56" s="1625"/>
      <c r="EH56" s="1625"/>
      <c r="EI56" s="1625"/>
      <c r="EJ56" s="1625"/>
      <c r="EK56" s="1625"/>
      <c r="EL56" s="1625"/>
      <c r="EM56" s="1625"/>
      <c r="EN56" s="1625"/>
      <c r="EO56" s="1625"/>
      <c r="EP56" s="1625"/>
      <c r="EQ56" s="1625"/>
      <c r="ER56" s="1625"/>
      <c r="ES56" s="1625"/>
      <c r="ET56" s="1625"/>
      <c r="EU56" s="1625"/>
    </row>
    <row r="57" spans="1:151" ht="24.75" customHeight="1">
      <c r="A57" s="1625"/>
      <c r="B57" s="1792"/>
      <c r="C57" s="1872" t="s">
        <v>416</v>
      </c>
      <c r="D57" s="1794" t="e">
        <f>HLOOKUP(공통!E5, 공통!$E$8:$P$149, 공통!D106, FALSE)</f>
      </c>
      <c r="E57" s="1795"/>
      <c r="F57" s="1796" t="e">
        <f>HLOOKUP(공통!E5-1, 공통!$E$8:$P$149, 공통!D107, FALSE)</f>
      </c>
      <c r="G57" s="1796" t="e">
        <f>HLOOKUP(공통!E5, 공통!$E$8:$P$149, 공통!D107, FALSE)</f>
      </c>
      <c r="H57" s="1817" t="e">
        <f>HLOOKUP(공통!E5-1, 공통!$E$8:$P$149, 공통!D108, FALSE)</f>
      </c>
      <c r="I57" s="1817" t="e">
        <f>HLOOKUP(공통!E5, 공통!$E$8:$P$149, 공통!D108, FALSE)</f>
      </c>
      <c r="J57" s="1796" t="e">
        <f t="shared" si="5"/>
      </c>
      <c r="K57" s="1797" t="e">
        <f>HLOOKUP(공통!E5, 공통!$E$8:$P$149, 공통!D109, FALSE)</f>
      </c>
      <c r="L57" s="1817" t="e">
        <f>HLOOKUP(공통!E5, 공통!$E$8:$P$149, 공통!D110, FALSE)</f>
      </c>
      <c r="M57" s="1817" t="e">
        <f>HLOOKUP(공통!E5, 공통!$E$8:$P$149, 공통!D111, FALSE)</f>
      </c>
      <c r="N57" s="1817" t="e">
        <f>HLOOKUP(공통!E5, 공통!$E$8:$P$149, 공통!D112, FALSE)</f>
      </c>
      <c r="O57" s="1797" t="e">
        <f t="shared" si="32"/>
      </c>
      <c r="P57" s="1797" t="e">
        <f t="shared" si="33"/>
      </c>
      <c r="Q57" s="1797"/>
      <c r="R57" s="1797"/>
      <c r="S57" s="1798"/>
      <c r="T57" s="1625"/>
      <c r="U57" s="1799"/>
      <c r="V57" s="1625"/>
      <c r="W57" s="1625"/>
      <c r="X57" s="1625"/>
      <c r="Y57" s="1625"/>
      <c r="Z57" s="1625"/>
      <c r="AA57" s="1625"/>
      <c r="AB57" s="1625"/>
      <c r="AC57" s="1625"/>
      <c r="AD57" s="1625"/>
      <c r="AE57" s="1625"/>
      <c r="AF57" s="1625"/>
      <c r="AG57" s="1625"/>
      <c r="AH57" s="1625"/>
      <c r="AI57" s="1625"/>
      <c r="AJ57" s="1625"/>
      <c r="AK57" s="1625"/>
      <c r="AL57" s="1625"/>
      <c r="AM57" s="1625"/>
      <c r="AN57" s="1625"/>
      <c r="AO57" s="1625"/>
      <c r="AP57" s="1625"/>
      <c r="AQ57" s="1625"/>
      <c r="AR57" s="1625"/>
      <c r="AS57" s="1625"/>
      <c r="AT57" s="1625"/>
      <c r="AU57" s="1625"/>
      <c r="AV57" s="1625"/>
      <c r="AW57" s="1625"/>
      <c r="AX57" s="1625"/>
      <c r="AY57" s="1625"/>
      <c r="AZ57" s="1625"/>
      <c r="BA57" s="1625"/>
      <c r="BB57" s="1625"/>
      <c r="BC57" s="1625"/>
      <c r="BD57" s="1625"/>
      <c r="BE57" s="1625"/>
      <c r="BF57" s="1625"/>
      <c r="BG57" s="1625"/>
      <c r="BH57" s="1625"/>
      <c r="BI57" s="1625"/>
      <c r="BJ57" s="1625"/>
      <c r="BK57" s="1625"/>
      <c r="BL57" s="1625"/>
      <c r="BM57" s="1625"/>
      <c r="BN57" s="1625"/>
      <c r="BO57" s="1625"/>
      <c r="BP57" s="1625"/>
      <c r="BQ57" s="1625"/>
      <c r="BR57" s="1625"/>
      <c r="BS57" s="1625"/>
      <c r="BT57" s="1625"/>
      <c r="BU57" s="1625"/>
      <c r="BV57" s="1625"/>
      <c r="BW57" s="1625"/>
      <c r="BX57" s="1625"/>
      <c r="BY57" s="1625"/>
      <c r="BZ57" s="1625"/>
      <c r="CA57" s="1625"/>
      <c r="CB57" s="1625"/>
      <c r="CC57" s="1625"/>
      <c r="CD57" s="1625"/>
      <c r="CE57" s="1625"/>
      <c r="CF57" s="1625"/>
      <c r="CG57" s="1625"/>
      <c r="CH57" s="1625"/>
      <c r="CI57" s="1625"/>
      <c r="CJ57" s="1625"/>
      <c r="CK57" s="1625"/>
      <c r="CL57" s="1625"/>
      <c r="CM57" s="1625"/>
      <c r="CN57" s="1625"/>
      <c r="CO57" s="1625"/>
      <c r="CP57" s="1625"/>
      <c r="CQ57" s="1625"/>
      <c r="CR57" s="1625"/>
      <c r="CS57" s="1625"/>
      <c r="CT57" s="1625"/>
      <c r="CU57" s="1625"/>
      <c r="CV57" s="1625"/>
      <c r="CW57" s="1625"/>
      <c r="CX57" s="1625"/>
      <c r="CY57" s="1625"/>
      <c r="CZ57" s="1625"/>
      <c r="DA57" s="1625"/>
      <c r="DB57" s="1625"/>
      <c r="DC57" s="1625"/>
      <c r="DD57" s="1625"/>
      <c r="DE57" s="1625"/>
      <c r="DF57" s="1625"/>
      <c r="DG57" s="1625"/>
      <c r="DH57" s="1625"/>
      <c r="DI57" s="1625"/>
      <c r="DJ57" s="1625"/>
      <c r="DK57" s="1625"/>
      <c r="DL57" s="1625"/>
      <c r="DM57" s="1625"/>
      <c r="DN57" s="1625"/>
      <c r="DO57" s="1625"/>
      <c r="DP57" s="1625"/>
      <c r="DQ57" s="1625"/>
      <c r="DR57" s="1625"/>
      <c r="DS57" s="1625"/>
      <c r="DT57" s="1625"/>
      <c r="DU57" s="1625"/>
      <c r="DV57" s="1625"/>
      <c r="DW57" s="1625"/>
      <c r="DX57" s="1625"/>
      <c r="DY57" s="1625"/>
      <c r="DZ57" s="1625"/>
      <c r="EA57" s="1625"/>
      <c r="EB57" s="1625"/>
      <c r="EC57" s="1625"/>
      <c r="ED57" s="1625"/>
      <c r="EE57" s="1625"/>
      <c r="EF57" s="1625"/>
      <c r="EG57" s="1625"/>
      <c r="EH57" s="1625"/>
      <c r="EI57" s="1625"/>
      <c r="EJ57" s="1625"/>
      <c r="EK57" s="1625"/>
      <c r="EL57" s="1625"/>
      <c r="EM57" s="1625"/>
      <c r="EN57" s="1625"/>
      <c r="EO57" s="1625"/>
      <c r="EP57" s="1625"/>
      <c r="EQ57" s="1625"/>
      <c r="ER57" s="1625"/>
      <c r="ES57" s="1625"/>
      <c r="ET57" s="1625"/>
      <c r="EU57" s="1625"/>
    </row>
    <row r="58" spans="1:151" ht="24.75" customHeight="1" thickBot="1">
      <c r="A58" s="1625"/>
      <c r="B58" s="1792"/>
      <c r="C58" s="1889" t="s">
        <v>417</v>
      </c>
      <c r="D58" s="1890"/>
      <c r="E58" s="1891"/>
      <c r="F58" s="1892" t="e">
        <f>SUM(F25,F22,F11,F8)</f>
      </c>
      <c r="G58" s="1892" t="e">
        <f>SUM(G25,G22,G11,G8)</f>
      </c>
      <c r="H58" s="1892" t="e">
        <f>SUM(H25,H22,H11,H8)</f>
      </c>
      <c r="I58" s="1892" t="e">
        <f>SUM(I25,I22,I11,I8)</f>
      </c>
      <c r="J58" s="1774" t="e">
        <f>I58-H58</f>
      </c>
      <c r="K58" s="1892" t="e">
        <f>SUM(K25,K22,K11,K8)</f>
      </c>
      <c r="L58" s="1892" t="e">
        <f>SUM(L25,L22,L11,L8)</f>
      </c>
      <c r="M58" s="1892" t="e">
        <f>SUM(M25,M22,M11,M8)</f>
      </c>
      <c r="N58" s="1892" t="e">
        <f>SUM(N25,N22,N11,N8)</f>
      </c>
      <c r="O58" s="1775" t="e">
        <f>M58+N58</f>
      </c>
      <c r="P58" s="1775" t="e">
        <f>K58+L58+O58</f>
      </c>
      <c r="Q58" s="1892"/>
      <c r="R58" s="1892"/>
      <c r="S58" s="1798"/>
      <c r="T58" s="1625"/>
      <c r="U58" s="1893"/>
      <c r="V58" s="1625"/>
      <c r="W58" s="1625"/>
      <c r="X58" s="1625"/>
      <c r="Y58" s="1625"/>
      <c r="Z58" s="1625"/>
      <c r="AA58" s="1625"/>
      <c r="AB58" s="1625"/>
      <c r="AC58" s="1625"/>
      <c r="AD58" s="1625"/>
      <c r="AE58" s="1625"/>
      <c r="AF58" s="1625"/>
      <c r="AG58" s="1625"/>
      <c r="AH58" s="1625"/>
      <c r="AI58" s="1625"/>
      <c r="AJ58" s="1625"/>
      <c r="AK58" s="1625"/>
      <c r="AL58" s="1625"/>
      <c r="AM58" s="1625"/>
      <c r="AN58" s="1625"/>
      <c r="AO58" s="1625"/>
      <c r="AP58" s="1625"/>
      <c r="AQ58" s="1625"/>
      <c r="AR58" s="1625"/>
      <c r="AS58" s="1625"/>
      <c r="AT58" s="1625"/>
      <c r="AU58" s="1625"/>
      <c r="AV58" s="1625"/>
      <c r="AW58" s="1625"/>
      <c r="AX58" s="1625"/>
      <c r="AY58" s="1625"/>
      <c r="AZ58" s="1625"/>
      <c r="BA58" s="1625"/>
      <c r="BB58" s="1625"/>
      <c r="BC58" s="1625"/>
      <c r="BD58" s="1625"/>
      <c r="BE58" s="1625"/>
      <c r="BF58" s="1625"/>
      <c r="BG58" s="1625"/>
      <c r="BH58" s="1625"/>
      <c r="BI58" s="1625"/>
      <c r="BJ58" s="1625"/>
      <c r="BK58" s="1625"/>
      <c r="BL58" s="1625"/>
      <c r="BM58" s="1625"/>
      <c r="BN58" s="1625"/>
      <c r="BO58" s="1625"/>
      <c r="BP58" s="1625"/>
      <c r="BQ58" s="1625"/>
      <c r="BR58" s="1625"/>
      <c r="BS58" s="1625"/>
      <c r="BT58" s="1625"/>
      <c r="BU58" s="1625"/>
      <c r="BV58" s="1625"/>
      <c r="BW58" s="1625"/>
      <c r="BX58" s="1625"/>
      <c r="BY58" s="1625"/>
      <c r="BZ58" s="1625"/>
      <c r="CA58" s="1625"/>
      <c r="CB58" s="1625"/>
      <c r="CC58" s="1625"/>
      <c r="CD58" s="1625"/>
      <c r="CE58" s="1625"/>
      <c r="CF58" s="1625"/>
      <c r="CG58" s="1625"/>
      <c r="CH58" s="1625"/>
      <c r="CI58" s="1625"/>
      <c r="CJ58" s="1625"/>
      <c r="CK58" s="1625"/>
      <c r="CL58" s="1625"/>
      <c r="CM58" s="1625"/>
      <c r="CN58" s="1625"/>
      <c r="CO58" s="1625"/>
      <c r="CP58" s="1625"/>
      <c r="CQ58" s="1625"/>
      <c r="CR58" s="1625"/>
      <c r="CS58" s="1625"/>
      <c r="CT58" s="1625"/>
      <c r="CU58" s="1625"/>
      <c r="CV58" s="1625"/>
      <c r="CW58" s="1625"/>
      <c r="CX58" s="1625"/>
      <c r="CY58" s="1625"/>
      <c r="CZ58" s="1625"/>
      <c r="DA58" s="1625"/>
      <c r="DB58" s="1625"/>
      <c r="DC58" s="1625"/>
      <c r="DD58" s="1625"/>
      <c r="DE58" s="1625"/>
      <c r="DF58" s="1625"/>
      <c r="DG58" s="1625"/>
      <c r="DH58" s="1625"/>
      <c r="DI58" s="1625"/>
      <c r="DJ58" s="1625"/>
      <c r="DK58" s="1625"/>
      <c r="DL58" s="1625"/>
      <c r="DM58" s="1625"/>
      <c r="DN58" s="1625"/>
      <c r="DO58" s="1625"/>
      <c r="DP58" s="1625"/>
      <c r="DQ58" s="1625"/>
      <c r="DR58" s="1625"/>
      <c r="DS58" s="1625"/>
      <c r="DT58" s="1625"/>
      <c r="DU58" s="1625"/>
      <c r="DV58" s="1625"/>
      <c r="DW58" s="1625"/>
      <c r="DX58" s="1625"/>
      <c r="DY58" s="1625"/>
      <c r="DZ58" s="1625"/>
      <c r="EA58" s="1625"/>
      <c r="EB58" s="1625"/>
      <c r="EC58" s="1625"/>
      <c r="ED58" s="1625"/>
      <c r="EE58" s="1625"/>
      <c r="EF58" s="1625"/>
      <c r="EG58" s="1625"/>
      <c r="EH58" s="1625"/>
      <c r="EI58" s="1625"/>
      <c r="EJ58" s="1625"/>
      <c r="EK58" s="1625"/>
      <c r="EL58" s="1625"/>
      <c r="EM58" s="1625"/>
      <c r="EN58" s="1625"/>
      <c r="EO58" s="1625"/>
      <c r="EP58" s="1625"/>
      <c r="EQ58" s="1625"/>
      <c r="ER58" s="1625"/>
      <c r="ES58" s="1625"/>
      <c r="ET58" s="1625"/>
      <c r="EU58" s="1625"/>
    </row>
    <row r="59" spans="1:151" ht="24.75" customHeight="1" thickBot="1">
      <c r="B59" s="1473"/>
      <c r="C59" s="1742"/>
      <c r="F59" s="1894"/>
      <c r="G59" s="1894"/>
      <c r="H59" s="1894"/>
      <c r="I59" s="1894"/>
      <c r="J59" s="1895"/>
      <c r="K59" s="1895"/>
      <c r="L59" s="1895"/>
      <c r="M59" s="1895"/>
      <c r="N59" s="1895"/>
      <c r="O59" s="1895"/>
      <c r="P59" s="1895"/>
      <c r="Q59" s="1895"/>
      <c r="R59" s="1895"/>
      <c r="S59" s="1477"/>
    </row>
    <row r="60" spans="1:151" ht="14.25" thickBot="1">
      <c r="A60" s="1620"/>
      <c r="B60" s="1613"/>
      <c r="C60" s="1724" t="s">
        <v>418</v>
      </c>
      <c r="D60" s="1896"/>
      <c r="E60" s="1896"/>
      <c r="F60" s="1897"/>
      <c r="G60" s="1897"/>
      <c r="H60" s="1897"/>
      <c r="I60" s="1897"/>
      <c r="J60" s="1725"/>
      <c r="K60" s="1725"/>
      <c r="L60" s="1725"/>
      <c r="M60" s="1725"/>
      <c r="N60" s="1725"/>
      <c r="O60" s="1725"/>
      <c r="P60" s="1727" t="s">
        <v>419</v>
      </c>
      <c r="Q60" s="1727"/>
      <c r="R60" s="1727"/>
      <c r="S60" s="1617"/>
      <c r="T60" s="1620"/>
      <c r="U60" s="1620"/>
      <c r="V60" s="1620"/>
      <c r="W60" s="1620"/>
      <c r="X60" s="1620"/>
      <c r="Y60" s="1620"/>
      <c r="Z60" s="1620"/>
      <c r="AA60" s="1620"/>
      <c r="AB60" s="1620"/>
      <c r="AC60" s="1620"/>
      <c r="AD60" s="1620"/>
      <c r="AE60" s="1620"/>
      <c r="AF60" s="1620"/>
      <c r="AG60" s="1620"/>
      <c r="AH60" s="1620"/>
      <c r="AI60" s="1620"/>
      <c r="AJ60" s="1620"/>
      <c r="AK60" s="1620"/>
      <c r="AL60" s="1620"/>
      <c r="AM60" s="1620"/>
      <c r="AN60" s="1620"/>
      <c r="AO60" s="1620"/>
      <c r="AP60" s="1620"/>
      <c r="AQ60" s="1620"/>
      <c r="AR60" s="1620"/>
      <c r="AS60" s="1620"/>
      <c r="AT60" s="1620"/>
      <c r="AU60" s="1620"/>
      <c r="AV60" s="1620"/>
      <c r="AW60" s="1620"/>
      <c r="AX60" s="1620"/>
      <c r="AY60" s="1620"/>
      <c r="AZ60" s="1620"/>
      <c r="BA60" s="1620"/>
      <c r="BB60" s="1620"/>
      <c r="BC60" s="1620"/>
      <c r="BD60" s="1620"/>
      <c r="BE60" s="1620"/>
      <c r="BF60" s="1620"/>
      <c r="BG60" s="1620"/>
      <c r="BH60" s="1620"/>
      <c r="BI60" s="1620"/>
      <c r="BJ60" s="1620"/>
      <c r="BK60" s="1620"/>
      <c r="BL60" s="1620"/>
      <c r="BM60" s="1620"/>
      <c r="BN60" s="1620"/>
      <c r="BO60" s="1620"/>
      <c r="BP60" s="1620"/>
      <c r="BQ60" s="1620"/>
      <c r="BR60" s="1620"/>
      <c r="BS60" s="1620"/>
      <c r="BT60" s="1620"/>
      <c r="BU60" s="1620"/>
      <c r="BV60" s="1620"/>
      <c r="BW60" s="1620"/>
      <c r="BX60" s="1620"/>
      <c r="BY60" s="1620"/>
      <c r="BZ60" s="1620"/>
      <c r="CA60" s="1620"/>
      <c r="CB60" s="1620"/>
      <c r="CC60" s="1620"/>
      <c r="CD60" s="1620"/>
      <c r="CE60" s="1620"/>
      <c r="CF60" s="1620"/>
      <c r="CG60" s="1620"/>
      <c r="CH60" s="1620"/>
      <c r="CI60" s="1620"/>
      <c r="CJ60" s="1620"/>
      <c r="CK60" s="1620"/>
      <c r="CL60" s="1620"/>
      <c r="CM60" s="1620"/>
      <c r="CN60" s="1620"/>
      <c r="CO60" s="1620"/>
      <c r="CP60" s="1620"/>
      <c r="CQ60" s="1620"/>
      <c r="CR60" s="1620"/>
      <c r="CS60" s="1620"/>
      <c r="CT60" s="1620"/>
      <c r="CU60" s="1620"/>
      <c r="CV60" s="1620"/>
      <c r="CW60" s="1620"/>
      <c r="CX60" s="1620"/>
      <c r="CY60" s="1620"/>
      <c r="CZ60" s="1620"/>
      <c r="DA60" s="1620"/>
      <c r="DB60" s="1620"/>
      <c r="DC60" s="1620"/>
      <c r="DD60" s="1620"/>
      <c r="DE60" s="1620"/>
      <c r="DF60" s="1620"/>
      <c r="DG60" s="1620"/>
      <c r="DH60" s="1620"/>
      <c r="DI60" s="1620"/>
      <c r="DJ60" s="1620"/>
      <c r="DK60" s="1620"/>
      <c r="DL60" s="1620"/>
      <c r="DM60" s="1620"/>
      <c r="DN60" s="1620"/>
      <c r="DO60" s="1620"/>
      <c r="DP60" s="1620"/>
      <c r="DQ60" s="1620"/>
      <c r="DR60" s="1620"/>
      <c r="DS60" s="1620"/>
      <c r="DT60" s="1620"/>
      <c r="DU60" s="1620"/>
      <c r="DV60" s="1620"/>
      <c r="DW60" s="1620"/>
      <c r="DX60" s="1620"/>
      <c r="DY60" s="1620"/>
      <c r="DZ60" s="1620"/>
      <c r="EA60" s="1620"/>
      <c r="EB60" s="1620"/>
      <c r="EC60" s="1620"/>
      <c r="ED60" s="1620"/>
      <c r="EE60" s="1620"/>
      <c r="EF60" s="1620"/>
      <c r="EG60" s="1620"/>
      <c r="EH60" s="1620"/>
      <c r="EI60" s="1620"/>
      <c r="EJ60" s="1620"/>
      <c r="EK60" s="1620"/>
      <c r="EL60" s="1620"/>
      <c r="EM60" s="1620"/>
      <c r="EN60" s="1620"/>
      <c r="EO60" s="1620"/>
      <c r="EP60" s="1620"/>
      <c r="EQ60" s="1620"/>
      <c r="ER60" s="1620"/>
      <c r="ES60" s="1620"/>
      <c r="ET60" s="1620"/>
      <c r="EU60" s="1620"/>
    </row>
    <row r="62" spans="1:151" ht="54.75" customHeight="1"/>
  </sheetData>
  <mergeCells count="16">
    <mergeCell ref="U16:AS17"/>
    <mergeCell ref="U20:AL20"/>
    <mergeCell ref="R5:R7"/>
    <mergeCell ref="K5:K7"/>
    <mergeCell ref="H5:J6"/>
    <mergeCell ref="P5:P7"/>
    <mergeCell ref="Q5:Q7"/>
    <mergeCell ref="C58:D58"/>
    <mergeCell ref="F5:G6"/>
    <mergeCell ref="C5:C7"/>
    <mergeCell ref="D5:E7"/>
    <mergeCell ref="M5:O5"/>
    <mergeCell ref="L6:L7"/>
    <mergeCell ref="M6:M7"/>
    <mergeCell ref="N6:N7"/>
    <mergeCell ref="O6:O7"/>
  </mergeCells>
  <phoneticPr fontId="6" type="noConversion"/>
  <pageMargins left="0.51181102362204722" right="0.51181102362204722" top="0.74803149606299213" bottom="0.74803149606299213" header="0.31496062992125984" footer="0.31496062992125984"/>
  <pageSetup paperSize="9" scale="43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  <pageSetUpPr fitToPage="1"/>
  </sheetPr>
  <dimension ref="A1:AV64"/>
  <sheetViews>
    <sheetView showGridLines="0" view="pageBreakPreview" topLeftCell="A3" zoomScale="55" zoomScaleNormal="70" zoomScaleSheetLayoutView="55" workbookViewId="0">
      <pane xSplit="7" ySplit="6" topLeftCell="H9" activePane="bottomRight" state="frozen"/>
      <selection activeCell="A3" sqref="A3"/>
      <selection pane="topRight" activeCell="G3" sqref="G3"/>
      <selection pane="bottomLeft" activeCell="A7" sqref="A7"/>
      <selection pane="bottomRight" activeCell="O21" sqref="O21"/>
    </sheetView>
  </sheetViews>
  <sheetFormatPr defaultColWidth="8.77734375" defaultRowHeight="30.2" customHeight="1"/>
  <cols>
    <col min="1" max="2" width="4.109375" style="1490" hidden="1" customWidth="1"/>
    <col min="3" max="3" width="4.109375" style="1490" customWidth="1"/>
    <col min="4" max="4" width="5.77734375" style="1490" customWidth="1"/>
    <col min="5" max="6" width="14.77734375" style="1490" customWidth="1"/>
    <col min="7" max="7" width="5.77734375" style="1471" customWidth="1"/>
    <col min="8" max="8" width="5.77734375" style="1990" customWidth="1"/>
    <col min="9" max="9" width="10.77734375" style="1970" customWidth="1"/>
    <col min="10" max="10" width="10.77734375" style="1734" customWidth="1"/>
    <col min="11" max="11" width="5.77734375" style="1990" customWidth="1"/>
    <col min="12" max="12" width="10.77734375" style="1970" customWidth="1"/>
    <col min="13" max="13" width="10.77734375" style="1734" customWidth="1"/>
    <col min="14" max="14" width="5.77734375" style="1490" customWidth="1"/>
    <col min="15" max="15" width="10.77734375" style="1970" customWidth="1"/>
    <col min="16" max="16" width="10.77734375" style="1734" customWidth="1"/>
    <col min="17" max="17" width="5.77734375" style="1490" customWidth="1"/>
    <col min="18" max="18" width="10.77734375" style="1970" customWidth="1"/>
    <col min="19" max="20" width="10.77734375" style="1734" customWidth="1"/>
    <col min="21" max="21" width="5.77734375" style="1734" customWidth="1"/>
    <col min="22" max="23" width="10.77734375" style="1734" customWidth="1"/>
    <col min="24" max="24" width="5.77734375" style="1490" customWidth="1"/>
    <col min="25" max="26" width="10.77734375" style="1734" customWidth="1"/>
    <col min="27" max="27" width="5.77734375" style="1490" customWidth="1"/>
    <col min="28" max="29" width="10.77734375" style="1734" customWidth="1"/>
    <col min="30" max="30" width="5.77734375" style="1490" customWidth="1"/>
    <col min="31" max="32" width="10.77734375" style="1734" customWidth="1"/>
    <col min="33" max="33" width="5.77734375" style="1490" customWidth="1"/>
    <col min="34" max="35" width="10.77734375" style="1734" customWidth="1"/>
    <col min="36" max="36" width="5.77734375" style="1490" customWidth="1"/>
    <col min="37" max="38" width="10.77734375" style="1734" customWidth="1"/>
    <col min="39" max="39" width="5.77734375" style="1490" customWidth="1"/>
    <col min="40" max="40" width="10.77734375" style="1734" customWidth="1"/>
    <col min="41" max="41" width="5.77734375" style="1490" customWidth="1"/>
    <col min="42" max="42" width="10.77734375" style="1734" customWidth="1"/>
    <col min="43" max="43" width="10.77734375" style="1490" customWidth="1"/>
    <col min="44" max="44" width="2.109375" style="1490" customWidth="1"/>
    <col min="45" max="45" width="9.109375" style="1490" customWidth="1"/>
    <col min="46" max="46" width="24.44140625" style="1734" customWidth="1"/>
    <col min="47" max="47" width="10.44140625" style="1991" customWidth="1"/>
    <col min="48" max="48" width="10.44140625" style="1734" customWidth="1"/>
    <col min="49" max="49" width="10.44140625" style="1490" customWidth="1"/>
    <col min="50" max="64" width="3.77734375" style="1490" customWidth="1"/>
    <col min="65" max="16384" width="8.77734375" style="1490"/>
  </cols>
  <sheetData>
    <row r="1" spans="1:48" ht="30.2" customHeight="1" thickBot="1">
      <c r="V1" s="1734">
        <v>3</v>
      </c>
    </row>
    <row r="2" spans="1:48" s="1992" customFormat="1" ht="78.75" customHeight="1">
      <c r="D2" s="1898" t="s">
        <v>510</v>
      </c>
      <c r="E2" s="1899"/>
      <c r="F2" s="1899"/>
      <c r="G2" s="1899"/>
      <c r="H2" s="1900"/>
      <c r="I2" s="1899"/>
      <c r="J2" s="1899"/>
      <c r="K2" s="1899"/>
      <c r="L2" s="1899"/>
      <c r="M2" s="1899"/>
      <c r="N2" s="1899"/>
      <c r="O2" s="1899"/>
      <c r="P2" s="1899"/>
      <c r="Q2" s="1899"/>
      <c r="R2" s="1899"/>
      <c r="S2" s="1899"/>
      <c r="T2" s="1899"/>
      <c r="U2" s="1899"/>
      <c r="V2" s="1899"/>
      <c r="W2" s="1899"/>
      <c r="X2" s="1899"/>
      <c r="Y2" s="1899"/>
      <c r="Z2" s="1899"/>
      <c r="AA2" s="1899"/>
      <c r="AB2" s="1899"/>
      <c r="AC2" s="1899"/>
      <c r="AD2" s="1899"/>
      <c r="AE2" s="1899"/>
      <c r="AF2" s="1899"/>
      <c r="AG2" s="1899"/>
      <c r="AH2" s="1899"/>
      <c r="AI2" s="1899"/>
      <c r="AJ2" s="1899"/>
      <c r="AK2" s="1899"/>
      <c r="AL2" s="1899"/>
      <c r="AM2" s="1899"/>
      <c r="AN2" s="1899"/>
      <c r="AO2" s="1899"/>
      <c r="AP2" s="1899"/>
      <c r="AQ2" s="1899"/>
      <c r="AR2" s="1901"/>
      <c r="AT2" s="1902"/>
      <c r="AU2" s="1903"/>
      <c r="AV2" s="1902"/>
    </row>
    <row r="3" spans="1:48" s="1992" customFormat="1" ht="78.75" customHeight="1">
      <c r="D3" s="1904" t="s">
        <v>884</v>
      </c>
      <c r="E3" s="1904"/>
      <c r="F3" s="1904"/>
      <c r="G3" s="1904"/>
      <c r="H3" s="1904"/>
      <c r="I3" s="1904"/>
      <c r="J3" s="1904"/>
      <c r="K3" s="1904"/>
      <c r="L3" s="1904"/>
      <c r="M3" s="1904"/>
      <c r="N3" s="1904"/>
      <c r="O3" s="1904"/>
      <c r="P3" s="1904"/>
      <c r="Q3" s="1904"/>
      <c r="R3" s="1904"/>
      <c r="S3" s="1904"/>
      <c r="T3" s="1904"/>
      <c r="U3" s="1904"/>
      <c r="V3" s="1904"/>
      <c r="W3" s="1904"/>
      <c r="X3" s="1904"/>
      <c r="Y3" s="1904"/>
      <c r="Z3" s="1904"/>
      <c r="AA3" s="1904"/>
      <c r="AB3" s="1904"/>
      <c r="AC3" s="1904"/>
      <c r="AD3" s="1904"/>
      <c r="AE3" s="1904"/>
      <c r="AF3" s="1904"/>
      <c r="AG3" s="1904"/>
      <c r="AH3" s="1904"/>
      <c r="AI3" s="1904"/>
      <c r="AJ3" s="1904"/>
      <c r="AK3" s="1904"/>
      <c r="AL3" s="1904"/>
      <c r="AM3" s="1904"/>
      <c r="AN3" s="1904"/>
      <c r="AO3" s="1904"/>
      <c r="AP3" s="1904"/>
      <c r="AQ3" s="1904"/>
      <c r="AR3" s="1905"/>
      <c r="AT3" s="1902"/>
      <c r="AU3" s="1903"/>
      <c r="AV3" s="1902"/>
    </row>
    <row r="4" spans="1:48" s="1993" customFormat="1" ht="21.2" customHeight="1" thickBot="1">
      <c r="D4" s="1624" t="str">
        <f>'0. 집행계획(갑지) (수정집행)'!D7</f>
      </c>
      <c r="E4" s="1906"/>
      <c r="F4" s="1625"/>
      <c r="G4" s="1907"/>
      <c r="H4" s="1908"/>
      <c r="I4" s="1909"/>
      <c r="J4" s="1910"/>
      <c r="K4" s="1908"/>
      <c r="L4" s="1909"/>
      <c r="M4" s="1910"/>
      <c r="N4" s="1906"/>
      <c r="O4" s="1909"/>
      <c r="P4" s="1910"/>
      <c r="Q4" s="1906"/>
      <c r="R4" s="1909"/>
      <c r="S4" s="1910"/>
      <c r="T4" s="1910"/>
      <c r="U4" s="1910"/>
      <c r="V4" s="1910"/>
      <c r="W4" s="1910"/>
      <c r="X4" s="1906"/>
      <c r="Y4" s="1910"/>
      <c r="Z4" s="1910"/>
      <c r="AA4" s="1906"/>
      <c r="AB4" s="1910"/>
      <c r="AC4" s="1910"/>
      <c r="AD4" s="1906"/>
      <c r="AE4" s="1910"/>
      <c r="AF4" s="1910"/>
      <c r="AG4" s="1906"/>
      <c r="AH4" s="1910"/>
      <c r="AI4" s="1910"/>
      <c r="AJ4" s="1906"/>
      <c r="AK4" s="1910"/>
      <c r="AL4" s="1910"/>
      <c r="AM4" s="1906"/>
      <c r="AN4" s="1910"/>
      <c r="AO4" s="1906"/>
      <c r="AP4" s="1910"/>
      <c r="AQ4" s="1906" t="s">
        <v>386</v>
      </c>
      <c r="AR4" s="1911"/>
      <c r="AT4" s="1912"/>
      <c r="AU4" s="1913"/>
      <c r="AV4" s="1912"/>
    </row>
    <row r="5" spans="1:48" s="1994" customFormat="1" ht="24.6" customHeight="1">
      <c r="D5" s="1914" t="s">
        <v>109</v>
      </c>
      <c r="E5" s="1915" t="s">
        <v>110</v>
      </c>
      <c r="F5" s="1916" t="s">
        <v>112</v>
      </c>
      <c r="G5" s="1916" t="s">
        <v>491</v>
      </c>
      <c r="H5" s="1917" t="s">
        <v>114</v>
      </c>
      <c r="I5" s="1918"/>
      <c r="J5" s="1918"/>
      <c r="K5" s="1918"/>
      <c r="L5" s="1918"/>
      <c r="M5" s="1919"/>
      <c r="N5" s="1920" t="s">
        <v>426</v>
      </c>
      <c r="O5" s="1921"/>
      <c r="P5" s="1921"/>
      <c r="Q5" s="1921"/>
      <c r="R5" s="1921"/>
      <c r="S5" s="1921"/>
      <c r="T5" s="1922"/>
      <c r="U5" s="1923" t="s">
        <v>637</v>
      </c>
      <c r="V5" s="1924"/>
      <c r="W5" s="1925"/>
      <c r="X5" s="1926" t="s">
        <v>638</v>
      </c>
      <c r="Y5" s="1927"/>
      <c r="Z5" s="1928"/>
      <c r="AA5" s="1929" t="s">
        <v>636</v>
      </c>
      <c r="AB5" s="1930"/>
      <c r="AC5" s="1930"/>
      <c r="AD5" s="1930"/>
      <c r="AE5" s="1930"/>
      <c r="AF5" s="1930"/>
      <c r="AG5" s="1930"/>
      <c r="AH5" s="1930"/>
      <c r="AI5" s="1930"/>
      <c r="AJ5" s="1930"/>
      <c r="AK5" s="1930"/>
      <c r="AL5" s="1930"/>
      <c r="AM5" s="1930"/>
      <c r="AN5" s="1931"/>
      <c r="AO5" s="1920" t="s">
        <v>643</v>
      </c>
      <c r="AP5" s="1922"/>
      <c r="AQ5" s="1932" t="s">
        <v>116</v>
      </c>
      <c r="AR5" s="1933"/>
      <c r="AT5" s="1934"/>
      <c r="AU5" s="1935"/>
      <c r="AV5" s="1934"/>
    </row>
    <row r="6" spans="1:48" s="1994" customFormat="1" ht="24.6" customHeight="1">
      <c r="D6" s="1936"/>
      <c r="E6" s="1604"/>
      <c r="F6" s="1937"/>
      <c r="G6" s="1937"/>
      <c r="H6" s="1938"/>
      <c r="I6" s="1939"/>
      <c r="J6" s="1939"/>
      <c r="K6" s="1939"/>
      <c r="L6" s="1939"/>
      <c r="M6" s="1940"/>
      <c r="N6" s="1529"/>
      <c r="O6" s="1530"/>
      <c r="P6" s="1530"/>
      <c r="Q6" s="1530"/>
      <c r="R6" s="1530"/>
      <c r="S6" s="1530"/>
      <c r="T6" s="1531"/>
      <c r="U6" s="1941"/>
      <c r="V6" s="1942"/>
      <c r="W6" s="1943"/>
      <c r="X6" s="1944"/>
      <c r="Y6" s="1945"/>
      <c r="Z6" s="1946"/>
      <c r="AA6" s="1515" t="s">
        <v>639</v>
      </c>
      <c r="AB6" s="1516"/>
      <c r="AC6" s="1517"/>
      <c r="AD6" s="1515" t="s">
        <v>640</v>
      </c>
      <c r="AE6" s="1516"/>
      <c r="AF6" s="1517"/>
      <c r="AG6" s="1515" t="s">
        <v>657</v>
      </c>
      <c r="AH6" s="1516"/>
      <c r="AI6" s="1517"/>
      <c r="AJ6" s="1515" t="s">
        <v>670</v>
      </c>
      <c r="AK6" s="1516"/>
      <c r="AL6" s="1517"/>
      <c r="AM6" s="1515" t="s">
        <v>641</v>
      </c>
      <c r="AN6" s="1517"/>
      <c r="AO6" s="1525"/>
      <c r="AP6" s="1526"/>
      <c r="AQ6" s="1947"/>
      <c r="AR6" s="1933"/>
      <c r="AT6" s="1934"/>
      <c r="AU6" s="1935"/>
      <c r="AV6" s="1934"/>
    </row>
    <row r="7" spans="1:48" s="1994" customFormat="1" ht="24.6" customHeight="1">
      <c r="D7" s="1936"/>
      <c r="E7" s="1604"/>
      <c r="F7" s="1937"/>
      <c r="G7" s="1937"/>
      <c r="H7" s="1948" t="s">
        <v>872</v>
      </c>
      <c r="I7" s="1948"/>
      <c r="J7" s="1948"/>
      <c r="K7" s="1948" t="s">
        <v>873</v>
      </c>
      <c r="L7" s="1948"/>
      <c r="M7" s="1948"/>
      <c r="N7" s="1948" t="s">
        <v>872</v>
      </c>
      <c r="O7" s="1948"/>
      <c r="P7" s="1948"/>
      <c r="Q7" s="1948" t="s">
        <v>873</v>
      </c>
      <c r="R7" s="1948"/>
      <c r="S7" s="1948"/>
      <c r="T7" s="1949" t="s">
        <v>874</v>
      </c>
      <c r="U7" s="1950"/>
      <c r="V7" s="1951"/>
      <c r="W7" s="1952"/>
      <c r="X7" s="1535"/>
      <c r="Y7" s="1953"/>
      <c r="Z7" s="1536"/>
      <c r="AA7" s="1532"/>
      <c r="AB7" s="1533"/>
      <c r="AC7" s="1534"/>
      <c r="AD7" s="1532"/>
      <c r="AE7" s="1533"/>
      <c r="AF7" s="1534"/>
      <c r="AG7" s="1532"/>
      <c r="AH7" s="1533"/>
      <c r="AI7" s="1534"/>
      <c r="AJ7" s="1532"/>
      <c r="AK7" s="1533"/>
      <c r="AL7" s="1534"/>
      <c r="AM7" s="1532"/>
      <c r="AN7" s="1534"/>
      <c r="AO7" s="1529"/>
      <c r="AP7" s="1531"/>
      <c r="AQ7" s="1947"/>
      <c r="AR7" s="1933"/>
      <c r="AT7" s="1934"/>
      <c r="AU7" s="1935"/>
      <c r="AV7" s="1934"/>
    </row>
    <row r="8" spans="1:48" s="1994" customFormat="1" ht="26.1" customHeight="1">
      <c r="D8" s="1936"/>
      <c r="E8" s="1604"/>
      <c r="F8" s="1937"/>
      <c r="G8" s="1937"/>
      <c r="H8" s="1948" t="s">
        <v>22</v>
      </c>
      <c r="I8" s="1954" t="s">
        <v>23</v>
      </c>
      <c r="J8" s="1954" t="s">
        <v>651</v>
      </c>
      <c r="K8" s="1948" t="s">
        <v>22</v>
      </c>
      <c r="L8" s="1954" t="s">
        <v>23</v>
      </c>
      <c r="M8" s="1954" t="s">
        <v>651</v>
      </c>
      <c r="N8" s="1604" t="s">
        <v>22</v>
      </c>
      <c r="O8" s="1954" t="s">
        <v>23</v>
      </c>
      <c r="P8" s="1544" t="s">
        <v>651</v>
      </c>
      <c r="Q8" s="1604" t="s">
        <v>22</v>
      </c>
      <c r="R8" s="1954" t="s">
        <v>23</v>
      </c>
      <c r="S8" s="1544" t="s">
        <v>651</v>
      </c>
      <c r="T8" s="1955"/>
      <c r="U8" s="1954" t="s">
        <v>22</v>
      </c>
      <c r="V8" s="1954" t="s">
        <v>23</v>
      </c>
      <c r="W8" s="1544" t="s">
        <v>651</v>
      </c>
      <c r="X8" s="1543" t="s">
        <v>22</v>
      </c>
      <c r="Y8" s="1544" t="s">
        <v>23</v>
      </c>
      <c r="Z8" s="1544" t="s">
        <v>651</v>
      </c>
      <c r="AA8" s="1543" t="s">
        <v>22</v>
      </c>
      <c r="AB8" s="1544" t="s">
        <v>23</v>
      </c>
      <c r="AC8" s="1544" t="s">
        <v>651</v>
      </c>
      <c r="AD8" s="1543" t="s">
        <v>22</v>
      </c>
      <c r="AE8" s="1544" t="s">
        <v>23</v>
      </c>
      <c r="AF8" s="1544" t="s">
        <v>651</v>
      </c>
      <c r="AG8" s="1543" t="s">
        <v>22</v>
      </c>
      <c r="AH8" s="1544" t="s">
        <v>23</v>
      </c>
      <c r="AI8" s="1544" t="s">
        <v>651</v>
      </c>
      <c r="AJ8" s="1543" t="s">
        <v>22</v>
      </c>
      <c r="AK8" s="1544" t="s">
        <v>23</v>
      </c>
      <c r="AL8" s="1544" t="s">
        <v>651</v>
      </c>
      <c r="AM8" s="1543" t="s">
        <v>22</v>
      </c>
      <c r="AN8" s="1544" t="s">
        <v>651</v>
      </c>
      <c r="AO8" s="1543" t="s">
        <v>22</v>
      </c>
      <c r="AP8" s="1544" t="s">
        <v>651</v>
      </c>
      <c r="AQ8" s="1947"/>
      <c r="AR8" s="1933"/>
      <c r="AT8" s="1934"/>
      <c r="AU8" s="1935"/>
      <c r="AV8" s="1934"/>
    </row>
    <row r="9" spans="1:48" s="1860" customFormat="1" ht="24.75" customHeight="1">
      <c r="D9" s="1956"/>
      <c r="E9" s="1957"/>
      <c r="F9" s="1958"/>
      <c r="G9" s="1959"/>
      <c r="H9" s="1960"/>
      <c r="I9" s="1960"/>
      <c r="J9" s="1961">
        <f>H9*I9</f>
      </c>
      <c r="K9" s="1960"/>
      <c r="L9" s="1960"/>
      <c r="M9" s="1961">
        <f>K9*L9</f>
      </c>
      <c r="N9" s="1961"/>
      <c r="O9" s="1961"/>
      <c r="P9" s="1961">
        <f>N9*O9</f>
      </c>
      <c r="Q9" s="1961"/>
      <c r="R9" s="1961"/>
      <c r="S9" s="1961">
        <f>Q9*R9</f>
      </c>
      <c r="T9" s="1961">
        <f>S9-P9</f>
      </c>
      <c r="U9" s="1961"/>
      <c r="V9" s="1961"/>
      <c r="W9" s="1961">
        <f>U9*V9</f>
      </c>
      <c r="X9" s="1961"/>
      <c r="Y9" s="1961"/>
      <c r="Z9" s="1961">
        <f>X9*Y9</f>
      </c>
      <c r="AA9" s="1961"/>
      <c r="AB9" s="1961"/>
      <c r="AC9" s="1961">
        <f>AA9*AB9</f>
      </c>
      <c r="AD9" s="1961"/>
      <c r="AE9" s="1961"/>
      <c r="AF9" s="1961">
        <f>AD9*AE9</f>
      </c>
      <c r="AG9" s="1961"/>
      <c r="AH9" s="1961"/>
      <c r="AI9" s="1961">
        <f>AG9*AH9</f>
      </c>
      <c r="AJ9" s="1961"/>
      <c r="AK9" s="1961"/>
      <c r="AL9" s="1961">
        <f>AJ9*AK9</f>
      </c>
      <c r="AM9" s="1961">
        <f>AA9+AD9+AG9+AJ9</f>
      </c>
      <c r="AN9" s="1961">
        <f t="shared" ref="AN9:AN26" si="0">AC9+AF9+AI9+AL9</f>
      </c>
      <c r="AO9" s="1961">
        <f t="shared" ref="AO9:AO26" si="1">AM9+X9+U9</f>
      </c>
      <c r="AP9" s="1961">
        <f t="shared" ref="AP9:AP26" si="2">AN9+Z9+W9</f>
      </c>
      <c r="AQ9" s="1962"/>
      <c r="AR9" s="1963"/>
      <c r="AT9" s="1964" t="s">
        <v>717</v>
      </c>
      <c r="AU9" s="1965"/>
      <c r="AV9" s="1964"/>
    </row>
    <row r="10" spans="1:48" ht="24.75" customHeight="1">
      <c r="D10" s="1966"/>
      <c r="E10" s="1967"/>
      <c r="F10" s="1968"/>
      <c r="G10" s="1969"/>
      <c r="H10" s="1961"/>
      <c r="I10" s="1961"/>
      <c r="J10" s="1961">
        <f t="shared" ref="J10:J26" si="3">H10*I10</f>
      </c>
      <c r="K10" s="1961"/>
      <c r="L10" s="1961"/>
      <c r="M10" s="1961">
        <f t="shared" ref="M10:M26" si="4">K10*L10</f>
      </c>
      <c r="N10" s="1961"/>
      <c r="O10" s="1961"/>
      <c r="P10" s="1961">
        <f t="shared" ref="P10:P26" si="5">N10*O10</f>
      </c>
      <c r="Q10" s="1961"/>
      <c r="R10" s="1961"/>
      <c r="S10" s="1961">
        <f t="shared" ref="S10:S26" si="6">Q10*R10</f>
      </c>
      <c r="T10" s="1961">
        <f t="shared" ref="T10:T26" si="7">S10-P10</f>
      </c>
      <c r="U10" s="1961"/>
      <c r="V10" s="1961"/>
      <c r="W10" s="1961">
        <f t="shared" ref="W10:W26" si="8">U10*V10</f>
      </c>
      <c r="X10" s="1961"/>
      <c r="Y10" s="1961"/>
      <c r="Z10" s="1961">
        <f t="shared" ref="Z10:Z26" si="9">X10*Y10</f>
      </c>
      <c r="AA10" s="1961"/>
      <c r="AB10" s="1961"/>
      <c r="AC10" s="1961">
        <f t="shared" ref="AC10:AC26" si="10">AA10*AB10</f>
      </c>
      <c r="AD10" s="1961"/>
      <c r="AE10" s="1961"/>
      <c r="AF10" s="1961">
        <f t="shared" ref="AF10:AF26" si="11">AD10*AE10</f>
      </c>
      <c r="AG10" s="1961"/>
      <c r="AH10" s="1961"/>
      <c r="AI10" s="1961">
        <f t="shared" ref="AI10:AI26" si="12">AG10*AH10</f>
      </c>
      <c r="AJ10" s="1961"/>
      <c r="AK10" s="1961"/>
      <c r="AL10" s="1961">
        <f t="shared" ref="AL10:AL26" si="13">AJ10*AK10</f>
      </c>
      <c r="AM10" s="1961">
        <f t="shared" ref="AM10:AM26" si="14">AA10+AD10+AG10+AJ10</f>
      </c>
      <c r="AN10" s="1961">
        <f t="shared" si="0"/>
      </c>
      <c r="AO10" s="1961">
        <f t="shared" si="1"/>
      </c>
      <c r="AP10" s="1961">
        <f t="shared" si="2"/>
      </c>
      <c r="AQ10" s="1962"/>
      <c r="AR10" s="1477"/>
      <c r="AS10" s="1741">
        <f t="shared" ref="AS10:AS27" si="15">AP10-S10</f>
      </c>
      <c r="AT10" s="1970"/>
      <c r="AU10" s="1971"/>
      <c r="AV10" s="1970"/>
    </row>
    <row r="11" spans="1:48" ht="24.75" customHeight="1">
      <c r="D11" s="1966"/>
      <c r="E11" s="1967"/>
      <c r="F11" s="1968"/>
      <c r="G11" s="1969"/>
      <c r="H11" s="1961"/>
      <c r="I11" s="1961"/>
      <c r="J11" s="1961">
        <f t="shared" si="3"/>
      </c>
      <c r="K11" s="1961"/>
      <c r="L11" s="1961"/>
      <c r="M11" s="1961">
        <f t="shared" si="4"/>
      </c>
      <c r="N11" s="1961"/>
      <c r="O11" s="1961"/>
      <c r="P11" s="1961">
        <f t="shared" si="5"/>
      </c>
      <c r="Q11" s="1961"/>
      <c r="R11" s="1961"/>
      <c r="S11" s="1961">
        <f t="shared" si="6"/>
      </c>
      <c r="T11" s="1961">
        <f t="shared" si="7"/>
      </c>
      <c r="U11" s="1961"/>
      <c r="V11" s="1961"/>
      <c r="W11" s="1961">
        <f t="shared" si="8"/>
      </c>
      <c r="X11" s="1961"/>
      <c r="Y11" s="1961"/>
      <c r="Z11" s="1961">
        <f t="shared" si="9"/>
      </c>
      <c r="AA11" s="1961"/>
      <c r="AB11" s="1961"/>
      <c r="AC11" s="1961">
        <f t="shared" si="10"/>
      </c>
      <c r="AD11" s="1961"/>
      <c r="AE11" s="1961"/>
      <c r="AF11" s="1961">
        <f t="shared" si="11"/>
      </c>
      <c r="AG11" s="1961"/>
      <c r="AH11" s="1961"/>
      <c r="AI11" s="1961">
        <f t="shared" si="12"/>
      </c>
      <c r="AJ11" s="1961"/>
      <c r="AK11" s="1961"/>
      <c r="AL11" s="1961">
        <f t="shared" si="13"/>
      </c>
      <c r="AM11" s="1961">
        <f t="shared" si="14"/>
      </c>
      <c r="AN11" s="1961">
        <f t="shared" si="0"/>
      </c>
      <c r="AO11" s="1961">
        <f t="shared" si="1"/>
      </c>
      <c r="AP11" s="1961">
        <f t="shared" si="2"/>
      </c>
      <c r="AQ11" s="1962"/>
      <c r="AR11" s="1477"/>
      <c r="AS11" s="1741">
        <f t="shared" si="15"/>
      </c>
      <c r="AT11" s="1970"/>
      <c r="AU11" s="1971"/>
      <c r="AV11" s="1970"/>
    </row>
    <row r="12" spans="1:48" ht="24.75" customHeight="1">
      <c r="A12" s="1972"/>
      <c r="D12" s="1966"/>
      <c r="E12" s="1967"/>
      <c r="F12" s="1968"/>
      <c r="G12" s="1969"/>
      <c r="H12" s="1961"/>
      <c r="I12" s="1961"/>
      <c r="J12" s="1961">
        <f t="shared" si="3"/>
      </c>
      <c r="K12" s="1961"/>
      <c r="L12" s="1961"/>
      <c r="M12" s="1961">
        <f t="shared" si="4"/>
      </c>
      <c r="N12" s="1961"/>
      <c r="O12" s="1961"/>
      <c r="P12" s="1961">
        <f t="shared" si="5"/>
      </c>
      <c r="Q12" s="1961"/>
      <c r="R12" s="1961"/>
      <c r="S12" s="1961">
        <f t="shared" si="6"/>
      </c>
      <c r="T12" s="1961">
        <f t="shared" si="7"/>
      </c>
      <c r="U12" s="1961"/>
      <c r="V12" s="1961"/>
      <c r="W12" s="1961">
        <f t="shared" si="8"/>
      </c>
      <c r="X12" s="1961"/>
      <c r="Y12" s="1961"/>
      <c r="Z12" s="1961">
        <f t="shared" si="9"/>
      </c>
      <c r="AA12" s="1961"/>
      <c r="AB12" s="1961"/>
      <c r="AC12" s="1961">
        <f t="shared" si="10"/>
      </c>
      <c r="AD12" s="1961"/>
      <c r="AE12" s="1961"/>
      <c r="AF12" s="1961">
        <f t="shared" si="11"/>
      </c>
      <c r="AG12" s="1961"/>
      <c r="AH12" s="1961"/>
      <c r="AI12" s="1961">
        <f t="shared" si="12"/>
      </c>
      <c r="AJ12" s="1961"/>
      <c r="AK12" s="1961"/>
      <c r="AL12" s="1961">
        <f t="shared" si="13"/>
      </c>
      <c r="AM12" s="1961">
        <f t="shared" si="14"/>
      </c>
      <c r="AN12" s="1961">
        <f t="shared" si="0"/>
      </c>
      <c r="AO12" s="1961">
        <f t="shared" si="1"/>
      </c>
      <c r="AP12" s="1961">
        <f t="shared" si="2"/>
      </c>
      <c r="AQ12" s="1962"/>
      <c r="AR12" s="1477"/>
      <c r="AS12" s="1741">
        <f t="shared" si="15"/>
      </c>
      <c r="AT12" s="1970"/>
      <c r="AU12" s="1971"/>
      <c r="AV12" s="1970"/>
    </row>
    <row r="13" spans="1:48" ht="24.75" customHeight="1">
      <c r="A13" s="1973"/>
      <c r="D13" s="1966"/>
      <c r="E13" s="1967"/>
      <c r="F13" s="1968"/>
      <c r="G13" s="1969"/>
      <c r="H13" s="1961"/>
      <c r="I13" s="1961"/>
      <c r="J13" s="1961">
        <f t="shared" si="3"/>
      </c>
      <c r="K13" s="1961"/>
      <c r="L13" s="1961"/>
      <c r="M13" s="1961">
        <f t="shared" si="4"/>
      </c>
      <c r="N13" s="1961"/>
      <c r="O13" s="1961"/>
      <c r="P13" s="1961">
        <f t="shared" si="5"/>
      </c>
      <c r="Q13" s="1961"/>
      <c r="R13" s="1961"/>
      <c r="S13" s="1961">
        <f t="shared" si="6"/>
      </c>
      <c r="T13" s="1961">
        <f t="shared" si="7"/>
      </c>
      <c r="U13" s="1961"/>
      <c r="V13" s="1961"/>
      <c r="W13" s="1961">
        <f t="shared" si="8"/>
      </c>
      <c r="X13" s="1961"/>
      <c r="Y13" s="1961"/>
      <c r="Z13" s="1961">
        <f t="shared" si="9"/>
      </c>
      <c r="AA13" s="1961"/>
      <c r="AB13" s="1961"/>
      <c r="AC13" s="1961">
        <f t="shared" si="10"/>
      </c>
      <c r="AD13" s="1961"/>
      <c r="AE13" s="1961"/>
      <c r="AF13" s="1961">
        <f t="shared" si="11"/>
      </c>
      <c r="AG13" s="1961"/>
      <c r="AH13" s="1961"/>
      <c r="AI13" s="1961">
        <f t="shared" si="12"/>
      </c>
      <c r="AJ13" s="1961"/>
      <c r="AK13" s="1961"/>
      <c r="AL13" s="1961">
        <f t="shared" si="13"/>
      </c>
      <c r="AM13" s="1961">
        <f t="shared" si="14"/>
      </c>
      <c r="AN13" s="1961">
        <f t="shared" si="0"/>
      </c>
      <c r="AO13" s="1961">
        <f t="shared" si="1"/>
      </c>
      <c r="AP13" s="1961">
        <f t="shared" si="2"/>
      </c>
      <c r="AQ13" s="1962"/>
      <c r="AR13" s="1477"/>
      <c r="AS13" s="1741">
        <f t="shared" si="15"/>
      </c>
      <c r="AT13" s="1970"/>
      <c r="AU13" s="1971"/>
      <c r="AV13" s="1970"/>
    </row>
    <row r="14" spans="1:48" ht="24.75" customHeight="1">
      <c r="A14" s="1972"/>
      <c r="D14" s="1966"/>
      <c r="E14" s="1967"/>
      <c r="F14" s="1968"/>
      <c r="G14" s="1969"/>
      <c r="H14" s="1961"/>
      <c r="I14" s="1961"/>
      <c r="J14" s="1961">
        <f t="shared" si="3"/>
      </c>
      <c r="K14" s="1961"/>
      <c r="L14" s="1961"/>
      <c r="M14" s="1961">
        <f t="shared" si="4"/>
      </c>
      <c r="N14" s="1961"/>
      <c r="O14" s="1961"/>
      <c r="P14" s="1961">
        <f t="shared" si="5"/>
      </c>
      <c r="Q14" s="1961"/>
      <c r="R14" s="1961"/>
      <c r="S14" s="1961">
        <f t="shared" si="6"/>
      </c>
      <c r="T14" s="1961">
        <f t="shared" si="7"/>
      </c>
      <c r="U14" s="1961"/>
      <c r="V14" s="1961"/>
      <c r="W14" s="1961">
        <f t="shared" si="8"/>
      </c>
      <c r="X14" s="1961"/>
      <c r="Y14" s="1961"/>
      <c r="Z14" s="1961">
        <f t="shared" si="9"/>
      </c>
      <c r="AA14" s="1961"/>
      <c r="AB14" s="1961"/>
      <c r="AC14" s="1961">
        <f t="shared" si="10"/>
      </c>
      <c r="AD14" s="1961"/>
      <c r="AE14" s="1961"/>
      <c r="AF14" s="1961">
        <f t="shared" si="11"/>
      </c>
      <c r="AG14" s="1961"/>
      <c r="AH14" s="1961"/>
      <c r="AI14" s="1961">
        <f t="shared" si="12"/>
      </c>
      <c r="AJ14" s="1961"/>
      <c r="AK14" s="1961"/>
      <c r="AL14" s="1961">
        <f t="shared" si="13"/>
      </c>
      <c r="AM14" s="1961">
        <f t="shared" si="14"/>
      </c>
      <c r="AN14" s="1961">
        <f t="shared" si="0"/>
      </c>
      <c r="AO14" s="1961">
        <f t="shared" si="1"/>
      </c>
      <c r="AP14" s="1961">
        <f t="shared" si="2"/>
      </c>
      <c r="AQ14" s="1962"/>
      <c r="AR14" s="1477"/>
      <c r="AS14" s="1741">
        <f t="shared" si="15"/>
      </c>
      <c r="AT14" s="1970"/>
      <c r="AU14" s="1971"/>
      <c r="AV14" s="1970"/>
    </row>
    <row r="15" spans="1:48" ht="24.75" customHeight="1">
      <c r="A15" s="1972"/>
      <c r="D15" s="1966"/>
      <c r="E15" s="1967"/>
      <c r="F15" s="1968"/>
      <c r="G15" s="1969"/>
      <c r="H15" s="1961"/>
      <c r="I15" s="1961"/>
      <c r="J15" s="1961">
        <f t="shared" si="3"/>
      </c>
      <c r="K15" s="1961"/>
      <c r="L15" s="1961"/>
      <c r="M15" s="1961">
        <f t="shared" si="4"/>
      </c>
      <c r="N15" s="1961"/>
      <c r="O15" s="1961"/>
      <c r="P15" s="1961">
        <f t="shared" si="5"/>
      </c>
      <c r="Q15" s="1961"/>
      <c r="R15" s="1961"/>
      <c r="S15" s="1961">
        <f t="shared" si="6"/>
      </c>
      <c r="T15" s="1961">
        <f t="shared" si="7"/>
      </c>
      <c r="U15" s="1961"/>
      <c r="V15" s="1961"/>
      <c r="W15" s="1961">
        <f t="shared" si="8"/>
      </c>
      <c r="X15" s="1961"/>
      <c r="Y15" s="1961"/>
      <c r="Z15" s="1961">
        <f t="shared" si="9"/>
      </c>
      <c r="AA15" s="1961"/>
      <c r="AB15" s="1961"/>
      <c r="AC15" s="1961">
        <f t="shared" si="10"/>
      </c>
      <c r="AD15" s="1961"/>
      <c r="AE15" s="1961"/>
      <c r="AF15" s="1961">
        <f t="shared" si="11"/>
      </c>
      <c r="AG15" s="1961"/>
      <c r="AH15" s="1961"/>
      <c r="AI15" s="1961">
        <f t="shared" si="12"/>
      </c>
      <c r="AJ15" s="1961"/>
      <c r="AK15" s="1961"/>
      <c r="AL15" s="1961">
        <f t="shared" si="13"/>
      </c>
      <c r="AM15" s="1961">
        <f t="shared" si="14"/>
      </c>
      <c r="AN15" s="1961">
        <f t="shared" si="0"/>
      </c>
      <c r="AO15" s="1961">
        <f t="shared" si="1"/>
      </c>
      <c r="AP15" s="1961">
        <f t="shared" si="2"/>
      </c>
      <c r="AQ15" s="1962"/>
      <c r="AR15" s="1477"/>
      <c r="AS15" s="1741">
        <f t="shared" si="15"/>
      </c>
      <c r="AT15" s="1970"/>
      <c r="AU15" s="1971"/>
      <c r="AV15" s="1970"/>
    </row>
    <row r="16" spans="1:48" ht="24.75" customHeight="1">
      <c r="A16" s="1972"/>
      <c r="D16" s="1966"/>
      <c r="E16" s="1967"/>
      <c r="F16" s="1968"/>
      <c r="G16" s="1969"/>
      <c r="H16" s="1961"/>
      <c r="I16" s="1961"/>
      <c r="J16" s="1961">
        <f t="shared" si="3"/>
      </c>
      <c r="K16" s="1961"/>
      <c r="L16" s="1961"/>
      <c r="M16" s="1961">
        <f t="shared" si="4"/>
      </c>
      <c r="N16" s="1961"/>
      <c r="O16" s="1961"/>
      <c r="P16" s="1961">
        <f t="shared" si="5"/>
      </c>
      <c r="Q16" s="1961"/>
      <c r="R16" s="1961"/>
      <c r="S16" s="1961">
        <f t="shared" si="6"/>
      </c>
      <c r="T16" s="1961">
        <f t="shared" si="7"/>
      </c>
      <c r="U16" s="1961"/>
      <c r="V16" s="1961"/>
      <c r="W16" s="1961">
        <f t="shared" si="8"/>
      </c>
      <c r="X16" s="1961"/>
      <c r="Y16" s="1961"/>
      <c r="Z16" s="1961">
        <f t="shared" si="9"/>
      </c>
      <c r="AA16" s="1961"/>
      <c r="AB16" s="1961"/>
      <c r="AC16" s="1961">
        <f t="shared" si="10"/>
      </c>
      <c r="AD16" s="1961"/>
      <c r="AE16" s="1961"/>
      <c r="AF16" s="1961">
        <f t="shared" si="11"/>
      </c>
      <c r="AG16" s="1961"/>
      <c r="AH16" s="1961"/>
      <c r="AI16" s="1961">
        <f t="shared" si="12"/>
      </c>
      <c r="AJ16" s="1961"/>
      <c r="AK16" s="1961"/>
      <c r="AL16" s="1961">
        <f t="shared" si="13"/>
      </c>
      <c r="AM16" s="1961">
        <f t="shared" si="14"/>
      </c>
      <c r="AN16" s="1961">
        <f t="shared" si="0"/>
      </c>
      <c r="AO16" s="1961">
        <f t="shared" si="1"/>
      </c>
      <c r="AP16" s="1961">
        <f t="shared" si="2"/>
      </c>
      <c r="AQ16" s="1962"/>
      <c r="AR16" s="1477"/>
      <c r="AS16" s="1741">
        <f t="shared" si="15"/>
      </c>
      <c r="AT16" s="1970"/>
      <c r="AU16" s="1971"/>
      <c r="AV16" s="1970"/>
    </row>
    <row r="17" spans="1:48" ht="24.75" customHeight="1">
      <c r="A17" s="1972"/>
      <c r="D17" s="1966"/>
      <c r="E17" s="1967"/>
      <c r="F17" s="1968"/>
      <c r="G17" s="1969"/>
      <c r="H17" s="1961"/>
      <c r="I17" s="1961"/>
      <c r="J17" s="1961">
        <f t="shared" si="3"/>
      </c>
      <c r="K17" s="1961"/>
      <c r="L17" s="1961"/>
      <c r="M17" s="1961">
        <f t="shared" si="4"/>
      </c>
      <c r="N17" s="1961"/>
      <c r="O17" s="1961"/>
      <c r="P17" s="1961">
        <f t="shared" si="5"/>
      </c>
      <c r="Q17" s="1961"/>
      <c r="R17" s="1961"/>
      <c r="S17" s="1961">
        <f t="shared" si="6"/>
      </c>
      <c r="T17" s="1961">
        <f t="shared" si="7"/>
      </c>
      <c r="U17" s="1961"/>
      <c r="V17" s="1961"/>
      <c r="W17" s="1961">
        <f t="shared" si="8"/>
      </c>
      <c r="X17" s="1961"/>
      <c r="Y17" s="1961"/>
      <c r="Z17" s="1961">
        <f t="shared" si="9"/>
      </c>
      <c r="AA17" s="1961"/>
      <c r="AB17" s="1961"/>
      <c r="AC17" s="1961">
        <f t="shared" si="10"/>
      </c>
      <c r="AD17" s="1961"/>
      <c r="AE17" s="1961"/>
      <c r="AF17" s="1961">
        <f t="shared" si="11"/>
      </c>
      <c r="AG17" s="1961"/>
      <c r="AH17" s="1961"/>
      <c r="AI17" s="1961">
        <f t="shared" si="12"/>
      </c>
      <c r="AJ17" s="1961"/>
      <c r="AK17" s="1961"/>
      <c r="AL17" s="1961">
        <f t="shared" si="13"/>
      </c>
      <c r="AM17" s="1961">
        <f t="shared" si="14"/>
      </c>
      <c r="AN17" s="1961">
        <f t="shared" si="0"/>
      </c>
      <c r="AO17" s="1961">
        <f t="shared" si="1"/>
      </c>
      <c r="AP17" s="1961">
        <f t="shared" si="2"/>
      </c>
      <c r="AQ17" s="1962"/>
      <c r="AR17" s="1477"/>
      <c r="AS17" s="1741">
        <f t="shared" si="15"/>
      </c>
      <c r="AT17" s="1970"/>
      <c r="AU17" s="1971"/>
      <c r="AV17" s="1970"/>
    </row>
    <row r="18" spans="1:48" ht="24.75" customHeight="1">
      <c r="A18" s="1972"/>
      <c r="D18" s="1966"/>
      <c r="E18" s="1967"/>
      <c r="F18" s="1968"/>
      <c r="G18" s="1969"/>
      <c r="H18" s="1961"/>
      <c r="I18" s="1961"/>
      <c r="J18" s="1961">
        <f t="shared" si="3"/>
      </c>
      <c r="K18" s="1961"/>
      <c r="L18" s="1961"/>
      <c r="M18" s="1961">
        <f t="shared" si="4"/>
      </c>
      <c r="N18" s="1961"/>
      <c r="O18" s="1961"/>
      <c r="P18" s="1961">
        <f t="shared" si="5"/>
      </c>
      <c r="Q18" s="1961"/>
      <c r="R18" s="1961"/>
      <c r="S18" s="1961">
        <f t="shared" si="6"/>
      </c>
      <c r="T18" s="1961">
        <f t="shared" si="7"/>
      </c>
      <c r="U18" s="1961"/>
      <c r="V18" s="1961"/>
      <c r="W18" s="1961">
        <f t="shared" si="8"/>
      </c>
      <c r="X18" s="1961"/>
      <c r="Y18" s="1961"/>
      <c r="Z18" s="1961">
        <f t="shared" si="9"/>
      </c>
      <c r="AA18" s="1961"/>
      <c r="AB18" s="1961"/>
      <c r="AC18" s="1961">
        <f t="shared" si="10"/>
      </c>
      <c r="AD18" s="1961"/>
      <c r="AE18" s="1961"/>
      <c r="AF18" s="1961">
        <f t="shared" si="11"/>
      </c>
      <c r="AG18" s="1961"/>
      <c r="AH18" s="1961"/>
      <c r="AI18" s="1961">
        <f t="shared" si="12"/>
      </c>
      <c r="AJ18" s="1961"/>
      <c r="AK18" s="1961"/>
      <c r="AL18" s="1961">
        <f t="shared" si="13"/>
      </c>
      <c r="AM18" s="1961">
        <f t="shared" si="14"/>
      </c>
      <c r="AN18" s="1961">
        <f t="shared" si="0"/>
      </c>
      <c r="AO18" s="1961">
        <f t="shared" si="1"/>
      </c>
      <c r="AP18" s="1961">
        <f t="shared" si="2"/>
      </c>
      <c r="AQ18" s="1962"/>
      <c r="AR18" s="1477"/>
      <c r="AS18" s="1741">
        <f t="shared" si="15"/>
      </c>
      <c r="AT18" s="1970"/>
      <c r="AU18" s="1971"/>
      <c r="AV18" s="1970"/>
    </row>
    <row r="19" spans="1:48" ht="24.75" customHeight="1">
      <c r="A19" s="1972"/>
      <c r="D19" s="1966"/>
      <c r="E19" s="1967"/>
      <c r="F19" s="1968"/>
      <c r="G19" s="1969"/>
      <c r="H19" s="1961"/>
      <c r="I19" s="1961"/>
      <c r="J19" s="1961">
        <f t="shared" si="3"/>
      </c>
      <c r="K19" s="1961"/>
      <c r="L19" s="1961"/>
      <c r="M19" s="1961">
        <f t="shared" si="4"/>
      </c>
      <c r="N19" s="1961"/>
      <c r="O19" s="1961"/>
      <c r="P19" s="1961">
        <f t="shared" si="5"/>
      </c>
      <c r="Q19" s="1961"/>
      <c r="R19" s="1961"/>
      <c r="S19" s="1961">
        <f t="shared" si="6"/>
      </c>
      <c r="T19" s="1961">
        <f t="shared" si="7"/>
      </c>
      <c r="U19" s="1961"/>
      <c r="V19" s="1961"/>
      <c r="W19" s="1961">
        <f t="shared" si="8"/>
      </c>
      <c r="X19" s="1961"/>
      <c r="Y19" s="1961"/>
      <c r="Z19" s="1961">
        <f t="shared" si="9"/>
      </c>
      <c r="AA19" s="1961"/>
      <c r="AB19" s="1961"/>
      <c r="AC19" s="1961">
        <f t="shared" si="10"/>
      </c>
      <c r="AD19" s="1961"/>
      <c r="AE19" s="1961"/>
      <c r="AF19" s="1961">
        <f t="shared" si="11"/>
      </c>
      <c r="AG19" s="1961"/>
      <c r="AH19" s="1961"/>
      <c r="AI19" s="1961">
        <f t="shared" si="12"/>
      </c>
      <c r="AJ19" s="1961"/>
      <c r="AK19" s="1961"/>
      <c r="AL19" s="1961">
        <f t="shared" si="13"/>
      </c>
      <c r="AM19" s="1961">
        <f t="shared" si="14"/>
      </c>
      <c r="AN19" s="1961">
        <f t="shared" si="0"/>
      </c>
      <c r="AO19" s="1961">
        <f t="shared" si="1"/>
      </c>
      <c r="AP19" s="1961">
        <f t="shared" si="2"/>
      </c>
      <c r="AQ19" s="1962"/>
      <c r="AR19" s="1477"/>
      <c r="AS19" s="1741">
        <f t="shared" si="15"/>
      </c>
      <c r="AT19" s="1970"/>
      <c r="AU19" s="1971"/>
      <c r="AV19" s="1970"/>
    </row>
    <row r="20" spans="1:48" ht="24.75" customHeight="1">
      <c r="A20" s="1972"/>
      <c r="D20" s="1966"/>
      <c r="E20" s="1967"/>
      <c r="F20" s="1968"/>
      <c r="G20" s="1969"/>
      <c r="H20" s="1961"/>
      <c r="I20" s="1961"/>
      <c r="J20" s="1961">
        <f t="shared" si="3"/>
      </c>
      <c r="K20" s="1961"/>
      <c r="L20" s="1961"/>
      <c r="M20" s="1961">
        <f t="shared" si="4"/>
      </c>
      <c r="N20" s="1961"/>
      <c r="O20" s="1961"/>
      <c r="P20" s="1961">
        <f t="shared" si="5"/>
      </c>
      <c r="Q20" s="1961"/>
      <c r="R20" s="1961"/>
      <c r="S20" s="1961">
        <f t="shared" si="6"/>
      </c>
      <c r="T20" s="1961">
        <f t="shared" si="7"/>
      </c>
      <c r="U20" s="1961"/>
      <c r="V20" s="1961"/>
      <c r="W20" s="1961">
        <f t="shared" si="8"/>
      </c>
      <c r="X20" s="1961"/>
      <c r="Y20" s="1961"/>
      <c r="Z20" s="1961">
        <f t="shared" si="9"/>
      </c>
      <c r="AA20" s="1961"/>
      <c r="AB20" s="1961"/>
      <c r="AC20" s="1961">
        <f t="shared" si="10"/>
      </c>
      <c r="AD20" s="1961"/>
      <c r="AE20" s="1961"/>
      <c r="AF20" s="1961">
        <f t="shared" si="11"/>
      </c>
      <c r="AG20" s="1961"/>
      <c r="AH20" s="1961"/>
      <c r="AI20" s="1961">
        <f t="shared" si="12"/>
      </c>
      <c r="AJ20" s="1961"/>
      <c r="AK20" s="1961"/>
      <c r="AL20" s="1961">
        <f t="shared" si="13"/>
      </c>
      <c r="AM20" s="1961">
        <f t="shared" si="14"/>
      </c>
      <c r="AN20" s="1961">
        <f t="shared" si="0"/>
      </c>
      <c r="AO20" s="1961">
        <f t="shared" si="1"/>
      </c>
      <c r="AP20" s="1961">
        <f t="shared" si="2"/>
      </c>
      <c r="AQ20" s="1962"/>
      <c r="AR20" s="1477"/>
      <c r="AS20" s="1741">
        <f t="shared" si="15"/>
      </c>
      <c r="AT20" s="1970"/>
      <c r="AU20" s="1971"/>
      <c r="AV20" s="1970"/>
    </row>
    <row r="21" spans="1:48" ht="24.75" customHeight="1">
      <c r="A21" s="1972"/>
      <c r="D21" s="1966"/>
      <c r="E21" s="1967"/>
      <c r="F21" s="1968"/>
      <c r="G21" s="1969"/>
      <c r="H21" s="1961"/>
      <c r="I21" s="1961"/>
      <c r="J21" s="1961">
        <f t="shared" si="3"/>
      </c>
      <c r="K21" s="1961"/>
      <c r="L21" s="1961"/>
      <c r="M21" s="1961">
        <f t="shared" si="4"/>
      </c>
      <c r="N21" s="1961"/>
      <c r="O21" s="1961"/>
      <c r="P21" s="1961">
        <f t="shared" si="5"/>
      </c>
      <c r="Q21" s="1961"/>
      <c r="R21" s="1961"/>
      <c r="S21" s="1961">
        <f t="shared" si="6"/>
      </c>
      <c r="T21" s="1961">
        <f t="shared" si="7"/>
      </c>
      <c r="U21" s="1961"/>
      <c r="V21" s="1961"/>
      <c r="W21" s="1961">
        <f t="shared" si="8"/>
      </c>
      <c r="X21" s="1961"/>
      <c r="Y21" s="1961"/>
      <c r="Z21" s="1961">
        <f t="shared" si="9"/>
      </c>
      <c r="AA21" s="1961"/>
      <c r="AB21" s="1961"/>
      <c r="AC21" s="1961">
        <f t="shared" si="10"/>
      </c>
      <c r="AD21" s="1961"/>
      <c r="AE21" s="1961"/>
      <c r="AF21" s="1961">
        <f t="shared" si="11"/>
      </c>
      <c r="AG21" s="1961"/>
      <c r="AH21" s="1961"/>
      <c r="AI21" s="1961">
        <f t="shared" si="12"/>
      </c>
      <c r="AJ21" s="1961"/>
      <c r="AK21" s="1961"/>
      <c r="AL21" s="1961">
        <f t="shared" si="13"/>
      </c>
      <c r="AM21" s="1961">
        <f t="shared" si="14"/>
      </c>
      <c r="AN21" s="1961">
        <f t="shared" si="0"/>
      </c>
      <c r="AO21" s="1961">
        <f t="shared" si="1"/>
      </c>
      <c r="AP21" s="1961">
        <f t="shared" si="2"/>
      </c>
      <c r="AQ21" s="1962"/>
      <c r="AR21" s="1477"/>
      <c r="AS21" s="1741">
        <f t="shared" si="15"/>
      </c>
      <c r="AT21" s="1970"/>
      <c r="AU21" s="1971"/>
      <c r="AV21" s="1970"/>
    </row>
    <row r="22" spans="1:48" ht="24.75" customHeight="1">
      <c r="D22" s="1966"/>
      <c r="E22" s="1967"/>
      <c r="F22" s="1968"/>
      <c r="G22" s="1969"/>
      <c r="H22" s="1961"/>
      <c r="I22" s="1961"/>
      <c r="J22" s="1961">
        <f t="shared" si="3"/>
      </c>
      <c r="K22" s="1961"/>
      <c r="L22" s="1961"/>
      <c r="M22" s="1961">
        <f t="shared" si="4"/>
      </c>
      <c r="N22" s="1961"/>
      <c r="O22" s="1961"/>
      <c r="P22" s="1961">
        <f t="shared" si="5"/>
      </c>
      <c r="Q22" s="1961"/>
      <c r="R22" s="1961"/>
      <c r="S22" s="1961">
        <f t="shared" si="6"/>
      </c>
      <c r="T22" s="1961">
        <f t="shared" si="7"/>
      </c>
      <c r="U22" s="1961"/>
      <c r="V22" s="1961"/>
      <c r="W22" s="1961">
        <f t="shared" si="8"/>
      </c>
      <c r="X22" s="1961"/>
      <c r="Y22" s="1961"/>
      <c r="Z22" s="1961">
        <f t="shared" si="9"/>
      </c>
      <c r="AA22" s="1961"/>
      <c r="AB22" s="1961"/>
      <c r="AC22" s="1961">
        <f t="shared" si="10"/>
      </c>
      <c r="AD22" s="1961"/>
      <c r="AE22" s="1961"/>
      <c r="AF22" s="1961">
        <f t="shared" si="11"/>
      </c>
      <c r="AG22" s="1961"/>
      <c r="AH22" s="1961"/>
      <c r="AI22" s="1961">
        <f t="shared" si="12"/>
      </c>
      <c r="AJ22" s="1961"/>
      <c r="AK22" s="1961"/>
      <c r="AL22" s="1961">
        <f t="shared" si="13"/>
      </c>
      <c r="AM22" s="1961">
        <f t="shared" si="14"/>
      </c>
      <c r="AN22" s="1961">
        <f t="shared" si="0"/>
      </c>
      <c r="AO22" s="1961">
        <f t="shared" si="1"/>
      </c>
      <c r="AP22" s="1961">
        <f t="shared" si="2"/>
      </c>
      <c r="AQ22" s="1962"/>
      <c r="AR22" s="1477"/>
      <c r="AS22" s="1741">
        <f t="shared" si="15"/>
      </c>
      <c r="AT22" s="1970"/>
      <c r="AU22" s="1971"/>
      <c r="AV22" s="1970"/>
    </row>
    <row r="23" spans="1:48" ht="24.75" customHeight="1">
      <c r="D23" s="1966"/>
      <c r="E23" s="1967"/>
      <c r="F23" s="1968"/>
      <c r="G23" s="1969"/>
      <c r="H23" s="1961"/>
      <c r="I23" s="1961"/>
      <c r="J23" s="1961">
        <f t="shared" si="3"/>
      </c>
      <c r="K23" s="1961"/>
      <c r="L23" s="1961"/>
      <c r="M23" s="1961">
        <f t="shared" si="4"/>
      </c>
      <c r="N23" s="1961"/>
      <c r="O23" s="1961"/>
      <c r="P23" s="1961">
        <f t="shared" si="5"/>
      </c>
      <c r="Q23" s="1961"/>
      <c r="R23" s="1961"/>
      <c r="S23" s="1961">
        <f t="shared" si="6"/>
      </c>
      <c r="T23" s="1961">
        <f t="shared" si="7"/>
      </c>
      <c r="U23" s="1961"/>
      <c r="V23" s="1961"/>
      <c r="W23" s="1961">
        <f t="shared" si="8"/>
      </c>
      <c r="X23" s="1961"/>
      <c r="Y23" s="1961"/>
      <c r="Z23" s="1961">
        <f t="shared" si="9"/>
      </c>
      <c r="AA23" s="1961"/>
      <c r="AB23" s="1961"/>
      <c r="AC23" s="1961">
        <f t="shared" si="10"/>
      </c>
      <c r="AD23" s="1961"/>
      <c r="AE23" s="1961"/>
      <c r="AF23" s="1961">
        <f t="shared" si="11"/>
      </c>
      <c r="AG23" s="1961"/>
      <c r="AH23" s="1961"/>
      <c r="AI23" s="1961">
        <f t="shared" si="12"/>
      </c>
      <c r="AJ23" s="1961"/>
      <c r="AK23" s="1961"/>
      <c r="AL23" s="1961">
        <f t="shared" si="13"/>
      </c>
      <c r="AM23" s="1961">
        <f t="shared" si="14"/>
      </c>
      <c r="AN23" s="1961">
        <f t="shared" si="0"/>
      </c>
      <c r="AO23" s="1961">
        <f t="shared" si="1"/>
      </c>
      <c r="AP23" s="1961">
        <f t="shared" si="2"/>
      </c>
      <c r="AQ23" s="1962"/>
      <c r="AR23" s="1477"/>
      <c r="AS23" s="1741">
        <f t="shared" si="15"/>
      </c>
      <c r="AT23" s="1970"/>
      <c r="AU23" s="1971"/>
      <c r="AV23" s="1970"/>
    </row>
    <row r="24" spans="1:48" ht="24.75" customHeight="1">
      <c r="A24" s="1972"/>
      <c r="D24" s="1966"/>
      <c r="E24" s="1967"/>
      <c r="F24" s="1968"/>
      <c r="G24" s="1969"/>
      <c r="H24" s="1961"/>
      <c r="I24" s="1961"/>
      <c r="J24" s="1961">
        <f t="shared" si="3"/>
      </c>
      <c r="K24" s="1961"/>
      <c r="L24" s="1961"/>
      <c r="M24" s="1961">
        <f t="shared" si="4"/>
      </c>
      <c r="N24" s="1961"/>
      <c r="O24" s="1961"/>
      <c r="P24" s="1961">
        <f t="shared" si="5"/>
      </c>
      <c r="Q24" s="1961"/>
      <c r="R24" s="1961"/>
      <c r="S24" s="1961">
        <f t="shared" si="6"/>
      </c>
      <c r="T24" s="1961">
        <f t="shared" si="7"/>
      </c>
      <c r="U24" s="1961"/>
      <c r="V24" s="1961"/>
      <c r="W24" s="1961">
        <f t="shared" si="8"/>
      </c>
      <c r="X24" s="1961"/>
      <c r="Y24" s="1961"/>
      <c r="Z24" s="1961">
        <f t="shared" si="9"/>
      </c>
      <c r="AA24" s="1961"/>
      <c r="AB24" s="1961"/>
      <c r="AC24" s="1961">
        <f t="shared" si="10"/>
      </c>
      <c r="AD24" s="1961"/>
      <c r="AE24" s="1961"/>
      <c r="AF24" s="1961">
        <f t="shared" si="11"/>
      </c>
      <c r="AG24" s="1961"/>
      <c r="AH24" s="1961"/>
      <c r="AI24" s="1961">
        <f t="shared" si="12"/>
      </c>
      <c r="AJ24" s="1961"/>
      <c r="AK24" s="1961"/>
      <c r="AL24" s="1961">
        <f t="shared" si="13"/>
      </c>
      <c r="AM24" s="1961">
        <f t="shared" si="14"/>
      </c>
      <c r="AN24" s="1961">
        <f t="shared" si="0"/>
      </c>
      <c r="AO24" s="1961">
        <f t="shared" si="1"/>
      </c>
      <c r="AP24" s="1961">
        <f t="shared" si="2"/>
      </c>
      <c r="AQ24" s="1962"/>
      <c r="AR24" s="1477"/>
      <c r="AS24" s="1741">
        <f t="shared" si="15"/>
      </c>
      <c r="AT24" s="1970"/>
      <c r="AU24" s="1971"/>
      <c r="AV24" s="1970"/>
    </row>
    <row r="25" spans="1:48" ht="24.75" customHeight="1">
      <c r="A25" s="1972"/>
      <c r="D25" s="1966"/>
      <c r="E25" s="1967"/>
      <c r="F25" s="1968"/>
      <c r="G25" s="1969"/>
      <c r="H25" s="1961"/>
      <c r="I25" s="1961"/>
      <c r="J25" s="1961">
        <f t="shared" si="3"/>
      </c>
      <c r="K25" s="1961"/>
      <c r="L25" s="1961"/>
      <c r="M25" s="1961">
        <f t="shared" si="4"/>
      </c>
      <c r="N25" s="1961"/>
      <c r="O25" s="1961"/>
      <c r="P25" s="1961">
        <f t="shared" si="5"/>
      </c>
      <c r="Q25" s="1961"/>
      <c r="R25" s="1961"/>
      <c r="S25" s="1961">
        <f t="shared" si="6"/>
      </c>
      <c r="T25" s="1961">
        <f t="shared" si="7"/>
      </c>
      <c r="U25" s="1961"/>
      <c r="V25" s="1961"/>
      <c r="W25" s="1961">
        <f t="shared" si="8"/>
      </c>
      <c r="X25" s="1961"/>
      <c r="Y25" s="1961"/>
      <c r="Z25" s="1961">
        <f t="shared" si="9"/>
      </c>
      <c r="AA25" s="1961"/>
      <c r="AB25" s="1961"/>
      <c r="AC25" s="1961">
        <f t="shared" si="10"/>
      </c>
      <c r="AD25" s="1961"/>
      <c r="AE25" s="1961"/>
      <c r="AF25" s="1961">
        <f t="shared" si="11"/>
      </c>
      <c r="AG25" s="1961"/>
      <c r="AH25" s="1961"/>
      <c r="AI25" s="1961">
        <f t="shared" si="12"/>
      </c>
      <c r="AJ25" s="1961"/>
      <c r="AK25" s="1961"/>
      <c r="AL25" s="1961">
        <f t="shared" si="13"/>
      </c>
      <c r="AM25" s="1961">
        <f t="shared" si="14"/>
      </c>
      <c r="AN25" s="1961">
        <f t="shared" si="0"/>
      </c>
      <c r="AO25" s="1961">
        <f t="shared" si="1"/>
      </c>
      <c r="AP25" s="1961">
        <f t="shared" si="2"/>
      </c>
      <c r="AQ25" s="1962"/>
      <c r="AR25" s="1477"/>
      <c r="AS25" s="1741">
        <f t="shared" si="15"/>
      </c>
      <c r="AT25" s="1970"/>
      <c r="AU25" s="1971"/>
      <c r="AV25" s="1970"/>
    </row>
    <row r="26" spans="1:48" ht="24.75" customHeight="1">
      <c r="A26" s="1972"/>
      <c r="D26" s="1966"/>
      <c r="E26" s="1967"/>
      <c r="F26" s="1968"/>
      <c r="G26" s="1969"/>
      <c r="H26" s="1961"/>
      <c r="I26" s="1961"/>
      <c r="J26" s="1961">
        <f t="shared" si="3"/>
      </c>
      <c r="K26" s="1961"/>
      <c r="L26" s="1961"/>
      <c r="M26" s="1961">
        <f t="shared" si="4"/>
      </c>
      <c r="N26" s="1961"/>
      <c r="O26" s="1961"/>
      <c r="P26" s="1961">
        <f t="shared" si="5"/>
      </c>
      <c r="Q26" s="1961"/>
      <c r="R26" s="1961"/>
      <c r="S26" s="1961">
        <f t="shared" si="6"/>
      </c>
      <c r="T26" s="1961">
        <f t="shared" si="7"/>
      </c>
      <c r="U26" s="1961"/>
      <c r="V26" s="1961"/>
      <c r="W26" s="1961">
        <f t="shared" si="8"/>
      </c>
      <c r="X26" s="1961"/>
      <c r="Y26" s="1961"/>
      <c r="Z26" s="1961">
        <f t="shared" si="9"/>
      </c>
      <c r="AA26" s="1961"/>
      <c r="AB26" s="1961"/>
      <c r="AC26" s="1961">
        <f t="shared" si="10"/>
      </c>
      <c r="AD26" s="1961"/>
      <c r="AE26" s="1961"/>
      <c r="AF26" s="1961">
        <f t="shared" si="11"/>
      </c>
      <c r="AG26" s="1961"/>
      <c r="AH26" s="1961"/>
      <c r="AI26" s="1961">
        <f t="shared" si="12"/>
      </c>
      <c r="AJ26" s="1961"/>
      <c r="AK26" s="1961"/>
      <c r="AL26" s="1961">
        <f t="shared" si="13"/>
      </c>
      <c r="AM26" s="1961">
        <f t="shared" si="14"/>
      </c>
      <c r="AN26" s="1961">
        <f t="shared" si="0"/>
      </c>
      <c r="AO26" s="1961">
        <f t="shared" si="1"/>
      </c>
      <c r="AP26" s="1961">
        <f t="shared" si="2"/>
      </c>
      <c r="AQ26" s="1962"/>
      <c r="AR26" s="1477"/>
      <c r="AS26" s="1741">
        <f t="shared" si="15"/>
      </c>
      <c r="AT26" s="1970"/>
      <c r="AU26" s="1971"/>
      <c r="AV26" s="1970"/>
    </row>
    <row r="27" spans="1:48" ht="25.35" customHeight="1" thickBot="1">
      <c r="D27" s="1974" t="s">
        <v>118</v>
      </c>
      <c r="E27" s="1975"/>
      <c r="F27" s="1976"/>
      <c r="G27" s="1977"/>
      <c r="H27" s="1978"/>
      <c r="I27" s="1978"/>
      <c r="J27" s="1979">
        <f>SUM(J9:J26)</f>
      </c>
      <c r="K27" s="1978"/>
      <c r="L27" s="1978"/>
      <c r="M27" s="1979">
        <f>SUM(M9:M26)</f>
      </c>
      <c r="N27" s="1978"/>
      <c r="O27" s="1978"/>
      <c r="P27" s="1979">
        <f>SUM(P9:P26)</f>
      </c>
      <c r="Q27" s="1978"/>
      <c r="R27" s="1978"/>
      <c r="S27" s="1979">
        <f>SUM(S9:S26)</f>
      </c>
      <c r="T27" s="1979">
        <f>SUM(T9:T26)</f>
      </c>
      <c r="U27" s="1978"/>
      <c r="V27" s="1978"/>
      <c r="W27" s="1979">
        <f>SUM(W9:W26)</f>
      </c>
      <c r="X27" s="1978"/>
      <c r="Y27" s="1978"/>
      <c r="Z27" s="1979">
        <f>SUM(Z9:Z26)</f>
      </c>
      <c r="AA27" s="1978"/>
      <c r="AB27" s="1978"/>
      <c r="AC27" s="1979">
        <f>SUM(AC9:AC26)</f>
      </c>
      <c r="AD27" s="1978"/>
      <c r="AE27" s="1978"/>
      <c r="AF27" s="1979">
        <f>SUM(AF9:AF26)</f>
      </c>
      <c r="AG27" s="1978"/>
      <c r="AH27" s="1978"/>
      <c r="AI27" s="1979">
        <f>SUM(AI9:AI26)</f>
      </c>
      <c r="AJ27" s="1978"/>
      <c r="AK27" s="1978"/>
      <c r="AL27" s="1979">
        <f>SUM(AL9:AL26)</f>
      </c>
      <c r="AM27" s="1978"/>
      <c r="AN27" s="1979">
        <f>SUM(AN9:AN26)</f>
      </c>
      <c r="AO27" s="1978"/>
      <c r="AP27" s="1979">
        <f>SUM(AP9:AP26)</f>
      </c>
      <c r="AQ27" s="1980"/>
      <c r="AR27" s="1477"/>
      <c r="AS27" s="1741">
        <f t="shared" si="15"/>
      </c>
    </row>
    <row r="28" spans="1:48" ht="9.75" customHeight="1" thickBot="1">
      <c r="D28" s="1625"/>
      <c r="E28" s="1981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894"/>
      <c r="W28" s="1894"/>
      <c r="X28" s="1894"/>
      <c r="Y28" s="1894"/>
      <c r="Z28" s="1894"/>
      <c r="AA28" s="1894"/>
      <c r="AB28" s="1894"/>
      <c r="AC28" s="1894"/>
      <c r="AD28" s="1894"/>
      <c r="AE28" s="1894"/>
      <c r="AF28" s="1894"/>
      <c r="AG28" s="1894"/>
      <c r="AH28" s="1894"/>
      <c r="AI28" s="1894"/>
      <c r="AJ28" s="1894"/>
      <c r="AK28" s="1894"/>
      <c r="AL28" s="1894"/>
      <c r="AM28" s="1894"/>
      <c r="AN28" s="1894"/>
      <c r="AO28" s="1894"/>
      <c r="AP28" s="1894"/>
      <c r="AQ28" s="1982"/>
      <c r="AR28" s="1477"/>
      <c r="AT28" s="1970"/>
      <c r="AU28" s="1971"/>
      <c r="AV28" s="1970"/>
    </row>
    <row r="29" spans="1:48" s="1720" customFormat="1" ht="14.25" thickBot="1">
      <c r="D29" s="1724" t="s">
        <v>31</v>
      </c>
      <c r="E29" s="1725"/>
      <c r="F29" s="1725"/>
      <c r="G29" s="1983" t="s">
        <v>119</v>
      </c>
      <c r="H29" s="1726"/>
      <c r="I29" s="1984"/>
      <c r="J29" s="1726"/>
      <c r="K29" s="1726"/>
      <c r="L29" s="1984"/>
      <c r="M29" s="1726"/>
      <c r="N29" s="1985"/>
      <c r="O29" s="1986"/>
      <c r="P29" s="1985"/>
      <c r="Q29" s="1985"/>
      <c r="R29" s="1986"/>
      <c r="S29" s="1985"/>
      <c r="T29" s="1985"/>
      <c r="U29" s="1726"/>
      <c r="V29" s="1726"/>
      <c r="W29" s="1726"/>
      <c r="X29" s="1725"/>
      <c r="Y29" s="1726"/>
      <c r="Z29" s="1726"/>
      <c r="AA29" s="1725"/>
      <c r="AB29" s="1987"/>
      <c r="AC29" s="1985"/>
      <c r="AD29" s="1725"/>
      <c r="AE29" s="1987"/>
      <c r="AF29" s="1985"/>
      <c r="AG29" s="1725"/>
      <c r="AH29" s="1987"/>
      <c r="AI29" s="1985"/>
      <c r="AJ29" s="1725"/>
      <c r="AK29" s="1987"/>
      <c r="AL29" s="1985"/>
      <c r="AM29" s="1983"/>
      <c r="AN29" s="1985"/>
      <c r="AO29" s="1983"/>
      <c r="AP29" s="1985"/>
      <c r="AQ29" s="1727" t="s">
        <v>120</v>
      </c>
      <c r="AR29" s="1728"/>
      <c r="AT29" s="1988"/>
      <c r="AU29" s="1989"/>
      <c r="AV29" s="1988"/>
    </row>
    <row r="30" spans="1:48" ht="30.2" customHeight="1">
      <c r="H30" s="1490"/>
      <c r="K30" s="1490"/>
    </row>
    <row r="31" spans="1:48" ht="30.2" hidden="1" customHeight="1">
      <c r="J31" s="1734"/>
      <c r="M31" s="1734"/>
    </row>
    <row r="32" spans="1:48" ht="30.2" hidden="1" customHeight="1">
      <c r="H32" s="1990"/>
      <c r="I32" s="1970"/>
      <c r="J32" s="1734"/>
      <c r="K32" s="1990"/>
      <c r="L32" s="1970"/>
      <c r="M32" s="1734"/>
      <c r="N32" s="1734"/>
      <c r="P32" s="1734"/>
      <c r="Q32" s="1734"/>
      <c r="S32" s="1734"/>
      <c r="T32" s="1734"/>
    </row>
    <row r="33" spans="6:20" ht="30.2" hidden="1" customHeight="1"/>
    <row r="34" spans="6:20" ht="30.2" hidden="1" customHeight="1">
      <c r="F34" s="1490"/>
      <c r="H34" s="1734"/>
      <c r="J34" s="1734"/>
      <c r="K34" s="1734"/>
      <c r="M34" s="1734"/>
      <c r="N34" s="1734"/>
      <c r="P34" s="1734"/>
      <c r="Q34" s="1734"/>
      <c r="S34" s="1734"/>
      <c r="T34" s="1734"/>
    </row>
    <row r="35" spans="6:20" ht="30.2" hidden="1" customHeight="1">
      <c r="F35" s="1490"/>
      <c r="H35" s="1734"/>
      <c r="J35" s="1734"/>
      <c r="K35" s="1734"/>
      <c r="M35" s="1734"/>
      <c r="N35" s="1734"/>
      <c r="P35" s="1734"/>
      <c r="Q35" s="1734"/>
      <c r="S35" s="1734"/>
      <c r="T35" s="1734"/>
    </row>
    <row r="36" spans="6:20" ht="30.2" hidden="1" customHeight="1">
      <c r="F36" s="1490"/>
      <c r="H36" s="1734"/>
      <c r="J36" s="1734"/>
      <c r="K36" s="1734"/>
      <c r="M36" s="1734"/>
      <c r="N36" s="1734"/>
      <c r="P36" s="1734"/>
      <c r="Q36" s="1734"/>
      <c r="S36" s="1734"/>
      <c r="T36" s="1734"/>
    </row>
    <row r="37" spans="6:20" ht="30.2" hidden="1" customHeight="1">
      <c r="F37" s="1490"/>
      <c r="H37" s="1734"/>
      <c r="J37" s="1734"/>
      <c r="K37" s="1734"/>
      <c r="M37" s="1734"/>
      <c r="N37" s="1734"/>
      <c r="P37" s="1734"/>
      <c r="Q37" s="1734"/>
      <c r="S37" s="1734"/>
      <c r="T37" s="1734"/>
    </row>
    <row r="38" spans="6:20" ht="30.2" hidden="1" customHeight="1">
      <c r="F38" s="1490"/>
      <c r="H38" s="1734"/>
      <c r="J38" s="1734"/>
      <c r="K38" s="1734"/>
      <c r="M38" s="1734"/>
      <c r="N38" s="1734"/>
      <c r="P38" s="1734"/>
      <c r="Q38" s="1734"/>
      <c r="S38" s="1734"/>
      <c r="T38" s="1734"/>
    </row>
    <row r="39" spans="6:20" ht="30.2" hidden="1" customHeight="1">
      <c r="F39" s="1490"/>
      <c r="H39" s="1734"/>
      <c r="J39" s="1734"/>
      <c r="K39" s="1734"/>
      <c r="M39" s="1734"/>
      <c r="N39" s="1734"/>
      <c r="P39" s="1734"/>
      <c r="Q39" s="1734"/>
      <c r="S39" s="1734"/>
      <c r="T39" s="1734"/>
    </row>
    <row r="40" spans="6:20" ht="30.2" hidden="1" customHeight="1">
      <c r="F40" s="1490"/>
      <c r="H40" s="1734"/>
      <c r="J40" s="1734"/>
      <c r="K40" s="1734"/>
      <c r="M40" s="1734"/>
      <c r="N40" s="1734"/>
      <c r="P40" s="1734"/>
      <c r="Q40" s="1734"/>
      <c r="S40" s="1734"/>
      <c r="T40" s="1734"/>
    </row>
    <row r="41" spans="6:20" ht="30.2" hidden="1" customHeight="1">
      <c r="F41" s="1490"/>
      <c r="H41" s="1734"/>
      <c r="J41" s="1734"/>
      <c r="K41" s="1734"/>
      <c r="M41" s="1734"/>
      <c r="N41" s="1734"/>
      <c r="P41" s="1734"/>
      <c r="Q41" s="1734"/>
      <c r="S41" s="1734"/>
      <c r="T41" s="1734"/>
    </row>
    <row r="42" spans="6:20" ht="30.2" hidden="1" customHeight="1">
      <c r="F42" s="1490"/>
      <c r="H42" s="1734"/>
      <c r="J42" s="1734"/>
      <c r="K42" s="1734"/>
      <c r="M42" s="1734"/>
      <c r="N42" s="1734"/>
      <c r="P42" s="1734"/>
      <c r="Q42" s="1734"/>
      <c r="S42" s="1734"/>
      <c r="T42" s="1734"/>
    </row>
    <row r="43" spans="6:20" ht="30.2" hidden="1" customHeight="1">
      <c r="F43" s="1490"/>
      <c r="H43" s="1734"/>
      <c r="J43" s="1734"/>
      <c r="K43" s="1734"/>
      <c r="M43" s="1734"/>
      <c r="N43" s="1734"/>
      <c r="P43" s="1734"/>
      <c r="Q43" s="1734"/>
      <c r="S43" s="1734"/>
      <c r="T43" s="1734"/>
    </row>
    <row r="44" spans="6:20" ht="30.2" hidden="1" customHeight="1">
      <c r="F44" s="1490"/>
      <c r="H44" s="1734"/>
      <c r="J44" s="1734"/>
      <c r="K44" s="1734"/>
      <c r="M44" s="1734"/>
      <c r="N44" s="1734"/>
      <c r="P44" s="1734"/>
      <c r="Q44" s="1734"/>
      <c r="S44" s="1734"/>
      <c r="T44" s="1734"/>
    </row>
    <row r="45" spans="6:20" ht="30.2" hidden="1" customHeight="1">
      <c r="F45" s="1490"/>
      <c r="H45" s="1734"/>
      <c r="J45" s="1734"/>
      <c r="K45" s="1734"/>
      <c r="M45" s="1734"/>
      <c r="N45" s="1734"/>
      <c r="P45" s="1734"/>
      <c r="Q45" s="1734"/>
      <c r="S45" s="1734"/>
      <c r="T45" s="1734"/>
    </row>
    <row r="46" spans="6:20" ht="30.2" hidden="1" customHeight="1">
      <c r="F46" s="1490"/>
      <c r="H46" s="1734"/>
      <c r="J46" s="1734"/>
      <c r="K46" s="1734"/>
      <c r="M46" s="1734"/>
      <c r="N46" s="1734"/>
      <c r="P46" s="1734"/>
      <c r="Q46" s="1734"/>
      <c r="S46" s="1734"/>
      <c r="T46" s="1734"/>
    </row>
    <row r="47" spans="6:20" ht="30.2" hidden="1" customHeight="1">
      <c r="F47" s="1490"/>
      <c r="H47" s="1734"/>
      <c r="J47" s="1734"/>
      <c r="K47" s="1734"/>
      <c r="M47" s="1734"/>
      <c r="N47" s="1734"/>
      <c r="P47" s="1734"/>
      <c r="Q47" s="1734"/>
      <c r="S47" s="1734"/>
      <c r="T47" s="1734"/>
    </row>
    <row r="48" spans="6:20" ht="30.2" hidden="1" customHeight="1">
      <c r="F48" s="1490"/>
      <c r="H48" s="1734"/>
      <c r="J48" s="1734"/>
      <c r="K48" s="1734"/>
      <c r="M48" s="1734"/>
      <c r="N48" s="1734"/>
      <c r="P48" s="1734"/>
      <c r="Q48" s="1734"/>
      <c r="S48" s="1734"/>
      <c r="T48" s="1734"/>
    </row>
    <row r="49" spans="1:47" ht="30.2" hidden="1" customHeight="1">
      <c r="F49" s="1490"/>
      <c r="H49" s="1734"/>
      <c r="J49" s="1734"/>
      <c r="K49" s="1734"/>
      <c r="M49" s="1734"/>
      <c r="N49" s="1734"/>
      <c r="P49" s="1734"/>
      <c r="Q49" s="1734"/>
      <c r="S49" s="1734"/>
      <c r="T49" s="1734"/>
    </row>
    <row r="50" spans="1:47" s="1734" customFormat="1" ht="30.2" hidden="1" customHeight="1">
      <c r="A50" s="1490"/>
      <c r="B50" s="1490"/>
      <c r="C50" s="1490"/>
      <c r="D50" s="1490"/>
      <c r="E50" s="1490"/>
      <c r="F50" s="1490"/>
      <c r="G50" s="1471"/>
      <c r="H50" s="1734"/>
      <c r="I50" s="1970"/>
      <c r="J50" s="1734"/>
      <c r="K50" s="1734"/>
      <c r="L50" s="1970"/>
      <c r="M50" s="1734"/>
      <c r="N50" s="1734"/>
      <c r="O50" s="1970"/>
      <c r="P50" s="1734"/>
      <c r="Q50" s="1734"/>
      <c r="R50" s="1970"/>
      <c r="S50" s="1734"/>
      <c r="T50" s="1734"/>
      <c r="X50" s="1490"/>
      <c r="AA50" s="1490"/>
      <c r="AD50" s="1490"/>
      <c r="AG50" s="1490"/>
      <c r="AJ50" s="1490"/>
      <c r="AM50" s="1490"/>
      <c r="AO50" s="1490"/>
      <c r="AQ50" s="1490"/>
      <c r="AR50" s="1490"/>
      <c r="AS50" s="1490"/>
      <c r="AU50" s="1991"/>
    </row>
    <row r="51" spans="1:47" s="1734" customFormat="1" ht="30.2" hidden="1" customHeight="1">
      <c r="A51" s="1490"/>
      <c r="B51" s="1490"/>
      <c r="C51" s="1490"/>
      <c r="D51" s="1490"/>
      <c r="E51" s="1490"/>
      <c r="F51" s="1490"/>
      <c r="G51" s="1471"/>
      <c r="H51" s="1734"/>
      <c r="I51" s="1970"/>
      <c r="J51" s="1734"/>
      <c r="K51" s="1734"/>
      <c r="L51" s="1970"/>
      <c r="M51" s="1734"/>
      <c r="N51" s="1734"/>
      <c r="O51" s="1970"/>
      <c r="P51" s="1734"/>
      <c r="Q51" s="1734"/>
      <c r="R51" s="1970"/>
      <c r="S51" s="1734"/>
      <c r="T51" s="1734"/>
      <c r="X51" s="1490"/>
      <c r="AA51" s="1490"/>
      <c r="AD51" s="1490"/>
      <c r="AG51" s="1490"/>
      <c r="AJ51" s="1490"/>
      <c r="AM51" s="1490"/>
      <c r="AO51" s="1490"/>
      <c r="AQ51" s="1490"/>
      <c r="AR51" s="1490"/>
      <c r="AS51" s="1490"/>
      <c r="AU51" s="1991"/>
    </row>
    <row r="52" spans="1:47" s="1734" customFormat="1" ht="30.2" hidden="1" customHeight="1">
      <c r="A52" s="1490"/>
      <c r="B52" s="1490"/>
      <c r="C52" s="1490"/>
      <c r="D52" s="1490"/>
      <c r="E52" s="1490"/>
      <c r="F52" s="1490"/>
      <c r="G52" s="1471"/>
      <c r="H52" s="1734"/>
      <c r="I52" s="1970"/>
      <c r="J52" s="1734"/>
      <c r="K52" s="1734"/>
      <c r="L52" s="1970"/>
      <c r="M52" s="1734"/>
      <c r="N52" s="1734"/>
      <c r="O52" s="1970"/>
      <c r="P52" s="1734"/>
      <c r="Q52" s="1734"/>
      <c r="R52" s="1970"/>
      <c r="S52" s="1734"/>
      <c r="T52" s="1734"/>
      <c r="X52" s="1490"/>
      <c r="AA52" s="1490"/>
      <c r="AD52" s="1490"/>
      <c r="AG52" s="1490"/>
      <c r="AJ52" s="1490"/>
      <c r="AM52" s="1490"/>
      <c r="AO52" s="1490"/>
      <c r="AQ52" s="1490"/>
      <c r="AR52" s="1490"/>
      <c r="AS52" s="1490"/>
      <c r="AU52" s="1991"/>
    </row>
    <row r="53" spans="1:47" s="1734" customFormat="1" ht="30.2" hidden="1" customHeight="1">
      <c r="A53" s="1490"/>
      <c r="B53" s="1490"/>
      <c r="C53" s="1490"/>
      <c r="D53" s="1490"/>
      <c r="E53" s="1490"/>
      <c r="F53" s="1490"/>
      <c r="G53" s="1471"/>
      <c r="H53" s="1990"/>
      <c r="I53" s="1970"/>
      <c r="J53" s="1734"/>
      <c r="K53" s="1990"/>
      <c r="L53" s="1970"/>
      <c r="M53" s="1734"/>
      <c r="N53" s="1490"/>
      <c r="O53" s="1970"/>
      <c r="P53" s="1734"/>
      <c r="Q53" s="1490"/>
      <c r="R53" s="1970"/>
      <c r="S53" s="1734"/>
      <c r="T53" s="1734"/>
      <c r="X53" s="1490"/>
      <c r="AA53" s="1490"/>
      <c r="AD53" s="1490"/>
      <c r="AG53" s="1490"/>
      <c r="AJ53" s="1490"/>
      <c r="AM53" s="1490"/>
      <c r="AO53" s="1490"/>
      <c r="AQ53" s="1490"/>
      <c r="AR53" s="1490"/>
      <c r="AS53" s="1490"/>
      <c r="AU53" s="1991"/>
    </row>
    <row r="54" spans="1:47" s="1734" customFormat="1" ht="30.2" hidden="1" customHeight="1">
      <c r="A54" s="1490"/>
      <c r="B54" s="1490"/>
      <c r="C54" s="1490"/>
      <c r="D54" s="1490"/>
      <c r="E54" s="1490"/>
      <c r="F54" s="1490"/>
      <c r="G54" s="1471"/>
      <c r="H54" s="1990"/>
      <c r="I54" s="1970"/>
      <c r="K54" s="1990"/>
      <c r="L54" s="1970"/>
      <c r="N54" s="1490"/>
      <c r="O54" s="1970"/>
      <c r="P54" s="1734"/>
      <c r="Q54" s="1490"/>
      <c r="R54" s="1970"/>
      <c r="S54" s="1734"/>
      <c r="T54" s="1734"/>
      <c r="X54" s="1490"/>
      <c r="AA54" s="1490"/>
      <c r="AD54" s="1490"/>
      <c r="AG54" s="1490"/>
      <c r="AJ54" s="1490"/>
      <c r="AM54" s="1490"/>
      <c r="AO54" s="1490"/>
      <c r="AQ54" s="1490"/>
      <c r="AR54" s="1490"/>
      <c r="AS54" s="1490"/>
      <c r="AU54" s="1991"/>
    </row>
    <row r="55" spans="1:47" s="1734" customFormat="1" ht="30.2" hidden="1" customHeight="1">
      <c r="A55" s="1490"/>
      <c r="B55" s="1490"/>
      <c r="C55" s="1490"/>
      <c r="D55" s="1490"/>
      <c r="E55" s="1490"/>
      <c r="F55" s="1490"/>
      <c r="G55" s="1471"/>
      <c r="H55" s="1990"/>
      <c r="I55" s="1970"/>
      <c r="J55" s="1734"/>
      <c r="K55" s="1990"/>
      <c r="L55" s="1970"/>
      <c r="M55" s="1734"/>
      <c r="N55" s="1490"/>
      <c r="O55" s="1970"/>
      <c r="P55" s="1734"/>
      <c r="Q55" s="1490"/>
      <c r="R55" s="1970"/>
      <c r="S55" s="1734"/>
      <c r="T55" s="1734"/>
      <c r="X55" s="1490"/>
      <c r="AA55" s="1490"/>
      <c r="AD55" s="1490"/>
      <c r="AG55" s="1490"/>
      <c r="AJ55" s="1490"/>
      <c r="AM55" s="1490"/>
      <c r="AO55" s="1490"/>
      <c r="AQ55" s="1490"/>
      <c r="AR55" s="1490"/>
      <c r="AS55" s="1490"/>
      <c r="AU55" s="1991"/>
    </row>
    <row r="56" spans="1:47" s="1734" customFormat="1" ht="30.2" hidden="1" customHeight="1">
      <c r="A56" s="1490"/>
      <c r="B56" s="1490"/>
      <c r="C56" s="1490"/>
      <c r="D56" s="1490"/>
      <c r="E56" s="1490"/>
      <c r="F56" s="1490"/>
      <c r="G56" s="1471"/>
      <c r="H56" s="1990"/>
      <c r="I56" s="1970"/>
      <c r="J56" s="1734"/>
      <c r="K56" s="1990"/>
      <c r="L56" s="1970"/>
      <c r="M56" s="1734"/>
      <c r="N56" s="1490"/>
      <c r="O56" s="1970"/>
      <c r="Q56" s="1490"/>
      <c r="R56" s="1970"/>
      <c r="X56" s="1490"/>
      <c r="AA56" s="1490"/>
      <c r="AD56" s="1490"/>
      <c r="AG56" s="1490"/>
      <c r="AJ56" s="1490"/>
      <c r="AM56" s="1490"/>
      <c r="AO56" s="1490"/>
      <c r="AQ56" s="1490"/>
      <c r="AR56" s="1490"/>
      <c r="AS56" s="1490"/>
      <c r="AU56" s="1991"/>
    </row>
    <row r="57" spans="1:47" s="1734" customFormat="1" ht="30.2" hidden="1" customHeight="1">
      <c r="A57" s="1490"/>
      <c r="B57" s="1490"/>
      <c r="C57" s="1490"/>
      <c r="D57" s="1490"/>
      <c r="E57" s="1490"/>
      <c r="F57" s="1490"/>
      <c r="G57" s="1471"/>
      <c r="H57" s="1990"/>
      <c r="I57" s="1970"/>
      <c r="K57" s="1990"/>
      <c r="L57" s="1970"/>
      <c r="N57" s="1490"/>
      <c r="O57" s="1970"/>
      <c r="Q57" s="1490"/>
      <c r="R57" s="1970"/>
      <c r="X57" s="1490"/>
      <c r="AA57" s="1490"/>
      <c r="AD57" s="1490"/>
      <c r="AG57" s="1490"/>
      <c r="AJ57" s="1490"/>
      <c r="AM57" s="1490"/>
      <c r="AO57" s="1490"/>
      <c r="AQ57" s="1490"/>
      <c r="AR57" s="1490"/>
      <c r="AS57" s="1490"/>
      <c r="AU57" s="1991"/>
    </row>
    <row r="58" spans="1:47" s="1734" customFormat="1" ht="30.2" hidden="1" customHeight="1">
      <c r="A58" s="1490"/>
      <c r="B58" s="1490"/>
      <c r="C58" s="1490"/>
      <c r="D58" s="1490"/>
      <c r="E58" s="1490"/>
      <c r="F58" s="1490"/>
      <c r="G58" s="1471"/>
      <c r="H58" s="1990"/>
      <c r="I58" s="1970"/>
      <c r="K58" s="1990"/>
      <c r="L58" s="1970"/>
      <c r="N58" s="1490"/>
      <c r="O58" s="1970"/>
      <c r="Q58" s="1490"/>
      <c r="R58" s="1970"/>
      <c r="X58" s="1490"/>
      <c r="AA58" s="1490"/>
      <c r="AD58" s="1490"/>
      <c r="AG58" s="1490"/>
      <c r="AJ58" s="1490"/>
      <c r="AM58" s="1490"/>
      <c r="AO58" s="1490"/>
      <c r="AQ58" s="1490"/>
      <c r="AR58" s="1490"/>
      <c r="AS58" s="1490"/>
      <c r="AU58" s="1991"/>
    </row>
    <row r="59" spans="1:47" s="1734" customFormat="1" ht="30.2" hidden="1" customHeight="1">
      <c r="A59" s="1490"/>
      <c r="B59" s="1490"/>
      <c r="C59" s="1490"/>
      <c r="D59" s="1490"/>
      <c r="E59" s="1490"/>
      <c r="F59" s="1490"/>
      <c r="G59" s="1471"/>
      <c r="H59" s="1990"/>
      <c r="I59" s="1970"/>
      <c r="K59" s="1990"/>
      <c r="L59" s="1970"/>
      <c r="N59" s="1490"/>
      <c r="O59" s="1970"/>
      <c r="Q59" s="1490"/>
      <c r="R59" s="1970"/>
      <c r="X59" s="1490"/>
      <c r="AA59" s="1490"/>
      <c r="AD59" s="1490"/>
      <c r="AG59" s="1490"/>
      <c r="AJ59" s="1490"/>
      <c r="AM59" s="1490"/>
      <c r="AO59" s="1490"/>
      <c r="AQ59" s="1490"/>
      <c r="AR59" s="1490"/>
      <c r="AS59" s="1490"/>
      <c r="AU59" s="1991"/>
    </row>
    <row r="60" spans="1:47" s="1734" customFormat="1" ht="30.2" hidden="1" customHeight="1">
      <c r="A60" s="1490"/>
      <c r="B60" s="1490"/>
      <c r="C60" s="1490"/>
      <c r="D60" s="1490"/>
      <c r="E60" s="1490"/>
      <c r="F60" s="1490"/>
      <c r="G60" s="1471"/>
      <c r="H60" s="1990"/>
      <c r="I60" s="1970"/>
      <c r="K60" s="1990"/>
      <c r="L60" s="1970"/>
      <c r="N60" s="1490"/>
      <c r="O60" s="1970"/>
      <c r="Q60" s="1490"/>
      <c r="R60" s="1970"/>
      <c r="X60" s="1490"/>
      <c r="AA60" s="1490"/>
      <c r="AD60" s="1490"/>
      <c r="AG60" s="1490"/>
      <c r="AJ60" s="1490"/>
      <c r="AM60" s="1490"/>
      <c r="AO60" s="1490"/>
      <c r="AQ60" s="1490"/>
      <c r="AR60" s="1490"/>
      <c r="AS60" s="1490"/>
      <c r="AU60" s="1991"/>
    </row>
    <row r="61" spans="1:47" s="1734" customFormat="1" ht="30.2" hidden="1" customHeight="1">
      <c r="A61" s="1490"/>
      <c r="B61" s="1490"/>
      <c r="C61" s="1490"/>
      <c r="D61" s="1490"/>
      <c r="E61" s="1490"/>
      <c r="F61" s="1490"/>
      <c r="G61" s="1471"/>
      <c r="H61" s="1990"/>
      <c r="I61" s="1970"/>
      <c r="K61" s="1990"/>
      <c r="L61" s="1970"/>
      <c r="N61" s="1490"/>
      <c r="O61" s="1970"/>
      <c r="Q61" s="1490"/>
      <c r="R61" s="1970"/>
      <c r="X61" s="1490"/>
      <c r="AA61" s="1490"/>
      <c r="AD61" s="1490"/>
      <c r="AG61" s="1490"/>
      <c r="AJ61" s="1490"/>
      <c r="AM61" s="1490"/>
      <c r="AO61" s="1490"/>
      <c r="AQ61" s="1490"/>
      <c r="AR61" s="1490"/>
      <c r="AS61" s="1490"/>
      <c r="AU61" s="1991"/>
    </row>
    <row r="62" spans="1:47" s="1734" customFormat="1" ht="30.2" hidden="1" customHeight="1">
      <c r="A62" s="1490"/>
      <c r="B62" s="1490"/>
      <c r="C62" s="1490"/>
      <c r="D62" s="1490"/>
      <c r="E62" s="1490"/>
      <c r="F62" s="1490"/>
      <c r="G62" s="1471"/>
      <c r="H62" s="1990"/>
      <c r="I62" s="1970"/>
      <c r="K62" s="1990"/>
      <c r="L62" s="1970"/>
      <c r="N62" s="1490"/>
      <c r="O62" s="1970"/>
      <c r="Q62" s="1490"/>
      <c r="R62" s="1970"/>
      <c r="X62" s="1490"/>
      <c r="AA62" s="1490"/>
      <c r="AD62" s="1490"/>
      <c r="AG62" s="1490"/>
      <c r="AJ62" s="1490"/>
      <c r="AM62" s="1490"/>
      <c r="AO62" s="1490"/>
      <c r="AQ62" s="1490"/>
      <c r="AR62" s="1490"/>
      <c r="AS62" s="1490"/>
      <c r="AU62" s="1991"/>
    </row>
    <row r="63" spans="1:47" s="1734" customFormat="1" ht="30.2" hidden="1" customHeight="1">
      <c r="A63" s="1490"/>
      <c r="B63" s="1490"/>
      <c r="C63" s="1490"/>
      <c r="D63" s="1490"/>
      <c r="E63" s="1490"/>
      <c r="F63" s="1490"/>
      <c r="G63" s="1471"/>
      <c r="H63" s="1990"/>
      <c r="I63" s="1970"/>
      <c r="K63" s="1990"/>
      <c r="L63" s="1970"/>
      <c r="N63" s="1490"/>
      <c r="O63" s="1970"/>
      <c r="Q63" s="1490"/>
      <c r="R63" s="1970"/>
      <c r="X63" s="1490"/>
      <c r="AA63" s="1490"/>
      <c r="AD63" s="1490"/>
      <c r="AG63" s="1490"/>
      <c r="AJ63" s="1490"/>
      <c r="AM63" s="1490"/>
      <c r="AO63" s="1490"/>
      <c r="AQ63" s="1490"/>
      <c r="AR63" s="1490"/>
      <c r="AS63" s="1490"/>
      <c r="AU63" s="1991"/>
    </row>
    <row r="64" spans="1:47" s="1734" customFormat="1" ht="30.2" hidden="1" customHeight="1">
      <c r="A64" s="1490"/>
      <c r="B64" s="1490"/>
      <c r="C64" s="1490"/>
      <c r="D64" s="1490"/>
      <c r="E64" s="1490"/>
      <c r="F64" s="1490"/>
      <c r="G64" s="1471"/>
      <c r="H64" s="1990"/>
      <c r="I64" s="1970"/>
      <c r="K64" s="1990"/>
      <c r="L64" s="1970"/>
      <c r="N64" s="1490"/>
      <c r="O64" s="1970"/>
      <c r="Q64" s="1490"/>
      <c r="R64" s="1970"/>
      <c r="X64" s="1490"/>
      <c r="AA64" s="1490"/>
      <c r="AD64" s="1490"/>
      <c r="AG64" s="1490"/>
      <c r="AJ64" s="1490"/>
      <c r="AM64" s="1490"/>
      <c r="AO64" s="1490"/>
      <c r="AQ64" s="1490"/>
      <c r="AR64" s="1490"/>
      <c r="AS64" s="1490"/>
      <c r="AU64" s="1991"/>
    </row>
  </sheetData>
  <autoFilter ref="A8:BL30" xr:uid="{00000000-0009-0000-0000-00000D000000}"/>
  <mergeCells count="24">
    <mergeCell ref="D27:F27"/>
    <mergeCell ref="H5:M6"/>
    <mergeCell ref="N5:T6"/>
    <mergeCell ref="H7:J7"/>
    <mergeCell ref="K7:M7"/>
    <mergeCell ref="N7:P7"/>
    <mergeCell ref="Q7:S7"/>
    <mergeCell ref="T7:T8"/>
    <mergeCell ref="AQ5:AQ8"/>
    <mergeCell ref="D2:AQ2"/>
    <mergeCell ref="D3:AQ3"/>
    <mergeCell ref="D5:D8"/>
    <mergeCell ref="E5:E8"/>
    <mergeCell ref="F5:F8"/>
    <mergeCell ref="G5:G8"/>
    <mergeCell ref="AO5:AP7"/>
    <mergeCell ref="AA6:AC7"/>
    <mergeCell ref="AD6:AF7"/>
    <mergeCell ref="AG6:AI7"/>
    <mergeCell ref="AJ6:AL7"/>
    <mergeCell ref="AM6:AN7"/>
    <mergeCell ref="U5:W7"/>
    <mergeCell ref="X5:Z7"/>
    <mergeCell ref="AA5:AN5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33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  <pageSetUpPr fitToPage="1"/>
  </sheetPr>
  <dimension ref="A1:AV64"/>
  <sheetViews>
    <sheetView showGridLines="0" view="pageBreakPreview" topLeftCell="A3" zoomScale="55" zoomScaleNormal="70" zoomScaleSheetLayoutView="55" workbookViewId="0">
      <pane xSplit="7" ySplit="6" topLeftCell="H9" activePane="bottomRight" state="frozen"/>
      <selection activeCell="A3" sqref="A3"/>
      <selection pane="topRight" activeCell="G3" sqref="G3"/>
      <selection pane="bottomLeft" activeCell="A7" sqref="A7"/>
      <selection pane="bottomRight" activeCell="O13" sqref="O13"/>
    </sheetView>
  </sheetViews>
  <sheetFormatPr defaultColWidth="8.77734375" defaultRowHeight="30.2" customHeight="1"/>
  <cols>
    <col min="1" max="2" width="4.109375" style="1490" hidden="1" customWidth="1"/>
    <col min="3" max="3" width="4.109375" style="1490" customWidth="1"/>
    <col min="4" max="4" width="5.77734375" style="1490" customWidth="1"/>
    <col min="5" max="6" width="14.77734375" style="1490" customWidth="1"/>
    <col min="7" max="7" width="5.77734375" style="1471" customWidth="1"/>
    <col min="8" max="8" width="5.77734375" style="1990" customWidth="1"/>
    <col min="9" max="9" width="10.77734375" style="1970" customWidth="1"/>
    <col min="10" max="10" width="10.77734375" style="1734" customWidth="1"/>
    <col min="11" max="11" width="5.77734375" style="1990" customWidth="1"/>
    <col min="12" max="12" width="10.77734375" style="1970" customWidth="1"/>
    <col min="13" max="13" width="10.77734375" style="1734" customWidth="1"/>
    <col min="14" max="14" width="5.77734375" style="1490" customWidth="1"/>
    <col min="15" max="15" width="10.77734375" style="1970" customWidth="1"/>
    <col min="16" max="16" width="10.77734375" style="1734" customWidth="1"/>
    <col min="17" max="17" width="5.77734375" style="1490" customWidth="1"/>
    <col min="18" max="18" width="10.77734375" style="1970" customWidth="1"/>
    <col min="19" max="20" width="10.77734375" style="1734" customWidth="1"/>
    <col min="21" max="21" width="5.77734375" style="1734" customWidth="1"/>
    <col min="22" max="23" width="10.77734375" style="1734" customWidth="1"/>
    <col min="24" max="24" width="5.77734375" style="1490" customWidth="1"/>
    <col min="25" max="26" width="10.77734375" style="1734" customWidth="1"/>
    <col min="27" max="27" width="5.77734375" style="1490" customWidth="1"/>
    <col min="28" max="29" width="10.77734375" style="1734" customWidth="1"/>
    <col min="30" max="30" width="5.77734375" style="1490" customWidth="1"/>
    <col min="31" max="32" width="10.77734375" style="1734" customWidth="1"/>
    <col min="33" max="33" width="5.77734375" style="1490" customWidth="1"/>
    <col min="34" max="35" width="10.77734375" style="1734" customWidth="1"/>
    <col min="36" max="36" width="5.77734375" style="1490" customWidth="1"/>
    <col min="37" max="38" width="10.77734375" style="1734" customWidth="1"/>
    <col min="39" max="39" width="5.77734375" style="1490" customWidth="1"/>
    <col min="40" max="40" width="10.77734375" style="1734" customWidth="1"/>
    <col min="41" max="41" width="5.77734375" style="1490" customWidth="1"/>
    <col min="42" max="42" width="10.77734375" style="1734" customWidth="1"/>
    <col min="43" max="43" width="10.77734375" style="1490" customWidth="1"/>
    <col min="44" max="44" width="2.109375" style="1490" customWidth="1"/>
    <col min="45" max="45" width="9.109375" style="1490" customWidth="1"/>
    <col min="46" max="46" width="24.44140625" style="1734" customWidth="1"/>
    <col min="47" max="47" width="10.44140625" style="1991" customWidth="1"/>
    <col min="48" max="48" width="10.44140625" style="1734" customWidth="1"/>
    <col min="49" max="49" width="10.44140625" style="1490" customWidth="1"/>
    <col min="50" max="64" width="3.77734375" style="1490" customWidth="1"/>
    <col min="65" max="16384" width="8.77734375" style="1490"/>
  </cols>
  <sheetData>
    <row r="1" spans="1:48" ht="30.2" customHeight="1" thickBot="1">
      <c r="V1" s="1734">
        <v>3</v>
      </c>
    </row>
    <row r="2" spans="1:48" s="1992" customFormat="1" ht="78.75" customHeight="1">
      <c r="D2" s="1898" t="s">
        <v>510</v>
      </c>
      <c r="E2" s="1899"/>
      <c r="F2" s="1899"/>
      <c r="G2" s="1899"/>
      <c r="H2" s="1900"/>
      <c r="I2" s="1899"/>
      <c r="J2" s="1899"/>
      <c r="K2" s="1899"/>
      <c r="L2" s="1899"/>
      <c r="M2" s="1899"/>
      <c r="N2" s="1899"/>
      <c r="O2" s="1899"/>
      <c r="P2" s="1899"/>
      <c r="Q2" s="1899"/>
      <c r="R2" s="1899"/>
      <c r="S2" s="1899"/>
      <c r="T2" s="1899"/>
      <c r="U2" s="1899"/>
      <c r="V2" s="1899"/>
      <c r="W2" s="1899"/>
      <c r="X2" s="1899"/>
      <c r="Y2" s="1899"/>
      <c r="Z2" s="1899"/>
      <c r="AA2" s="1899"/>
      <c r="AB2" s="1899"/>
      <c r="AC2" s="1899"/>
      <c r="AD2" s="1899"/>
      <c r="AE2" s="1899"/>
      <c r="AF2" s="1899"/>
      <c r="AG2" s="1899"/>
      <c r="AH2" s="1899"/>
      <c r="AI2" s="1899"/>
      <c r="AJ2" s="1899"/>
      <c r="AK2" s="1899"/>
      <c r="AL2" s="1899"/>
      <c r="AM2" s="1899"/>
      <c r="AN2" s="1899"/>
      <c r="AO2" s="1899"/>
      <c r="AP2" s="1899"/>
      <c r="AQ2" s="1899"/>
      <c r="AR2" s="1901"/>
      <c r="AT2" s="1902"/>
      <c r="AU2" s="1903"/>
      <c r="AV2" s="1902"/>
    </row>
    <row r="3" spans="1:48" s="1992" customFormat="1" ht="78.75" customHeight="1">
      <c r="D3" s="1995" t="s">
        <v>885</v>
      </c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M3" s="1995"/>
      <c r="AN3" s="1995"/>
      <c r="AO3" s="1995"/>
      <c r="AP3" s="1995"/>
      <c r="AQ3" s="1995"/>
      <c r="AR3" s="1905"/>
      <c r="AT3" s="1902"/>
      <c r="AU3" s="1903"/>
      <c r="AV3" s="1902"/>
    </row>
    <row r="4" spans="1:48" s="1993" customFormat="1" ht="21.2" customHeight="1" thickBot="1">
      <c r="D4" s="1624" t="str">
        <f>'0. 집행계획(갑지) (수정집행)'!D7</f>
      </c>
      <c r="E4" s="1906"/>
      <c r="F4" s="1625"/>
      <c r="G4" s="1907"/>
      <c r="H4" s="1908"/>
      <c r="I4" s="1909"/>
      <c r="J4" s="1910"/>
      <c r="K4" s="1908"/>
      <c r="L4" s="1909"/>
      <c r="M4" s="1910"/>
      <c r="N4" s="1906"/>
      <c r="O4" s="1909"/>
      <c r="P4" s="1910"/>
      <c r="Q4" s="1906"/>
      <c r="R4" s="1909"/>
      <c r="S4" s="1910"/>
      <c r="T4" s="1910"/>
      <c r="U4" s="1910"/>
      <c r="V4" s="1910"/>
      <c r="W4" s="1910"/>
      <c r="X4" s="1906"/>
      <c r="Y4" s="1910"/>
      <c r="Z4" s="1910"/>
      <c r="AA4" s="1906"/>
      <c r="AB4" s="1910"/>
      <c r="AC4" s="1910"/>
      <c r="AD4" s="1906"/>
      <c r="AE4" s="1910"/>
      <c r="AF4" s="1910"/>
      <c r="AG4" s="1906"/>
      <c r="AH4" s="1910"/>
      <c r="AI4" s="1910"/>
      <c r="AJ4" s="1906"/>
      <c r="AK4" s="1910"/>
      <c r="AL4" s="1910"/>
      <c r="AM4" s="1906"/>
      <c r="AN4" s="1910"/>
      <c r="AO4" s="1906"/>
      <c r="AP4" s="1910"/>
      <c r="AQ4" s="1906" t="s">
        <v>386</v>
      </c>
      <c r="AR4" s="1911"/>
      <c r="AT4" s="1912"/>
      <c r="AU4" s="1913"/>
      <c r="AV4" s="1912"/>
    </row>
    <row r="5" spans="1:48" s="1994" customFormat="1" ht="24.6" customHeight="1">
      <c r="D5" s="1914" t="s">
        <v>109</v>
      </c>
      <c r="E5" s="1915" t="s">
        <v>110</v>
      </c>
      <c r="F5" s="1916" t="s">
        <v>112</v>
      </c>
      <c r="G5" s="1916" t="s">
        <v>491</v>
      </c>
      <c r="H5" s="1917" t="s">
        <v>114</v>
      </c>
      <c r="I5" s="1918"/>
      <c r="J5" s="1918"/>
      <c r="K5" s="1918"/>
      <c r="L5" s="1918"/>
      <c r="M5" s="1919"/>
      <c r="N5" s="1920" t="s">
        <v>426</v>
      </c>
      <c r="O5" s="1921"/>
      <c r="P5" s="1921"/>
      <c r="Q5" s="1921"/>
      <c r="R5" s="1921"/>
      <c r="S5" s="1921"/>
      <c r="T5" s="1922"/>
      <c r="U5" s="1923" t="s">
        <v>637</v>
      </c>
      <c r="V5" s="1924"/>
      <c r="W5" s="1925"/>
      <c r="X5" s="1926" t="s">
        <v>638</v>
      </c>
      <c r="Y5" s="1927"/>
      <c r="Z5" s="1928"/>
      <c r="AA5" s="1929" t="s">
        <v>636</v>
      </c>
      <c r="AB5" s="1930"/>
      <c r="AC5" s="1930"/>
      <c r="AD5" s="1930"/>
      <c r="AE5" s="1930"/>
      <c r="AF5" s="1930"/>
      <c r="AG5" s="1930"/>
      <c r="AH5" s="1930"/>
      <c r="AI5" s="1930"/>
      <c r="AJ5" s="1930"/>
      <c r="AK5" s="1930"/>
      <c r="AL5" s="1930"/>
      <c r="AM5" s="1930"/>
      <c r="AN5" s="1931"/>
      <c r="AO5" s="1920" t="s">
        <v>643</v>
      </c>
      <c r="AP5" s="1922"/>
      <c r="AQ5" s="1932" t="s">
        <v>116</v>
      </c>
      <c r="AR5" s="1933"/>
      <c r="AT5" s="1934"/>
      <c r="AU5" s="1935"/>
      <c r="AV5" s="1934"/>
    </row>
    <row r="6" spans="1:48" s="1994" customFormat="1" ht="24.6" customHeight="1">
      <c r="D6" s="1936"/>
      <c r="E6" s="1604"/>
      <c r="F6" s="1937"/>
      <c r="G6" s="1937"/>
      <c r="H6" s="1938"/>
      <c r="I6" s="1939"/>
      <c r="J6" s="1939"/>
      <c r="K6" s="1939"/>
      <c r="L6" s="1939"/>
      <c r="M6" s="1940"/>
      <c r="N6" s="1529"/>
      <c r="O6" s="1530"/>
      <c r="P6" s="1530"/>
      <c r="Q6" s="1530"/>
      <c r="R6" s="1530"/>
      <c r="S6" s="1530"/>
      <c r="T6" s="1531"/>
      <c r="U6" s="1941"/>
      <c r="V6" s="1942"/>
      <c r="W6" s="1943"/>
      <c r="X6" s="1944"/>
      <c r="Y6" s="1945"/>
      <c r="Z6" s="1946"/>
      <c r="AA6" s="1515" t="s">
        <v>639</v>
      </c>
      <c r="AB6" s="1516"/>
      <c r="AC6" s="1517"/>
      <c r="AD6" s="1515" t="s">
        <v>640</v>
      </c>
      <c r="AE6" s="1516"/>
      <c r="AF6" s="1517"/>
      <c r="AG6" s="1515" t="s">
        <v>657</v>
      </c>
      <c r="AH6" s="1516"/>
      <c r="AI6" s="1517"/>
      <c r="AJ6" s="1515" t="s">
        <v>670</v>
      </c>
      <c r="AK6" s="1516"/>
      <c r="AL6" s="1517"/>
      <c r="AM6" s="1515" t="s">
        <v>641</v>
      </c>
      <c r="AN6" s="1517"/>
      <c r="AO6" s="1525"/>
      <c r="AP6" s="1526"/>
      <c r="AQ6" s="1947"/>
      <c r="AR6" s="1933"/>
      <c r="AT6" s="1934"/>
      <c r="AU6" s="1935"/>
      <c r="AV6" s="1934"/>
    </row>
    <row r="7" spans="1:48" s="1994" customFormat="1" ht="24.6" customHeight="1">
      <c r="D7" s="1936"/>
      <c r="E7" s="1604"/>
      <c r="F7" s="1937"/>
      <c r="G7" s="1937"/>
      <c r="H7" s="1948" t="s">
        <v>872</v>
      </c>
      <c r="I7" s="1948"/>
      <c r="J7" s="1948"/>
      <c r="K7" s="1948" t="s">
        <v>873</v>
      </c>
      <c r="L7" s="1948"/>
      <c r="M7" s="1948"/>
      <c r="N7" s="1948" t="s">
        <v>872</v>
      </c>
      <c r="O7" s="1948"/>
      <c r="P7" s="1948"/>
      <c r="Q7" s="1948" t="s">
        <v>873</v>
      </c>
      <c r="R7" s="1948"/>
      <c r="S7" s="1948"/>
      <c r="T7" s="1949" t="s">
        <v>874</v>
      </c>
      <c r="U7" s="1950"/>
      <c r="V7" s="1951"/>
      <c r="W7" s="1952"/>
      <c r="X7" s="1535"/>
      <c r="Y7" s="1953"/>
      <c r="Z7" s="1536"/>
      <c r="AA7" s="1532"/>
      <c r="AB7" s="1533"/>
      <c r="AC7" s="1534"/>
      <c r="AD7" s="1532"/>
      <c r="AE7" s="1533"/>
      <c r="AF7" s="1534"/>
      <c r="AG7" s="1532"/>
      <c r="AH7" s="1533"/>
      <c r="AI7" s="1534"/>
      <c r="AJ7" s="1532"/>
      <c r="AK7" s="1533"/>
      <c r="AL7" s="1534"/>
      <c r="AM7" s="1532"/>
      <c r="AN7" s="1534"/>
      <c r="AO7" s="1529"/>
      <c r="AP7" s="1531"/>
      <c r="AQ7" s="1947"/>
      <c r="AR7" s="1933"/>
      <c r="AT7" s="1934"/>
      <c r="AU7" s="1935"/>
      <c r="AV7" s="1934"/>
    </row>
    <row r="8" spans="1:48" s="1994" customFormat="1" ht="26.1" customHeight="1">
      <c r="D8" s="1936"/>
      <c r="E8" s="1604"/>
      <c r="F8" s="1937"/>
      <c r="G8" s="1937"/>
      <c r="H8" s="1948" t="s">
        <v>22</v>
      </c>
      <c r="I8" s="1954" t="s">
        <v>23</v>
      </c>
      <c r="J8" s="1954" t="s">
        <v>651</v>
      </c>
      <c r="K8" s="1948" t="s">
        <v>22</v>
      </c>
      <c r="L8" s="1954" t="s">
        <v>23</v>
      </c>
      <c r="M8" s="1954" t="s">
        <v>651</v>
      </c>
      <c r="N8" s="1604" t="s">
        <v>22</v>
      </c>
      <c r="O8" s="1954" t="s">
        <v>23</v>
      </c>
      <c r="P8" s="1544" t="s">
        <v>651</v>
      </c>
      <c r="Q8" s="1604" t="s">
        <v>22</v>
      </c>
      <c r="R8" s="1954" t="s">
        <v>23</v>
      </c>
      <c r="S8" s="1544" t="s">
        <v>651</v>
      </c>
      <c r="T8" s="1955"/>
      <c r="U8" s="1954" t="s">
        <v>22</v>
      </c>
      <c r="V8" s="1954" t="s">
        <v>23</v>
      </c>
      <c r="W8" s="1544" t="s">
        <v>651</v>
      </c>
      <c r="X8" s="1543" t="s">
        <v>22</v>
      </c>
      <c r="Y8" s="1544" t="s">
        <v>23</v>
      </c>
      <c r="Z8" s="1544" t="s">
        <v>651</v>
      </c>
      <c r="AA8" s="1543" t="s">
        <v>22</v>
      </c>
      <c r="AB8" s="1544" t="s">
        <v>23</v>
      </c>
      <c r="AC8" s="1544" t="s">
        <v>651</v>
      </c>
      <c r="AD8" s="1543" t="s">
        <v>22</v>
      </c>
      <c r="AE8" s="1544" t="s">
        <v>23</v>
      </c>
      <c r="AF8" s="1544" t="s">
        <v>651</v>
      </c>
      <c r="AG8" s="1543" t="s">
        <v>22</v>
      </c>
      <c r="AH8" s="1544" t="s">
        <v>23</v>
      </c>
      <c r="AI8" s="1544" t="s">
        <v>651</v>
      </c>
      <c r="AJ8" s="1543" t="s">
        <v>22</v>
      </c>
      <c r="AK8" s="1544" t="s">
        <v>23</v>
      </c>
      <c r="AL8" s="1544" t="s">
        <v>651</v>
      </c>
      <c r="AM8" s="1543" t="s">
        <v>22</v>
      </c>
      <c r="AN8" s="1544" t="s">
        <v>651</v>
      </c>
      <c r="AO8" s="1543" t="s">
        <v>22</v>
      </c>
      <c r="AP8" s="1544" t="s">
        <v>651</v>
      </c>
      <c r="AQ8" s="1947"/>
      <c r="AR8" s="1933"/>
      <c r="AT8" s="1934"/>
      <c r="AU8" s="1935"/>
      <c r="AV8" s="1934"/>
    </row>
    <row r="9" spans="1:48" s="1860" customFormat="1" ht="24.75" customHeight="1">
      <c r="D9" s="1956"/>
      <c r="E9" s="1957"/>
      <c r="F9" s="1958"/>
      <c r="G9" s="1959"/>
      <c r="H9" s="1960"/>
      <c r="I9" s="1960"/>
      <c r="J9" s="1961">
        <f>H9*I9</f>
      </c>
      <c r="K9" s="1960"/>
      <c r="L9" s="1960"/>
      <c r="M9" s="1961">
        <f>K9*L9</f>
      </c>
      <c r="N9" s="1961"/>
      <c r="O9" s="1961"/>
      <c r="P9" s="1961">
        <f>N9*O9</f>
      </c>
      <c r="Q9" s="1961"/>
      <c r="R9" s="1961"/>
      <c r="S9" s="1961">
        <f>Q9*R9</f>
      </c>
      <c r="T9" s="1961">
        <f>S9-P9</f>
      </c>
      <c r="U9" s="1961"/>
      <c r="V9" s="1961"/>
      <c r="W9" s="1961">
        <f>U9*V9</f>
      </c>
      <c r="X9" s="1961"/>
      <c r="Y9" s="1961"/>
      <c r="Z9" s="1961">
        <f>X9*Y9</f>
      </c>
      <c r="AA9" s="1961"/>
      <c r="AB9" s="1961"/>
      <c r="AC9" s="1961">
        <f>AA9*AB9</f>
      </c>
      <c r="AD9" s="1961"/>
      <c r="AE9" s="1961"/>
      <c r="AF9" s="1961">
        <f>AD9*AE9</f>
      </c>
      <c r="AG9" s="1961"/>
      <c r="AH9" s="1961"/>
      <c r="AI9" s="1961">
        <f>AG9*AH9</f>
      </c>
      <c r="AJ9" s="1961"/>
      <c r="AK9" s="1961"/>
      <c r="AL9" s="1961">
        <f>AJ9*AK9</f>
      </c>
      <c r="AM9" s="1961">
        <f>AA9+AD9+AG9+AJ9</f>
      </c>
      <c r="AN9" s="1961">
        <f t="shared" ref="AN9:AN26" si="0">AC9+AF9+AI9+AL9</f>
      </c>
      <c r="AO9" s="1961">
        <f t="shared" ref="AO9:AO26" si="1">AM9+X9+U9</f>
      </c>
      <c r="AP9" s="1961">
        <f t="shared" ref="AP9:AP26" si="2">AN9+Z9+W9</f>
      </c>
      <c r="AQ9" s="1962"/>
      <c r="AR9" s="1963"/>
      <c r="AT9" s="1964"/>
      <c r="AU9" s="1965"/>
      <c r="AV9" s="1964"/>
    </row>
    <row r="10" spans="1:48" ht="24.75" customHeight="1">
      <c r="D10" s="1966"/>
      <c r="E10" s="1967"/>
      <c r="F10" s="1968"/>
      <c r="G10" s="1969"/>
      <c r="H10" s="1961"/>
      <c r="I10" s="1961"/>
      <c r="J10" s="1961">
        <f t="shared" ref="J10:J26" si="3">H10*I10</f>
      </c>
      <c r="K10" s="1961"/>
      <c r="L10" s="1961"/>
      <c r="M10" s="1961">
        <f t="shared" ref="M10:M26" si="4">K10*L10</f>
      </c>
      <c r="N10" s="1961"/>
      <c r="O10" s="1961"/>
      <c r="P10" s="1961">
        <f t="shared" ref="P10:P26" si="5">N10*O10</f>
      </c>
      <c r="Q10" s="1961"/>
      <c r="R10" s="1961"/>
      <c r="S10" s="1961">
        <f t="shared" ref="S10:S26" si="6">Q10*R10</f>
      </c>
      <c r="T10" s="1961">
        <f t="shared" ref="T10:T26" si="7">S10-P10</f>
      </c>
      <c r="U10" s="1961"/>
      <c r="V10" s="1961"/>
      <c r="W10" s="1961">
        <f t="shared" ref="W10:W26" si="8">U10*V10</f>
      </c>
      <c r="X10" s="1961"/>
      <c r="Y10" s="1961"/>
      <c r="Z10" s="1961">
        <f t="shared" ref="Z10:Z26" si="9">X10*Y10</f>
      </c>
      <c r="AA10" s="1961"/>
      <c r="AB10" s="1961"/>
      <c r="AC10" s="1961">
        <f t="shared" ref="AC10:AC26" si="10">AA10*AB10</f>
      </c>
      <c r="AD10" s="1961"/>
      <c r="AE10" s="1961"/>
      <c r="AF10" s="1961">
        <f t="shared" ref="AF10:AF26" si="11">AD10*AE10</f>
      </c>
      <c r="AG10" s="1961"/>
      <c r="AH10" s="1961"/>
      <c r="AI10" s="1961">
        <f t="shared" ref="AI10:AI26" si="12">AG10*AH10</f>
      </c>
      <c r="AJ10" s="1961"/>
      <c r="AK10" s="1961"/>
      <c r="AL10" s="1961">
        <f t="shared" ref="AL10:AL26" si="13">AJ10*AK10</f>
      </c>
      <c r="AM10" s="1961">
        <f t="shared" ref="AM10:AM26" si="14">AA10+AD10+AG10+AJ10</f>
      </c>
      <c r="AN10" s="1961">
        <f t="shared" si="0"/>
      </c>
      <c r="AO10" s="1961">
        <f t="shared" si="1"/>
      </c>
      <c r="AP10" s="1961">
        <f t="shared" si="2"/>
      </c>
      <c r="AQ10" s="1962"/>
      <c r="AR10" s="1477"/>
      <c r="AS10" s="1741">
        <f t="shared" ref="AS10:AS27" si="15">AP10-S10</f>
      </c>
      <c r="AT10" s="1970"/>
      <c r="AU10" s="1971"/>
      <c r="AV10" s="1970"/>
    </row>
    <row r="11" spans="1:48" ht="24.75" customHeight="1">
      <c r="D11" s="1966"/>
      <c r="E11" s="1967"/>
      <c r="F11" s="1968"/>
      <c r="G11" s="1969"/>
      <c r="H11" s="1961"/>
      <c r="I11" s="1961"/>
      <c r="J11" s="1961">
        <f t="shared" si="3"/>
      </c>
      <c r="K11" s="1961"/>
      <c r="L11" s="1961"/>
      <c r="M11" s="1961">
        <f t="shared" si="4"/>
      </c>
      <c r="N11" s="1961"/>
      <c r="O11" s="1961"/>
      <c r="P11" s="1961">
        <f t="shared" si="5"/>
      </c>
      <c r="Q11" s="1961"/>
      <c r="R11" s="1961"/>
      <c r="S11" s="1961">
        <f t="shared" si="6"/>
      </c>
      <c r="T11" s="1961">
        <f t="shared" si="7"/>
      </c>
      <c r="U11" s="1961"/>
      <c r="V11" s="1961"/>
      <c r="W11" s="1961">
        <f t="shared" si="8"/>
      </c>
      <c r="X11" s="1961"/>
      <c r="Y11" s="1961"/>
      <c r="Z11" s="1961">
        <f t="shared" si="9"/>
      </c>
      <c r="AA11" s="1961"/>
      <c r="AB11" s="1961"/>
      <c r="AC11" s="1961">
        <f t="shared" si="10"/>
      </c>
      <c r="AD11" s="1961"/>
      <c r="AE11" s="1961"/>
      <c r="AF11" s="1961">
        <f t="shared" si="11"/>
      </c>
      <c r="AG11" s="1961"/>
      <c r="AH11" s="1961"/>
      <c r="AI11" s="1961">
        <f t="shared" si="12"/>
      </c>
      <c r="AJ11" s="1961"/>
      <c r="AK11" s="1961"/>
      <c r="AL11" s="1961">
        <f t="shared" si="13"/>
      </c>
      <c r="AM11" s="1961">
        <f t="shared" si="14"/>
      </c>
      <c r="AN11" s="1961">
        <f t="shared" si="0"/>
      </c>
      <c r="AO11" s="1961">
        <f t="shared" si="1"/>
      </c>
      <c r="AP11" s="1961">
        <f t="shared" si="2"/>
      </c>
      <c r="AQ11" s="1962"/>
      <c r="AR11" s="1477"/>
      <c r="AS11" s="1741">
        <f t="shared" si="15"/>
      </c>
      <c r="AT11" s="1970"/>
      <c r="AU11" s="1971"/>
      <c r="AV11" s="1970"/>
    </row>
    <row r="12" spans="1:48" ht="24.75" customHeight="1">
      <c r="A12" s="1972"/>
      <c r="D12" s="1966"/>
      <c r="E12" s="1967"/>
      <c r="F12" s="1968"/>
      <c r="G12" s="1969"/>
      <c r="H12" s="1961"/>
      <c r="I12" s="1961"/>
      <c r="J12" s="1961">
        <f t="shared" si="3"/>
      </c>
      <c r="K12" s="1961"/>
      <c r="L12" s="1961"/>
      <c r="M12" s="1961">
        <f t="shared" si="4"/>
      </c>
      <c r="N12" s="1961"/>
      <c r="O12" s="1961"/>
      <c r="P12" s="1961">
        <f t="shared" si="5"/>
      </c>
      <c r="Q12" s="1961"/>
      <c r="R12" s="1961"/>
      <c r="S12" s="1961">
        <f t="shared" si="6"/>
      </c>
      <c r="T12" s="1961">
        <f t="shared" si="7"/>
      </c>
      <c r="U12" s="1961"/>
      <c r="V12" s="1961"/>
      <c r="W12" s="1961">
        <f t="shared" si="8"/>
      </c>
      <c r="X12" s="1961"/>
      <c r="Y12" s="1961"/>
      <c r="Z12" s="1961">
        <f t="shared" si="9"/>
      </c>
      <c r="AA12" s="1961"/>
      <c r="AB12" s="1961"/>
      <c r="AC12" s="1961">
        <f t="shared" si="10"/>
      </c>
      <c r="AD12" s="1961"/>
      <c r="AE12" s="1961"/>
      <c r="AF12" s="1961">
        <f t="shared" si="11"/>
      </c>
      <c r="AG12" s="1961"/>
      <c r="AH12" s="1961"/>
      <c r="AI12" s="1961">
        <f t="shared" si="12"/>
      </c>
      <c r="AJ12" s="1961"/>
      <c r="AK12" s="1961"/>
      <c r="AL12" s="1961">
        <f t="shared" si="13"/>
      </c>
      <c r="AM12" s="1961">
        <f t="shared" si="14"/>
      </c>
      <c r="AN12" s="1961">
        <f t="shared" si="0"/>
      </c>
      <c r="AO12" s="1961">
        <f t="shared" si="1"/>
      </c>
      <c r="AP12" s="1961">
        <f t="shared" si="2"/>
      </c>
      <c r="AQ12" s="1962"/>
      <c r="AR12" s="1477"/>
      <c r="AS12" s="1741">
        <f t="shared" si="15"/>
      </c>
      <c r="AT12" s="1970"/>
      <c r="AU12" s="1971"/>
      <c r="AV12" s="1970"/>
    </row>
    <row r="13" spans="1:48" ht="24.75" customHeight="1">
      <c r="A13" s="1973"/>
      <c r="D13" s="1966"/>
      <c r="E13" s="1967"/>
      <c r="F13" s="1968"/>
      <c r="G13" s="1969"/>
      <c r="H13" s="1961"/>
      <c r="I13" s="1961"/>
      <c r="J13" s="1961">
        <f t="shared" si="3"/>
      </c>
      <c r="K13" s="1961"/>
      <c r="L13" s="1961"/>
      <c r="M13" s="1961">
        <f t="shared" si="4"/>
      </c>
      <c r="N13" s="1961"/>
      <c r="O13" s="1961"/>
      <c r="P13" s="1961">
        <f t="shared" si="5"/>
      </c>
      <c r="Q13" s="1961"/>
      <c r="R13" s="1961"/>
      <c r="S13" s="1961">
        <f t="shared" si="6"/>
      </c>
      <c r="T13" s="1961">
        <f t="shared" si="7"/>
      </c>
      <c r="U13" s="1961"/>
      <c r="V13" s="1961"/>
      <c r="W13" s="1961">
        <f t="shared" si="8"/>
      </c>
      <c r="X13" s="1961"/>
      <c r="Y13" s="1961"/>
      <c r="Z13" s="1961">
        <f t="shared" si="9"/>
      </c>
      <c r="AA13" s="1961"/>
      <c r="AB13" s="1961"/>
      <c r="AC13" s="1961">
        <f t="shared" si="10"/>
      </c>
      <c r="AD13" s="1961"/>
      <c r="AE13" s="1961"/>
      <c r="AF13" s="1961">
        <f t="shared" si="11"/>
      </c>
      <c r="AG13" s="1961"/>
      <c r="AH13" s="1961"/>
      <c r="AI13" s="1961">
        <f t="shared" si="12"/>
      </c>
      <c r="AJ13" s="1961"/>
      <c r="AK13" s="1961"/>
      <c r="AL13" s="1961">
        <f t="shared" si="13"/>
      </c>
      <c r="AM13" s="1961">
        <f t="shared" si="14"/>
      </c>
      <c r="AN13" s="1961">
        <f t="shared" si="0"/>
      </c>
      <c r="AO13" s="1961">
        <f t="shared" si="1"/>
      </c>
      <c r="AP13" s="1961">
        <f t="shared" si="2"/>
      </c>
      <c r="AQ13" s="1962"/>
      <c r="AR13" s="1477"/>
      <c r="AS13" s="1741">
        <f t="shared" si="15"/>
      </c>
      <c r="AT13" s="1970"/>
      <c r="AU13" s="1971"/>
      <c r="AV13" s="1970"/>
    </row>
    <row r="14" spans="1:48" ht="24.75" customHeight="1">
      <c r="A14" s="1972"/>
      <c r="D14" s="1966"/>
      <c r="E14" s="1967"/>
      <c r="F14" s="1968"/>
      <c r="G14" s="1969"/>
      <c r="H14" s="1961"/>
      <c r="I14" s="1961"/>
      <c r="J14" s="1961">
        <f t="shared" si="3"/>
      </c>
      <c r="K14" s="1961"/>
      <c r="L14" s="1961"/>
      <c r="M14" s="1961">
        <f t="shared" si="4"/>
      </c>
      <c r="N14" s="1961"/>
      <c r="O14" s="1961"/>
      <c r="P14" s="1961">
        <f t="shared" si="5"/>
      </c>
      <c r="Q14" s="1961"/>
      <c r="R14" s="1961"/>
      <c r="S14" s="1961">
        <f t="shared" si="6"/>
      </c>
      <c r="T14" s="1961">
        <f t="shared" si="7"/>
      </c>
      <c r="U14" s="1961"/>
      <c r="V14" s="1961"/>
      <c r="W14" s="1961">
        <f t="shared" si="8"/>
      </c>
      <c r="X14" s="1961"/>
      <c r="Y14" s="1961"/>
      <c r="Z14" s="1961">
        <f t="shared" si="9"/>
      </c>
      <c r="AA14" s="1961"/>
      <c r="AB14" s="1961"/>
      <c r="AC14" s="1961">
        <f t="shared" si="10"/>
      </c>
      <c r="AD14" s="1961"/>
      <c r="AE14" s="1961"/>
      <c r="AF14" s="1961">
        <f t="shared" si="11"/>
      </c>
      <c r="AG14" s="1961"/>
      <c r="AH14" s="1961"/>
      <c r="AI14" s="1961">
        <f t="shared" si="12"/>
      </c>
      <c r="AJ14" s="1961"/>
      <c r="AK14" s="1961"/>
      <c r="AL14" s="1961">
        <f t="shared" si="13"/>
      </c>
      <c r="AM14" s="1961">
        <f t="shared" si="14"/>
      </c>
      <c r="AN14" s="1961">
        <f t="shared" si="0"/>
      </c>
      <c r="AO14" s="1961">
        <f t="shared" si="1"/>
      </c>
      <c r="AP14" s="1961">
        <f t="shared" si="2"/>
      </c>
      <c r="AQ14" s="1962"/>
      <c r="AR14" s="1477"/>
      <c r="AS14" s="1741">
        <f t="shared" si="15"/>
      </c>
      <c r="AT14" s="1970"/>
      <c r="AU14" s="1971"/>
      <c r="AV14" s="1970"/>
    </row>
    <row r="15" spans="1:48" ht="24.75" customHeight="1">
      <c r="A15" s="1972"/>
      <c r="D15" s="1966"/>
      <c r="E15" s="1967"/>
      <c r="F15" s="1968"/>
      <c r="G15" s="1969"/>
      <c r="H15" s="1961"/>
      <c r="I15" s="1961"/>
      <c r="J15" s="1961">
        <f t="shared" si="3"/>
      </c>
      <c r="K15" s="1961"/>
      <c r="L15" s="1961"/>
      <c r="M15" s="1961">
        <f t="shared" si="4"/>
      </c>
      <c r="N15" s="1961"/>
      <c r="O15" s="1961"/>
      <c r="P15" s="1961">
        <f t="shared" si="5"/>
      </c>
      <c r="Q15" s="1961"/>
      <c r="R15" s="1961"/>
      <c r="S15" s="1961">
        <f t="shared" si="6"/>
      </c>
      <c r="T15" s="1961">
        <f t="shared" si="7"/>
      </c>
      <c r="U15" s="1961"/>
      <c r="V15" s="1961"/>
      <c r="W15" s="1961">
        <f t="shared" si="8"/>
      </c>
      <c r="X15" s="1961"/>
      <c r="Y15" s="1961"/>
      <c r="Z15" s="1961">
        <f t="shared" si="9"/>
      </c>
      <c r="AA15" s="1961"/>
      <c r="AB15" s="1961"/>
      <c r="AC15" s="1961">
        <f t="shared" si="10"/>
      </c>
      <c r="AD15" s="1961"/>
      <c r="AE15" s="1961"/>
      <c r="AF15" s="1961">
        <f t="shared" si="11"/>
      </c>
      <c r="AG15" s="1961"/>
      <c r="AH15" s="1961"/>
      <c r="AI15" s="1961">
        <f t="shared" si="12"/>
      </c>
      <c r="AJ15" s="1961"/>
      <c r="AK15" s="1961"/>
      <c r="AL15" s="1961">
        <f t="shared" si="13"/>
      </c>
      <c r="AM15" s="1961">
        <f t="shared" si="14"/>
      </c>
      <c r="AN15" s="1961">
        <f t="shared" si="0"/>
      </c>
      <c r="AO15" s="1961">
        <f t="shared" si="1"/>
      </c>
      <c r="AP15" s="1961">
        <f t="shared" si="2"/>
      </c>
      <c r="AQ15" s="1962"/>
      <c r="AR15" s="1477"/>
      <c r="AS15" s="1741">
        <f t="shared" si="15"/>
      </c>
      <c r="AT15" s="1970"/>
      <c r="AU15" s="1971"/>
      <c r="AV15" s="1970"/>
    </row>
    <row r="16" spans="1:48" ht="24.75" customHeight="1">
      <c r="A16" s="1972"/>
      <c r="D16" s="1966"/>
      <c r="E16" s="1967"/>
      <c r="F16" s="1968"/>
      <c r="G16" s="1969"/>
      <c r="H16" s="1961"/>
      <c r="I16" s="1961"/>
      <c r="J16" s="1961">
        <f t="shared" si="3"/>
      </c>
      <c r="K16" s="1961"/>
      <c r="L16" s="1961"/>
      <c r="M16" s="1961">
        <f t="shared" si="4"/>
      </c>
      <c r="N16" s="1961"/>
      <c r="O16" s="1961"/>
      <c r="P16" s="1961">
        <f t="shared" si="5"/>
      </c>
      <c r="Q16" s="1961"/>
      <c r="R16" s="1961"/>
      <c r="S16" s="1961">
        <f t="shared" si="6"/>
      </c>
      <c r="T16" s="1961">
        <f t="shared" si="7"/>
      </c>
      <c r="U16" s="1961"/>
      <c r="V16" s="1961"/>
      <c r="W16" s="1961">
        <f t="shared" si="8"/>
      </c>
      <c r="X16" s="1961"/>
      <c r="Y16" s="1961"/>
      <c r="Z16" s="1961">
        <f t="shared" si="9"/>
      </c>
      <c r="AA16" s="1961"/>
      <c r="AB16" s="1961"/>
      <c r="AC16" s="1961">
        <f t="shared" si="10"/>
      </c>
      <c r="AD16" s="1961"/>
      <c r="AE16" s="1961"/>
      <c r="AF16" s="1961">
        <f t="shared" si="11"/>
      </c>
      <c r="AG16" s="1961"/>
      <c r="AH16" s="1961"/>
      <c r="AI16" s="1961">
        <f t="shared" si="12"/>
      </c>
      <c r="AJ16" s="1961"/>
      <c r="AK16" s="1961"/>
      <c r="AL16" s="1961">
        <f t="shared" si="13"/>
      </c>
      <c r="AM16" s="1961">
        <f t="shared" si="14"/>
      </c>
      <c r="AN16" s="1961">
        <f t="shared" si="0"/>
      </c>
      <c r="AO16" s="1961">
        <f t="shared" si="1"/>
      </c>
      <c r="AP16" s="1961">
        <f t="shared" si="2"/>
      </c>
      <c r="AQ16" s="1962"/>
      <c r="AR16" s="1477"/>
      <c r="AS16" s="1741">
        <f t="shared" si="15"/>
      </c>
      <c r="AT16" s="1970"/>
      <c r="AU16" s="1971"/>
      <c r="AV16" s="1970"/>
    </row>
    <row r="17" spans="1:48" ht="24.75" customHeight="1">
      <c r="A17" s="1972"/>
      <c r="D17" s="1966"/>
      <c r="E17" s="1967"/>
      <c r="F17" s="1968"/>
      <c r="G17" s="1969"/>
      <c r="H17" s="1961"/>
      <c r="I17" s="1961"/>
      <c r="J17" s="1961">
        <f t="shared" si="3"/>
      </c>
      <c r="K17" s="1961"/>
      <c r="L17" s="1961"/>
      <c r="M17" s="1961">
        <f t="shared" si="4"/>
      </c>
      <c r="N17" s="1961"/>
      <c r="O17" s="1961"/>
      <c r="P17" s="1961">
        <f t="shared" si="5"/>
      </c>
      <c r="Q17" s="1961"/>
      <c r="R17" s="1961"/>
      <c r="S17" s="1961">
        <f t="shared" si="6"/>
      </c>
      <c r="T17" s="1961">
        <f t="shared" si="7"/>
      </c>
      <c r="U17" s="1961"/>
      <c r="V17" s="1961"/>
      <c r="W17" s="1961">
        <f t="shared" si="8"/>
      </c>
      <c r="X17" s="1961"/>
      <c r="Y17" s="1961"/>
      <c r="Z17" s="1961">
        <f t="shared" si="9"/>
      </c>
      <c r="AA17" s="1961"/>
      <c r="AB17" s="1961"/>
      <c r="AC17" s="1961">
        <f t="shared" si="10"/>
      </c>
      <c r="AD17" s="1961"/>
      <c r="AE17" s="1961"/>
      <c r="AF17" s="1961">
        <f t="shared" si="11"/>
      </c>
      <c r="AG17" s="1961"/>
      <c r="AH17" s="1961"/>
      <c r="AI17" s="1961">
        <f t="shared" si="12"/>
      </c>
      <c r="AJ17" s="1961"/>
      <c r="AK17" s="1961"/>
      <c r="AL17" s="1961">
        <f t="shared" si="13"/>
      </c>
      <c r="AM17" s="1961">
        <f t="shared" si="14"/>
      </c>
      <c r="AN17" s="1961">
        <f t="shared" si="0"/>
      </c>
      <c r="AO17" s="1961">
        <f t="shared" si="1"/>
      </c>
      <c r="AP17" s="1961">
        <f t="shared" si="2"/>
      </c>
      <c r="AQ17" s="1962"/>
      <c r="AR17" s="1477"/>
      <c r="AS17" s="1741">
        <f t="shared" si="15"/>
      </c>
      <c r="AT17" s="1970"/>
      <c r="AU17" s="1971"/>
      <c r="AV17" s="1970"/>
    </row>
    <row r="18" spans="1:48" ht="24.75" customHeight="1">
      <c r="A18" s="1972"/>
      <c r="D18" s="1966"/>
      <c r="E18" s="1967"/>
      <c r="F18" s="1968"/>
      <c r="G18" s="1969"/>
      <c r="H18" s="1961"/>
      <c r="I18" s="1961"/>
      <c r="J18" s="1961">
        <f t="shared" si="3"/>
      </c>
      <c r="K18" s="1961"/>
      <c r="L18" s="1961"/>
      <c r="M18" s="1961">
        <f t="shared" si="4"/>
      </c>
      <c r="N18" s="1961"/>
      <c r="O18" s="1961"/>
      <c r="P18" s="1961">
        <f t="shared" si="5"/>
      </c>
      <c r="Q18" s="1961"/>
      <c r="R18" s="1961"/>
      <c r="S18" s="1961">
        <f t="shared" si="6"/>
      </c>
      <c r="T18" s="1961">
        <f t="shared" si="7"/>
      </c>
      <c r="U18" s="1961"/>
      <c r="V18" s="1961"/>
      <c r="W18" s="1961">
        <f t="shared" si="8"/>
      </c>
      <c r="X18" s="1961"/>
      <c r="Y18" s="1961"/>
      <c r="Z18" s="1961">
        <f t="shared" si="9"/>
      </c>
      <c r="AA18" s="1961"/>
      <c r="AB18" s="1961"/>
      <c r="AC18" s="1961">
        <f t="shared" si="10"/>
      </c>
      <c r="AD18" s="1961"/>
      <c r="AE18" s="1961"/>
      <c r="AF18" s="1961">
        <f t="shared" si="11"/>
      </c>
      <c r="AG18" s="1961"/>
      <c r="AH18" s="1961"/>
      <c r="AI18" s="1961">
        <f t="shared" si="12"/>
      </c>
      <c r="AJ18" s="1961"/>
      <c r="AK18" s="1961"/>
      <c r="AL18" s="1961">
        <f t="shared" si="13"/>
      </c>
      <c r="AM18" s="1961">
        <f t="shared" si="14"/>
      </c>
      <c r="AN18" s="1961">
        <f t="shared" si="0"/>
      </c>
      <c r="AO18" s="1961">
        <f t="shared" si="1"/>
      </c>
      <c r="AP18" s="1961">
        <f t="shared" si="2"/>
      </c>
      <c r="AQ18" s="1962"/>
      <c r="AR18" s="1477"/>
      <c r="AS18" s="1741">
        <f t="shared" si="15"/>
      </c>
      <c r="AT18" s="1970"/>
      <c r="AU18" s="1971"/>
      <c r="AV18" s="1970"/>
    </row>
    <row r="19" spans="1:48" ht="24.75" customHeight="1">
      <c r="A19" s="1972"/>
      <c r="D19" s="1966"/>
      <c r="E19" s="1967"/>
      <c r="F19" s="1968"/>
      <c r="G19" s="1969"/>
      <c r="H19" s="1961"/>
      <c r="I19" s="1961"/>
      <c r="J19" s="1961">
        <f t="shared" si="3"/>
      </c>
      <c r="K19" s="1961"/>
      <c r="L19" s="1961"/>
      <c r="M19" s="1961">
        <f t="shared" si="4"/>
      </c>
      <c r="N19" s="1961"/>
      <c r="O19" s="1961"/>
      <c r="P19" s="1961">
        <f t="shared" si="5"/>
      </c>
      <c r="Q19" s="1961"/>
      <c r="R19" s="1961"/>
      <c r="S19" s="1961">
        <f t="shared" si="6"/>
      </c>
      <c r="T19" s="1961">
        <f t="shared" si="7"/>
      </c>
      <c r="U19" s="1961"/>
      <c r="V19" s="1961"/>
      <c r="W19" s="1961">
        <f t="shared" si="8"/>
      </c>
      <c r="X19" s="1961"/>
      <c r="Y19" s="1961"/>
      <c r="Z19" s="1961">
        <f t="shared" si="9"/>
      </c>
      <c r="AA19" s="1961"/>
      <c r="AB19" s="1961"/>
      <c r="AC19" s="1961">
        <f t="shared" si="10"/>
      </c>
      <c r="AD19" s="1961"/>
      <c r="AE19" s="1961"/>
      <c r="AF19" s="1961">
        <f t="shared" si="11"/>
      </c>
      <c r="AG19" s="1961"/>
      <c r="AH19" s="1961"/>
      <c r="AI19" s="1961">
        <f t="shared" si="12"/>
      </c>
      <c r="AJ19" s="1961"/>
      <c r="AK19" s="1961"/>
      <c r="AL19" s="1961">
        <f t="shared" si="13"/>
      </c>
      <c r="AM19" s="1961">
        <f t="shared" si="14"/>
      </c>
      <c r="AN19" s="1961">
        <f t="shared" si="0"/>
      </c>
      <c r="AO19" s="1961">
        <f t="shared" si="1"/>
      </c>
      <c r="AP19" s="1961">
        <f t="shared" si="2"/>
      </c>
      <c r="AQ19" s="1962"/>
      <c r="AR19" s="1477"/>
      <c r="AS19" s="1741">
        <f t="shared" si="15"/>
      </c>
      <c r="AT19" s="1970"/>
      <c r="AU19" s="1971"/>
      <c r="AV19" s="1970"/>
    </row>
    <row r="20" spans="1:48" ht="24.75" customHeight="1">
      <c r="A20" s="1972"/>
      <c r="D20" s="1966"/>
      <c r="E20" s="1967"/>
      <c r="F20" s="1968"/>
      <c r="G20" s="1969"/>
      <c r="H20" s="1961"/>
      <c r="I20" s="1961"/>
      <c r="J20" s="1961">
        <f t="shared" si="3"/>
      </c>
      <c r="K20" s="1961"/>
      <c r="L20" s="1961"/>
      <c r="M20" s="1961">
        <f t="shared" si="4"/>
      </c>
      <c r="N20" s="1961"/>
      <c r="O20" s="1961"/>
      <c r="P20" s="1961">
        <f t="shared" si="5"/>
      </c>
      <c r="Q20" s="1961"/>
      <c r="R20" s="1961"/>
      <c r="S20" s="1961">
        <f t="shared" si="6"/>
      </c>
      <c r="T20" s="1961">
        <f t="shared" si="7"/>
      </c>
      <c r="U20" s="1961"/>
      <c r="V20" s="1961"/>
      <c r="W20" s="1961">
        <f t="shared" si="8"/>
      </c>
      <c r="X20" s="1961"/>
      <c r="Y20" s="1961"/>
      <c r="Z20" s="1961">
        <f t="shared" si="9"/>
      </c>
      <c r="AA20" s="1961"/>
      <c r="AB20" s="1961"/>
      <c r="AC20" s="1961">
        <f t="shared" si="10"/>
      </c>
      <c r="AD20" s="1961"/>
      <c r="AE20" s="1961"/>
      <c r="AF20" s="1961">
        <f t="shared" si="11"/>
      </c>
      <c r="AG20" s="1961"/>
      <c r="AH20" s="1961"/>
      <c r="AI20" s="1961">
        <f t="shared" si="12"/>
      </c>
      <c r="AJ20" s="1961"/>
      <c r="AK20" s="1961"/>
      <c r="AL20" s="1961">
        <f t="shared" si="13"/>
      </c>
      <c r="AM20" s="1961">
        <f t="shared" si="14"/>
      </c>
      <c r="AN20" s="1961">
        <f t="shared" si="0"/>
      </c>
      <c r="AO20" s="1961">
        <f t="shared" si="1"/>
      </c>
      <c r="AP20" s="1961">
        <f t="shared" si="2"/>
      </c>
      <c r="AQ20" s="1962"/>
      <c r="AR20" s="1477"/>
      <c r="AS20" s="1741">
        <f t="shared" si="15"/>
      </c>
      <c r="AT20" s="1970"/>
      <c r="AU20" s="1971"/>
      <c r="AV20" s="1970"/>
    </row>
    <row r="21" spans="1:48" ht="24.75" customHeight="1">
      <c r="A21" s="1972"/>
      <c r="D21" s="1966"/>
      <c r="E21" s="1967"/>
      <c r="F21" s="1968"/>
      <c r="G21" s="1969"/>
      <c r="H21" s="1961"/>
      <c r="I21" s="1961"/>
      <c r="J21" s="1961">
        <f t="shared" si="3"/>
      </c>
      <c r="K21" s="1961"/>
      <c r="L21" s="1961"/>
      <c r="M21" s="1961">
        <f t="shared" si="4"/>
      </c>
      <c r="N21" s="1961"/>
      <c r="O21" s="1961"/>
      <c r="P21" s="1961">
        <f t="shared" si="5"/>
      </c>
      <c r="Q21" s="1961"/>
      <c r="R21" s="1961"/>
      <c r="S21" s="1961">
        <f t="shared" si="6"/>
      </c>
      <c r="T21" s="1961">
        <f t="shared" si="7"/>
      </c>
      <c r="U21" s="1961"/>
      <c r="V21" s="1961"/>
      <c r="W21" s="1961">
        <f t="shared" si="8"/>
      </c>
      <c r="X21" s="1961"/>
      <c r="Y21" s="1961"/>
      <c r="Z21" s="1961">
        <f t="shared" si="9"/>
      </c>
      <c r="AA21" s="1961"/>
      <c r="AB21" s="1961"/>
      <c r="AC21" s="1961">
        <f t="shared" si="10"/>
      </c>
      <c r="AD21" s="1961"/>
      <c r="AE21" s="1961"/>
      <c r="AF21" s="1961">
        <f t="shared" si="11"/>
      </c>
      <c r="AG21" s="1961"/>
      <c r="AH21" s="1961"/>
      <c r="AI21" s="1961">
        <f t="shared" si="12"/>
      </c>
      <c r="AJ21" s="1961"/>
      <c r="AK21" s="1961"/>
      <c r="AL21" s="1961">
        <f t="shared" si="13"/>
      </c>
      <c r="AM21" s="1961">
        <f t="shared" si="14"/>
      </c>
      <c r="AN21" s="1961">
        <f t="shared" si="0"/>
      </c>
      <c r="AO21" s="1961">
        <f t="shared" si="1"/>
      </c>
      <c r="AP21" s="1961">
        <f t="shared" si="2"/>
      </c>
      <c r="AQ21" s="1962"/>
      <c r="AR21" s="1477"/>
      <c r="AS21" s="1741">
        <f t="shared" si="15"/>
      </c>
      <c r="AT21" s="1970"/>
      <c r="AU21" s="1971"/>
      <c r="AV21" s="1970"/>
    </row>
    <row r="22" spans="1:48" ht="24.75" customHeight="1">
      <c r="D22" s="1966"/>
      <c r="E22" s="1967"/>
      <c r="F22" s="1968"/>
      <c r="G22" s="1969"/>
      <c r="H22" s="1961"/>
      <c r="I22" s="1961"/>
      <c r="J22" s="1961">
        <f t="shared" si="3"/>
      </c>
      <c r="K22" s="1961"/>
      <c r="L22" s="1961"/>
      <c r="M22" s="1961">
        <f t="shared" si="4"/>
      </c>
      <c r="N22" s="1961"/>
      <c r="O22" s="1961"/>
      <c r="P22" s="1961">
        <f t="shared" si="5"/>
      </c>
      <c r="Q22" s="1961"/>
      <c r="R22" s="1961"/>
      <c r="S22" s="1961">
        <f t="shared" si="6"/>
      </c>
      <c r="T22" s="1961">
        <f t="shared" si="7"/>
      </c>
      <c r="U22" s="1961"/>
      <c r="V22" s="1961"/>
      <c r="W22" s="1961">
        <f t="shared" si="8"/>
      </c>
      <c r="X22" s="1961"/>
      <c r="Y22" s="1961"/>
      <c r="Z22" s="1961">
        <f t="shared" si="9"/>
      </c>
      <c r="AA22" s="1961"/>
      <c r="AB22" s="1961"/>
      <c r="AC22" s="1961">
        <f t="shared" si="10"/>
      </c>
      <c r="AD22" s="1961"/>
      <c r="AE22" s="1961"/>
      <c r="AF22" s="1961">
        <f t="shared" si="11"/>
      </c>
      <c r="AG22" s="1961"/>
      <c r="AH22" s="1961"/>
      <c r="AI22" s="1961">
        <f t="shared" si="12"/>
      </c>
      <c r="AJ22" s="1961"/>
      <c r="AK22" s="1961"/>
      <c r="AL22" s="1961">
        <f t="shared" si="13"/>
      </c>
      <c r="AM22" s="1961">
        <f t="shared" si="14"/>
      </c>
      <c r="AN22" s="1961">
        <f t="shared" si="0"/>
      </c>
      <c r="AO22" s="1961">
        <f t="shared" si="1"/>
      </c>
      <c r="AP22" s="1961">
        <f t="shared" si="2"/>
      </c>
      <c r="AQ22" s="1962"/>
      <c r="AR22" s="1477"/>
      <c r="AS22" s="1741">
        <f t="shared" si="15"/>
      </c>
      <c r="AT22" s="1970"/>
      <c r="AU22" s="1971"/>
      <c r="AV22" s="1970"/>
    </row>
    <row r="23" spans="1:48" ht="24.75" customHeight="1">
      <c r="D23" s="1966"/>
      <c r="E23" s="1967"/>
      <c r="F23" s="1968"/>
      <c r="G23" s="1969"/>
      <c r="H23" s="1961"/>
      <c r="I23" s="1961"/>
      <c r="J23" s="1961">
        <f t="shared" si="3"/>
      </c>
      <c r="K23" s="1961"/>
      <c r="L23" s="1961"/>
      <c r="M23" s="1961">
        <f t="shared" si="4"/>
      </c>
      <c r="N23" s="1961"/>
      <c r="O23" s="1961"/>
      <c r="P23" s="1961">
        <f t="shared" si="5"/>
      </c>
      <c r="Q23" s="1961"/>
      <c r="R23" s="1961"/>
      <c r="S23" s="1961">
        <f t="shared" si="6"/>
      </c>
      <c r="T23" s="1961">
        <f t="shared" si="7"/>
      </c>
      <c r="U23" s="1961"/>
      <c r="V23" s="1961"/>
      <c r="W23" s="1961">
        <f t="shared" si="8"/>
      </c>
      <c r="X23" s="1961"/>
      <c r="Y23" s="1961"/>
      <c r="Z23" s="1961">
        <f t="shared" si="9"/>
      </c>
      <c r="AA23" s="1961"/>
      <c r="AB23" s="1961"/>
      <c r="AC23" s="1961">
        <f t="shared" si="10"/>
      </c>
      <c r="AD23" s="1961"/>
      <c r="AE23" s="1961"/>
      <c r="AF23" s="1961">
        <f t="shared" si="11"/>
      </c>
      <c r="AG23" s="1961"/>
      <c r="AH23" s="1961"/>
      <c r="AI23" s="1961">
        <f t="shared" si="12"/>
      </c>
      <c r="AJ23" s="1961"/>
      <c r="AK23" s="1961"/>
      <c r="AL23" s="1961">
        <f t="shared" si="13"/>
      </c>
      <c r="AM23" s="1961">
        <f t="shared" si="14"/>
      </c>
      <c r="AN23" s="1961">
        <f t="shared" si="0"/>
      </c>
      <c r="AO23" s="1961">
        <f t="shared" si="1"/>
      </c>
      <c r="AP23" s="1961">
        <f t="shared" si="2"/>
      </c>
      <c r="AQ23" s="1962"/>
      <c r="AR23" s="1477"/>
      <c r="AS23" s="1741">
        <f t="shared" si="15"/>
      </c>
      <c r="AT23" s="1970"/>
      <c r="AU23" s="1971"/>
      <c r="AV23" s="1970"/>
    </row>
    <row r="24" spans="1:48" ht="24.75" customHeight="1">
      <c r="A24" s="1972"/>
      <c r="D24" s="1966"/>
      <c r="E24" s="1967"/>
      <c r="F24" s="1968"/>
      <c r="G24" s="1969"/>
      <c r="H24" s="1961"/>
      <c r="I24" s="1961"/>
      <c r="J24" s="1961">
        <f t="shared" si="3"/>
      </c>
      <c r="K24" s="1961"/>
      <c r="L24" s="1961"/>
      <c r="M24" s="1961">
        <f t="shared" si="4"/>
      </c>
      <c r="N24" s="1961"/>
      <c r="O24" s="1961"/>
      <c r="P24" s="1961">
        <f t="shared" si="5"/>
      </c>
      <c r="Q24" s="1961"/>
      <c r="R24" s="1961"/>
      <c r="S24" s="1961">
        <f t="shared" si="6"/>
      </c>
      <c r="T24" s="1961">
        <f t="shared" si="7"/>
      </c>
      <c r="U24" s="1961"/>
      <c r="V24" s="1961"/>
      <c r="W24" s="1961">
        <f t="shared" si="8"/>
      </c>
      <c r="X24" s="1961"/>
      <c r="Y24" s="1961"/>
      <c r="Z24" s="1961">
        <f t="shared" si="9"/>
      </c>
      <c r="AA24" s="1961"/>
      <c r="AB24" s="1961"/>
      <c r="AC24" s="1961">
        <f t="shared" si="10"/>
      </c>
      <c r="AD24" s="1961"/>
      <c r="AE24" s="1961"/>
      <c r="AF24" s="1961">
        <f t="shared" si="11"/>
      </c>
      <c r="AG24" s="1961"/>
      <c r="AH24" s="1961"/>
      <c r="AI24" s="1961">
        <f t="shared" si="12"/>
      </c>
      <c r="AJ24" s="1961"/>
      <c r="AK24" s="1961"/>
      <c r="AL24" s="1961">
        <f t="shared" si="13"/>
      </c>
      <c r="AM24" s="1961">
        <f t="shared" si="14"/>
      </c>
      <c r="AN24" s="1961">
        <f t="shared" si="0"/>
      </c>
      <c r="AO24" s="1961">
        <f t="shared" si="1"/>
      </c>
      <c r="AP24" s="1961">
        <f t="shared" si="2"/>
      </c>
      <c r="AQ24" s="1962"/>
      <c r="AR24" s="1477"/>
      <c r="AS24" s="1741">
        <f t="shared" si="15"/>
      </c>
      <c r="AT24" s="1970"/>
      <c r="AU24" s="1971"/>
      <c r="AV24" s="1970"/>
    </row>
    <row r="25" spans="1:48" ht="24.75" customHeight="1">
      <c r="A25" s="1972"/>
      <c r="D25" s="1966"/>
      <c r="E25" s="1967"/>
      <c r="F25" s="1968"/>
      <c r="G25" s="1969"/>
      <c r="H25" s="1961"/>
      <c r="I25" s="1961"/>
      <c r="J25" s="1961">
        <f t="shared" si="3"/>
      </c>
      <c r="K25" s="1961"/>
      <c r="L25" s="1961"/>
      <c r="M25" s="1961">
        <f t="shared" si="4"/>
      </c>
      <c r="N25" s="1961"/>
      <c r="O25" s="1961"/>
      <c r="P25" s="1961">
        <f t="shared" si="5"/>
      </c>
      <c r="Q25" s="1961"/>
      <c r="R25" s="1961"/>
      <c r="S25" s="1961">
        <f t="shared" si="6"/>
      </c>
      <c r="T25" s="1961">
        <f t="shared" si="7"/>
      </c>
      <c r="U25" s="1961"/>
      <c r="V25" s="1961"/>
      <c r="W25" s="1961">
        <f t="shared" si="8"/>
      </c>
      <c r="X25" s="1961"/>
      <c r="Y25" s="1961"/>
      <c r="Z25" s="1961">
        <f t="shared" si="9"/>
      </c>
      <c r="AA25" s="1961"/>
      <c r="AB25" s="1961"/>
      <c r="AC25" s="1961">
        <f t="shared" si="10"/>
      </c>
      <c r="AD25" s="1961"/>
      <c r="AE25" s="1961"/>
      <c r="AF25" s="1961">
        <f t="shared" si="11"/>
      </c>
      <c r="AG25" s="1961"/>
      <c r="AH25" s="1961"/>
      <c r="AI25" s="1961">
        <f t="shared" si="12"/>
      </c>
      <c r="AJ25" s="1961"/>
      <c r="AK25" s="1961"/>
      <c r="AL25" s="1961">
        <f t="shared" si="13"/>
      </c>
      <c r="AM25" s="1961">
        <f t="shared" si="14"/>
      </c>
      <c r="AN25" s="1961">
        <f t="shared" si="0"/>
      </c>
      <c r="AO25" s="1961">
        <f t="shared" si="1"/>
      </c>
      <c r="AP25" s="1961">
        <f t="shared" si="2"/>
      </c>
      <c r="AQ25" s="1962"/>
      <c r="AR25" s="1477"/>
      <c r="AS25" s="1741">
        <f t="shared" si="15"/>
      </c>
      <c r="AT25" s="1970"/>
      <c r="AU25" s="1971"/>
      <c r="AV25" s="1970"/>
    </row>
    <row r="26" spans="1:48" ht="24.75" customHeight="1">
      <c r="A26" s="1972"/>
      <c r="D26" s="1966"/>
      <c r="E26" s="1967"/>
      <c r="F26" s="1968"/>
      <c r="G26" s="1969"/>
      <c r="H26" s="1961"/>
      <c r="I26" s="1961"/>
      <c r="J26" s="1961">
        <f t="shared" si="3"/>
      </c>
      <c r="K26" s="1961"/>
      <c r="L26" s="1961"/>
      <c r="M26" s="1961">
        <f t="shared" si="4"/>
      </c>
      <c r="N26" s="1961"/>
      <c r="O26" s="1961"/>
      <c r="P26" s="1961">
        <f t="shared" si="5"/>
      </c>
      <c r="Q26" s="1961"/>
      <c r="R26" s="1961"/>
      <c r="S26" s="1961">
        <f t="shared" si="6"/>
      </c>
      <c r="T26" s="1961">
        <f t="shared" si="7"/>
      </c>
      <c r="U26" s="1961"/>
      <c r="V26" s="1961"/>
      <c r="W26" s="1961">
        <f t="shared" si="8"/>
      </c>
      <c r="X26" s="1961"/>
      <c r="Y26" s="1961"/>
      <c r="Z26" s="1961">
        <f t="shared" si="9"/>
      </c>
      <c r="AA26" s="1961"/>
      <c r="AB26" s="1961"/>
      <c r="AC26" s="1961">
        <f t="shared" si="10"/>
      </c>
      <c r="AD26" s="1961"/>
      <c r="AE26" s="1961"/>
      <c r="AF26" s="1961">
        <f t="shared" si="11"/>
      </c>
      <c r="AG26" s="1961"/>
      <c r="AH26" s="1961"/>
      <c r="AI26" s="1961">
        <f t="shared" si="12"/>
      </c>
      <c r="AJ26" s="1961"/>
      <c r="AK26" s="1961"/>
      <c r="AL26" s="1961">
        <f t="shared" si="13"/>
      </c>
      <c r="AM26" s="1961">
        <f t="shared" si="14"/>
      </c>
      <c r="AN26" s="1961">
        <f t="shared" si="0"/>
      </c>
      <c r="AO26" s="1961">
        <f t="shared" si="1"/>
      </c>
      <c r="AP26" s="1961">
        <f t="shared" si="2"/>
      </c>
      <c r="AQ26" s="1962"/>
      <c r="AR26" s="1477"/>
      <c r="AS26" s="1741">
        <f t="shared" si="15"/>
      </c>
      <c r="AT26" s="1970"/>
      <c r="AU26" s="1971"/>
      <c r="AV26" s="1970"/>
    </row>
    <row r="27" spans="1:48" ht="25.35" customHeight="1" thickBot="1">
      <c r="D27" s="1974" t="s">
        <v>118</v>
      </c>
      <c r="E27" s="1975"/>
      <c r="F27" s="1976"/>
      <c r="G27" s="1977"/>
      <c r="H27" s="1978"/>
      <c r="I27" s="1978"/>
      <c r="J27" s="1979">
        <f>SUM(J9:J26)</f>
      </c>
      <c r="K27" s="1978"/>
      <c r="L27" s="1978"/>
      <c r="M27" s="1979">
        <f>SUM(M9:M26)</f>
      </c>
      <c r="N27" s="1978"/>
      <c r="O27" s="1978"/>
      <c r="P27" s="1979">
        <f>SUM(P9:P26)</f>
      </c>
      <c r="Q27" s="1978"/>
      <c r="R27" s="1978"/>
      <c r="S27" s="1979">
        <f>SUM(S9:S26)</f>
      </c>
      <c r="T27" s="1979">
        <f>SUM(T9:T26)</f>
      </c>
      <c r="U27" s="1978"/>
      <c r="V27" s="1978"/>
      <c r="W27" s="1979">
        <f>SUM(W9:W26)</f>
      </c>
      <c r="X27" s="1978"/>
      <c r="Y27" s="1978"/>
      <c r="Z27" s="1979">
        <f>SUM(Z9:Z26)</f>
      </c>
      <c r="AA27" s="1978"/>
      <c r="AB27" s="1978"/>
      <c r="AC27" s="1979">
        <f>SUM(AC9:AC26)</f>
      </c>
      <c r="AD27" s="1978"/>
      <c r="AE27" s="1978"/>
      <c r="AF27" s="1979">
        <f>SUM(AF9:AF26)</f>
      </c>
      <c r="AG27" s="1978"/>
      <c r="AH27" s="1978"/>
      <c r="AI27" s="1979">
        <f>SUM(AI9:AI26)</f>
      </c>
      <c r="AJ27" s="1978"/>
      <c r="AK27" s="1978"/>
      <c r="AL27" s="1979">
        <f>SUM(AL9:AL26)</f>
      </c>
      <c r="AM27" s="1978"/>
      <c r="AN27" s="1979">
        <f>SUM(AN9:AN26)</f>
      </c>
      <c r="AO27" s="1978"/>
      <c r="AP27" s="1979">
        <f>SUM(AP9:AP26)</f>
      </c>
      <c r="AQ27" s="1980"/>
      <c r="AR27" s="1477"/>
      <c r="AS27" s="1741">
        <f t="shared" si="15"/>
      </c>
    </row>
    <row r="28" spans="1:48" ht="9.75" customHeight="1" thickBot="1">
      <c r="D28" s="1625"/>
      <c r="E28" s="1981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894"/>
      <c r="W28" s="1894"/>
      <c r="X28" s="1894"/>
      <c r="Y28" s="1894"/>
      <c r="Z28" s="1894"/>
      <c r="AA28" s="1894"/>
      <c r="AB28" s="1894"/>
      <c r="AC28" s="1894"/>
      <c r="AD28" s="1894"/>
      <c r="AE28" s="1894"/>
      <c r="AF28" s="1894"/>
      <c r="AG28" s="1894"/>
      <c r="AH28" s="1894"/>
      <c r="AI28" s="1894"/>
      <c r="AJ28" s="1894"/>
      <c r="AK28" s="1894"/>
      <c r="AL28" s="1894"/>
      <c r="AM28" s="1894"/>
      <c r="AN28" s="1894"/>
      <c r="AO28" s="1894"/>
      <c r="AP28" s="1894"/>
      <c r="AQ28" s="1982"/>
      <c r="AR28" s="1477"/>
      <c r="AT28" s="1970"/>
      <c r="AU28" s="1971"/>
      <c r="AV28" s="1970"/>
    </row>
    <row r="29" spans="1:48" s="1720" customFormat="1" ht="14.25" thickBot="1">
      <c r="D29" s="1724" t="s">
        <v>31</v>
      </c>
      <c r="E29" s="1725"/>
      <c r="F29" s="1725"/>
      <c r="G29" s="1983" t="s">
        <v>119</v>
      </c>
      <c r="H29" s="1726"/>
      <c r="I29" s="1984"/>
      <c r="J29" s="1726"/>
      <c r="K29" s="1726"/>
      <c r="L29" s="1984"/>
      <c r="M29" s="1726"/>
      <c r="N29" s="1985"/>
      <c r="O29" s="1986"/>
      <c r="P29" s="1985"/>
      <c r="Q29" s="1985"/>
      <c r="R29" s="1986"/>
      <c r="S29" s="1985"/>
      <c r="T29" s="1985"/>
      <c r="U29" s="1726"/>
      <c r="V29" s="1726"/>
      <c r="W29" s="1726"/>
      <c r="X29" s="1725"/>
      <c r="Y29" s="1726"/>
      <c r="Z29" s="1726"/>
      <c r="AA29" s="1725"/>
      <c r="AB29" s="1987"/>
      <c r="AC29" s="1985"/>
      <c r="AD29" s="1725"/>
      <c r="AE29" s="1987"/>
      <c r="AF29" s="1985"/>
      <c r="AG29" s="1725"/>
      <c r="AH29" s="1987"/>
      <c r="AI29" s="1985"/>
      <c r="AJ29" s="1725"/>
      <c r="AK29" s="1987"/>
      <c r="AL29" s="1985"/>
      <c r="AM29" s="1983"/>
      <c r="AN29" s="1985"/>
      <c r="AO29" s="1983"/>
      <c r="AP29" s="1985"/>
      <c r="AQ29" s="1727" t="s">
        <v>120</v>
      </c>
      <c r="AR29" s="1728"/>
      <c r="AT29" s="1988"/>
      <c r="AU29" s="1989"/>
      <c r="AV29" s="1988"/>
    </row>
    <row r="30" spans="1:48" ht="30.2" customHeight="1">
      <c r="H30" s="1490"/>
      <c r="K30" s="1490"/>
    </row>
    <row r="31" spans="1:48" ht="30.2" hidden="1" customHeight="1">
      <c r="J31" s="1734"/>
      <c r="M31" s="1734"/>
    </row>
    <row r="32" spans="1:48" ht="30.2" hidden="1" customHeight="1">
      <c r="H32" s="1990"/>
      <c r="I32" s="1970"/>
      <c r="J32" s="1734"/>
      <c r="K32" s="1990"/>
      <c r="L32" s="1970"/>
      <c r="M32" s="1734"/>
      <c r="N32" s="1734"/>
      <c r="P32" s="1734"/>
      <c r="Q32" s="1734"/>
      <c r="S32" s="1734"/>
      <c r="T32" s="1734"/>
    </row>
    <row r="33" spans="6:20" ht="30.2" hidden="1" customHeight="1"/>
    <row r="34" spans="6:20" ht="30.2" hidden="1" customHeight="1">
      <c r="F34" s="1490"/>
      <c r="H34" s="1734"/>
      <c r="J34" s="1734"/>
      <c r="K34" s="1734"/>
      <c r="M34" s="1734"/>
      <c r="N34" s="1734"/>
      <c r="P34" s="1734"/>
      <c r="Q34" s="1734"/>
      <c r="S34" s="1734"/>
      <c r="T34" s="1734"/>
    </row>
    <row r="35" spans="6:20" ht="30.2" hidden="1" customHeight="1">
      <c r="F35" s="1490"/>
      <c r="H35" s="1734"/>
      <c r="J35" s="1734"/>
      <c r="K35" s="1734"/>
      <c r="M35" s="1734"/>
      <c r="N35" s="1734"/>
      <c r="P35" s="1734"/>
      <c r="Q35" s="1734"/>
      <c r="S35" s="1734"/>
      <c r="T35" s="1734"/>
    </row>
    <row r="36" spans="6:20" ht="30.2" hidden="1" customHeight="1">
      <c r="F36" s="1490"/>
      <c r="H36" s="1734"/>
      <c r="J36" s="1734"/>
      <c r="K36" s="1734"/>
      <c r="M36" s="1734"/>
      <c r="N36" s="1734"/>
      <c r="P36" s="1734"/>
      <c r="Q36" s="1734"/>
      <c r="S36" s="1734"/>
      <c r="T36" s="1734"/>
    </row>
    <row r="37" spans="6:20" ht="30.2" hidden="1" customHeight="1">
      <c r="F37" s="1490"/>
      <c r="H37" s="1734"/>
      <c r="J37" s="1734"/>
      <c r="K37" s="1734"/>
      <c r="M37" s="1734"/>
      <c r="N37" s="1734"/>
      <c r="P37" s="1734"/>
      <c r="Q37" s="1734"/>
      <c r="S37" s="1734"/>
      <c r="T37" s="1734"/>
    </row>
    <row r="38" spans="6:20" ht="30.2" hidden="1" customHeight="1">
      <c r="F38" s="1490"/>
      <c r="H38" s="1734"/>
      <c r="J38" s="1734"/>
      <c r="K38" s="1734"/>
      <c r="M38" s="1734"/>
      <c r="N38" s="1734"/>
      <c r="P38" s="1734"/>
      <c r="Q38" s="1734"/>
      <c r="S38" s="1734"/>
      <c r="T38" s="1734"/>
    </row>
    <row r="39" spans="6:20" ht="30.2" hidden="1" customHeight="1">
      <c r="F39" s="1490"/>
      <c r="H39" s="1734"/>
      <c r="J39" s="1734"/>
      <c r="K39" s="1734"/>
      <c r="M39" s="1734"/>
      <c r="N39" s="1734"/>
      <c r="P39" s="1734"/>
      <c r="Q39" s="1734"/>
      <c r="S39" s="1734"/>
      <c r="T39" s="1734"/>
    </row>
    <row r="40" spans="6:20" ht="30.2" hidden="1" customHeight="1">
      <c r="F40" s="1490"/>
      <c r="H40" s="1734"/>
      <c r="J40" s="1734"/>
      <c r="K40" s="1734"/>
      <c r="M40" s="1734"/>
      <c r="N40" s="1734"/>
      <c r="P40" s="1734"/>
      <c r="Q40" s="1734"/>
      <c r="S40" s="1734"/>
      <c r="T40" s="1734"/>
    </row>
    <row r="41" spans="6:20" ht="30.2" hidden="1" customHeight="1">
      <c r="F41" s="1490"/>
      <c r="H41" s="1734"/>
      <c r="J41" s="1734"/>
      <c r="K41" s="1734"/>
      <c r="M41" s="1734"/>
      <c r="N41" s="1734"/>
      <c r="P41" s="1734"/>
      <c r="Q41" s="1734"/>
      <c r="S41" s="1734"/>
      <c r="T41" s="1734"/>
    </row>
    <row r="42" spans="6:20" ht="30.2" hidden="1" customHeight="1">
      <c r="F42" s="1490"/>
      <c r="H42" s="1734"/>
      <c r="J42" s="1734"/>
      <c r="K42" s="1734"/>
      <c r="M42" s="1734"/>
      <c r="N42" s="1734"/>
      <c r="P42" s="1734"/>
      <c r="Q42" s="1734"/>
      <c r="S42" s="1734"/>
      <c r="T42" s="1734"/>
    </row>
    <row r="43" spans="6:20" ht="30.2" hidden="1" customHeight="1">
      <c r="F43" s="1490"/>
      <c r="H43" s="1734"/>
      <c r="J43" s="1734"/>
      <c r="K43" s="1734"/>
      <c r="M43" s="1734"/>
      <c r="N43" s="1734"/>
      <c r="P43" s="1734"/>
      <c r="Q43" s="1734"/>
      <c r="S43" s="1734"/>
      <c r="T43" s="1734"/>
    </row>
    <row r="44" spans="6:20" ht="30.2" hidden="1" customHeight="1">
      <c r="F44" s="1490"/>
      <c r="H44" s="1734"/>
      <c r="J44" s="1734"/>
      <c r="K44" s="1734"/>
      <c r="M44" s="1734"/>
      <c r="N44" s="1734"/>
      <c r="P44" s="1734"/>
      <c r="Q44" s="1734"/>
      <c r="S44" s="1734"/>
      <c r="T44" s="1734"/>
    </row>
    <row r="45" spans="6:20" ht="30.2" hidden="1" customHeight="1">
      <c r="F45" s="1490"/>
      <c r="H45" s="1734"/>
      <c r="J45" s="1734"/>
      <c r="K45" s="1734"/>
      <c r="M45" s="1734"/>
      <c r="N45" s="1734"/>
      <c r="P45" s="1734"/>
      <c r="Q45" s="1734"/>
      <c r="S45" s="1734"/>
      <c r="T45" s="1734"/>
    </row>
    <row r="46" spans="6:20" ht="30.2" hidden="1" customHeight="1">
      <c r="F46" s="1490"/>
      <c r="H46" s="1734"/>
      <c r="J46" s="1734"/>
      <c r="K46" s="1734"/>
      <c r="M46" s="1734"/>
      <c r="N46" s="1734"/>
      <c r="P46" s="1734"/>
      <c r="Q46" s="1734"/>
      <c r="S46" s="1734"/>
      <c r="T46" s="1734"/>
    </row>
    <row r="47" spans="6:20" ht="30.2" hidden="1" customHeight="1">
      <c r="F47" s="1490"/>
      <c r="H47" s="1734"/>
      <c r="J47" s="1734"/>
      <c r="K47" s="1734"/>
      <c r="M47" s="1734"/>
      <c r="N47" s="1734"/>
      <c r="P47" s="1734"/>
      <c r="Q47" s="1734"/>
      <c r="S47" s="1734"/>
      <c r="T47" s="1734"/>
    </row>
    <row r="48" spans="6:20" ht="30.2" hidden="1" customHeight="1">
      <c r="F48" s="1490"/>
      <c r="H48" s="1734"/>
      <c r="J48" s="1734"/>
      <c r="K48" s="1734"/>
      <c r="M48" s="1734"/>
      <c r="N48" s="1734"/>
      <c r="P48" s="1734"/>
      <c r="Q48" s="1734"/>
      <c r="S48" s="1734"/>
      <c r="T48" s="1734"/>
    </row>
    <row r="49" spans="1:47" ht="30.2" hidden="1" customHeight="1">
      <c r="F49" s="1490"/>
      <c r="H49" s="1734"/>
      <c r="J49" s="1734"/>
      <c r="K49" s="1734"/>
      <c r="M49" s="1734"/>
      <c r="N49" s="1734"/>
      <c r="P49" s="1734"/>
      <c r="Q49" s="1734"/>
      <c r="S49" s="1734"/>
      <c r="T49" s="1734"/>
    </row>
    <row r="50" spans="1:47" s="1734" customFormat="1" ht="30.2" hidden="1" customHeight="1">
      <c r="A50" s="1490"/>
      <c r="B50" s="1490"/>
      <c r="C50" s="1490"/>
      <c r="D50" s="1490"/>
      <c r="E50" s="1490"/>
      <c r="F50" s="1490"/>
      <c r="G50" s="1471"/>
      <c r="H50" s="1734"/>
      <c r="I50" s="1970"/>
      <c r="J50" s="1734"/>
      <c r="K50" s="1734"/>
      <c r="L50" s="1970"/>
      <c r="M50" s="1734"/>
      <c r="N50" s="1734"/>
      <c r="O50" s="1970"/>
      <c r="P50" s="1734"/>
      <c r="Q50" s="1734"/>
      <c r="R50" s="1970"/>
      <c r="S50" s="1734"/>
      <c r="T50" s="1734"/>
      <c r="X50" s="1490"/>
      <c r="AA50" s="1490"/>
      <c r="AD50" s="1490"/>
      <c r="AG50" s="1490"/>
      <c r="AJ50" s="1490"/>
      <c r="AM50" s="1490"/>
      <c r="AO50" s="1490"/>
      <c r="AQ50" s="1490"/>
      <c r="AR50" s="1490"/>
      <c r="AS50" s="1490"/>
      <c r="AU50" s="1991"/>
    </row>
    <row r="51" spans="1:47" s="1734" customFormat="1" ht="30.2" hidden="1" customHeight="1">
      <c r="A51" s="1490"/>
      <c r="B51" s="1490"/>
      <c r="C51" s="1490"/>
      <c r="D51" s="1490"/>
      <c r="E51" s="1490"/>
      <c r="F51" s="1490"/>
      <c r="G51" s="1471"/>
      <c r="H51" s="1734"/>
      <c r="I51" s="1970"/>
      <c r="J51" s="1734"/>
      <c r="K51" s="1734"/>
      <c r="L51" s="1970"/>
      <c r="M51" s="1734"/>
      <c r="N51" s="1734"/>
      <c r="O51" s="1970"/>
      <c r="P51" s="1734"/>
      <c r="Q51" s="1734"/>
      <c r="R51" s="1970"/>
      <c r="S51" s="1734"/>
      <c r="T51" s="1734"/>
      <c r="X51" s="1490"/>
      <c r="AA51" s="1490"/>
      <c r="AD51" s="1490"/>
      <c r="AG51" s="1490"/>
      <c r="AJ51" s="1490"/>
      <c r="AM51" s="1490"/>
      <c r="AO51" s="1490"/>
      <c r="AQ51" s="1490"/>
      <c r="AR51" s="1490"/>
      <c r="AS51" s="1490"/>
      <c r="AU51" s="1991"/>
    </row>
    <row r="52" spans="1:47" s="1734" customFormat="1" ht="30.2" hidden="1" customHeight="1">
      <c r="A52" s="1490"/>
      <c r="B52" s="1490"/>
      <c r="C52" s="1490"/>
      <c r="D52" s="1490"/>
      <c r="E52" s="1490"/>
      <c r="F52" s="1490"/>
      <c r="G52" s="1471"/>
      <c r="H52" s="1734"/>
      <c r="I52" s="1970"/>
      <c r="J52" s="1734"/>
      <c r="K52" s="1734"/>
      <c r="L52" s="1970"/>
      <c r="M52" s="1734"/>
      <c r="N52" s="1734"/>
      <c r="O52" s="1970"/>
      <c r="P52" s="1734"/>
      <c r="Q52" s="1734"/>
      <c r="R52" s="1970"/>
      <c r="S52" s="1734"/>
      <c r="T52" s="1734"/>
      <c r="X52" s="1490"/>
      <c r="AA52" s="1490"/>
      <c r="AD52" s="1490"/>
      <c r="AG52" s="1490"/>
      <c r="AJ52" s="1490"/>
      <c r="AM52" s="1490"/>
      <c r="AO52" s="1490"/>
      <c r="AQ52" s="1490"/>
      <c r="AR52" s="1490"/>
      <c r="AS52" s="1490"/>
      <c r="AU52" s="1991"/>
    </row>
    <row r="53" spans="1:47" s="1734" customFormat="1" ht="30.2" hidden="1" customHeight="1">
      <c r="A53" s="1490"/>
      <c r="B53" s="1490"/>
      <c r="C53" s="1490"/>
      <c r="D53" s="1490"/>
      <c r="E53" s="1490"/>
      <c r="F53" s="1490"/>
      <c r="G53" s="1471"/>
      <c r="H53" s="1990"/>
      <c r="I53" s="1970"/>
      <c r="J53" s="1734"/>
      <c r="K53" s="1990"/>
      <c r="L53" s="1970"/>
      <c r="M53" s="1734"/>
      <c r="N53" s="1490"/>
      <c r="O53" s="1970"/>
      <c r="P53" s="1734"/>
      <c r="Q53" s="1490"/>
      <c r="R53" s="1970"/>
      <c r="S53" s="1734"/>
      <c r="T53" s="1734"/>
      <c r="X53" s="1490"/>
      <c r="AA53" s="1490"/>
      <c r="AD53" s="1490"/>
      <c r="AG53" s="1490"/>
      <c r="AJ53" s="1490"/>
      <c r="AM53" s="1490"/>
      <c r="AO53" s="1490"/>
      <c r="AQ53" s="1490"/>
      <c r="AR53" s="1490"/>
      <c r="AS53" s="1490"/>
      <c r="AU53" s="1991"/>
    </row>
    <row r="54" spans="1:47" s="1734" customFormat="1" ht="30.2" hidden="1" customHeight="1">
      <c r="A54" s="1490"/>
      <c r="B54" s="1490"/>
      <c r="C54" s="1490"/>
      <c r="D54" s="1490"/>
      <c r="E54" s="1490"/>
      <c r="F54" s="1490"/>
      <c r="G54" s="1471"/>
      <c r="H54" s="1990"/>
      <c r="I54" s="1970"/>
      <c r="K54" s="1990"/>
      <c r="L54" s="1970"/>
      <c r="N54" s="1490"/>
      <c r="O54" s="1970"/>
      <c r="P54" s="1734"/>
      <c r="Q54" s="1490"/>
      <c r="R54" s="1970"/>
      <c r="S54" s="1734"/>
      <c r="T54" s="1734"/>
      <c r="X54" s="1490"/>
      <c r="AA54" s="1490"/>
      <c r="AD54" s="1490"/>
      <c r="AG54" s="1490"/>
      <c r="AJ54" s="1490"/>
      <c r="AM54" s="1490"/>
      <c r="AO54" s="1490"/>
      <c r="AQ54" s="1490"/>
      <c r="AR54" s="1490"/>
      <c r="AS54" s="1490"/>
      <c r="AU54" s="1991"/>
    </row>
    <row r="55" spans="1:47" s="1734" customFormat="1" ht="30.2" hidden="1" customHeight="1">
      <c r="A55" s="1490"/>
      <c r="B55" s="1490"/>
      <c r="C55" s="1490"/>
      <c r="D55" s="1490"/>
      <c r="E55" s="1490"/>
      <c r="F55" s="1490"/>
      <c r="G55" s="1471"/>
      <c r="H55" s="1990"/>
      <c r="I55" s="1970"/>
      <c r="J55" s="1734"/>
      <c r="K55" s="1990"/>
      <c r="L55" s="1970"/>
      <c r="M55" s="1734"/>
      <c r="N55" s="1490"/>
      <c r="O55" s="1970"/>
      <c r="P55" s="1734"/>
      <c r="Q55" s="1490"/>
      <c r="R55" s="1970"/>
      <c r="S55" s="1734"/>
      <c r="T55" s="1734"/>
      <c r="X55" s="1490"/>
      <c r="AA55" s="1490"/>
      <c r="AD55" s="1490"/>
      <c r="AG55" s="1490"/>
      <c r="AJ55" s="1490"/>
      <c r="AM55" s="1490"/>
      <c r="AO55" s="1490"/>
      <c r="AQ55" s="1490"/>
      <c r="AR55" s="1490"/>
      <c r="AS55" s="1490"/>
      <c r="AU55" s="1991"/>
    </row>
    <row r="56" spans="1:47" s="1734" customFormat="1" ht="30.2" hidden="1" customHeight="1">
      <c r="A56" s="1490"/>
      <c r="B56" s="1490"/>
      <c r="C56" s="1490"/>
      <c r="D56" s="1490"/>
      <c r="E56" s="1490"/>
      <c r="F56" s="1490"/>
      <c r="G56" s="1471"/>
      <c r="H56" s="1990"/>
      <c r="I56" s="1970"/>
      <c r="J56" s="1734"/>
      <c r="K56" s="1990"/>
      <c r="L56" s="1970"/>
      <c r="M56" s="1734"/>
      <c r="N56" s="1490"/>
      <c r="O56" s="1970"/>
      <c r="Q56" s="1490"/>
      <c r="R56" s="1970"/>
      <c r="X56" s="1490"/>
      <c r="AA56" s="1490"/>
      <c r="AD56" s="1490"/>
      <c r="AG56" s="1490"/>
      <c r="AJ56" s="1490"/>
      <c r="AM56" s="1490"/>
      <c r="AO56" s="1490"/>
      <c r="AQ56" s="1490"/>
      <c r="AR56" s="1490"/>
      <c r="AS56" s="1490"/>
      <c r="AU56" s="1991"/>
    </row>
    <row r="57" spans="1:47" s="1734" customFormat="1" ht="30.2" hidden="1" customHeight="1">
      <c r="A57" s="1490"/>
      <c r="B57" s="1490"/>
      <c r="C57" s="1490"/>
      <c r="D57" s="1490"/>
      <c r="E57" s="1490"/>
      <c r="F57" s="1490"/>
      <c r="G57" s="1471"/>
      <c r="H57" s="1990"/>
      <c r="I57" s="1970"/>
      <c r="K57" s="1990"/>
      <c r="L57" s="1970"/>
      <c r="N57" s="1490"/>
      <c r="O57" s="1970"/>
      <c r="Q57" s="1490"/>
      <c r="R57" s="1970"/>
      <c r="X57" s="1490"/>
      <c r="AA57" s="1490"/>
      <c r="AD57" s="1490"/>
      <c r="AG57" s="1490"/>
      <c r="AJ57" s="1490"/>
      <c r="AM57" s="1490"/>
      <c r="AO57" s="1490"/>
      <c r="AQ57" s="1490"/>
      <c r="AR57" s="1490"/>
      <c r="AS57" s="1490"/>
      <c r="AU57" s="1991"/>
    </row>
    <row r="58" spans="1:47" s="1734" customFormat="1" ht="30.2" hidden="1" customHeight="1">
      <c r="A58" s="1490"/>
      <c r="B58" s="1490"/>
      <c r="C58" s="1490"/>
      <c r="D58" s="1490"/>
      <c r="E58" s="1490"/>
      <c r="F58" s="1490"/>
      <c r="G58" s="1471"/>
      <c r="H58" s="1990"/>
      <c r="I58" s="1970"/>
      <c r="K58" s="1990"/>
      <c r="L58" s="1970"/>
      <c r="N58" s="1490"/>
      <c r="O58" s="1970"/>
      <c r="Q58" s="1490"/>
      <c r="R58" s="1970"/>
      <c r="X58" s="1490"/>
      <c r="AA58" s="1490"/>
      <c r="AD58" s="1490"/>
      <c r="AG58" s="1490"/>
      <c r="AJ58" s="1490"/>
      <c r="AM58" s="1490"/>
      <c r="AO58" s="1490"/>
      <c r="AQ58" s="1490"/>
      <c r="AR58" s="1490"/>
      <c r="AS58" s="1490"/>
      <c r="AU58" s="1991"/>
    </row>
    <row r="59" spans="1:47" s="1734" customFormat="1" ht="30.2" hidden="1" customHeight="1">
      <c r="A59" s="1490"/>
      <c r="B59" s="1490"/>
      <c r="C59" s="1490"/>
      <c r="D59" s="1490"/>
      <c r="E59" s="1490"/>
      <c r="F59" s="1490"/>
      <c r="G59" s="1471"/>
      <c r="H59" s="1990"/>
      <c r="I59" s="1970"/>
      <c r="K59" s="1990"/>
      <c r="L59" s="1970"/>
      <c r="N59" s="1490"/>
      <c r="O59" s="1970"/>
      <c r="Q59" s="1490"/>
      <c r="R59" s="1970"/>
      <c r="X59" s="1490"/>
      <c r="AA59" s="1490"/>
      <c r="AD59" s="1490"/>
      <c r="AG59" s="1490"/>
      <c r="AJ59" s="1490"/>
      <c r="AM59" s="1490"/>
      <c r="AO59" s="1490"/>
      <c r="AQ59" s="1490"/>
      <c r="AR59" s="1490"/>
      <c r="AS59" s="1490"/>
      <c r="AU59" s="1991"/>
    </row>
    <row r="60" spans="1:47" s="1734" customFormat="1" ht="30.2" hidden="1" customHeight="1">
      <c r="A60" s="1490"/>
      <c r="B60" s="1490"/>
      <c r="C60" s="1490"/>
      <c r="D60" s="1490"/>
      <c r="E60" s="1490"/>
      <c r="F60" s="1490"/>
      <c r="G60" s="1471"/>
      <c r="H60" s="1990"/>
      <c r="I60" s="1970"/>
      <c r="K60" s="1990"/>
      <c r="L60" s="1970"/>
      <c r="N60" s="1490"/>
      <c r="O60" s="1970"/>
      <c r="Q60" s="1490"/>
      <c r="R60" s="1970"/>
      <c r="X60" s="1490"/>
      <c r="AA60" s="1490"/>
      <c r="AD60" s="1490"/>
      <c r="AG60" s="1490"/>
      <c r="AJ60" s="1490"/>
      <c r="AM60" s="1490"/>
      <c r="AO60" s="1490"/>
      <c r="AQ60" s="1490"/>
      <c r="AR60" s="1490"/>
      <c r="AS60" s="1490"/>
      <c r="AU60" s="1991"/>
    </row>
    <row r="61" spans="1:47" s="1734" customFormat="1" ht="30.2" hidden="1" customHeight="1">
      <c r="A61" s="1490"/>
      <c r="B61" s="1490"/>
      <c r="C61" s="1490"/>
      <c r="D61" s="1490"/>
      <c r="E61" s="1490"/>
      <c r="F61" s="1490"/>
      <c r="G61" s="1471"/>
      <c r="H61" s="1990"/>
      <c r="I61" s="1970"/>
      <c r="K61" s="1990"/>
      <c r="L61" s="1970"/>
      <c r="N61" s="1490"/>
      <c r="O61" s="1970"/>
      <c r="Q61" s="1490"/>
      <c r="R61" s="1970"/>
      <c r="X61" s="1490"/>
      <c r="AA61" s="1490"/>
      <c r="AD61" s="1490"/>
      <c r="AG61" s="1490"/>
      <c r="AJ61" s="1490"/>
      <c r="AM61" s="1490"/>
      <c r="AO61" s="1490"/>
      <c r="AQ61" s="1490"/>
      <c r="AR61" s="1490"/>
      <c r="AS61" s="1490"/>
      <c r="AU61" s="1991"/>
    </row>
    <row r="62" spans="1:47" s="1734" customFormat="1" ht="30.2" hidden="1" customHeight="1">
      <c r="A62" s="1490"/>
      <c r="B62" s="1490"/>
      <c r="C62" s="1490"/>
      <c r="D62" s="1490"/>
      <c r="E62" s="1490"/>
      <c r="F62" s="1490"/>
      <c r="G62" s="1471"/>
      <c r="H62" s="1990"/>
      <c r="I62" s="1970"/>
      <c r="K62" s="1990"/>
      <c r="L62" s="1970"/>
      <c r="N62" s="1490"/>
      <c r="O62" s="1970"/>
      <c r="Q62" s="1490"/>
      <c r="R62" s="1970"/>
      <c r="X62" s="1490"/>
      <c r="AA62" s="1490"/>
      <c r="AD62" s="1490"/>
      <c r="AG62" s="1490"/>
      <c r="AJ62" s="1490"/>
      <c r="AM62" s="1490"/>
      <c r="AO62" s="1490"/>
      <c r="AQ62" s="1490"/>
      <c r="AR62" s="1490"/>
      <c r="AS62" s="1490"/>
      <c r="AU62" s="1991"/>
    </row>
    <row r="63" spans="1:47" s="1734" customFormat="1" ht="30.2" hidden="1" customHeight="1">
      <c r="A63" s="1490"/>
      <c r="B63" s="1490"/>
      <c r="C63" s="1490"/>
      <c r="D63" s="1490"/>
      <c r="E63" s="1490"/>
      <c r="F63" s="1490"/>
      <c r="G63" s="1471"/>
      <c r="H63" s="1990"/>
      <c r="I63" s="1970"/>
      <c r="K63" s="1990"/>
      <c r="L63" s="1970"/>
      <c r="N63" s="1490"/>
      <c r="O63" s="1970"/>
      <c r="Q63" s="1490"/>
      <c r="R63" s="1970"/>
      <c r="X63" s="1490"/>
      <c r="AA63" s="1490"/>
      <c r="AD63" s="1490"/>
      <c r="AG63" s="1490"/>
      <c r="AJ63" s="1490"/>
      <c r="AM63" s="1490"/>
      <c r="AO63" s="1490"/>
      <c r="AQ63" s="1490"/>
      <c r="AR63" s="1490"/>
      <c r="AS63" s="1490"/>
      <c r="AU63" s="1991"/>
    </row>
    <row r="64" spans="1:47" s="1734" customFormat="1" ht="30.2" hidden="1" customHeight="1">
      <c r="A64" s="1490"/>
      <c r="B64" s="1490"/>
      <c r="C64" s="1490"/>
      <c r="D64" s="1490"/>
      <c r="E64" s="1490"/>
      <c r="F64" s="1490"/>
      <c r="G64" s="1471"/>
      <c r="H64" s="1990"/>
      <c r="I64" s="1970"/>
      <c r="K64" s="1990"/>
      <c r="L64" s="1970"/>
      <c r="N64" s="1490"/>
      <c r="O64" s="1970"/>
      <c r="Q64" s="1490"/>
      <c r="R64" s="1970"/>
      <c r="X64" s="1490"/>
      <c r="AA64" s="1490"/>
      <c r="AD64" s="1490"/>
      <c r="AG64" s="1490"/>
      <c r="AJ64" s="1490"/>
      <c r="AM64" s="1490"/>
      <c r="AO64" s="1490"/>
      <c r="AQ64" s="1490"/>
      <c r="AR64" s="1490"/>
      <c r="AS64" s="1490"/>
      <c r="AU64" s="1991"/>
    </row>
  </sheetData>
  <autoFilter ref="A8:BL30" xr:uid="{00000000-0009-0000-0000-00000F000000}"/>
  <mergeCells count="24">
    <mergeCell ref="D27:F27"/>
    <mergeCell ref="AA5:AN5"/>
    <mergeCell ref="AO5:AP7"/>
    <mergeCell ref="AQ5:AQ8"/>
    <mergeCell ref="AA6:AC7"/>
    <mergeCell ref="AD6:AF7"/>
    <mergeCell ref="AG6:AI7"/>
    <mergeCell ref="AJ6:AL7"/>
    <mergeCell ref="AM6:AN7"/>
    <mergeCell ref="H7:J7"/>
    <mergeCell ref="K7:M7"/>
    <mergeCell ref="N7:P7"/>
    <mergeCell ref="Q7:S7"/>
    <mergeCell ref="T7:T8"/>
    <mergeCell ref="D2:AQ2"/>
    <mergeCell ref="D3:AQ3"/>
    <mergeCell ref="D5:D8"/>
    <mergeCell ref="E5:E8"/>
    <mergeCell ref="F5:F8"/>
    <mergeCell ref="G5:G8"/>
    <mergeCell ref="H5:M6"/>
    <mergeCell ref="N5:T6"/>
    <mergeCell ref="U5:W7"/>
    <mergeCell ref="X5:Z7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33" fitToHeight="0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  <pageSetUpPr fitToPage="1"/>
  </sheetPr>
  <dimension ref="A1:AV74"/>
  <sheetViews>
    <sheetView showGridLines="0" view="pageBreakPreview" topLeftCell="A3" zoomScale="55" zoomScaleNormal="70" zoomScaleSheetLayoutView="55" workbookViewId="0">
      <pane xSplit="7" ySplit="6" topLeftCell="H9" activePane="bottomRight" state="frozen"/>
      <selection activeCell="A3" sqref="A3"/>
      <selection pane="topRight" activeCell="G3" sqref="G3"/>
      <selection pane="bottomLeft" activeCell="A7" sqref="A7"/>
      <selection pane="bottomRight" activeCell="S13" sqref="S13"/>
    </sheetView>
  </sheetViews>
  <sheetFormatPr defaultColWidth="8.77734375" defaultRowHeight="30.2" customHeight="1"/>
  <cols>
    <col min="1" max="2" width="4.109375" style="1490" hidden="1" customWidth="1"/>
    <col min="3" max="3" width="4.109375" style="1490" customWidth="1"/>
    <col min="4" max="4" width="5.77734375" style="1490" customWidth="1"/>
    <col min="5" max="6" width="14.77734375" style="1490" customWidth="1"/>
    <col min="7" max="7" width="5.77734375" style="1471" customWidth="1"/>
    <col min="8" max="8" width="5.77734375" style="1990" customWidth="1"/>
    <col min="9" max="9" width="10.77734375" style="1970" customWidth="1"/>
    <col min="10" max="10" width="10.77734375" style="1734" customWidth="1"/>
    <col min="11" max="11" width="5.77734375" style="1990" customWidth="1"/>
    <col min="12" max="12" width="10.77734375" style="1970" customWidth="1"/>
    <col min="13" max="13" width="10.77734375" style="1734" customWidth="1"/>
    <col min="14" max="14" width="5.77734375" style="1490" customWidth="1"/>
    <col min="15" max="15" width="10.77734375" style="1970" customWidth="1"/>
    <col min="16" max="16" width="10.77734375" style="1734" customWidth="1"/>
    <col min="17" max="17" width="5.77734375" style="1490" customWidth="1"/>
    <col min="18" max="18" width="10.77734375" style="1970" customWidth="1"/>
    <col min="19" max="20" width="10.77734375" style="1734" customWidth="1"/>
    <col min="21" max="21" width="5.77734375" style="1734" customWidth="1"/>
    <col min="22" max="23" width="10.77734375" style="1734" customWidth="1"/>
    <col min="24" max="24" width="5.77734375" style="1490" customWidth="1"/>
    <col min="25" max="26" width="10.77734375" style="1734" customWidth="1"/>
    <col min="27" max="27" width="5.77734375" style="1490" customWidth="1"/>
    <col min="28" max="29" width="10.77734375" style="1734" customWidth="1"/>
    <col min="30" max="30" width="5.77734375" style="1490" customWidth="1"/>
    <col min="31" max="32" width="10.77734375" style="1734" customWidth="1"/>
    <col min="33" max="33" width="5.77734375" style="1490" customWidth="1"/>
    <col min="34" max="35" width="10.77734375" style="1734" customWidth="1"/>
    <col min="36" max="36" width="5.77734375" style="1490" customWidth="1"/>
    <col min="37" max="38" width="10.77734375" style="1734" customWidth="1"/>
    <col min="39" max="39" width="5.77734375" style="1490" customWidth="1"/>
    <col min="40" max="40" width="10.77734375" style="1734" customWidth="1"/>
    <col min="41" max="41" width="5.77734375" style="1490" customWidth="1"/>
    <col min="42" max="42" width="10.77734375" style="1734" customWidth="1"/>
    <col min="43" max="43" width="10.77734375" style="1490" customWidth="1"/>
    <col min="44" max="44" width="2.109375" style="1490" customWidth="1"/>
    <col min="45" max="45" width="9.109375" style="1490" customWidth="1"/>
    <col min="46" max="46" width="24.44140625" style="1734" customWidth="1"/>
    <col min="47" max="47" width="10.44140625" style="1991" customWidth="1"/>
    <col min="48" max="48" width="10.44140625" style="1734" customWidth="1"/>
    <col min="49" max="49" width="10.44140625" style="1490" customWidth="1"/>
    <col min="50" max="64" width="3.77734375" style="1490" customWidth="1"/>
    <col min="65" max="16384" width="8.77734375" style="1490"/>
  </cols>
  <sheetData>
    <row r="1" spans="1:48" ht="30.2" customHeight="1" thickBot="1">
      <c r="V1" s="1734">
        <v>3</v>
      </c>
    </row>
    <row r="2" spans="1:48" s="1992" customFormat="1" ht="78.75" customHeight="1">
      <c r="D2" s="1898" t="s">
        <v>510</v>
      </c>
      <c r="E2" s="1899"/>
      <c r="F2" s="1899"/>
      <c r="G2" s="1899"/>
      <c r="H2" s="1900"/>
      <c r="I2" s="1996"/>
      <c r="J2" s="1996"/>
      <c r="K2" s="1899"/>
      <c r="L2" s="1996"/>
      <c r="M2" s="1996"/>
      <c r="N2" s="1899"/>
      <c r="O2" s="1996"/>
      <c r="P2" s="1996"/>
      <c r="Q2" s="1899"/>
      <c r="R2" s="1996"/>
      <c r="S2" s="1996"/>
      <c r="T2" s="1996"/>
      <c r="U2" s="1899"/>
      <c r="V2" s="1996"/>
      <c r="W2" s="1996"/>
      <c r="X2" s="1899"/>
      <c r="Y2" s="1996"/>
      <c r="Z2" s="1996"/>
      <c r="AA2" s="1899"/>
      <c r="AB2" s="1996"/>
      <c r="AC2" s="1996"/>
      <c r="AD2" s="1899"/>
      <c r="AE2" s="1996"/>
      <c r="AF2" s="1996"/>
      <c r="AG2" s="1899"/>
      <c r="AH2" s="1996"/>
      <c r="AI2" s="1996"/>
      <c r="AJ2" s="1899"/>
      <c r="AK2" s="1996"/>
      <c r="AL2" s="1996"/>
      <c r="AM2" s="1899"/>
      <c r="AN2" s="1996"/>
      <c r="AO2" s="1899"/>
      <c r="AP2" s="1996"/>
      <c r="AQ2" s="1899"/>
      <c r="AR2" s="1901"/>
      <c r="AT2" s="1902"/>
      <c r="AU2" s="1903"/>
      <c r="AV2" s="1902"/>
    </row>
    <row r="3" spans="1:48" s="1992" customFormat="1" ht="78.75" customHeight="1">
      <c r="D3" s="1995" t="s">
        <v>886</v>
      </c>
      <c r="E3" s="1995"/>
      <c r="F3" s="1995"/>
      <c r="G3" s="1995"/>
      <c r="H3" s="1995"/>
      <c r="I3" s="1997"/>
      <c r="J3" s="1997"/>
      <c r="K3" s="1995"/>
      <c r="L3" s="1997"/>
      <c r="M3" s="1997"/>
      <c r="N3" s="1995"/>
      <c r="O3" s="1997"/>
      <c r="P3" s="1997"/>
      <c r="Q3" s="1995"/>
      <c r="R3" s="1997"/>
      <c r="S3" s="1997"/>
      <c r="T3" s="1997"/>
      <c r="U3" s="1995"/>
      <c r="V3" s="1997"/>
      <c r="W3" s="1997"/>
      <c r="X3" s="1995"/>
      <c r="Y3" s="1997"/>
      <c r="Z3" s="1997"/>
      <c r="AA3" s="1995"/>
      <c r="AB3" s="1997"/>
      <c r="AC3" s="1997"/>
      <c r="AD3" s="1995"/>
      <c r="AE3" s="1997"/>
      <c r="AF3" s="1997"/>
      <c r="AG3" s="1995"/>
      <c r="AH3" s="1997"/>
      <c r="AI3" s="1997"/>
      <c r="AJ3" s="1995"/>
      <c r="AK3" s="1997"/>
      <c r="AL3" s="1997"/>
      <c r="AM3" s="1995"/>
      <c r="AN3" s="1997"/>
      <c r="AO3" s="1995"/>
      <c r="AP3" s="1997"/>
      <c r="AQ3" s="1995"/>
      <c r="AR3" s="1905"/>
      <c r="AT3" s="1902"/>
      <c r="AU3" s="1903"/>
      <c r="AV3" s="1902"/>
    </row>
    <row r="4" spans="1:48" s="1993" customFormat="1" ht="21.2" customHeight="1" thickBot="1">
      <c r="D4" s="1624" t="str">
        <f>'0. 집행계획(갑지) (수정집행)'!D7</f>
      </c>
      <c r="E4" s="1906"/>
      <c r="F4" s="1625"/>
      <c r="G4" s="1907"/>
      <c r="H4" s="1908"/>
      <c r="I4" s="1909"/>
      <c r="J4" s="1910"/>
      <c r="K4" s="1908"/>
      <c r="L4" s="1909"/>
      <c r="M4" s="1910"/>
      <c r="N4" s="1906"/>
      <c r="O4" s="1909"/>
      <c r="P4" s="1910"/>
      <c r="Q4" s="1906"/>
      <c r="R4" s="1909"/>
      <c r="S4" s="1910"/>
      <c r="T4" s="1910"/>
      <c r="U4" s="1910"/>
      <c r="V4" s="1910"/>
      <c r="W4" s="1910"/>
      <c r="X4" s="1906"/>
      <c r="Y4" s="1910"/>
      <c r="Z4" s="1910"/>
      <c r="AA4" s="1906"/>
      <c r="AB4" s="1910"/>
      <c r="AC4" s="1910"/>
      <c r="AD4" s="1906"/>
      <c r="AE4" s="1910"/>
      <c r="AF4" s="1910"/>
      <c r="AG4" s="1906"/>
      <c r="AH4" s="1910"/>
      <c r="AI4" s="1910"/>
      <c r="AJ4" s="1906"/>
      <c r="AK4" s="1910"/>
      <c r="AL4" s="1910"/>
      <c r="AM4" s="1906"/>
      <c r="AN4" s="1910"/>
      <c r="AO4" s="1906"/>
      <c r="AP4" s="1910"/>
      <c r="AQ4" s="1906" t="s">
        <v>386</v>
      </c>
      <c r="AR4" s="1911"/>
      <c r="AT4" s="1912"/>
      <c r="AU4" s="1913"/>
      <c r="AV4" s="1912"/>
    </row>
    <row r="5" spans="1:48" s="1994" customFormat="1" ht="24.6" customHeight="1">
      <c r="D5" s="1914" t="s">
        <v>109</v>
      </c>
      <c r="E5" s="1915" t="s">
        <v>110</v>
      </c>
      <c r="F5" s="1916" t="s">
        <v>112</v>
      </c>
      <c r="G5" s="1916" t="s">
        <v>491</v>
      </c>
      <c r="H5" s="1917" t="s">
        <v>114</v>
      </c>
      <c r="I5" s="1998"/>
      <c r="J5" s="1998"/>
      <c r="K5" s="1918"/>
      <c r="L5" s="1998"/>
      <c r="M5" s="1999"/>
      <c r="N5" s="1920" t="s">
        <v>426</v>
      </c>
      <c r="O5" s="1998"/>
      <c r="P5" s="1998"/>
      <c r="Q5" s="1921"/>
      <c r="R5" s="1998"/>
      <c r="S5" s="1998"/>
      <c r="T5" s="1999"/>
      <c r="U5" s="1923" t="s">
        <v>637</v>
      </c>
      <c r="V5" s="1924"/>
      <c r="W5" s="1925"/>
      <c r="X5" s="1926" t="s">
        <v>638</v>
      </c>
      <c r="Y5" s="2000"/>
      <c r="Z5" s="2001"/>
      <c r="AA5" s="1929" t="s">
        <v>636</v>
      </c>
      <c r="AB5" s="2002"/>
      <c r="AC5" s="2002"/>
      <c r="AD5" s="1930"/>
      <c r="AE5" s="2002"/>
      <c r="AF5" s="2002"/>
      <c r="AG5" s="1930"/>
      <c r="AH5" s="2002"/>
      <c r="AI5" s="2002"/>
      <c r="AJ5" s="1930"/>
      <c r="AK5" s="2002"/>
      <c r="AL5" s="2002"/>
      <c r="AM5" s="1930"/>
      <c r="AN5" s="2003"/>
      <c r="AO5" s="1920" t="s">
        <v>643</v>
      </c>
      <c r="AP5" s="1999"/>
      <c r="AQ5" s="1932" t="s">
        <v>116</v>
      </c>
      <c r="AR5" s="1933"/>
      <c r="AT5" s="1934"/>
      <c r="AU5" s="1935"/>
      <c r="AV5" s="1934"/>
    </row>
    <row r="6" spans="1:48" s="1994" customFormat="1" ht="24.6" customHeight="1">
      <c r="D6" s="1936"/>
      <c r="E6" s="1604"/>
      <c r="F6" s="1937"/>
      <c r="G6" s="1937"/>
      <c r="H6" s="1938"/>
      <c r="I6" s="1641"/>
      <c r="J6" s="1641"/>
      <c r="K6" s="1939"/>
      <c r="L6" s="1641"/>
      <c r="M6" s="1642"/>
      <c r="N6" s="1529"/>
      <c r="O6" s="1641"/>
      <c r="P6" s="1641"/>
      <c r="Q6" s="1530"/>
      <c r="R6" s="1641"/>
      <c r="S6" s="1641"/>
      <c r="T6" s="1642"/>
      <c r="U6" s="1941"/>
      <c r="V6" s="1942"/>
      <c r="W6" s="1943"/>
      <c r="X6" s="1944"/>
      <c r="Y6" s="2004"/>
      <c r="Z6" s="2005"/>
      <c r="AA6" s="1515" t="s">
        <v>639</v>
      </c>
      <c r="AB6" s="2006"/>
      <c r="AC6" s="2007"/>
      <c r="AD6" s="1515" t="s">
        <v>640</v>
      </c>
      <c r="AE6" s="2006"/>
      <c r="AF6" s="2007"/>
      <c r="AG6" s="1515" t="s">
        <v>657</v>
      </c>
      <c r="AH6" s="2006"/>
      <c r="AI6" s="2007"/>
      <c r="AJ6" s="1515" t="s">
        <v>670</v>
      </c>
      <c r="AK6" s="2006"/>
      <c r="AL6" s="2007"/>
      <c r="AM6" s="1515" t="s">
        <v>641</v>
      </c>
      <c r="AN6" s="2007"/>
      <c r="AO6" s="1525"/>
      <c r="AP6" s="2008"/>
      <c r="AQ6" s="1947"/>
      <c r="AR6" s="1933"/>
      <c r="AT6" s="1934"/>
      <c r="AU6" s="1935"/>
      <c r="AV6" s="1934"/>
    </row>
    <row r="7" spans="1:48" s="1994" customFormat="1" ht="24.6" customHeight="1">
      <c r="D7" s="1936"/>
      <c r="E7" s="1604"/>
      <c r="F7" s="1937"/>
      <c r="G7" s="1937"/>
      <c r="H7" s="2009" t="s">
        <v>872</v>
      </c>
      <c r="I7" s="2010"/>
      <c r="J7" s="2011"/>
      <c r="K7" s="2009" t="s">
        <v>873</v>
      </c>
      <c r="L7" s="2010"/>
      <c r="M7" s="2011"/>
      <c r="N7" s="1948" t="s">
        <v>872</v>
      </c>
      <c r="O7" s="1954"/>
      <c r="P7" s="1954"/>
      <c r="Q7" s="1948" t="s">
        <v>873</v>
      </c>
      <c r="R7" s="1954"/>
      <c r="S7" s="1954"/>
      <c r="T7" s="1949" t="s">
        <v>874</v>
      </c>
      <c r="U7" s="1950"/>
      <c r="V7" s="1951"/>
      <c r="W7" s="1952"/>
      <c r="X7" s="1535"/>
      <c r="Y7" s="2012"/>
      <c r="Z7" s="2013"/>
      <c r="AA7" s="1532"/>
      <c r="AB7" s="2014"/>
      <c r="AC7" s="2015"/>
      <c r="AD7" s="1532"/>
      <c r="AE7" s="2014"/>
      <c r="AF7" s="2015"/>
      <c r="AG7" s="1532"/>
      <c r="AH7" s="2014"/>
      <c r="AI7" s="2015"/>
      <c r="AJ7" s="1532"/>
      <c r="AK7" s="2014"/>
      <c r="AL7" s="2015"/>
      <c r="AM7" s="1532"/>
      <c r="AN7" s="2015"/>
      <c r="AO7" s="1529"/>
      <c r="AP7" s="1642"/>
      <c r="AQ7" s="1947"/>
      <c r="AR7" s="1933"/>
      <c r="AT7" s="1934"/>
      <c r="AU7" s="1935"/>
      <c r="AV7" s="1934"/>
    </row>
    <row r="8" spans="1:48" s="1994" customFormat="1" ht="26.1" customHeight="1">
      <c r="D8" s="1936"/>
      <c r="E8" s="1604"/>
      <c r="F8" s="1937"/>
      <c r="G8" s="1937"/>
      <c r="H8" s="1948" t="s">
        <v>22</v>
      </c>
      <c r="I8" s="1954" t="s">
        <v>23</v>
      </c>
      <c r="J8" s="1954" t="s">
        <v>651</v>
      </c>
      <c r="K8" s="1948" t="s">
        <v>22</v>
      </c>
      <c r="L8" s="1954" t="s">
        <v>23</v>
      </c>
      <c r="M8" s="1954" t="s">
        <v>651</v>
      </c>
      <c r="N8" s="1604" t="s">
        <v>22</v>
      </c>
      <c r="O8" s="1954" t="s">
        <v>23</v>
      </c>
      <c r="P8" s="1544" t="s">
        <v>651</v>
      </c>
      <c r="Q8" s="1604" t="s">
        <v>22</v>
      </c>
      <c r="R8" s="1954" t="s">
        <v>23</v>
      </c>
      <c r="S8" s="1544" t="s">
        <v>651</v>
      </c>
      <c r="T8" s="1955"/>
      <c r="U8" s="1954" t="s">
        <v>22</v>
      </c>
      <c r="V8" s="1954" t="s">
        <v>23</v>
      </c>
      <c r="W8" s="1544" t="s">
        <v>651</v>
      </c>
      <c r="X8" s="1543" t="s">
        <v>22</v>
      </c>
      <c r="Y8" s="1544" t="s">
        <v>23</v>
      </c>
      <c r="Z8" s="1544" t="s">
        <v>651</v>
      </c>
      <c r="AA8" s="1543" t="s">
        <v>22</v>
      </c>
      <c r="AB8" s="1544" t="s">
        <v>23</v>
      </c>
      <c r="AC8" s="1544" t="s">
        <v>651</v>
      </c>
      <c r="AD8" s="1543" t="s">
        <v>22</v>
      </c>
      <c r="AE8" s="1544" t="s">
        <v>23</v>
      </c>
      <c r="AF8" s="1544" t="s">
        <v>651</v>
      </c>
      <c r="AG8" s="1543" t="s">
        <v>22</v>
      </c>
      <c r="AH8" s="1544" t="s">
        <v>23</v>
      </c>
      <c r="AI8" s="1544" t="s">
        <v>651</v>
      </c>
      <c r="AJ8" s="1543" t="s">
        <v>22</v>
      </c>
      <c r="AK8" s="1544" t="s">
        <v>23</v>
      </c>
      <c r="AL8" s="1544" t="s">
        <v>651</v>
      </c>
      <c r="AM8" s="1543" t="s">
        <v>22</v>
      </c>
      <c r="AN8" s="1544" t="s">
        <v>651</v>
      </c>
      <c r="AO8" s="1543" t="s">
        <v>22</v>
      </c>
      <c r="AP8" s="1544" t="s">
        <v>651</v>
      </c>
      <c r="AQ8" s="1947"/>
      <c r="AR8" s="1933"/>
      <c r="AT8" s="1934"/>
      <c r="AU8" s="1935"/>
      <c r="AV8" s="1934"/>
    </row>
    <row r="9" spans="1:48" s="1860" customFormat="1" ht="24.75" customHeight="1">
      <c r="D9" s="1956"/>
      <c r="E9" s="1957"/>
      <c r="F9" s="1958"/>
      <c r="G9" s="1959"/>
      <c r="H9" s="1960"/>
      <c r="I9" s="1960"/>
      <c r="J9" s="1961">
        <f>H9*I9</f>
      </c>
      <c r="K9" s="1960"/>
      <c r="L9" s="1960"/>
      <c r="M9" s="1961">
        <f>K9*L9</f>
      </c>
      <c r="N9" s="1961"/>
      <c r="O9" s="1961"/>
      <c r="P9" s="1961">
        <f>N9*O9</f>
      </c>
      <c r="Q9" s="1961"/>
      <c r="R9" s="1961"/>
      <c r="S9" s="1961">
        <f>Q9*R9</f>
      </c>
      <c r="T9" s="1961">
        <f>S9-P9</f>
      </c>
      <c r="U9" s="1961"/>
      <c r="V9" s="1961"/>
      <c r="W9" s="1961">
        <f>U9*V9</f>
      </c>
      <c r="X9" s="1961"/>
      <c r="Y9" s="1961"/>
      <c r="Z9" s="1961">
        <f>X9*Y9</f>
      </c>
      <c r="AA9" s="1961"/>
      <c r="AB9" s="1961"/>
      <c r="AC9" s="1961">
        <f>AA9*AB9</f>
      </c>
      <c r="AD9" s="1961"/>
      <c r="AE9" s="1961"/>
      <c r="AF9" s="1961">
        <f>AD9*AE9</f>
      </c>
      <c r="AG9" s="1961"/>
      <c r="AH9" s="1961"/>
      <c r="AI9" s="1961">
        <f>AG9*AH9</f>
      </c>
      <c r="AJ9" s="1961"/>
      <c r="AK9" s="1961"/>
      <c r="AL9" s="1961">
        <f>AJ9*AK9</f>
      </c>
      <c r="AM9" s="1961">
        <f>AA9+AD9+AG9+AJ9</f>
      </c>
      <c r="AN9" s="1961">
        <f t="shared" ref="AN9:AN26" si="0">AC9+AF9+AI9+AL9</f>
      </c>
      <c r="AO9" s="1961">
        <f t="shared" ref="AO9:AO26" si="1">AM9+X9+U9</f>
      </c>
      <c r="AP9" s="1961">
        <f t="shared" ref="AP9:AP26" si="2">AN9+Z9+W9</f>
      </c>
      <c r="AQ9" s="1962"/>
      <c r="AR9" s="1963"/>
      <c r="AT9" s="1964" t="s">
        <v>718</v>
      </c>
      <c r="AU9" s="1965"/>
      <c r="AV9" s="1964"/>
    </row>
    <row r="10" spans="1:48" ht="24.75" customHeight="1">
      <c r="D10" s="1966"/>
      <c r="E10" s="1967"/>
      <c r="F10" s="1968"/>
      <c r="G10" s="1969"/>
      <c r="H10" s="1961"/>
      <c r="I10" s="1961"/>
      <c r="J10" s="1961">
        <f t="shared" ref="J10:J26" si="3">H10*I10</f>
      </c>
      <c r="K10" s="1961"/>
      <c r="L10" s="1961"/>
      <c r="M10" s="1961">
        <f t="shared" ref="M10:M26" si="4">K10*L10</f>
      </c>
      <c r="N10" s="1961"/>
      <c r="O10" s="1961"/>
      <c r="P10" s="1961">
        <f t="shared" ref="P10:P26" si="5">N10*O10</f>
      </c>
      <c r="Q10" s="1961"/>
      <c r="R10" s="1961"/>
      <c r="S10" s="1961">
        <f t="shared" ref="S10:S26" si="6">Q10*R10</f>
      </c>
      <c r="T10" s="1961">
        <f t="shared" ref="T10:T26" si="7">S10-P10</f>
      </c>
      <c r="U10" s="1961"/>
      <c r="V10" s="1961"/>
      <c r="W10" s="1961">
        <f t="shared" ref="W10:W26" si="8">U10*V10</f>
      </c>
      <c r="X10" s="1961"/>
      <c r="Y10" s="1961"/>
      <c r="Z10" s="1961">
        <f t="shared" ref="Z10:Z26" si="9">X10*Y10</f>
      </c>
      <c r="AA10" s="1961"/>
      <c r="AB10" s="1961"/>
      <c r="AC10" s="1961">
        <f t="shared" ref="AC10:AC26" si="10">AA10*AB10</f>
      </c>
      <c r="AD10" s="1961"/>
      <c r="AE10" s="1961"/>
      <c r="AF10" s="1961">
        <f t="shared" ref="AF10:AF26" si="11">AD10*AE10</f>
      </c>
      <c r="AG10" s="1961"/>
      <c r="AH10" s="1961"/>
      <c r="AI10" s="1961">
        <f t="shared" ref="AI10:AI26" si="12">AG10*AH10</f>
      </c>
      <c r="AJ10" s="1961"/>
      <c r="AK10" s="1961"/>
      <c r="AL10" s="1961">
        <f t="shared" ref="AL10:AL26" si="13">AJ10*AK10</f>
      </c>
      <c r="AM10" s="1961">
        <f t="shared" ref="AM10:AM26" si="14">AA10+AD10+AG10+AJ10</f>
      </c>
      <c r="AN10" s="1961">
        <f t="shared" si="0"/>
      </c>
      <c r="AO10" s="1961">
        <f t="shared" si="1"/>
      </c>
      <c r="AP10" s="1961">
        <f t="shared" si="2"/>
      </c>
      <c r="AQ10" s="1962"/>
      <c r="AR10" s="1477"/>
      <c r="AS10" s="1741">
        <f t="shared" ref="AS10:AS27" si="15">AP10-S10</f>
      </c>
      <c r="AT10" s="1970"/>
      <c r="AU10" s="1971"/>
      <c r="AV10" s="1970"/>
    </row>
    <row r="11" spans="1:48" ht="24.75" customHeight="1">
      <c r="D11" s="1966"/>
      <c r="E11" s="1967"/>
      <c r="F11" s="1968"/>
      <c r="G11" s="1969"/>
      <c r="H11" s="1961"/>
      <c r="I11" s="1961"/>
      <c r="J11" s="1961">
        <f t="shared" si="3"/>
      </c>
      <c r="K11" s="1961"/>
      <c r="L11" s="1961"/>
      <c r="M11" s="1961">
        <f t="shared" si="4"/>
      </c>
      <c r="N11" s="1961"/>
      <c r="O11" s="1961"/>
      <c r="P11" s="1961">
        <f t="shared" si="5"/>
      </c>
      <c r="Q11" s="1961"/>
      <c r="R11" s="1961"/>
      <c r="S11" s="1961">
        <f t="shared" si="6"/>
      </c>
      <c r="T11" s="1961">
        <f t="shared" si="7"/>
      </c>
      <c r="U11" s="1961"/>
      <c r="V11" s="1961"/>
      <c r="W11" s="1961">
        <f t="shared" si="8"/>
      </c>
      <c r="X11" s="1961"/>
      <c r="Y11" s="1961"/>
      <c r="Z11" s="1961">
        <f t="shared" si="9"/>
      </c>
      <c r="AA11" s="1961"/>
      <c r="AB11" s="1961"/>
      <c r="AC11" s="1961">
        <f t="shared" si="10"/>
      </c>
      <c r="AD11" s="1961"/>
      <c r="AE11" s="1961"/>
      <c r="AF11" s="1961">
        <f t="shared" si="11"/>
      </c>
      <c r="AG11" s="1961"/>
      <c r="AH11" s="1961"/>
      <c r="AI11" s="1961">
        <f t="shared" si="12"/>
      </c>
      <c r="AJ11" s="1961"/>
      <c r="AK11" s="1961"/>
      <c r="AL11" s="1961">
        <f t="shared" si="13"/>
      </c>
      <c r="AM11" s="1961">
        <f t="shared" si="14"/>
      </c>
      <c r="AN11" s="1961">
        <f t="shared" si="0"/>
      </c>
      <c r="AO11" s="1961">
        <f t="shared" si="1"/>
      </c>
      <c r="AP11" s="1961">
        <f t="shared" si="2"/>
      </c>
      <c r="AQ11" s="1962"/>
      <c r="AR11" s="1477"/>
      <c r="AS11" s="1741">
        <f t="shared" si="15"/>
      </c>
      <c r="AT11" s="1970"/>
      <c r="AU11" s="1971"/>
      <c r="AV11" s="1970"/>
    </row>
    <row r="12" spans="1:48" ht="24.75" customHeight="1">
      <c r="A12" s="1972"/>
      <c r="D12" s="1966"/>
      <c r="E12" s="1967"/>
      <c r="F12" s="1968"/>
      <c r="G12" s="1969"/>
      <c r="H12" s="1961"/>
      <c r="I12" s="1961"/>
      <c r="J12" s="1961">
        <f t="shared" si="3"/>
      </c>
      <c r="K12" s="1961"/>
      <c r="L12" s="1961"/>
      <c r="M12" s="1961">
        <f t="shared" si="4"/>
      </c>
      <c r="N12" s="1961"/>
      <c r="O12" s="1961"/>
      <c r="P12" s="1961">
        <f t="shared" si="5"/>
      </c>
      <c r="Q12" s="1961"/>
      <c r="R12" s="1961"/>
      <c r="S12" s="1961">
        <f t="shared" si="6"/>
      </c>
      <c r="T12" s="1961">
        <f t="shared" si="7"/>
      </c>
      <c r="U12" s="1961"/>
      <c r="V12" s="1961"/>
      <c r="W12" s="1961">
        <f t="shared" si="8"/>
      </c>
      <c r="X12" s="1961"/>
      <c r="Y12" s="1961"/>
      <c r="Z12" s="1961">
        <f t="shared" si="9"/>
      </c>
      <c r="AA12" s="1961"/>
      <c r="AB12" s="1961"/>
      <c r="AC12" s="1961">
        <f t="shared" si="10"/>
      </c>
      <c r="AD12" s="1961"/>
      <c r="AE12" s="1961"/>
      <c r="AF12" s="1961">
        <f t="shared" si="11"/>
      </c>
      <c r="AG12" s="1961"/>
      <c r="AH12" s="1961"/>
      <c r="AI12" s="1961">
        <f t="shared" si="12"/>
      </c>
      <c r="AJ12" s="1961"/>
      <c r="AK12" s="1961"/>
      <c r="AL12" s="1961">
        <f t="shared" si="13"/>
      </c>
      <c r="AM12" s="1961">
        <f t="shared" si="14"/>
      </c>
      <c r="AN12" s="1961">
        <f t="shared" si="0"/>
      </c>
      <c r="AO12" s="1961">
        <f t="shared" si="1"/>
      </c>
      <c r="AP12" s="1961">
        <f t="shared" si="2"/>
      </c>
      <c r="AQ12" s="1962"/>
      <c r="AR12" s="1477"/>
      <c r="AS12" s="1741">
        <f t="shared" si="15"/>
      </c>
      <c r="AT12" s="1970"/>
      <c r="AU12" s="1971"/>
      <c r="AV12" s="1970"/>
    </row>
    <row r="13" spans="1:48" ht="24.75" customHeight="1">
      <c r="A13" s="1973"/>
      <c r="D13" s="1966"/>
      <c r="E13" s="1967"/>
      <c r="F13" s="1968"/>
      <c r="G13" s="1969"/>
      <c r="H13" s="1961"/>
      <c r="I13" s="1961"/>
      <c r="J13" s="1961">
        <f t="shared" si="3"/>
      </c>
      <c r="K13" s="1961"/>
      <c r="L13" s="1961"/>
      <c r="M13" s="1961">
        <f t="shared" si="4"/>
      </c>
      <c r="N13" s="1961"/>
      <c r="O13" s="1961"/>
      <c r="P13" s="1961">
        <f t="shared" si="5"/>
      </c>
      <c r="Q13" s="1961"/>
      <c r="R13" s="1961"/>
      <c r="S13" s="1961">
        <f t="shared" si="6"/>
      </c>
      <c r="T13" s="1961">
        <f t="shared" si="7"/>
      </c>
      <c r="U13" s="1961"/>
      <c r="V13" s="1961"/>
      <c r="W13" s="1961">
        <f t="shared" si="8"/>
      </c>
      <c r="X13" s="1961"/>
      <c r="Y13" s="1961"/>
      <c r="Z13" s="1961">
        <f t="shared" si="9"/>
      </c>
      <c r="AA13" s="1961"/>
      <c r="AB13" s="1961"/>
      <c r="AC13" s="1961">
        <f t="shared" si="10"/>
      </c>
      <c r="AD13" s="1961"/>
      <c r="AE13" s="1961"/>
      <c r="AF13" s="1961">
        <f t="shared" si="11"/>
      </c>
      <c r="AG13" s="1961"/>
      <c r="AH13" s="1961"/>
      <c r="AI13" s="1961">
        <f t="shared" si="12"/>
      </c>
      <c r="AJ13" s="1961"/>
      <c r="AK13" s="1961"/>
      <c r="AL13" s="1961">
        <f t="shared" si="13"/>
      </c>
      <c r="AM13" s="1961">
        <f t="shared" si="14"/>
      </c>
      <c r="AN13" s="1961">
        <f t="shared" si="0"/>
      </c>
      <c r="AO13" s="1961">
        <f t="shared" si="1"/>
      </c>
      <c r="AP13" s="1961">
        <f t="shared" si="2"/>
      </c>
      <c r="AQ13" s="1962"/>
      <c r="AR13" s="1477"/>
      <c r="AS13" s="1741">
        <f t="shared" si="15"/>
      </c>
      <c r="AT13" s="1970"/>
      <c r="AU13" s="1971"/>
      <c r="AV13" s="1970"/>
    </row>
    <row r="14" spans="1:48" ht="24.75" customHeight="1">
      <c r="A14" s="1972"/>
      <c r="D14" s="1966"/>
      <c r="E14" s="1967"/>
      <c r="F14" s="1968"/>
      <c r="G14" s="1969"/>
      <c r="H14" s="1961"/>
      <c r="I14" s="1961"/>
      <c r="J14" s="1961">
        <f t="shared" si="3"/>
      </c>
      <c r="K14" s="1961"/>
      <c r="L14" s="1961"/>
      <c r="M14" s="1961">
        <f t="shared" si="4"/>
      </c>
      <c r="N14" s="1961"/>
      <c r="O14" s="1961"/>
      <c r="P14" s="1961">
        <f t="shared" si="5"/>
      </c>
      <c r="Q14" s="1961"/>
      <c r="R14" s="1961"/>
      <c r="S14" s="1961">
        <f t="shared" si="6"/>
      </c>
      <c r="T14" s="1961">
        <f t="shared" si="7"/>
      </c>
      <c r="U14" s="1961"/>
      <c r="V14" s="1961"/>
      <c r="W14" s="1961">
        <f t="shared" si="8"/>
      </c>
      <c r="X14" s="1961"/>
      <c r="Y14" s="1961"/>
      <c r="Z14" s="1961">
        <f t="shared" si="9"/>
      </c>
      <c r="AA14" s="1961"/>
      <c r="AB14" s="1961"/>
      <c r="AC14" s="1961">
        <f t="shared" si="10"/>
      </c>
      <c r="AD14" s="1961"/>
      <c r="AE14" s="1961"/>
      <c r="AF14" s="1961">
        <f t="shared" si="11"/>
      </c>
      <c r="AG14" s="1961"/>
      <c r="AH14" s="1961"/>
      <c r="AI14" s="1961">
        <f t="shared" si="12"/>
      </c>
      <c r="AJ14" s="1961"/>
      <c r="AK14" s="1961"/>
      <c r="AL14" s="1961">
        <f t="shared" si="13"/>
      </c>
      <c r="AM14" s="1961">
        <f t="shared" si="14"/>
      </c>
      <c r="AN14" s="1961">
        <f t="shared" si="0"/>
      </c>
      <c r="AO14" s="1961">
        <f t="shared" si="1"/>
      </c>
      <c r="AP14" s="1961">
        <f t="shared" si="2"/>
      </c>
      <c r="AQ14" s="1962"/>
      <c r="AR14" s="1477"/>
      <c r="AS14" s="1741">
        <f t="shared" si="15"/>
      </c>
      <c r="AT14" s="1970"/>
      <c r="AU14" s="1971"/>
      <c r="AV14" s="1970"/>
    </row>
    <row r="15" spans="1:48" ht="24.75" customHeight="1">
      <c r="A15" s="1972"/>
      <c r="D15" s="1966"/>
      <c r="E15" s="1967"/>
      <c r="F15" s="1968"/>
      <c r="G15" s="1969"/>
      <c r="H15" s="1961"/>
      <c r="I15" s="1961"/>
      <c r="J15" s="1961">
        <f t="shared" si="3"/>
      </c>
      <c r="K15" s="1961"/>
      <c r="L15" s="1961"/>
      <c r="M15" s="1961">
        <f t="shared" si="4"/>
      </c>
      <c r="N15" s="1961"/>
      <c r="O15" s="1961"/>
      <c r="P15" s="1961">
        <f t="shared" si="5"/>
      </c>
      <c r="Q15" s="1961"/>
      <c r="R15" s="1961"/>
      <c r="S15" s="1961">
        <f t="shared" si="6"/>
      </c>
      <c r="T15" s="1961">
        <f t="shared" si="7"/>
      </c>
      <c r="U15" s="1961"/>
      <c r="V15" s="1961"/>
      <c r="W15" s="1961">
        <f t="shared" si="8"/>
      </c>
      <c r="X15" s="1961"/>
      <c r="Y15" s="1961"/>
      <c r="Z15" s="1961">
        <f t="shared" si="9"/>
      </c>
      <c r="AA15" s="1961"/>
      <c r="AB15" s="1961"/>
      <c r="AC15" s="1961">
        <f t="shared" si="10"/>
      </c>
      <c r="AD15" s="1961"/>
      <c r="AE15" s="1961"/>
      <c r="AF15" s="1961">
        <f t="shared" si="11"/>
      </c>
      <c r="AG15" s="1961"/>
      <c r="AH15" s="1961"/>
      <c r="AI15" s="1961">
        <f t="shared" si="12"/>
      </c>
      <c r="AJ15" s="1961"/>
      <c r="AK15" s="1961"/>
      <c r="AL15" s="1961">
        <f t="shared" si="13"/>
      </c>
      <c r="AM15" s="1961">
        <f t="shared" si="14"/>
      </c>
      <c r="AN15" s="1961">
        <f t="shared" si="0"/>
      </c>
      <c r="AO15" s="1961">
        <f t="shared" si="1"/>
      </c>
      <c r="AP15" s="1961">
        <f t="shared" si="2"/>
      </c>
      <c r="AQ15" s="1962"/>
      <c r="AR15" s="1477"/>
      <c r="AS15" s="1741">
        <f t="shared" si="15"/>
      </c>
      <c r="AT15" s="1970"/>
      <c r="AU15" s="1971"/>
      <c r="AV15" s="1970"/>
    </row>
    <row r="16" spans="1:48" ht="24.75" customHeight="1">
      <c r="A16" s="1972"/>
      <c r="D16" s="1966"/>
      <c r="E16" s="1967"/>
      <c r="F16" s="1968"/>
      <c r="G16" s="1969"/>
      <c r="H16" s="1961"/>
      <c r="I16" s="1961"/>
      <c r="J16" s="1961">
        <f t="shared" si="3"/>
      </c>
      <c r="K16" s="1961"/>
      <c r="L16" s="1961"/>
      <c r="M16" s="1961">
        <f t="shared" si="4"/>
      </c>
      <c r="N16" s="1961"/>
      <c r="O16" s="1961"/>
      <c r="P16" s="1961">
        <f t="shared" si="5"/>
      </c>
      <c r="Q16" s="1961"/>
      <c r="R16" s="1961"/>
      <c r="S16" s="1961">
        <f t="shared" si="6"/>
      </c>
      <c r="T16" s="1961">
        <f t="shared" si="7"/>
      </c>
      <c r="U16" s="1961"/>
      <c r="V16" s="1961"/>
      <c r="W16" s="1961">
        <f t="shared" si="8"/>
      </c>
      <c r="X16" s="1961"/>
      <c r="Y16" s="1961"/>
      <c r="Z16" s="1961">
        <f t="shared" si="9"/>
      </c>
      <c r="AA16" s="1961"/>
      <c r="AB16" s="1961"/>
      <c r="AC16" s="1961">
        <f t="shared" si="10"/>
      </c>
      <c r="AD16" s="1961"/>
      <c r="AE16" s="1961"/>
      <c r="AF16" s="1961">
        <f t="shared" si="11"/>
      </c>
      <c r="AG16" s="1961"/>
      <c r="AH16" s="1961"/>
      <c r="AI16" s="1961">
        <f t="shared" si="12"/>
      </c>
      <c r="AJ16" s="1961"/>
      <c r="AK16" s="1961"/>
      <c r="AL16" s="1961">
        <f t="shared" si="13"/>
      </c>
      <c r="AM16" s="1961">
        <f t="shared" si="14"/>
      </c>
      <c r="AN16" s="1961">
        <f t="shared" si="0"/>
      </c>
      <c r="AO16" s="1961">
        <f t="shared" si="1"/>
      </c>
      <c r="AP16" s="1961">
        <f t="shared" si="2"/>
      </c>
      <c r="AQ16" s="1962"/>
      <c r="AR16" s="1477"/>
      <c r="AS16" s="1741">
        <f t="shared" si="15"/>
      </c>
      <c r="AT16" s="1970"/>
      <c r="AU16" s="1971"/>
      <c r="AV16" s="1970"/>
    </row>
    <row r="17" spans="1:48" ht="24.75" customHeight="1">
      <c r="A17" s="1972"/>
      <c r="D17" s="1966"/>
      <c r="E17" s="1967"/>
      <c r="F17" s="1968"/>
      <c r="G17" s="1969"/>
      <c r="H17" s="1961"/>
      <c r="I17" s="1961"/>
      <c r="J17" s="1961">
        <f t="shared" si="3"/>
      </c>
      <c r="K17" s="1961"/>
      <c r="L17" s="1961"/>
      <c r="M17" s="1961">
        <f t="shared" si="4"/>
      </c>
      <c r="N17" s="1961"/>
      <c r="O17" s="1961"/>
      <c r="P17" s="1961">
        <f t="shared" si="5"/>
      </c>
      <c r="Q17" s="1961"/>
      <c r="R17" s="1961"/>
      <c r="S17" s="1961">
        <f t="shared" si="6"/>
      </c>
      <c r="T17" s="1961">
        <f t="shared" si="7"/>
      </c>
      <c r="U17" s="1961"/>
      <c r="V17" s="1961"/>
      <c r="W17" s="1961">
        <f t="shared" si="8"/>
      </c>
      <c r="X17" s="1961"/>
      <c r="Y17" s="1961"/>
      <c r="Z17" s="1961">
        <f t="shared" si="9"/>
      </c>
      <c r="AA17" s="1961"/>
      <c r="AB17" s="1961"/>
      <c r="AC17" s="1961">
        <f t="shared" si="10"/>
      </c>
      <c r="AD17" s="1961"/>
      <c r="AE17" s="1961"/>
      <c r="AF17" s="1961">
        <f t="shared" si="11"/>
      </c>
      <c r="AG17" s="1961"/>
      <c r="AH17" s="1961"/>
      <c r="AI17" s="1961">
        <f t="shared" si="12"/>
      </c>
      <c r="AJ17" s="1961"/>
      <c r="AK17" s="1961"/>
      <c r="AL17" s="1961">
        <f t="shared" si="13"/>
      </c>
      <c r="AM17" s="1961">
        <f t="shared" si="14"/>
      </c>
      <c r="AN17" s="1961">
        <f t="shared" si="0"/>
      </c>
      <c r="AO17" s="1961">
        <f t="shared" si="1"/>
      </c>
      <c r="AP17" s="1961">
        <f t="shared" si="2"/>
      </c>
      <c r="AQ17" s="1962"/>
      <c r="AR17" s="1477"/>
      <c r="AS17" s="1741">
        <f t="shared" si="15"/>
      </c>
      <c r="AT17" s="1970"/>
      <c r="AU17" s="1971"/>
      <c r="AV17" s="1970"/>
    </row>
    <row r="18" spans="1:48" ht="24.75" customHeight="1">
      <c r="A18" s="1972"/>
      <c r="D18" s="1966"/>
      <c r="E18" s="1967"/>
      <c r="F18" s="1968"/>
      <c r="G18" s="1969"/>
      <c r="H18" s="1961"/>
      <c r="I18" s="1961"/>
      <c r="J18" s="1961">
        <f t="shared" si="3"/>
      </c>
      <c r="K18" s="1961"/>
      <c r="L18" s="1961"/>
      <c r="M18" s="1961">
        <f t="shared" si="4"/>
      </c>
      <c r="N18" s="1961"/>
      <c r="O18" s="1961"/>
      <c r="P18" s="1961">
        <f t="shared" si="5"/>
      </c>
      <c r="Q18" s="1961"/>
      <c r="R18" s="1961"/>
      <c r="S18" s="1961">
        <f t="shared" si="6"/>
      </c>
      <c r="T18" s="1961">
        <f t="shared" si="7"/>
      </c>
      <c r="U18" s="1961"/>
      <c r="V18" s="1961"/>
      <c r="W18" s="1961">
        <f t="shared" si="8"/>
      </c>
      <c r="X18" s="1961"/>
      <c r="Y18" s="1961"/>
      <c r="Z18" s="1961">
        <f t="shared" si="9"/>
      </c>
      <c r="AA18" s="1961"/>
      <c r="AB18" s="1961"/>
      <c r="AC18" s="1961">
        <f t="shared" si="10"/>
      </c>
      <c r="AD18" s="1961"/>
      <c r="AE18" s="1961"/>
      <c r="AF18" s="1961">
        <f t="shared" si="11"/>
      </c>
      <c r="AG18" s="1961"/>
      <c r="AH18" s="1961"/>
      <c r="AI18" s="1961">
        <f t="shared" si="12"/>
      </c>
      <c r="AJ18" s="1961"/>
      <c r="AK18" s="1961"/>
      <c r="AL18" s="1961">
        <f t="shared" si="13"/>
      </c>
      <c r="AM18" s="1961">
        <f t="shared" si="14"/>
      </c>
      <c r="AN18" s="1961">
        <f t="shared" si="0"/>
      </c>
      <c r="AO18" s="1961">
        <f t="shared" si="1"/>
      </c>
      <c r="AP18" s="1961">
        <f t="shared" si="2"/>
      </c>
      <c r="AQ18" s="1962"/>
      <c r="AR18" s="1477"/>
      <c r="AS18" s="1741">
        <f t="shared" si="15"/>
      </c>
      <c r="AT18" s="1970"/>
      <c r="AU18" s="1971"/>
      <c r="AV18" s="1970"/>
    </row>
    <row r="19" spans="1:48" ht="24.75" customHeight="1">
      <c r="A19" s="1972"/>
      <c r="D19" s="1966"/>
      <c r="E19" s="1967"/>
      <c r="F19" s="1968"/>
      <c r="G19" s="1969"/>
      <c r="H19" s="1961"/>
      <c r="I19" s="1961"/>
      <c r="J19" s="1961">
        <f t="shared" si="3"/>
      </c>
      <c r="K19" s="1961"/>
      <c r="L19" s="1961"/>
      <c r="M19" s="1961">
        <f t="shared" si="4"/>
      </c>
      <c r="N19" s="1961"/>
      <c r="O19" s="1961"/>
      <c r="P19" s="1961">
        <f t="shared" si="5"/>
      </c>
      <c r="Q19" s="1961"/>
      <c r="R19" s="1961"/>
      <c r="S19" s="1961">
        <f t="shared" si="6"/>
      </c>
      <c r="T19" s="1961">
        <f t="shared" si="7"/>
      </c>
      <c r="U19" s="1961"/>
      <c r="V19" s="1961"/>
      <c r="W19" s="1961">
        <f t="shared" si="8"/>
      </c>
      <c r="X19" s="1961"/>
      <c r="Y19" s="1961"/>
      <c r="Z19" s="1961">
        <f t="shared" si="9"/>
      </c>
      <c r="AA19" s="1961"/>
      <c r="AB19" s="1961"/>
      <c r="AC19" s="1961">
        <f t="shared" si="10"/>
      </c>
      <c r="AD19" s="1961"/>
      <c r="AE19" s="1961"/>
      <c r="AF19" s="1961">
        <f t="shared" si="11"/>
      </c>
      <c r="AG19" s="1961"/>
      <c r="AH19" s="1961"/>
      <c r="AI19" s="1961">
        <f t="shared" si="12"/>
      </c>
      <c r="AJ19" s="1961"/>
      <c r="AK19" s="1961"/>
      <c r="AL19" s="1961">
        <f t="shared" si="13"/>
      </c>
      <c r="AM19" s="1961">
        <f t="shared" si="14"/>
      </c>
      <c r="AN19" s="1961">
        <f t="shared" si="0"/>
      </c>
      <c r="AO19" s="1961">
        <f t="shared" si="1"/>
      </c>
      <c r="AP19" s="1961">
        <f t="shared" si="2"/>
      </c>
      <c r="AQ19" s="1962"/>
      <c r="AR19" s="1477"/>
      <c r="AS19" s="1741">
        <f t="shared" si="15"/>
      </c>
      <c r="AT19" s="1970"/>
      <c r="AU19" s="1971"/>
      <c r="AV19" s="1970"/>
    </row>
    <row r="20" spans="1:48" ht="24.75" customHeight="1">
      <c r="A20" s="1972"/>
      <c r="D20" s="1966"/>
      <c r="E20" s="1967"/>
      <c r="F20" s="1968"/>
      <c r="G20" s="1969"/>
      <c r="H20" s="1961"/>
      <c r="I20" s="1961"/>
      <c r="J20" s="1961">
        <f t="shared" si="3"/>
      </c>
      <c r="K20" s="1961"/>
      <c r="L20" s="1961"/>
      <c r="M20" s="1961">
        <f t="shared" si="4"/>
      </c>
      <c r="N20" s="1961"/>
      <c r="O20" s="1961"/>
      <c r="P20" s="1961">
        <f t="shared" si="5"/>
      </c>
      <c r="Q20" s="1961"/>
      <c r="R20" s="1961"/>
      <c r="S20" s="1961">
        <f t="shared" si="6"/>
      </c>
      <c r="T20" s="1961">
        <f t="shared" si="7"/>
      </c>
      <c r="U20" s="1961"/>
      <c r="V20" s="1961"/>
      <c r="W20" s="1961">
        <f t="shared" si="8"/>
      </c>
      <c r="X20" s="1961"/>
      <c r="Y20" s="1961"/>
      <c r="Z20" s="1961">
        <f t="shared" si="9"/>
      </c>
      <c r="AA20" s="1961"/>
      <c r="AB20" s="1961"/>
      <c r="AC20" s="1961">
        <f t="shared" si="10"/>
      </c>
      <c r="AD20" s="1961"/>
      <c r="AE20" s="1961"/>
      <c r="AF20" s="1961">
        <f t="shared" si="11"/>
      </c>
      <c r="AG20" s="1961"/>
      <c r="AH20" s="1961"/>
      <c r="AI20" s="1961">
        <f t="shared" si="12"/>
      </c>
      <c r="AJ20" s="1961"/>
      <c r="AK20" s="1961"/>
      <c r="AL20" s="1961">
        <f t="shared" si="13"/>
      </c>
      <c r="AM20" s="1961">
        <f t="shared" si="14"/>
      </c>
      <c r="AN20" s="1961">
        <f t="shared" si="0"/>
      </c>
      <c r="AO20" s="1961">
        <f t="shared" si="1"/>
      </c>
      <c r="AP20" s="1961">
        <f t="shared" si="2"/>
      </c>
      <c r="AQ20" s="1962"/>
      <c r="AR20" s="1477"/>
      <c r="AS20" s="1741">
        <f t="shared" si="15"/>
      </c>
      <c r="AT20" s="1970"/>
      <c r="AU20" s="1971"/>
      <c r="AV20" s="1970"/>
    </row>
    <row r="21" spans="1:48" ht="24.75" customHeight="1">
      <c r="A21" s="1972"/>
      <c r="D21" s="1966"/>
      <c r="E21" s="1967"/>
      <c r="F21" s="1968"/>
      <c r="G21" s="1969"/>
      <c r="H21" s="1961"/>
      <c r="I21" s="1961"/>
      <c r="J21" s="1961">
        <f t="shared" si="3"/>
      </c>
      <c r="K21" s="1961"/>
      <c r="L21" s="1961"/>
      <c r="M21" s="1961">
        <f t="shared" si="4"/>
      </c>
      <c r="N21" s="1961"/>
      <c r="O21" s="1961"/>
      <c r="P21" s="1961">
        <f t="shared" si="5"/>
      </c>
      <c r="Q21" s="1961"/>
      <c r="R21" s="1961"/>
      <c r="S21" s="1961">
        <f t="shared" si="6"/>
      </c>
      <c r="T21" s="1961">
        <f t="shared" si="7"/>
      </c>
      <c r="U21" s="1961"/>
      <c r="V21" s="1961"/>
      <c r="W21" s="1961">
        <f t="shared" si="8"/>
      </c>
      <c r="X21" s="1961"/>
      <c r="Y21" s="1961"/>
      <c r="Z21" s="1961">
        <f t="shared" si="9"/>
      </c>
      <c r="AA21" s="1961"/>
      <c r="AB21" s="1961"/>
      <c r="AC21" s="1961">
        <f t="shared" si="10"/>
      </c>
      <c r="AD21" s="1961"/>
      <c r="AE21" s="1961"/>
      <c r="AF21" s="1961">
        <f t="shared" si="11"/>
      </c>
      <c r="AG21" s="1961"/>
      <c r="AH21" s="1961"/>
      <c r="AI21" s="1961">
        <f t="shared" si="12"/>
      </c>
      <c r="AJ21" s="1961"/>
      <c r="AK21" s="1961"/>
      <c r="AL21" s="1961">
        <f t="shared" si="13"/>
      </c>
      <c r="AM21" s="1961">
        <f t="shared" si="14"/>
      </c>
      <c r="AN21" s="1961">
        <f t="shared" si="0"/>
      </c>
      <c r="AO21" s="1961">
        <f t="shared" si="1"/>
      </c>
      <c r="AP21" s="1961">
        <f t="shared" si="2"/>
      </c>
      <c r="AQ21" s="1962"/>
      <c r="AR21" s="1477"/>
      <c r="AS21" s="1741">
        <f t="shared" si="15"/>
      </c>
      <c r="AT21" s="1970"/>
      <c r="AU21" s="1971"/>
      <c r="AV21" s="1970"/>
    </row>
    <row r="22" spans="1:48" ht="24.75" customHeight="1">
      <c r="D22" s="1966"/>
      <c r="E22" s="1967"/>
      <c r="F22" s="1968"/>
      <c r="G22" s="1969"/>
      <c r="H22" s="1961"/>
      <c r="I22" s="1961"/>
      <c r="J22" s="1961">
        <f t="shared" si="3"/>
      </c>
      <c r="K22" s="1961"/>
      <c r="L22" s="1961"/>
      <c r="M22" s="1961">
        <f t="shared" si="4"/>
      </c>
      <c r="N22" s="1961"/>
      <c r="O22" s="1961"/>
      <c r="P22" s="1961">
        <f t="shared" si="5"/>
      </c>
      <c r="Q22" s="1961"/>
      <c r="R22" s="1961"/>
      <c r="S22" s="1961">
        <f t="shared" si="6"/>
      </c>
      <c r="T22" s="1961">
        <f t="shared" si="7"/>
      </c>
      <c r="U22" s="1961"/>
      <c r="V22" s="1961"/>
      <c r="W22" s="1961">
        <f t="shared" si="8"/>
      </c>
      <c r="X22" s="1961"/>
      <c r="Y22" s="1961"/>
      <c r="Z22" s="1961">
        <f t="shared" si="9"/>
      </c>
      <c r="AA22" s="1961"/>
      <c r="AB22" s="1961"/>
      <c r="AC22" s="1961">
        <f t="shared" si="10"/>
      </c>
      <c r="AD22" s="1961"/>
      <c r="AE22" s="1961"/>
      <c r="AF22" s="1961">
        <f t="shared" si="11"/>
      </c>
      <c r="AG22" s="1961"/>
      <c r="AH22" s="1961"/>
      <c r="AI22" s="1961">
        <f t="shared" si="12"/>
      </c>
      <c r="AJ22" s="1961"/>
      <c r="AK22" s="1961"/>
      <c r="AL22" s="1961">
        <f t="shared" si="13"/>
      </c>
      <c r="AM22" s="1961">
        <f t="shared" si="14"/>
      </c>
      <c r="AN22" s="1961">
        <f t="shared" si="0"/>
      </c>
      <c r="AO22" s="1961">
        <f t="shared" si="1"/>
      </c>
      <c r="AP22" s="1961">
        <f t="shared" si="2"/>
      </c>
      <c r="AQ22" s="1962"/>
      <c r="AR22" s="1477"/>
      <c r="AS22" s="1741">
        <f t="shared" si="15"/>
      </c>
      <c r="AT22" s="1970"/>
      <c r="AU22" s="1971"/>
      <c r="AV22" s="1970"/>
    </row>
    <row r="23" spans="1:48" ht="24.75" customHeight="1">
      <c r="D23" s="1966"/>
      <c r="E23" s="1967"/>
      <c r="F23" s="1968"/>
      <c r="G23" s="1969"/>
      <c r="H23" s="1961"/>
      <c r="I23" s="1961"/>
      <c r="J23" s="1961">
        <f t="shared" si="3"/>
      </c>
      <c r="K23" s="1961"/>
      <c r="L23" s="1961"/>
      <c r="M23" s="1961">
        <f t="shared" si="4"/>
      </c>
      <c r="N23" s="1961"/>
      <c r="O23" s="1961"/>
      <c r="P23" s="1961">
        <f t="shared" si="5"/>
      </c>
      <c r="Q23" s="1961"/>
      <c r="R23" s="1961"/>
      <c r="S23" s="1961">
        <f t="shared" si="6"/>
      </c>
      <c r="T23" s="1961">
        <f t="shared" si="7"/>
      </c>
      <c r="U23" s="1961"/>
      <c r="V23" s="1961"/>
      <c r="W23" s="1961">
        <f t="shared" si="8"/>
      </c>
      <c r="X23" s="1961"/>
      <c r="Y23" s="1961"/>
      <c r="Z23" s="1961">
        <f t="shared" si="9"/>
      </c>
      <c r="AA23" s="1961"/>
      <c r="AB23" s="1961"/>
      <c r="AC23" s="1961">
        <f t="shared" si="10"/>
      </c>
      <c r="AD23" s="1961"/>
      <c r="AE23" s="1961"/>
      <c r="AF23" s="1961">
        <f t="shared" si="11"/>
      </c>
      <c r="AG23" s="1961"/>
      <c r="AH23" s="1961"/>
      <c r="AI23" s="1961">
        <f t="shared" si="12"/>
      </c>
      <c r="AJ23" s="1961"/>
      <c r="AK23" s="1961"/>
      <c r="AL23" s="1961">
        <f t="shared" si="13"/>
      </c>
      <c r="AM23" s="1961">
        <f t="shared" si="14"/>
      </c>
      <c r="AN23" s="1961">
        <f t="shared" si="0"/>
      </c>
      <c r="AO23" s="1961">
        <f t="shared" si="1"/>
      </c>
      <c r="AP23" s="1961">
        <f t="shared" si="2"/>
      </c>
      <c r="AQ23" s="1962"/>
      <c r="AR23" s="1477"/>
      <c r="AS23" s="1741">
        <f t="shared" si="15"/>
      </c>
      <c r="AT23" s="1970"/>
      <c r="AU23" s="1971"/>
      <c r="AV23" s="1970"/>
    </row>
    <row r="24" spans="1:48" ht="24.75" customHeight="1">
      <c r="A24" s="1972"/>
      <c r="D24" s="1966"/>
      <c r="E24" s="1967"/>
      <c r="F24" s="1968"/>
      <c r="G24" s="1969"/>
      <c r="H24" s="1961"/>
      <c r="I24" s="1961"/>
      <c r="J24" s="1961">
        <f t="shared" si="3"/>
      </c>
      <c r="K24" s="1961"/>
      <c r="L24" s="1961"/>
      <c r="M24" s="1961">
        <f t="shared" si="4"/>
      </c>
      <c r="N24" s="1961"/>
      <c r="O24" s="1961"/>
      <c r="P24" s="1961">
        <f t="shared" si="5"/>
      </c>
      <c r="Q24" s="1961"/>
      <c r="R24" s="1961"/>
      <c r="S24" s="1961">
        <f t="shared" si="6"/>
      </c>
      <c r="T24" s="1961">
        <f t="shared" si="7"/>
      </c>
      <c r="U24" s="1961"/>
      <c r="V24" s="1961"/>
      <c r="W24" s="1961">
        <f t="shared" si="8"/>
      </c>
      <c r="X24" s="1961"/>
      <c r="Y24" s="1961"/>
      <c r="Z24" s="1961">
        <f t="shared" si="9"/>
      </c>
      <c r="AA24" s="1961"/>
      <c r="AB24" s="1961"/>
      <c r="AC24" s="1961">
        <f t="shared" si="10"/>
      </c>
      <c r="AD24" s="1961"/>
      <c r="AE24" s="1961"/>
      <c r="AF24" s="1961">
        <f t="shared" si="11"/>
      </c>
      <c r="AG24" s="1961"/>
      <c r="AH24" s="1961"/>
      <c r="AI24" s="1961">
        <f t="shared" si="12"/>
      </c>
      <c r="AJ24" s="1961"/>
      <c r="AK24" s="1961"/>
      <c r="AL24" s="1961">
        <f t="shared" si="13"/>
      </c>
      <c r="AM24" s="1961">
        <f t="shared" si="14"/>
      </c>
      <c r="AN24" s="1961">
        <f t="shared" si="0"/>
      </c>
      <c r="AO24" s="1961">
        <f t="shared" si="1"/>
      </c>
      <c r="AP24" s="1961">
        <f t="shared" si="2"/>
      </c>
      <c r="AQ24" s="1962"/>
      <c r="AR24" s="1477"/>
      <c r="AS24" s="1741">
        <f t="shared" si="15"/>
      </c>
      <c r="AT24" s="1970"/>
      <c r="AU24" s="1971"/>
      <c r="AV24" s="1970"/>
    </row>
    <row r="25" spans="1:48" ht="24.75" customHeight="1">
      <c r="A25" s="1972"/>
      <c r="D25" s="1966"/>
      <c r="E25" s="1967"/>
      <c r="F25" s="1968"/>
      <c r="G25" s="1969"/>
      <c r="H25" s="1961"/>
      <c r="I25" s="1961"/>
      <c r="J25" s="1961">
        <f t="shared" si="3"/>
      </c>
      <c r="K25" s="1961"/>
      <c r="L25" s="1961"/>
      <c r="M25" s="1961">
        <f t="shared" si="4"/>
      </c>
      <c r="N25" s="1961"/>
      <c r="O25" s="1961"/>
      <c r="P25" s="1961">
        <f t="shared" si="5"/>
      </c>
      <c r="Q25" s="1961"/>
      <c r="R25" s="1961"/>
      <c r="S25" s="1961">
        <f t="shared" si="6"/>
      </c>
      <c r="T25" s="1961">
        <f t="shared" si="7"/>
      </c>
      <c r="U25" s="1961"/>
      <c r="V25" s="1961"/>
      <c r="W25" s="1961">
        <f t="shared" si="8"/>
      </c>
      <c r="X25" s="1961"/>
      <c r="Y25" s="1961"/>
      <c r="Z25" s="1961">
        <f t="shared" si="9"/>
      </c>
      <c r="AA25" s="1961"/>
      <c r="AB25" s="1961"/>
      <c r="AC25" s="1961">
        <f t="shared" si="10"/>
      </c>
      <c r="AD25" s="1961"/>
      <c r="AE25" s="1961"/>
      <c r="AF25" s="1961">
        <f t="shared" si="11"/>
      </c>
      <c r="AG25" s="1961"/>
      <c r="AH25" s="1961"/>
      <c r="AI25" s="1961">
        <f t="shared" si="12"/>
      </c>
      <c r="AJ25" s="1961"/>
      <c r="AK25" s="1961"/>
      <c r="AL25" s="1961">
        <f t="shared" si="13"/>
      </c>
      <c r="AM25" s="1961">
        <f t="shared" si="14"/>
      </c>
      <c r="AN25" s="1961">
        <f t="shared" si="0"/>
      </c>
      <c r="AO25" s="1961">
        <f t="shared" si="1"/>
      </c>
      <c r="AP25" s="1961">
        <f t="shared" si="2"/>
      </c>
      <c r="AQ25" s="1962"/>
      <c r="AR25" s="1477"/>
      <c r="AS25" s="1741">
        <f t="shared" si="15"/>
      </c>
      <c r="AT25" s="1970"/>
      <c r="AU25" s="1971"/>
      <c r="AV25" s="1970"/>
    </row>
    <row r="26" spans="1:48" ht="24.75" customHeight="1">
      <c r="A26" s="1972"/>
      <c r="D26" s="1966"/>
      <c r="E26" s="1967"/>
      <c r="F26" s="1968"/>
      <c r="G26" s="1969"/>
      <c r="H26" s="1961"/>
      <c r="I26" s="1961"/>
      <c r="J26" s="1961">
        <f t="shared" si="3"/>
      </c>
      <c r="K26" s="1961"/>
      <c r="L26" s="1961"/>
      <c r="M26" s="1961">
        <f t="shared" si="4"/>
      </c>
      <c r="N26" s="1961"/>
      <c r="O26" s="1961"/>
      <c r="P26" s="1961">
        <f t="shared" si="5"/>
      </c>
      <c r="Q26" s="1961"/>
      <c r="R26" s="1961"/>
      <c r="S26" s="1961">
        <f t="shared" si="6"/>
      </c>
      <c r="T26" s="1961">
        <f t="shared" si="7"/>
      </c>
      <c r="U26" s="1961"/>
      <c r="V26" s="1961"/>
      <c r="W26" s="1961">
        <f t="shared" si="8"/>
      </c>
      <c r="X26" s="1961"/>
      <c r="Y26" s="1961"/>
      <c r="Z26" s="1961">
        <f t="shared" si="9"/>
      </c>
      <c r="AA26" s="1961"/>
      <c r="AB26" s="1961"/>
      <c r="AC26" s="1961">
        <f t="shared" si="10"/>
      </c>
      <c r="AD26" s="1961"/>
      <c r="AE26" s="1961"/>
      <c r="AF26" s="1961">
        <f t="shared" si="11"/>
      </c>
      <c r="AG26" s="1961"/>
      <c r="AH26" s="1961"/>
      <c r="AI26" s="1961">
        <f t="shared" si="12"/>
      </c>
      <c r="AJ26" s="1961"/>
      <c r="AK26" s="1961"/>
      <c r="AL26" s="1961">
        <f t="shared" si="13"/>
      </c>
      <c r="AM26" s="1961">
        <f t="shared" si="14"/>
      </c>
      <c r="AN26" s="1961">
        <f t="shared" si="0"/>
      </c>
      <c r="AO26" s="1961">
        <f t="shared" si="1"/>
      </c>
      <c r="AP26" s="1961">
        <f t="shared" si="2"/>
      </c>
      <c r="AQ26" s="1962"/>
      <c r="AR26" s="1477"/>
      <c r="AS26" s="1741">
        <f t="shared" si="15"/>
      </c>
      <c r="AT26" s="1970"/>
      <c r="AU26" s="1971"/>
      <c r="AV26" s="1970"/>
    </row>
    <row r="27" spans="1:48" ht="25.35" customHeight="1" thickBot="1">
      <c r="D27" s="1974" t="s">
        <v>118</v>
      </c>
      <c r="E27" s="1975"/>
      <c r="F27" s="1976"/>
      <c r="G27" s="1977"/>
      <c r="H27" s="1978"/>
      <c r="I27" s="1978"/>
      <c r="J27" s="1979">
        <f>SUM(J9:J26)</f>
      </c>
      <c r="K27" s="1978"/>
      <c r="L27" s="1978"/>
      <c r="M27" s="1979">
        <f>SUM(M9:M26)</f>
      </c>
      <c r="N27" s="1978"/>
      <c r="O27" s="1978"/>
      <c r="P27" s="1979">
        <f>SUM(P9:P26)</f>
      </c>
      <c r="Q27" s="1978"/>
      <c r="R27" s="1978"/>
      <c r="S27" s="1979">
        <f>SUM(S9:S26)</f>
      </c>
      <c r="T27" s="1979">
        <f>SUM(T9:T26)</f>
      </c>
      <c r="U27" s="1978"/>
      <c r="V27" s="1978"/>
      <c r="W27" s="1979">
        <f>SUM(W9:W26)</f>
      </c>
      <c r="X27" s="1978"/>
      <c r="Y27" s="1978"/>
      <c r="Z27" s="1979">
        <f>SUM(Z9:Z26)</f>
      </c>
      <c r="AA27" s="1978"/>
      <c r="AB27" s="1978"/>
      <c r="AC27" s="1979">
        <f>SUM(AC9:AC26)</f>
      </c>
      <c r="AD27" s="1978"/>
      <c r="AE27" s="1978"/>
      <c r="AF27" s="1979">
        <f>SUM(AF9:AF26)</f>
      </c>
      <c r="AG27" s="1978"/>
      <c r="AH27" s="1978"/>
      <c r="AI27" s="1979">
        <f>SUM(AI9:AI26)</f>
      </c>
      <c r="AJ27" s="1978"/>
      <c r="AK27" s="1978"/>
      <c r="AL27" s="1979">
        <f>SUM(AL9:AL26)</f>
      </c>
      <c r="AM27" s="1978"/>
      <c r="AN27" s="1979">
        <f>SUM(AN9:AN26)</f>
      </c>
      <c r="AO27" s="1978"/>
      <c r="AP27" s="1979">
        <f>SUM(AP9:AP26)</f>
      </c>
      <c r="AQ27" s="1980"/>
      <c r="AR27" s="1477"/>
      <c r="AS27" s="1741">
        <f t="shared" si="15"/>
      </c>
    </row>
    <row r="28" spans="1:48" ht="9.75" customHeight="1" thickBot="1">
      <c r="D28" s="1625"/>
      <c r="E28" s="1981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894"/>
      <c r="W28" s="1894"/>
      <c r="X28" s="1894"/>
      <c r="Y28" s="1894"/>
      <c r="Z28" s="1894"/>
      <c r="AA28" s="1894"/>
      <c r="AB28" s="1894"/>
      <c r="AC28" s="1894"/>
      <c r="AD28" s="1894"/>
      <c r="AE28" s="1894"/>
      <c r="AF28" s="1894"/>
      <c r="AG28" s="1894"/>
      <c r="AH28" s="1894"/>
      <c r="AI28" s="1894"/>
      <c r="AJ28" s="1894"/>
      <c r="AK28" s="1894"/>
      <c r="AL28" s="1894"/>
      <c r="AM28" s="1894"/>
      <c r="AN28" s="1894"/>
      <c r="AO28" s="1894"/>
      <c r="AP28" s="1894"/>
      <c r="AQ28" s="1982"/>
      <c r="AR28" s="1477"/>
      <c r="AT28" s="1970"/>
      <c r="AU28" s="1971"/>
      <c r="AV28" s="1970"/>
    </row>
    <row r="29" spans="1:48" s="1720" customFormat="1" ht="14.25" thickBot="1">
      <c r="D29" s="1724" t="s">
        <v>31</v>
      </c>
      <c r="E29" s="1725"/>
      <c r="F29" s="1725"/>
      <c r="G29" s="1983" t="s">
        <v>119</v>
      </c>
      <c r="H29" s="1726"/>
      <c r="I29" s="1984"/>
      <c r="J29" s="1726"/>
      <c r="K29" s="1726"/>
      <c r="L29" s="1984"/>
      <c r="M29" s="1726"/>
      <c r="N29" s="1985"/>
      <c r="O29" s="1986"/>
      <c r="P29" s="1985"/>
      <c r="Q29" s="1985"/>
      <c r="R29" s="1986"/>
      <c r="S29" s="1985"/>
      <c r="T29" s="1985"/>
      <c r="U29" s="1726"/>
      <c r="V29" s="1726"/>
      <c r="W29" s="1726"/>
      <c r="X29" s="1725"/>
      <c r="Y29" s="1726"/>
      <c r="Z29" s="1726"/>
      <c r="AA29" s="1725"/>
      <c r="AB29" s="1987"/>
      <c r="AC29" s="1985"/>
      <c r="AD29" s="1725"/>
      <c r="AE29" s="1987"/>
      <c r="AF29" s="1985"/>
      <c r="AG29" s="1725"/>
      <c r="AH29" s="1987"/>
      <c r="AI29" s="1985"/>
      <c r="AJ29" s="1725"/>
      <c r="AK29" s="1987"/>
      <c r="AL29" s="1985"/>
      <c r="AM29" s="1983"/>
      <c r="AN29" s="1985"/>
      <c r="AO29" s="1983"/>
      <c r="AP29" s="1985"/>
      <c r="AQ29" s="1727" t="s">
        <v>120</v>
      </c>
      <c r="AR29" s="1728"/>
      <c r="AT29" s="1988"/>
      <c r="AU29" s="1989"/>
      <c r="AV29" s="1988"/>
    </row>
    <row r="30" spans="1:48" ht="30.2" customHeight="1">
      <c r="H30" s="1490"/>
      <c r="K30" s="1490"/>
    </row>
    <row r="31" spans="1:48" ht="30.2" hidden="1" customHeight="1">
      <c r="J31" s="1734"/>
      <c r="M31" s="1734"/>
    </row>
    <row r="32" spans="1:48" ht="30.2" hidden="1" customHeight="1">
      <c r="H32" s="1990"/>
      <c r="I32" s="1970"/>
      <c r="J32" s="1734"/>
      <c r="K32" s="1990"/>
      <c r="L32" s="1970"/>
      <c r="M32" s="1734"/>
      <c r="N32" s="1734"/>
      <c r="P32" s="1734"/>
      <c r="Q32" s="1734"/>
      <c r="S32" s="1734"/>
      <c r="T32" s="1734"/>
    </row>
    <row r="33" spans="6:20" ht="30.2" hidden="1" customHeight="1"/>
    <row r="34" spans="6:20" ht="30.2" hidden="1" customHeight="1">
      <c r="F34" s="1490"/>
      <c r="H34" s="1734"/>
      <c r="J34" s="1734"/>
      <c r="K34" s="1734"/>
      <c r="M34" s="1734"/>
      <c r="N34" s="1734"/>
      <c r="P34" s="1734"/>
      <c r="Q34" s="1734"/>
      <c r="S34" s="1734"/>
      <c r="T34" s="1734"/>
    </row>
    <row r="35" spans="6:20" ht="30.2" hidden="1" customHeight="1">
      <c r="F35" s="1490"/>
      <c r="H35" s="1734"/>
      <c r="J35" s="1734"/>
      <c r="K35" s="1734"/>
      <c r="M35" s="1734"/>
      <c r="N35" s="1734"/>
      <c r="P35" s="1734"/>
      <c r="Q35" s="1734"/>
      <c r="S35" s="1734"/>
      <c r="T35" s="1734"/>
    </row>
    <row r="36" spans="6:20" ht="30.2" hidden="1" customHeight="1">
      <c r="F36" s="1490"/>
      <c r="H36" s="1734"/>
      <c r="J36" s="1734"/>
      <c r="K36" s="1734"/>
      <c r="M36" s="1734"/>
      <c r="N36" s="1734"/>
      <c r="P36" s="1734"/>
      <c r="Q36" s="1734"/>
      <c r="S36" s="1734"/>
      <c r="T36" s="1734"/>
    </row>
    <row r="37" spans="6:20" ht="30.2" hidden="1" customHeight="1">
      <c r="F37" s="1490"/>
      <c r="H37" s="1734"/>
      <c r="J37" s="1734"/>
      <c r="K37" s="1734"/>
      <c r="M37" s="1734"/>
      <c r="N37" s="1734"/>
      <c r="P37" s="1734"/>
      <c r="Q37" s="1734"/>
      <c r="S37" s="1734"/>
      <c r="T37" s="1734"/>
    </row>
    <row r="38" spans="6:20" ht="30.2" hidden="1" customHeight="1">
      <c r="F38" s="1490"/>
      <c r="H38" s="1734"/>
      <c r="J38" s="1734"/>
      <c r="K38" s="1734"/>
      <c r="M38" s="1734"/>
      <c r="N38" s="1734"/>
      <c r="P38" s="1734"/>
      <c r="Q38" s="1734"/>
      <c r="S38" s="1734"/>
      <c r="T38" s="1734"/>
    </row>
    <row r="39" spans="6:20" ht="30.2" hidden="1" customHeight="1">
      <c r="F39" s="1490"/>
      <c r="H39" s="1734"/>
      <c r="J39" s="1734"/>
      <c r="K39" s="1734"/>
      <c r="M39" s="1734"/>
      <c r="N39" s="1734"/>
      <c r="P39" s="1734"/>
      <c r="Q39" s="1734"/>
      <c r="S39" s="1734"/>
      <c r="T39" s="1734"/>
    </row>
    <row r="40" spans="6:20" ht="30.2" hidden="1" customHeight="1">
      <c r="F40" s="1490"/>
      <c r="H40" s="1734"/>
      <c r="J40" s="1734"/>
      <c r="K40" s="1734"/>
      <c r="M40" s="1734"/>
      <c r="N40" s="1734"/>
      <c r="P40" s="1734"/>
      <c r="Q40" s="1734"/>
      <c r="S40" s="1734"/>
      <c r="T40" s="1734"/>
    </row>
    <row r="41" spans="6:20" ht="30.2" hidden="1" customHeight="1">
      <c r="F41" s="1490"/>
      <c r="H41" s="1734"/>
      <c r="J41" s="1734"/>
      <c r="K41" s="1734"/>
      <c r="M41" s="1734"/>
      <c r="N41" s="1734"/>
      <c r="P41" s="1734"/>
      <c r="Q41" s="1734"/>
      <c r="S41" s="1734"/>
      <c r="T41" s="1734"/>
    </row>
    <row r="42" spans="6:20" ht="30.2" hidden="1" customHeight="1">
      <c r="F42" s="1490"/>
      <c r="H42" s="1734"/>
      <c r="J42" s="1734"/>
      <c r="K42" s="1734"/>
      <c r="M42" s="1734"/>
      <c r="N42" s="1734"/>
      <c r="P42" s="1734"/>
      <c r="Q42" s="1734"/>
      <c r="S42" s="1734"/>
      <c r="T42" s="1734"/>
    </row>
    <row r="43" spans="6:20" ht="30.2" hidden="1" customHeight="1">
      <c r="F43" s="1490"/>
      <c r="H43" s="1734"/>
      <c r="J43" s="1734"/>
      <c r="K43" s="1734"/>
      <c r="M43" s="1734"/>
      <c r="N43" s="1734"/>
      <c r="P43" s="1734"/>
      <c r="Q43" s="1734"/>
      <c r="S43" s="1734"/>
      <c r="T43" s="1734"/>
    </row>
    <row r="44" spans="6:20" ht="30.2" hidden="1" customHeight="1">
      <c r="F44" s="1490"/>
      <c r="H44" s="1734"/>
      <c r="J44" s="1734"/>
      <c r="K44" s="1734"/>
      <c r="M44" s="1734"/>
      <c r="N44" s="1734"/>
      <c r="P44" s="1734"/>
      <c r="Q44" s="1734"/>
      <c r="S44" s="1734"/>
      <c r="T44" s="1734"/>
    </row>
    <row r="45" spans="6:20" ht="30.2" hidden="1" customHeight="1">
      <c r="F45" s="1490"/>
      <c r="H45" s="1734"/>
      <c r="J45" s="1734"/>
      <c r="K45" s="1734"/>
      <c r="M45" s="1734"/>
      <c r="N45" s="1734"/>
      <c r="P45" s="1734"/>
      <c r="Q45" s="1734"/>
      <c r="S45" s="1734"/>
      <c r="T45" s="1734"/>
    </row>
    <row r="46" spans="6:20" ht="30.2" hidden="1" customHeight="1">
      <c r="F46" s="1490"/>
      <c r="H46" s="1734"/>
      <c r="J46" s="1734"/>
      <c r="K46" s="1734"/>
      <c r="M46" s="1734"/>
      <c r="N46" s="1734"/>
      <c r="P46" s="1734"/>
      <c r="Q46" s="1734"/>
      <c r="S46" s="1734"/>
      <c r="T46" s="1734"/>
    </row>
    <row r="47" spans="6:20" ht="30.2" hidden="1" customHeight="1">
      <c r="F47" s="1490"/>
      <c r="H47" s="1734"/>
      <c r="J47" s="1734"/>
      <c r="K47" s="1734"/>
      <c r="M47" s="1734"/>
      <c r="N47" s="1734"/>
      <c r="P47" s="1734"/>
      <c r="Q47" s="1734"/>
      <c r="S47" s="1734"/>
      <c r="T47" s="1734"/>
    </row>
    <row r="48" spans="6:20" ht="30.2" hidden="1" customHeight="1">
      <c r="F48" s="1490"/>
      <c r="H48" s="1734"/>
      <c r="J48" s="1734"/>
      <c r="K48" s="1734"/>
      <c r="M48" s="1734"/>
      <c r="N48" s="1734"/>
      <c r="P48" s="1734"/>
      <c r="Q48" s="1734"/>
      <c r="S48" s="1734"/>
      <c r="T48" s="1734"/>
    </row>
    <row r="49" spans="1:47" ht="30.2" hidden="1" customHeight="1">
      <c r="F49" s="1490"/>
      <c r="H49" s="1734"/>
      <c r="J49" s="1734"/>
      <c r="K49" s="1734"/>
      <c r="M49" s="1734"/>
      <c r="N49" s="1734"/>
      <c r="P49" s="1734"/>
      <c r="Q49" s="1734"/>
      <c r="S49" s="1734"/>
      <c r="T49" s="1734"/>
    </row>
    <row r="50" spans="1:47" s="1734" customFormat="1" ht="30.2" hidden="1" customHeight="1">
      <c r="A50" s="1490"/>
      <c r="B50" s="1490"/>
      <c r="C50" s="1490"/>
      <c r="D50" s="1490"/>
      <c r="E50" s="1490"/>
      <c r="F50" s="1490"/>
      <c r="G50" s="1471"/>
      <c r="H50" s="1734"/>
      <c r="I50" s="1970"/>
      <c r="J50" s="1734"/>
      <c r="K50" s="1734"/>
      <c r="L50" s="1970"/>
      <c r="M50" s="1734"/>
      <c r="N50" s="1734"/>
      <c r="O50" s="1970"/>
      <c r="P50" s="1734"/>
      <c r="Q50" s="1734"/>
      <c r="R50" s="1970"/>
      <c r="S50" s="1734"/>
      <c r="T50" s="1734"/>
      <c r="X50" s="1490"/>
      <c r="AA50" s="1490"/>
      <c r="AD50" s="1490"/>
      <c r="AG50" s="1490"/>
      <c r="AJ50" s="1490"/>
      <c r="AM50" s="1490"/>
      <c r="AO50" s="1490"/>
      <c r="AQ50" s="1490"/>
      <c r="AR50" s="1490"/>
      <c r="AS50" s="1490"/>
      <c r="AU50" s="1991"/>
    </row>
    <row r="51" spans="1:47" s="1734" customFormat="1" ht="30.2" hidden="1" customHeight="1">
      <c r="A51" s="1490"/>
      <c r="B51" s="1490"/>
      <c r="C51" s="1490"/>
      <c r="D51" s="1490"/>
      <c r="E51" s="1490"/>
      <c r="F51" s="1490"/>
      <c r="G51" s="1471"/>
      <c r="H51" s="1734"/>
      <c r="I51" s="1970"/>
      <c r="J51" s="1734"/>
      <c r="K51" s="1734"/>
      <c r="L51" s="1970"/>
      <c r="M51" s="1734"/>
      <c r="N51" s="1734"/>
      <c r="O51" s="1970"/>
      <c r="P51" s="1734"/>
      <c r="Q51" s="1734"/>
      <c r="R51" s="1970"/>
      <c r="S51" s="1734"/>
      <c r="T51" s="1734"/>
      <c r="X51" s="1490"/>
      <c r="AA51" s="1490"/>
      <c r="AD51" s="1490"/>
      <c r="AG51" s="1490"/>
      <c r="AJ51" s="1490"/>
      <c r="AM51" s="1490"/>
      <c r="AO51" s="1490"/>
      <c r="AQ51" s="1490"/>
      <c r="AR51" s="1490"/>
      <c r="AS51" s="1490"/>
      <c r="AU51" s="1991"/>
    </row>
    <row r="52" spans="1:47" s="1734" customFormat="1" ht="30.2" hidden="1" customHeight="1">
      <c r="A52" s="1490"/>
      <c r="B52" s="1490"/>
      <c r="C52" s="1490"/>
      <c r="D52" s="1490"/>
      <c r="E52" s="1490"/>
      <c r="F52" s="1490"/>
      <c r="G52" s="1471"/>
      <c r="H52" s="1734"/>
      <c r="I52" s="1970"/>
      <c r="J52" s="1734"/>
      <c r="K52" s="1734"/>
      <c r="L52" s="1970"/>
      <c r="M52" s="1734"/>
      <c r="N52" s="1734"/>
      <c r="O52" s="1970"/>
      <c r="P52" s="1734"/>
      <c r="Q52" s="1734"/>
      <c r="R52" s="1970"/>
      <c r="S52" s="1734"/>
      <c r="T52" s="1734"/>
      <c r="X52" s="1490"/>
      <c r="AA52" s="1490"/>
      <c r="AD52" s="1490"/>
      <c r="AG52" s="1490"/>
      <c r="AJ52" s="1490"/>
      <c r="AM52" s="1490"/>
      <c r="AO52" s="1490"/>
      <c r="AQ52" s="1490"/>
      <c r="AR52" s="1490"/>
      <c r="AS52" s="1490"/>
      <c r="AU52" s="1991"/>
    </row>
    <row r="53" spans="1:47" s="1734" customFormat="1" ht="30.2" hidden="1" customHeight="1">
      <c r="A53" s="1490"/>
      <c r="B53" s="1490"/>
      <c r="C53" s="1490"/>
      <c r="D53" s="1490"/>
      <c r="E53" s="1490"/>
      <c r="F53" s="1490"/>
      <c r="G53" s="1471"/>
      <c r="H53" s="1990"/>
      <c r="I53" s="1970"/>
      <c r="J53" s="1734"/>
      <c r="K53" s="1990"/>
      <c r="L53" s="1970"/>
      <c r="M53" s="1734"/>
      <c r="N53" s="1490"/>
      <c r="O53" s="1970"/>
      <c r="P53" s="1734"/>
      <c r="Q53" s="1490"/>
      <c r="R53" s="1970"/>
      <c r="S53" s="1734"/>
      <c r="T53" s="1734"/>
      <c r="X53" s="1490"/>
      <c r="AA53" s="1490"/>
      <c r="AD53" s="1490"/>
      <c r="AG53" s="1490"/>
      <c r="AJ53" s="1490"/>
      <c r="AM53" s="1490"/>
      <c r="AO53" s="1490"/>
      <c r="AQ53" s="1490"/>
      <c r="AR53" s="1490"/>
      <c r="AS53" s="1490"/>
      <c r="AU53" s="1991"/>
    </row>
    <row r="54" spans="1:47" s="1734" customFormat="1" ht="30.2" hidden="1" customHeight="1">
      <c r="A54" s="1490"/>
      <c r="B54" s="1490"/>
      <c r="C54" s="1490"/>
      <c r="D54" s="1490"/>
      <c r="E54" s="1490"/>
      <c r="F54" s="1490"/>
      <c r="G54" s="1471"/>
      <c r="H54" s="1990"/>
      <c r="I54" s="1970"/>
      <c r="K54" s="1990"/>
      <c r="L54" s="1970"/>
      <c r="N54" s="1490"/>
      <c r="O54" s="1970"/>
      <c r="P54" s="1734"/>
      <c r="Q54" s="1490"/>
      <c r="R54" s="1970"/>
      <c r="S54" s="1734"/>
      <c r="T54" s="1734"/>
      <c r="X54" s="1490"/>
      <c r="AA54" s="1490"/>
      <c r="AD54" s="1490"/>
      <c r="AG54" s="1490"/>
      <c r="AJ54" s="1490"/>
      <c r="AM54" s="1490"/>
      <c r="AO54" s="1490"/>
      <c r="AQ54" s="1490"/>
      <c r="AR54" s="1490"/>
      <c r="AS54" s="1490"/>
      <c r="AU54" s="1991"/>
    </row>
    <row r="55" spans="1:47" s="1734" customFormat="1" ht="30.2" hidden="1" customHeight="1">
      <c r="A55" s="1490"/>
      <c r="B55" s="1490"/>
      <c r="C55" s="1490"/>
      <c r="D55" s="1490"/>
      <c r="E55" s="1490"/>
      <c r="F55" s="1490"/>
      <c r="G55" s="1471"/>
      <c r="H55" s="1990"/>
      <c r="I55" s="1970"/>
      <c r="J55" s="1734"/>
      <c r="K55" s="1990"/>
      <c r="L55" s="1970"/>
      <c r="M55" s="1734"/>
      <c r="N55" s="1490"/>
      <c r="O55" s="1970"/>
      <c r="P55" s="1734"/>
      <c r="Q55" s="1490"/>
      <c r="R55" s="1970"/>
      <c r="S55" s="1734"/>
      <c r="T55" s="1734"/>
      <c r="X55" s="1490"/>
      <c r="AA55" s="1490"/>
      <c r="AD55" s="1490"/>
      <c r="AG55" s="1490"/>
      <c r="AJ55" s="1490"/>
      <c r="AM55" s="1490"/>
      <c r="AO55" s="1490"/>
      <c r="AQ55" s="1490"/>
      <c r="AR55" s="1490"/>
      <c r="AS55" s="1490"/>
      <c r="AU55" s="1991"/>
    </row>
    <row r="56" spans="1:47" s="1734" customFormat="1" ht="30.2" hidden="1" customHeight="1">
      <c r="A56" s="1490"/>
      <c r="B56" s="1490"/>
      <c r="C56" s="1490"/>
      <c r="D56" s="1490"/>
      <c r="E56" s="1490"/>
      <c r="F56" s="1490"/>
      <c r="G56" s="1471"/>
      <c r="H56" s="1990"/>
      <c r="I56" s="1970"/>
      <c r="J56" s="1734"/>
      <c r="K56" s="1990"/>
      <c r="L56" s="1970"/>
      <c r="M56" s="1734"/>
      <c r="N56" s="1490"/>
      <c r="O56" s="1970"/>
      <c r="Q56" s="1490"/>
      <c r="R56" s="1970"/>
      <c r="X56" s="1490"/>
      <c r="AA56" s="1490"/>
      <c r="AD56" s="1490"/>
      <c r="AG56" s="1490"/>
      <c r="AJ56" s="1490"/>
      <c r="AM56" s="1490"/>
      <c r="AO56" s="1490"/>
      <c r="AQ56" s="1490"/>
      <c r="AR56" s="1490"/>
      <c r="AS56" s="1490"/>
      <c r="AU56" s="1991"/>
    </row>
    <row r="57" spans="1:47" s="1734" customFormat="1" ht="30.2" hidden="1" customHeight="1">
      <c r="A57" s="1490"/>
      <c r="B57" s="1490"/>
      <c r="C57" s="1490"/>
      <c r="D57" s="1490"/>
      <c r="E57" s="1490"/>
      <c r="F57" s="1490"/>
      <c r="G57" s="1471"/>
      <c r="H57" s="1990"/>
      <c r="I57" s="1970"/>
      <c r="K57" s="1990"/>
      <c r="L57" s="1970"/>
      <c r="N57" s="1490"/>
      <c r="O57" s="1970"/>
      <c r="Q57" s="1490"/>
      <c r="R57" s="1970"/>
      <c r="X57" s="1490"/>
      <c r="AA57" s="1490"/>
      <c r="AD57" s="1490"/>
      <c r="AG57" s="1490"/>
      <c r="AJ57" s="1490"/>
      <c r="AM57" s="1490"/>
      <c r="AO57" s="1490"/>
      <c r="AQ57" s="1490"/>
      <c r="AR57" s="1490"/>
      <c r="AS57" s="1490"/>
      <c r="AU57" s="1991"/>
    </row>
    <row r="58" spans="1:47" s="1734" customFormat="1" ht="30.2" hidden="1" customHeight="1">
      <c r="A58" s="1490"/>
      <c r="B58" s="1490"/>
      <c r="C58" s="1490"/>
      <c r="D58" s="1490"/>
      <c r="E58" s="1490"/>
      <c r="F58" s="1490"/>
      <c r="G58" s="1471"/>
      <c r="H58" s="1990"/>
      <c r="I58" s="1970"/>
      <c r="K58" s="1990"/>
      <c r="L58" s="1970"/>
      <c r="N58" s="1490"/>
      <c r="O58" s="1970"/>
      <c r="Q58" s="1490"/>
      <c r="R58" s="1970"/>
      <c r="X58" s="1490"/>
      <c r="AA58" s="1490"/>
      <c r="AD58" s="1490"/>
      <c r="AG58" s="1490"/>
      <c r="AJ58" s="1490"/>
      <c r="AM58" s="1490"/>
      <c r="AO58" s="1490"/>
      <c r="AQ58" s="1490"/>
      <c r="AR58" s="1490"/>
      <c r="AS58" s="1490"/>
      <c r="AU58" s="1991"/>
    </row>
    <row r="59" spans="1:47" s="1734" customFormat="1" ht="30.2" hidden="1" customHeight="1">
      <c r="A59" s="1490"/>
      <c r="B59" s="1490"/>
      <c r="C59" s="1490"/>
      <c r="D59" s="1490"/>
      <c r="E59" s="1490"/>
      <c r="F59" s="1490"/>
      <c r="G59" s="1471"/>
      <c r="H59" s="1990"/>
      <c r="I59" s="1970"/>
      <c r="K59" s="1990"/>
      <c r="L59" s="1970"/>
      <c r="N59" s="1490"/>
      <c r="O59" s="1970"/>
      <c r="Q59" s="1490"/>
      <c r="R59" s="1970"/>
      <c r="X59" s="1490"/>
      <c r="AA59" s="1490"/>
      <c r="AD59" s="1490"/>
      <c r="AG59" s="1490"/>
      <c r="AJ59" s="1490"/>
      <c r="AM59" s="1490"/>
      <c r="AO59" s="1490"/>
      <c r="AQ59" s="1490"/>
      <c r="AR59" s="1490"/>
      <c r="AS59" s="1490"/>
      <c r="AU59" s="1991"/>
    </row>
    <row r="60" spans="1:47" s="1734" customFormat="1" ht="30.2" hidden="1" customHeight="1">
      <c r="A60" s="1490"/>
      <c r="B60" s="1490"/>
      <c r="C60" s="1490"/>
      <c r="D60" s="1490"/>
      <c r="E60" s="1490"/>
      <c r="F60" s="1490"/>
      <c r="G60" s="1471"/>
      <c r="H60" s="1990"/>
      <c r="I60" s="1970"/>
      <c r="K60" s="1990"/>
      <c r="L60" s="1970"/>
      <c r="N60" s="1490"/>
      <c r="O60" s="1970"/>
      <c r="Q60" s="1490"/>
      <c r="R60" s="1970"/>
      <c r="X60" s="1490"/>
      <c r="AA60" s="1490"/>
      <c r="AD60" s="1490"/>
      <c r="AG60" s="1490"/>
      <c r="AJ60" s="1490"/>
      <c r="AM60" s="1490"/>
      <c r="AO60" s="1490"/>
      <c r="AQ60" s="1490"/>
      <c r="AR60" s="1490"/>
      <c r="AS60" s="1490"/>
      <c r="AU60" s="1991"/>
    </row>
    <row r="61" spans="1:47" s="1734" customFormat="1" ht="30.2" hidden="1" customHeight="1">
      <c r="A61" s="1490"/>
      <c r="B61" s="1490"/>
      <c r="C61" s="1490"/>
      <c r="D61" s="1490"/>
      <c r="E61" s="1490"/>
      <c r="F61" s="1490"/>
      <c r="G61" s="1471"/>
      <c r="H61" s="1990"/>
      <c r="I61" s="1970"/>
      <c r="K61" s="1990"/>
      <c r="L61" s="1970"/>
      <c r="N61" s="1490"/>
      <c r="O61" s="1970"/>
      <c r="Q61" s="1490"/>
      <c r="R61" s="1970"/>
      <c r="X61" s="1490"/>
      <c r="AA61" s="1490"/>
      <c r="AD61" s="1490"/>
      <c r="AG61" s="1490"/>
      <c r="AJ61" s="1490"/>
      <c r="AM61" s="1490"/>
      <c r="AO61" s="1490"/>
      <c r="AQ61" s="1490"/>
      <c r="AR61" s="1490"/>
      <c r="AS61" s="1490"/>
      <c r="AU61" s="1991"/>
    </row>
    <row r="62" spans="1:47" s="1734" customFormat="1" ht="30.2" hidden="1" customHeight="1">
      <c r="A62" s="1490"/>
      <c r="B62" s="1490"/>
      <c r="C62" s="1490"/>
      <c r="D62" s="1490"/>
      <c r="E62" s="1490"/>
      <c r="F62" s="1490"/>
      <c r="G62" s="1471"/>
      <c r="H62" s="1990"/>
      <c r="I62" s="1970"/>
      <c r="K62" s="1990"/>
      <c r="L62" s="1970"/>
      <c r="N62" s="1490"/>
      <c r="O62" s="1970"/>
      <c r="Q62" s="1490"/>
      <c r="R62" s="1970"/>
      <c r="X62" s="1490"/>
      <c r="AA62" s="1490"/>
      <c r="AD62" s="1490"/>
      <c r="AG62" s="1490"/>
      <c r="AJ62" s="1490"/>
      <c r="AM62" s="1490"/>
      <c r="AO62" s="1490"/>
      <c r="AQ62" s="1490"/>
      <c r="AR62" s="1490"/>
      <c r="AS62" s="1490"/>
      <c r="AU62" s="1991"/>
    </row>
    <row r="63" spans="1:47" s="1734" customFormat="1" ht="30.2" hidden="1" customHeight="1">
      <c r="A63" s="1490"/>
      <c r="B63" s="1490"/>
      <c r="C63" s="1490"/>
      <c r="D63" s="1490"/>
      <c r="E63" s="1490"/>
      <c r="F63" s="1490"/>
      <c r="G63" s="1471"/>
      <c r="H63" s="1990"/>
      <c r="I63" s="1970"/>
      <c r="K63" s="1990"/>
      <c r="L63" s="1970"/>
      <c r="N63" s="1490"/>
      <c r="O63" s="1970"/>
      <c r="Q63" s="1490"/>
      <c r="R63" s="1970"/>
      <c r="X63" s="1490"/>
      <c r="AA63" s="1490"/>
      <c r="AD63" s="1490"/>
      <c r="AG63" s="1490"/>
      <c r="AJ63" s="1490"/>
      <c r="AM63" s="1490"/>
      <c r="AO63" s="1490"/>
      <c r="AQ63" s="1490"/>
      <c r="AR63" s="1490"/>
      <c r="AS63" s="1490"/>
      <c r="AU63" s="1991"/>
    </row>
    <row r="64" spans="1:47" s="1734" customFormat="1" ht="30.2" hidden="1" customHeight="1">
      <c r="A64" s="1490"/>
      <c r="B64" s="1490"/>
      <c r="C64" s="1490"/>
      <c r="D64" s="1490"/>
      <c r="E64" s="1490"/>
      <c r="F64" s="1490"/>
      <c r="G64" s="1471"/>
      <c r="H64" s="1990"/>
      <c r="I64" s="1970"/>
      <c r="K64" s="1990"/>
      <c r="L64" s="1970"/>
      <c r="N64" s="1490"/>
      <c r="O64" s="1970"/>
      <c r="Q64" s="1490"/>
      <c r="R64" s="1970"/>
      <c r="X64" s="1490"/>
      <c r="AA64" s="1490"/>
      <c r="AD64" s="1490"/>
      <c r="AG64" s="1490"/>
      <c r="AJ64" s="1490"/>
      <c r="AM64" s="1490"/>
      <c r="AO64" s="1490"/>
      <c r="AQ64" s="1490"/>
      <c r="AR64" s="1490"/>
      <c r="AS64" s="1490"/>
      <c r="AU64" s="1991"/>
    </row>
    <row r="74" spans="27:27" ht="30.2" customHeight="1">
      <c r="AA74" s="1734"/>
    </row>
  </sheetData>
  <autoFilter ref="A8:BL30" xr:uid="{00000000-0009-0000-0000-000011000000}"/>
  <mergeCells count="24">
    <mergeCell ref="D27:F27"/>
    <mergeCell ref="AA5:AN5"/>
    <mergeCell ref="AO5:AP7"/>
    <mergeCell ref="AQ5:AQ8"/>
    <mergeCell ref="AA6:AC7"/>
    <mergeCell ref="AD6:AF7"/>
    <mergeCell ref="AG6:AI7"/>
    <mergeCell ref="AJ6:AL7"/>
    <mergeCell ref="AM6:AN7"/>
    <mergeCell ref="H7:J7"/>
    <mergeCell ref="K7:M7"/>
    <mergeCell ref="N7:P7"/>
    <mergeCell ref="Q7:S7"/>
    <mergeCell ref="T7:T8"/>
    <mergeCell ref="D2:AQ2"/>
    <mergeCell ref="D3:AQ3"/>
    <mergeCell ref="D5:D8"/>
    <mergeCell ref="E5:E8"/>
    <mergeCell ref="F5:F8"/>
    <mergeCell ref="G5:G8"/>
    <mergeCell ref="H5:M6"/>
    <mergeCell ref="N5:T6"/>
    <mergeCell ref="U5:W7"/>
    <mergeCell ref="X5:Z7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33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  <pageSetUpPr fitToPage="1"/>
  </sheetPr>
  <dimension ref="A1:AV85"/>
  <sheetViews>
    <sheetView showGridLines="0" view="pageBreakPreview" topLeftCell="A3" zoomScale="55" zoomScaleNormal="70" zoomScaleSheetLayoutView="55" workbookViewId="0">
      <pane xSplit="7" ySplit="6" topLeftCell="H9" activePane="bottomRight" state="frozen"/>
      <selection activeCell="A3" sqref="A3"/>
      <selection pane="topRight" activeCell="G3" sqref="G3"/>
      <selection pane="bottomLeft" activeCell="A7" sqref="A7"/>
      <selection pane="bottomRight" activeCell="AI31" sqref="AI31:AI32"/>
    </sheetView>
  </sheetViews>
  <sheetFormatPr defaultColWidth="8.77734375" defaultRowHeight="30.2" customHeight="1"/>
  <cols>
    <col min="1" max="2" width="4.109375" style="1490" hidden="1" customWidth="1"/>
    <col min="3" max="3" width="4.109375" style="1490" customWidth="1"/>
    <col min="4" max="4" width="5.77734375" style="1490" customWidth="1"/>
    <col min="5" max="6" width="14.77734375" style="1490" customWidth="1"/>
    <col min="7" max="7" width="5.77734375" style="1471" customWidth="1"/>
    <col min="8" max="8" width="5.77734375" style="2099" customWidth="1"/>
    <col min="9" max="9" width="10.77734375" style="1970" customWidth="1"/>
    <col min="10" max="10" width="10.77734375" style="1734" customWidth="1"/>
    <col min="11" max="11" width="5.77734375" style="2099" customWidth="1"/>
    <col min="12" max="12" width="10.77734375" style="1970" customWidth="1"/>
    <col min="13" max="13" width="10.77734375" style="1734" customWidth="1"/>
    <col min="14" max="14" width="5.77734375" style="1490" customWidth="1"/>
    <col min="15" max="15" width="10.77734375" style="1970" customWidth="1"/>
    <col min="16" max="16" width="10.77734375" style="1734" customWidth="1"/>
    <col min="17" max="17" width="5.77734375" style="1490" customWidth="1"/>
    <col min="18" max="18" width="10.77734375" style="1970" customWidth="1"/>
    <col min="19" max="20" width="10.77734375" style="1734" customWidth="1"/>
    <col min="21" max="21" width="5.77734375" style="2101" customWidth="1"/>
    <col min="22" max="23" width="10.77734375" style="1734" customWidth="1"/>
    <col min="24" max="24" width="5.77734375" style="1490" customWidth="1"/>
    <col min="25" max="26" width="10.77734375" style="1734" customWidth="1"/>
    <col min="27" max="27" width="5.77734375" style="1490" customWidth="1"/>
    <col min="28" max="29" width="10.77734375" style="1734" customWidth="1"/>
    <col min="30" max="30" width="5.77734375" style="1490" customWidth="1"/>
    <col min="31" max="32" width="10.77734375" style="1734" customWidth="1"/>
    <col min="33" max="33" width="5.77734375" style="1490" customWidth="1"/>
    <col min="34" max="35" width="10.77734375" style="1734" customWidth="1"/>
    <col min="36" max="36" width="5.77734375" style="1490" customWidth="1"/>
    <col min="37" max="38" width="10.77734375" style="1734" customWidth="1"/>
    <col min="39" max="39" width="5.77734375" style="1490" customWidth="1"/>
    <col min="40" max="40" width="10.77734375" style="1734" customWidth="1"/>
    <col min="41" max="41" width="5.77734375" style="1490" customWidth="1"/>
    <col min="42" max="42" width="10.77734375" style="1734" customWidth="1"/>
    <col min="43" max="43" width="10.77734375" style="1490" customWidth="1"/>
    <col min="44" max="44" width="2.109375" style="1490" customWidth="1"/>
    <col min="45" max="45" width="10.33203125" style="2102" customWidth="1"/>
    <col min="46" max="46" width="24.44140625" style="1734" customWidth="1"/>
    <col min="47" max="47" width="10.44140625" style="1991" customWidth="1"/>
    <col min="48" max="48" width="10.44140625" style="1734" customWidth="1"/>
    <col min="49" max="49" width="10.44140625" style="1490" customWidth="1"/>
    <col min="50" max="64" width="3.77734375" style="1490" customWidth="1"/>
    <col min="65" max="16384" width="8.77734375" style="1490"/>
  </cols>
  <sheetData>
    <row r="1" spans="1:48" ht="30.2" customHeight="1" thickBot="1">
      <c r="V1" s="1734">
        <v>3</v>
      </c>
    </row>
    <row r="2" spans="1:48" s="1992" customFormat="1" ht="78.75" customHeight="1">
      <c r="D2" s="1898" t="s">
        <v>510</v>
      </c>
      <c r="E2" s="1899"/>
      <c r="F2" s="1899"/>
      <c r="G2" s="1899"/>
      <c r="H2" s="1900"/>
      <c r="I2" s="1899"/>
      <c r="J2" s="1899"/>
      <c r="K2" s="1899"/>
      <c r="L2" s="1899"/>
      <c r="M2" s="1899"/>
      <c r="N2" s="1899"/>
      <c r="O2" s="1899"/>
      <c r="P2" s="1899"/>
      <c r="Q2" s="1899"/>
      <c r="R2" s="1899"/>
      <c r="S2" s="1899"/>
      <c r="T2" s="1899"/>
      <c r="U2" s="1899"/>
      <c r="V2" s="1899"/>
      <c r="W2" s="1899"/>
      <c r="X2" s="1899"/>
      <c r="Y2" s="1899"/>
      <c r="Z2" s="1899"/>
      <c r="AA2" s="1899"/>
      <c r="AB2" s="1899"/>
      <c r="AC2" s="1899"/>
      <c r="AD2" s="1899"/>
      <c r="AE2" s="1899"/>
      <c r="AF2" s="1899"/>
      <c r="AG2" s="1899"/>
      <c r="AH2" s="1899"/>
      <c r="AI2" s="1899"/>
      <c r="AJ2" s="1899"/>
      <c r="AK2" s="1899"/>
      <c r="AL2" s="1899"/>
      <c r="AM2" s="1899"/>
      <c r="AN2" s="1899"/>
      <c r="AO2" s="1899"/>
      <c r="AP2" s="1899"/>
      <c r="AQ2" s="1899"/>
      <c r="AR2" s="1901"/>
      <c r="AS2" s="2016"/>
      <c r="AT2" s="1902"/>
      <c r="AU2" s="1903"/>
      <c r="AV2" s="1902"/>
    </row>
    <row r="3" spans="1:48" s="1992" customFormat="1" ht="78.75" customHeight="1">
      <c r="D3" s="1995" t="s">
        <v>887</v>
      </c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M3" s="1995"/>
      <c r="AN3" s="1995"/>
      <c r="AO3" s="1995"/>
      <c r="AP3" s="1995"/>
      <c r="AQ3" s="1995"/>
      <c r="AR3" s="1905"/>
      <c r="AS3" s="2016"/>
      <c r="AT3" s="1902"/>
      <c r="AU3" s="1903"/>
      <c r="AV3" s="1902"/>
    </row>
    <row r="4" spans="1:48" s="1993" customFormat="1" ht="21.2" customHeight="1" thickBot="1">
      <c r="D4" s="1624" t="str">
        <f>'0. 집행계획(갑지) (수정집행)'!D7</f>
      </c>
      <c r="E4" s="1906"/>
      <c r="F4" s="1625"/>
      <c r="G4" s="1907"/>
      <c r="H4" s="2017"/>
      <c r="I4" s="1909"/>
      <c r="J4" s="1910"/>
      <c r="K4" s="2017"/>
      <c r="L4" s="1909"/>
      <c r="M4" s="1910"/>
      <c r="N4" s="1906"/>
      <c r="O4" s="1909"/>
      <c r="P4" s="1910"/>
      <c r="Q4" s="1906"/>
      <c r="R4" s="1909"/>
      <c r="S4" s="1910"/>
      <c r="T4" s="1910"/>
      <c r="U4" s="2018"/>
      <c r="V4" s="1910"/>
      <c r="W4" s="1910"/>
      <c r="X4" s="1906"/>
      <c r="Y4" s="1910"/>
      <c r="Z4" s="1910"/>
      <c r="AA4" s="1906"/>
      <c r="AB4" s="1910"/>
      <c r="AC4" s="1910"/>
      <c r="AD4" s="1906"/>
      <c r="AE4" s="1910"/>
      <c r="AF4" s="1910"/>
      <c r="AG4" s="1906"/>
      <c r="AH4" s="1910"/>
      <c r="AI4" s="1910"/>
      <c r="AJ4" s="1906"/>
      <c r="AK4" s="1910"/>
      <c r="AL4" s="1910"/>
      <c r="AM4" s="1906"/>
      <c r="AN4" s="1910"/>
      <c r="AO4" s="1906"/>
      <c r="AP4" s="1910"/>
      <c r="AQ4" s="1906" t="s">
        <v>386</v>
      </c>
      <c r="AR4" s="1911"/>
      <c r="AS4" s="2019"/>
      <c r="AT4" s="1912"/>
      <c r="AU4" s="1913"/>
      <c r="AV4" s="1912"/>
    </row>
    <row r="5" spans="1:48" s="1994" customFormat="1" ht="24.6" customHeight="1">
      <c r="D5" s="1914" t="s">
        <v>109</v>
      </c>
      <c r="E5" s="1915" t="s">
        <v>110</v>
      </c>
      <c r="F5" s="1916" t="s">
        <v>112</v>
      </c>
      <c r="G5" s="1916" t="s">
        <v>491</v>
      </c>
      <c r="H5" s="1917" t="s">
        <v>114</v>
      </c>
      <c r="I5" s="1918"/>
      <c r="J5" s="1918"/>
      <c r="K5" s="1918"/>
      <c r="L5" s="1918"/>
      <c r="M5" s="1919"/>
      <c r="N5" s="1920" t="s">
        <v>426</v>
      </c>
      <c r="O5" s="1921"/>
      <c r="P5" s="1921"/>
      <c r="Q5" s="1921"/>
      <c r="R5" s="1921"/>
      <c r="S5" s="1921"/>
      <c r="T5" s="1922"/>
      <c r="U5" s="1923" t="s">
        <v>637</v>
      </c>
      <c r="V5" s="1924"/>
      <c r="W5" s="1925"/>
      <c r="X5" s="1926" t="s">
        <v>638</v>
      </c>
      <c r="Y5" s="1927"/>
      <c r="Z5" s="1928"/>
      <c r="AA5" s="1929" t="s">
        <v>636</v>
      </c>
      <c r="AB5" s="1930"/>
      <c r="AC5" s="1930"/>
      <c r="AD5" s="1930"/>
      <c r="AE5" s="1930"/>
      <c r="AF5" s="1930"/>
      <c r="AG5" s="1930"/>
      <c r="AH5" s="1930"/>
      <c r="AI5" s="1930"/>
      <c r="AJ5" s="1930"/>
      <c r="AK5" s="1930"/>
      <c r="AL5" s="1930"/>
      <c r="AM5" s="1930"/>
      <c r="AN5" s="1931"/>
      <c r="AO5" s="1920" t="s">
        <v>643</v>
      </c>
      <c r="AP5" s="1922"/>
      <c r="AQ5" s="1932" t="s">
        <v>116</v>
      </c>
      <c r="AR5" s="1933"/>
      <c r="AS5" s="2020"/>
      <c r="AT5" s="1934"/>
      <c r="AU5" s="1935"/>
      <c r="AV5" s="1934"/>
    </row>
    <row r="6" spans="1:48" s="1994" customFormat="1" ht="24.6" customHeight="1">
      <c r="D6" s="1936"/>
      <c r="E6" s="1604"/>
      <c r="F6" s="1937"/>
      <c r="G6" s="1937"/>
      <c r="H6" s="1938"/>
      <c r="I6" s="1939"/>
      <c r="J6" s="1939"/>
      <c r="K6" s="1939"/>
      <c r="L6" s="1939"/>
      <c r="M6" s="1940"/>
      <c r="N6" s="1529"/>
      <c r="O6" s="1530"/>
      <c r="P6" s="1530"/>
      <c r="Q6" s="1530"/>
      <c r="R6" s="1530"/>
      <c r="S6" s="1530"/>
      <c r="T6" s="1531"/>
      <c r="U6" s="1941"/>
      <c r="V6" s="1942"/>
      <c r="W6" s="1943"/>
      <c r="X6" s="1944"/>
      <c r="Y6" s="1945"/>
      <c r="Z6" s="1946"/>
      <c r="AA6" s="1515" t="s">
        <v>639</v>
      </c>
      <c r="AB6" s="1516"/>
      <c r="AC6" s="1517"/>
      <c r="AD6" s="1515" t="s">
        <v>640</v>
      </c>
      <c r="AE6" s="1516"/>
      <c r="AF6" s="1517"/>
      <c r="AG6" s="1515" t="s">
        <v>657</v>
      </c>
      <c r="AH6" s="1516"/>
      <c r="AI6" s="1517"/>
      <c r="AJ6" s="1515" t="s">
        <v>670</v>
      </c>
      <c r="AK6" s="1516"/>
      <c r="AL6" s="1517"/>
      <c r="AM6" s="1515" t="s">
        <v>641</v>
      </c>
      <c r="AN6" s="1517"/>
      <c r="AO6" s="1525"/>
      <c r="AP6" s="1526"/>
      <c r="AQ6" s="1947"/>
      <c r="AR6" s="1933"/>
      <c r="AS6" s="2020"/>
      <c r="AT6" s="1934"/>
      <c r="AU6" s="1935"/>
      <c r="AV6" s="1934"/>
    </row>
    <row r="7" spans="1:48" s="1994" customFormat="1" ht="24.6" customHeight="1">
      <c r="D7" s="1936"/>
      <c r="E7" s="1604"/>
      <c r="F7" s="1937"/>
      <c r="G7" s="1937"/>
      <c r="H7" s="1948" t="s">
        <v>872</v>
      </c>
      <c r="I7" s="1948"/>
      <c r="J7" s="1948"/>
      <c r="K7" s="1948" t="s">
        <v>873</v>
      </c>
      <c r="L7" s="1948"/>
      <c r="M7" s="1948"/>
      <c r="N7" s="1948" t="s">
        <v>872</v>
      </c>
      <c r="O7" s="1948"/>
      <c r="P7" s="1948"/>
      <c r="Q7" s="1948" t="s">
        <v>873</v>
      </c>
      <c r="R7" s="1948"/>
      <c r="S7" s="1948"/>
      <c r="T7" s="1949" t="s">
        <v>874</v>
      </c>
      <c r="U7" s="1950"/>
      <c r="V7" s="1951"/>
      <c r="W7" s="1952"/>
      <c r="X7" s="1535"/>
      <c r="Y7" s="1953"/>
      <c r="Z7" s="1536"/>
      <c r="AA7" s="1532"/>
      <c r="AB7" s="1533"/>
      <c r="AC7" s="1534"/>
      <c r="AD7" s="1532"/>
      <c r="AE7" s="1533"/>
      <c r="AF7" s="1534"/>
      <c r="AG7" s="1532"/>
      <c r="AH7" s="1533"/>
      <c r="AI7" s="1534"/>
      <c r="AJ7" s="1532"/>
      <c r="AK7" s="1533"/>
      <c r="AL7" s="1534"/>
      <c r="AM7" s="1532"/>
      <c r="AN7" s="1534"/>
      <c r="AO7" s="1529"/>
      <c r="AP7" s="1531"/>
      <c r="AQ7" s="1947"/>
      <c r="AR7" s="1933"/>
      <c r="AS7" s="2020"/>
      <c r="AT7" s="1934"/>
      <c r="AU7" s="1935"/>
      <c r="AV7" s="1934"/>
    </row>
    <row r="8" spans="1:48" s="1994" customFormat="1" ht="26.1" customHeight="1">
      <c r="D8" s="1936"/>
      <c r="E8" s="1604"/>
      <c r="F8" s="1937"/>
      <c r="G8" s="1937"/>
      <c r="H8" s="1948" t="s">
        <v>22</v>
      </c>
      <c r="I8" s="1954" t="s">
        <v>23</v>
      </c>
      <c r="J8" s="1954" t="s">
        <v>651</v>
      </c>
      <c r="K8" s="1948" t="s">
        <v>22</v>
      </c>
      <c r="L8" s="1954" t="s">
        <v>23</v>
      </c>
      <c r="M8" s="1954" t="s">
        <v>651</v>
      </c>
      <c r="N8" s="1604" t="s">
        <v>22</v>
      </c>
      <c r="O8" s="1954" t="s">
        <v>23</v>
      </c>
      <c r="P8" s="1544" t="s">
        <v>651</v>
      </c>
      <c r="Q8" s="1604" t="s">
        <v>22</v>
      </c>
      <c r="R8" s="1954" t="s">
        <v>23</v>
      </c>
      <c r="S8" s="1544" t="s">
        <v>651</v>
      </c>
      <c r="T8" s="1955"/>
      <c r="U8" s="2021" t="s">
        <v>22</v>
      </c>
      <c r="V8" s="1954" t="s">
        <v>23</v>
      </c>
      <c r="W8" s="1544" t="s">
        <v>651</v>
      </c>
      <c r="X8" s="1543" t="s">
        <v>22</v>
      </c>
      <c r="Y8" s="1544" t="s">
        <v>23</v>
      </c>
      <c r="Z8" s="1544" t="s">
        <v>651</v>
      </c>
      <c r="AA8" s="1543" t="s">
        <v>22</v>
      </c>
      <c r="AB8" s="1544" t="s">
        <v>23</v>
      </c>
      <c r="AC8" s="1544" t="s">
        <v>651</v>
      </c>
      <c r="AD8" s="1543" t="s">
        <v>22</v>
      </c>
      <c r="AE8" s="1544" t="s">
        <v>23</v>
      </c>
      <c r="AF8" s="1544" t="s">
        <v>651</v>
      </c>
      <c r="AG8" s="1543" t="s">
        <v>22</v>
      </c>
      <c r="AH8" s="1544" t="s">
        <v>23</v>
      </c>
      <c r="AI8" s="1544" t="s">
        <v>651</v>
      </c>
      <c r="AJ8" s="1543" t="s">
        <v>22</v>
      </c>
      <c r="AK8" s="1544" t="s">
        <v>23</v>
      </c>
      <c r="AL8" s="1544" t="s">
        <v>651</v>
      </c>
      <c r="AM8" s="1543" t="s">
        <v>22</v>
      </c>
      <c r="AN8" s="1544" t="s">
        <v>651</v>
      </c>
      <c r="AO8" s="1543" t="s">
        <v>22</v>
      </c>
      <c r="AP8" s="1544" t="s">
        <v>651</v>
      </c>
      <c r="AQ8" s="1947"/>
      <c r="AR8" s="1933"/>
      <c r="AS8" s="2020"/>
      <c r="AT8" s="1934"/>
      <c r="AU8" s="1935"/>
      <c r="AV8" s="1934"/>
    </row>
    <row r="9" spans="1:48" s="1860" customFormat="1" ht="24.75" customHeight="1">
      <c r="D9" s="2022"/>
      <c r="E9" s="2023"/>
      <c r="F9" s="2024"/>
      <c r="G9" s="2025"/>
      <c r="H9" s="2025"/>
      <c r="I9" s="2026"/>
      <c r="J9" s="2026">
        <f>H9*I9</f>
      </c>
      <c r="K9" s="2025"/>
      <c r="L9" s="2026"/>
      <c r="M9" s="2026">
        <f>K9*L9</f>
      </c>
      <c r="N9" s="2027"/>
      <c r="O9" s="2028"/>
      <c r="P9" s="1961">
        <f>N9*O9</f>
      </c>
      <c r="Q9" s="2027"/>
      <c r="R9" s="2028"/>
      <c r="S9" s="1961">
        <f>Q9*R9</f>
      </c>
      <c r="T9" s="1961">
        <f>S9-P9</f>
      </c>
      <c r="U9" s="2029"/>
      <c r="V9" s="1961"/>
      <c r="W9" s="1961">
        <f>U9*V9</f>
      </c>
      <c r="X9" s="2029"/>
      <c r="Y9" s="1961"/>
      <c r="Z9" s="1961">
        <f>X9*Y9</f>
      </c>
      <c r="AA9" s="1961"/>
      <c r="AB9" s="1961"/>
      <c r="AC9" s="1961">
        <f>AA9*AB9</f>
      </c>
      <c r="AD9" s="1961"/>
      <c r="AE9" s="1961"/>
      <c r="AF9" s="1961">
        <f>AD9*AE9</f>
      </c>
      <c r="AG9" s="1961"/>
      <c r="AH9" s="1961"/>
      <c r="AI9" s="1961">
        <f>AG9*AH9</f>
      </c>
      <c r="AJ9" s="1961"/>
      <c r="AK9" s="1961"/>
      <c r="AL9" s="1961">
        <f>AJ9*AK9</f>
      </c>
      <c r="AM9" s="2029">
        <f>AA9+AD9+AG9+AJ9</f>
      </c>
      <c r="AN9" s="1961">
        <f>AC9+AF9+AI9+AL9</f>
      </c>
      <c r="AO9" s="2029">
        <f>AM9+X9+U9</f>
      </c>
      <c r="AP9" s="1961">
        <f>AN9+Z9+W9</f>
      </c>
      <c r="AQ9" s="2030"/>
      <c r="AR9" s="1963"/>
      <c r="AS9" s="2031">
        <f>AP9-S9</f>
      </c>
      <c r="AT9" s="1964"/>
      <c r="AU9" s="1965"/>
      <c r="AV9" s="1964"/>
    </row>
    <row r="10" spans="1:48" ht="24.75" customHeight="1">
      <c r="D10" s="2022"/>
      <c r="E10" s="2023"/>
      <c r="F10" s="2024"/>
      <c r="G10" s="2025"/>
      <c r="H10" s="2025"/>
      <c r="I10" s="2026"/>
      <c r="J10" s="2026">
        <f>H10*I10</f>
      </c>
      <c r="K10" s="2025"/>
      <c r="L10" s="2026"/>
      <c r="M10" s="2026">
        <f>K10*L10</f>
      </c>
      <c r="N10" s="2027"/>
      <c r="O10" s="2028"/>
      <c r="P10" s="1961">
        <f>N10*O10</f>
      </c>
      <c r="Q10" s="2027"/>
      <c r="R10" s="2028"/>
      <c r="S10" s="1961">
        <f>Q10*R10</f>
      </c>
      <c r="T10" s="1961">
        <f>S10-P10</f>
      </c>
      <c r="U10" s="2029"/>
      <c r="V10" s="1961"/>
      <c r="W10" s="1961">
        <f>U10*V10</f>
      </c>
      <c r="X10" s="2029"/>
      <c r="Y10" s="1961"/>
      <c r="Z10" s="1961">
        <f>X10*Y10</f>
      </c>
      <c r="AA10" s="1961"/>
      <c r="AB10" s="1961"/>
      <c r="AC10" s="1961">
        <f>AA10*AB10</f>
      </c>
      <c r="AD10" s="1961"/>
      <c r="AE10" s="1961"/>
      <c r="AF10" s="1961">
        <f>AD10*AE10</f>
      </c>
      <c r="AG10" s="1961"/>
      <c r="AH10" s="1961"/>
      <c r="AI10" s="1961">
        <f>AG10*AH10</f>
      </c>
      <c r="AJ10" s="1961"/>
      <c r="AK10" s="1961"/>
      <c r="AL10" s="1961">
        <f>AJ10*AK10</f>
      </c>
      <c r="AM10" s="2029">
        <f>AA10+AD10+AG10+AJ10</f>
      </c>
      <c r="AN10" s="1961">
        <f>AC10+AF10+AI10+AL10</f>
      </c>
      <c r="AO10" s="2029">
        <f>AM10+X10+U10</f>
      </c>
      <c r="AP10" s="1961">
        <f>AN10+Z10+W10</f>
      </c>
      <c r="AQ10" s="2030"/>
      <c r="AR10" s="1477"/>
      <c r="AS10" s="2032">
        <f>AP10-S10</f>
      </c>
      <c r="AT10" s="1970"/>
      <c r="AU10" s="1971"/>
      <c r="AV10" s="1970"/>
    </row>
    <row r="11" spans="1:48" ht="24.75" customHeight="1">
      <c r="D11" s="2022"/>
      <c r="E11" s="2033"/>
      <c r="F11" s="2034"/>
      <c r="G11" s="2035"/>
      <c r="H11" s="2035"/>
      <c r="I11" s="2036"/>
      <c r="J11" s="2036">
        <f>H11*I11</f>
      </c>
      <c r="K11" s="2037"/>
      <c r="L11" s="2036"/>
      <c r="M11" s="2036">
        <f>K11*L11</f>
      </c>
      <c r="N11" s="2038"/>
      <c r="O11" s="2039"/>
      <c r="P11" s="1961">
        <f>N11*O11</f>
      </c>
      <c r="Q11" s="2038"/>
      <c r="R11" s="2039"/>
      <c r="S11" s="1961">
        <f>Q11*R11</f>
      </c>
      <c r="T11" s="1961">
        <f>S11-P11</f>
      </c>
      <c r="U11" s="2029"/>
      <c r="V11" s="1961"/>
      <c r="W11" s="1961">
        <f>U11*V11</f>
      </c>
      <c r="X11" s="2029"/>
      <c r="Y11" s="1961"/>
      <c r="Z11" s="1961">
        <f>X11*Y11</f>
      </c>
      <c r="AA11" s="1961"/>
      <c r="AB11" s="1961"/>
      <c r="AC11" s="1961">
        <f>AA11*AB11</f>
      </c>
      <c r="AD11" s="1961"/>
      <c r="AE11" s="1961"/>
      <c r="AF11" s="1961">
        <f>AD11*AE11</f>
      </c>
      <c r="AG11" s="1961"/>
      <c r="AH11" s="1961"/>
      <c r="AI11" s="1961">
        <f>AG11*AH11</f>
      </c>
      <c r="AJ11" s="1961"/>
      <c r="AK11" s="1961"/>
      <c r="AL11" s="1961">
        <f>AJ11*AK11</f>
      </c>
      <c r="AM11" s="2029">
        <f>AA11+AD11+AG11+AJ11</f>
      </c>
      <c r="AN11" s="1961">
        <f>AC11+AF11+AI11+AL11</f>
      </c>
      <c r="AO11" s="2029">
        <f>AM11+X11+U11</f>
      </c>
      <c r="AP11" s="1961">
        <f>AN11+Z11+W11</f>
      </c>
      <c r="AQ11" s="2030"/>
      <c r="AR11" s="1477"/>
      <c r="AS11" s="2032">
        <f>AP11-S11</f>
      </c>
      <c r="AT11" s="1970"/>
      <c r="AU11" s="1971"/>
      <c r="AV11" s="1970"/>
    </row>
    <row r="12" spans="1:48" ht="24.75" customHeight="1">
      <c r="A12" s="1972"/>
      <c r="D12" s="2022"/>
      <c r="E12" s="2040"/>
      <c r="F12" s="2041"/>
      <c r="G12" s="2035"/>
      <c r="H12" s="2035"/>
      <c r="I12" s="2036"/>
      <c r="J12" s="2036">
        <f>H12*I12</f>
      </c>
      <c r="K12" s="2037"/>
      <c r="L12" s="2036"/>
      <c r="M12" s="2036">
        <f>K12*L12</f>
      </c>
      <c r="N12" s="2038"/>
      <c r="O12" s="2042"/>
      <c r="P12" s="1961">
        <f>N12*O12</f>
      </c>
      <c r="Q12" s="2038"/>
      <c r="R12" s="2042"/>
      <c r="S12" s="1961">
        <f>Q12*R12</f>
      </c>
      <c r="T12" s="1961">
        <f>S12-P12</f>
      </c>
      <c r="U12" s="2029"/>
      <c r="V12" s="1961"/>
      <c r="W12" s="1961">
        <f>U12*V12</f>
      </c>
      <c r="X12" s="2029"/>
      <c r="Y12" s="1961"/>
      <c r="Z12" s="1961">
        <f>X12*Y12</f>
      </c>
      <c r="AA12" s="1961"/>
      <c r="AB12" s="1961"/>
      <c r="AC12" s="1961">
        <f>AA12*AB12</f>
      </c>
      <c r="AD12" s="1961"/>
      <c r="AE12" s="1961"/>
      <c r="AF12" s="1961">
        <f>AD12*AE12</f>
      </c>
      <c r="AG12" s="1961"/>
      <c r="AH12" s="1961"/>
      <c r="AI12" s="1961">
        <f>AG12*AH12</f>
      </c>
      <c r="AJ12" s="1961"/>
      <c r="AK12" s="1961"/>
      <c r="AL12" s="1961">
        <f>AJ12*AK12</f>
      </c>
      <c r="AM12" s="2029">
        <f>AA12+AD12+AG12+AJ12</f>
      </c>
      <c r="AN12" s="1961">
        <f>AC12+AF12+AI12+AL12</f>
      </c>
      <c r="AO12" s="2029">
        <f>AM12+X12+U12</f>
      </c>
      <c r="AP12" s="1961">
        <f>AN12+Z12+W12</f>
      </c>
      <c r="AQ12" s="2030"/>
      <c r="AR12" s="1477"/>
      <c r="AS12" s="2032">
        <f>AP12-S12</f>
      </c>
      <c r="AT12" s="1970"/>
      <c r="AU12" s="1971"/>
      <c r="AV12" s="1970"/>
    </row>
    <row r="13" spans="1:48" ht="24.75" customHeight="1">
      <c r="A13" s="1973"/>
      <c r="D13" s="2022"/>
      <c r="E13" s="2033"/>
      <c r="F13" s="2034"/>
      <c r="G13" s="2035"/>
      <c r="H13" s="2035"/>
      <c r="I13" s="2036"/>
      <c r="J13" s="2036">
        <f>H13*I13</f>
      </c>
      <c r="K13" s="2037"/>
      <c r="L13" s="2036"/>
      <c r="M13" s="2036">
        <f>K13*L13</f>
      </c>
      <c r="N13" s="2038"/>
      <c r="O13" s="2039"/>
      <c r="P13" s="1961">
        <f>N13*O13</f>
      </c>
      <c r="Q13" s="2038"/>
      <c r="R13" s="2039"/>
      <c r="S13" s="1961">
        <f>Q13*R13</f>
      </c>
      <c r="T13" s="1961">
        <f>S13-P13</f>
      </c>
      <c r="U13" s="2029"/>
      <c r="V13" s="1961"/>
      <c r="W13" s="1961">
        <f>U13*V13</f>
      </c>
      <c r="X13" s="2029"/>
      <c r="Y13" s="1961"/>
      <c r="Z13" s="1961">
        <f>X13*Y13</f>
      </c>
      <c r="AA13" s="1961"/>
      <c r="AB13" s="1961"/>
      <c r="AC13" s="1961">
        <f>AA13*AB13</f>
      </c>
      <c r="AD13" s="1961"/>
      <c r="AE13" s="1961"/>
      <c r="AF13" s="1961">
        <f>AD13*AE13</f>
      </c>
      <c r="AG13" s="1961"/>
      <c r="AH13" s="1961"/>
      <c r="AI13" s="1961">
        <f>AG13*AH13</f>
      </c>
      <c r="AJ13" s="1961"/>
      <c r="AK13" s="1961"/>
      <c r="AL13" s="1961">
        <f>AJ13*AK13</f>
      </c>
      <c r="AM13" s="2029">
        <f>AA13+AD13+AG13+AJ13</f>
      </c>
      <c r="AN13" s="1961">
        <f>AC13+AF13+AI13+AL13</f>
      </c>
      <c r="AO13" s="2029">
        <f>AM13+X13+U13</f>
      </c>
      <c r="AP13" s="1961">
        <f>AN13+Z13+W13</f>
      </c>
      <c r="AQ13" s="2030"/>
      <c r="AR13" s="1477"/>
      <c r="AS13" s="2032">
        <f>AP13-S13</f>
      </c>
      <c r="AT13" s="1970"/>
      <c r="AU13" s="1971"/>
      <c r="AV13" s="1970"/>
    </row>
    <row r="14" spans="1:48" ht="24.75" customHeight="1">
      <c r="A14" s="1972"/>
      <c r="D14" s="2022"/>
      <c r="E14" s="2040"/>
      <c r="F14" s="2041"/>
      <c r="G14" s="2035"/>
      <c r="H14" s="2035"/>
      <c r="I14" s="2036"/>
      <c r="J14" s="2036">
        <f>H14*I14</f>
      </c>
      <c r="K14" s="2037"/>
      <c r="L14" s="2036"/>
      <c r="M14" s="2036">
        <f>K14*L14</f>
      </c>
      <c r="N14" s="2038"/>
      <c r="O14" s="2042"/>
      <c r="P14" s="1961">
        <f>N14*O14</f>
      </c>
      <c r="Q14" s="2038"/>
      <c r="R14" s="2042"/>
      <c r="S14" s="1961">
        <f>Q14*R14</f>
      </c>
      <c r="T14" s="1961">
        <f>S14-P14</f>
      </c>
      <c r="U14" s="2029"/>
      <c r="V14" s="1961"/>
      <c r="W14" s="1961">
        <f>U14*V14</f>
      </c>
      <c r="X14" s="2029"/>
      <c r="Y14" s="1961"/>
      <c r="Z14" s="1961">
        <f>X14*Y14</f>
      </c>
      <c r="AA14" s="1961"/>
      <c r="AB14" s="1961"/>
      <c r="AC14" s="1961">
        <f>AA14*AB14</f>
      </c>
      <c r="AD14" s="1961"/>
      <c r="AE14" s="1961"/>
      <c r="AF14" s="1961">
        <f>AD14*AE14</f>
      </c>
      <c r="AG14" s="1961"/>
      <c r="AH14" s="1961"/>
      <c r="AI14" s="1961">
        <f>AG14*AH14</f>
      </c>
      <c r="AJ14" s="1961"/>
      <c r="AK14" s="1961"/>
      <c r="AL14" s="1961">
        <f>AJ14*AK14</f>
      </c>
      <c r="AM14" s="2029">
        <f>AA14+AD14+AG14+AJ14</f>
      </c>
      <c r="AN14" s="1961">
        <f>AC14+AF14+AI14+AL14</f>
      </c>
      <c r="AO14" s="2029">
        <f>AM14+X14+U14</f>
      </c>
      <c r="AP14" s="1961">
        <f>AN14+Z14+W14</f>
      </c>
      <c r="AQ14" s="2030"/>
      <c r="AR14" s="1477"/>
      <c r="AS14" s="2032">
        <f>AP14-S14</f>
      </c>
      <c r="AT14" s="1970"/>
      <c r="AU14" s="1971"/>
      <c r="AV14" s="1970"/>
    </row>
    <row r="15" spans="1:48" ht="24.75" customHeight="1">
      <c r="A15" s="1972"/>
      <c r="D15" s="2022"/>
      <c r="E15" s="2033"/>
      <c r="F15" s="2034"/>
      <c r="G15" s="2035"/>
      <c r="H15" s="2035"/>
      <c r="I15" s="2036"/>
      <c r="J15" s="2036">
        <f>H15*I15</f>
      </c>
      <c r="K15" s="2037"/>
      <c r="L15" s="2036"/>
      <c r="M15" s="2036">
        <f>K15*L15</f>
      </c>
      <c r="N15" s="2038"/>
      <c r="O15" s="2039"/>
      <c r="P15" s="1961">
        <f>N15*O15</f>
      </c>
      <c r="Q15" s="2038"/>
      <c r="R15" s="2039"/>
      <c r="S15" s="1961">
        <f>Q15*R15</f>
      </c>
      <c r="T15" s="1961">
        <f>S15-P15</f>
      </c>
      <c r="U15" s="2029"/>
      <c r="V15" s="1961"/>
      <c r="W15" s="1961">
        <f>U15*V15</f>
      </c>
      <c r="X15" s="2029"/>
      <c r="Y15" s="1961"/>
      <c r="Z15" s="1961">
        <f>X15*Y15</f>
      </c>
      <c r="AA15" s="1961"/>
      <c r="AB15" s="1961"/>
      <c r="AC15" s="1961">
        <f>AA15*AB15</f>
      </c>
      <c r="AD15" s="1961"/>
      <c r="AE15" s="1961"/>
      <c r="AF15" s="1961">
        <f>AD15*AE15</f>
      </c>
      <c r="AG15" s="1961"/>
      <c r="AH15" s="1961"/>
      <c r="AI15" s="1961">
        <f>AG15*AH15</f>
      </c>
      <c r="AJ15" s="1961"/>
      <c r="AK15" s="1961"/>
      <c r="AL15" s="1961">
        <f>AJ15*AK15</f>
      </c>
      <c r="AM15" s="2029">
        <f>AA15+AD15+AG15+AJ15</f>
      </c>
      <c r="AN15" s="1961">
        <f>AC15+AF15+AI15+AL15</f>
      </c>
      <c r="AO15" s="2029">
        <f>AM15+X15+U15</f>
      </c>
      <c r="AP15" s="1961">
        <f>AN15+Z15+W15</f>
      </c>
      <c r="AQ15" s="2030"/>
      <c r="AR15" s="1477"/>
      <c r="AS15" s="2032">
        <f>AP15-S15</f>
      </c>
      <c r="AT15" s="1970"/>
      <c r="AU15" s="1971"/>
      <c r="AV15" s="1970"/>
    </row>
    <row r="16" spans="1:48" ht="24.75" customHeight="1">
      <c r="A16" s="1972"/>
      <c r="D16" s="2022"/>
      <c r="E16" s="2040"/>
      <c r="F16" s="2041"/>
      <c r="G16" s="2043"/>
      <c r="H16" s="2043"/>
      <c r="I16" s="1961"/>
      <c r="J16" s="1961">
        <f>H16*I16</f>
      </c>
      <c r="K16" s="2044"/>
      <c r="L16" s="1961"/>
      <c r="M16" s="1961">
        <f>K16*L16</f>
      </c>
      <c r="N16" s="2038"/>
      <c r="O16" s="2042"/>
      <c r="P16" s="1961">
        <f>N16*O16</f>
      </c>
      <c r="Q16" s="2038"/>
      <c r="R16" s="2042"/>
      <c r="S16" s="1961">
        <f>Q16*R16</f>
      </c>
      <c r="T16" s="1961">
        <f>S16-P16</f>
      </c>
      <c r="U16" s="2029"/>
      <c r="V16" s="1961"/>
      <c r="W16" s="1961">
        <f>U16*V16</f>
      </c>
      <c r="X16" s="2029"/>
      <c r="Y16" s="1961"/>
      <c r="Z16" s="1961">
        <f>X16*Y16</f>
      </c>
      <c r="AA16" s="1961"/>
      <c r="AB16" s="1961"/>
      <c r="AC16" s="1961">
        <f>AA16*AB16</f>
      </c>
      <c r="AD16" s="1961"/>
      <c r="AE16" s="1961"/>
      <c r="AF16" s="1961">
        <f>AD16*AE16</f>
      </c>
      <c r="AG16" s="1961"/>
      <c r="AH16" s="1961"/>
      <c r="AI16" s="1961">
        <f>AG16*AH16</f>
      </c>
      <c r="AJ16" s="1961"/>
      <c r="AK16" s="1961"/>
      <c r="AL16" s="1961">
        <f>AJ16*AK16</f>
      </c>
      <c r="AM16" s="2029">
        <f>AA16+AD16+AG16+AJ16</f>
      </c>
      <c r="AN16" s="1961">
        <f>AC16+AF16+AI16+AL16</f>
      </c>
      <c r="AO16" s="2029">
        <f>AM16+X16+U16</f>
      </c>
      <c r="AP16" s="1961">
        <f>AN16+Z16+W16</f>
      </c>
      <c r="AQ16" s="2030"/>
      <c r="AR16" s="1477"/>
      <c r="AS16" s="2032">
        <f>AP16-S16</f>
      </c>
      <c r="AT16" s="1970"/>
      <c r="AU16" s="1971"/>
      <c r="AV16" s="1970"/>
    </row>
    <row r="17" spans="1:48" s="1972" customFormat="1" ht="24.75" customHeight="1">
      <c r="D17" s="2045"/>
      <c r="E17" s="2046"/>
      <c r="F17" s="2046"/>
      <c r="G17" s="2047"/>
      <c r="H17" s="2048"/>
      <c r="I17" s="2049"/>
      <c r="J17" s="2049">
        <f>H17*I17</f>
      </c>
      <c r="K17" s="2050"/>
      <c r="L17" s="2049"/>
      <c r="M17" s="2049">
        <f>K17*L17</f>
      </c>
      <c r="N17" s="2051"/>
      <c r="O17" s="2049"/>
      <c r="P17" s="2049">
        <f>N17*O17</f>
      </c>
      <c r="Q17" s="2051"/>
      <c r="R17" s="2049"/>
      <c r="S17" s="2049">
        <f>Q17*R17</f>
      </c>
      <c r="T17" s="2049">
        <f>S17-P17</f>
      </c>
      <c r="U17" s="2052"/>
      <c r="V17" s="2049"/>
      <c r="W17" s="2049">
        <f>U17*V17</f>
      </c>
      <c r="X17" s="2052"/>
      <c r="Y17" s="2049"/>
      <c r="Z17" s="2049">
        <f>X17*Y17</f>
      </c>
      <c r="AA17" s="2049"/>
      <c r="AB17" s="2049"/>
      <c r="AC17" s="2049">
        <f>AA17*AB17</f>
      </c>
      <c r="AD17" s="2049"/>
      <c r="AE17" s="2049"/>
      <c r="AF17" s="2049">
        <f>AD17*AE17</f>
      </c>
      <c r="AG17" s="2049"/>
      <c r="AH17" s="2049"/>
      <c r="AI17" s="2049">
        <f>AG17*AH17</f>
      </c>
      <c r="AJ17" s="2049"/>
      <c r="AK17" s="2049"/>
      <c r="AL17" s="2049">
        <f>AJ17*AK17</f>
      </c>
      <c r="AM17" s="2052">
        <f>AA17+AD17+AG17+AJ17</f>
      </c>
      <c r="AN17" s="2049">
        <f>AC17+AF17+AI17+AL17</f>
      </c>
      <c r="AO17" s="2052">
        <f>AM17+X17+U17</f>
      </c>
      <c r="AP17" s="2049">
        <f>AN17+Z17+W17</f>
      </c>
      <c r="AQ17" s="2053"/>
      <c r="AR17" s="2054"/>
      <c r="AS17" s="2055">
        <f>AP17-S17</f>
      </c>
      <c r="AT17" s="1971"/>
      <c r="AU17" s="1971"/>
      <c r="AV17" s="1971"/>
    </row>
    <row r="18" spans="1:48" ht="24.75" customHeight="1">
      <c r="A18" s="1972"/>
      <c r="D18" s="2056" t="s">
        <v>520</v>
      </c>
      <c r="E18" s="2057"/>
      <c r="F18" s="2058"/>
      <c r="G18" s="2059"/>
      <c r="H18" s="2060"/>
      <c r="I18" s="2061"/>
      <c r="J18" s="2061">
        <f>SUM(J9:J17)</f>
      </c>
      <c r="K18" s="2060"/>
      <c r="L18" s="2062"/>
      <c r="M18" s="2062">
        <f>SUM(M9:M17)</f>
      </c>
      <c r="N18" s="2063"/>
      <c r="O18" s="2062"/>
      <c r="P18" s="2062">
        <f>SUM(P9:P17)</f>
      </c>
      <c r="Q18" s="2063"/>
      <c r="R18" s="2062"/>
      <c r="S18" s="2062">
        <f>SUM(S9:S17)</f>
      </c>
      <c r="T18" s="2062">
        <f>SUM(T9:T17)</f>
      </c>
      <c r="U18" s="2064"/>
      <c r="V18" s="2062"/>
      <c r="W18" s="2062">
        <f>SUM(W9:W17)</f>
      </c>
      <c r="X18" s="2064"/>
      <c r="Y18" s="2062"/>
      <c r="Z18" s="2062">
        <f>SUM(Z9:Z17)</f>
      </c>
      <c r="AA18" s="2062"/>
      <c r="AB18" s="2062"/>
      <c r="AC18" s="2062">
        <f>SUM(AC9:AC17)</f>
      </c>
      <c r="AD18" s="2062"/>
      <c r="AE18" s="2062"/>
      <c r="AF18" s="2062">
        <f>SUM(AF9:AF17)</f>
      </c>
      <c r="AG18" s="2062"/>
      <c r="AH18" s="2062"/>
      <c r="AI18" s="2062">
        <f>SUM(AI9:AI17)</f>
      </c>
      <c r="AJ18" s="2062"/>
      <c r="AK18" s="2062"/>
      <c r="AL18" s="2062">
        <f>SUM(AL9:AL17)</f>
      </c>
      <c r="AM18" s="2064"/>
      <c r="AN18" s="2062">
        <f>AC18+AF18+AI18+AL18</f>
      </c>
      <c r="AO18" s="2064"/>
      <c r="AP18" s="2062">
        <f>AN18+Z18+W18</f>
      </c>
      <c r="AQ18" s="2065"/>
      <c r="AR18" s="1477"/>
      <c r="AS18" s="2032">
        <f>AP18-S18</f>
      </c>
      <c r="AT18" s="1970"/>
      <c r="AU18" s="1971"/>
      <c r="AV18" s="1970"/>
    </row>
    <row r="19" spans="1:48" ht="24.75" customHeight="1">
      <c r="A19" s="1972"/>
      <c r="D19" s="2066"/>
      <c r="E19" s="1967"/>
      <c r="F19" s="1968"/>
      <c r="G19" s="2067"/>
      <c r="H19" s="2068"/>
      <c r="I19" s="2069"/>
      <c r="J19" s="2069">
        <f>H19*I19</f>
      </c>
      <c r="K19" s="2068"/>
      <c r="L19" s="2036"/>
      <c r="M19" s="2036">
        <f>K19*L19</f>
      </c>
      <c r="N19" s="2070"/>
      <c r="O19" s="1961"/>
      <c r="P19" s="1961">
        <f>N19*O19</f>
      </c>
      <c r="Q19" s="2070"/>
      <c r="R19" s="1961"/>
      <c r="S19" s="1961">
        <f>Q19*R19</f>
      </c>
      <c r="T19" s="1961">
        <f>S19-P19</f>
      </c>
      <c r="U19" s="2029"/>
      <c r="V19" s="1961"/>
      <c r="W19" s="1961">
        <f>U19*V19</f>
      </c>
      <c r="X19" s="2029"/>
      <c r="Y19" s="1961"/>
      <c r="Z19" s="1961">
        <f>X19*Y19</f>
      </c>
      <c r="AA19" s="1961"/>
      <c r="AB19" s="1961"/>
      <c r="AC19" s="1961">
        <f>AA19*AB19</f>
      </c>
      <c r="AD19" s="1961"/>
      <c r="AE19" s="1961"/>
      <c r="AF19" s="1961">
        <f>AD19*AE19</f>
      </c>
      <c r="AG19" s="1961"/>
      <c r="AH19" s="1961"/>
      <c r="AI19" s="1961">
        <f>AG19*AH19</f>
      </c>
      <c r="AJ19" s="1961"/>
      <c r="AK19" s="1961"/>
      <c r="AL19" s="1961">
        <f>AJ19*AK19</f>
      </c>
      <c r="AM19" s="2029">
        <f>AA19+AD19+AG19+AJ19</f>
      </c>
      <c r="AN19" s="1961">
        <f>AC19+AF19+AI19+AL19</f>
      </c>
      <c r="AO19" s="2029">
        <f>AM19+X19+U19</f>
      </c>
      <c r="AP19" s="1961">
        <f>AN19+Z19+W19</f>
      </c>
      <c r="AQ19" s="2030"/>
      <c r="AR19" s="1477"/>
      <c r="AS19" s="2032">
        <f>AP19-S19</f>
      </c>
      <c r="AT19" s="1970"/>
      <c r="AU19" s="1971"/>
      <c r="AV19" s="1970"/>
    </row>
    <row r="20" spans="1:48" ht="24.75" customHeight="1">
      <c r="A20" s="1972"/>
      <c r="D20" s="2066"/>
      <c r="E20" s="1967"/>
      <c r="F20" s="1968"/>
      <c r="G20" s="2067"/>
      <c r="H20" s="2037"/>
      <c r="I20" s="2036"/>
      <c r="J20" s="2036">
        <f>H20*I20</f>
      </c>
      <c r="K20" s="2037"/>
      <c r="L20" s="2036"/>
      <c r="M20" s="2036">
        <f>K20*L20</f>
      </c>
      <c r="N20" s="2070"/>
      <c r="O20" s="1961"/>
      <c r="P20" s="1961">
        <f>N20*O20</f>
      </c>
      <c r="Q20" s="2070"/>
      <c r="R20" s="1961"/>
      <c r="S20" s="1961">
        <f>Q20*R20</f>
      </c>
      <c r="T20" s="1961">
        <f>S20-P20</f>
      </c>
      <c r="U20" s="2029"/>
      <c r="V20" s="1961"/>
      <c r="W20" s="1961">
        <f>U20*V20</f>
      </c>
      <c r="X20" s="2029"/>
      <c r="Y20" s="1961"/>
      <c r="Z20" s="1961">
        <f>X20*Y20</f>
      </c>
      <c r="AA20" s="1961"/>
      <c r="AB20" s="1961"/>
      <c r="AC20" s="1961">
        <f>AA20*AB20</f>
      </c>
      <c r="AD20" s="1961"/>
      <c r="AE20" s="1961"/>
      <c r="AF20" s="1961">
        <f>AD20*AE20</f>
      </c>
      <c r="AG20" s="1961"/>
      <c r="AH20" s="1961"/>
      <c r="AI20" s="1961">
        <f>AG20*AH20</f>
      </c>
      <c r="AJ20" s="1961"/>
      <c r="AK20" s="1961"/>
      <c r="AL20" s="1961">
        <f>AJ20*AK20</f>
      </c>
      <c r="AM20" s="2029">
        <f>AA20+AD20+AG20+AJ20</f>
      </c>
      <c r="AN20" s="1961">
        <f>AC20+AF20+AI20+AL20</f>
      </c>
      <c r="AO20" s="2029">
        <f>AM20+X20+U20</f>
      </c>
      <c r="AP20" s="1961">
        <f>AN20+Z20+W20</f>
      </c>
      <c r="AQ20" s="2030"/>
      <c r="AR20" s="1477"/>
      <c r="AS20" s="2032">
        <f>AP20-S20</f>
      </c>
      <c r="AT20" s="1970"/>
      <c r="AU20" s="1971"/>
      <c r="AV20" s="1970"/>
    </row>
    <row r="21" spans="1:48" ht="24.75" customHeight="1">
      <c r="A21" s="1972"/>
      <c r="D21" s="2066"/>
      <c r="E21" s="1967"/>
      <c r="F21" s="1968"/>
      <c r="G21" s="2067"/>
      <c r="H21" s="2037"/>
      <c r="I21" s="2036"/>
      <c r="J21" s="2036">
        <f>H21*I21</f>
      </c>
      <c r="K21" s="2037"/>
      <c r="L21" s="2036"/>
      <c r="M21" s="2036">
        <f>K21*L21</f>
      </c>
      <c r="N21" s="2070"/>
      <c r="O21" s="1961"/>
      <c r="P21" s="1961">
        <f>N21*O21</f>
      </c>
      <c r="Q21" s="2070"/>
      <c r="R21" s="1961"/>
      <c r="S21" s="1961">
        <f>Q21*R21</f>
      </c>
      <c r="T21" s="1961">
        <f>S21-P21</f>
      </c>
      <c r="U21" s="2029"/>
      <c r="V21" s="1961"/>
      <c r="W21" s="1961">
        <f>U21*V21</f>
      </c>
      <c r="X21" s="2029"/>
      <c r="Y21" s="1961"/>
      <c r="Z21" s="1961">
        <f>X21*Y21</f>
      </c>
      <c r="AA21" s="1961"/>
      <c r="AB21" s="1961"/>
      <c r="AC21" s="1961">
        <f>AA21*AB21</f>
      </c>
      <c r="AD21" s="1961"/>
      <c r="AE21" s="1961"/>
      <c r="AF21" s="1961">
        <f>AD21*AE21</f>
      </c>
      <c r="AG21" s="1961"/>
      <c r="AH21" s="1961"/>
      <c r="AI21" s="1961">
        <f>AG21*AH21</f>
      </c>
      <c r="AJ21" s="1961"/>
      <c r="AK21" s="1961"/>
      <c r="AL21" s="1961">
        <f>AJ21*AK21</f>
      </c>
      <c r="AM21" s="2029">
        <f>AA21+AD21+AG21+AJ21</f>
      </c>
      <c r="AN21" s="1961">
        <f>AC21+AF21+AI21+AL21</f>
      </c>
      <c r="AO21" s="2029">
        <f>AM21+X21+U21</f>
      </c>
      <c r="AP21" s="1961">
        <f>AN21+Z21+W21</f>
      </c>
      <c r="AQ21" s="2030"/>
      <c r="AR21" s="1477"/>
      <c r="AS21" s="2032">
        <f>AP21-S21</f>
      </c>
      <c r="AT21" s="1970"/>
      <c r="AU21" s="1971"/>
      <c r="AV21" s="1970"/>
    </row>
    <row r="22" spans="1:48" ht="24.75" customHeight="1">
      <c r="A22" s="1972"/>
      <c r="D22" s="2066"/>
      <c r="E22" s="2071"/>
      <c r="F22" s="1968"/>
      <c r="G22" s="2067"/>
      <c r="H22" s="2037"/>
      <c r="I22" s="2036"/>
      <c r="J22" s="2036">
        <f>H22*I22</f>
      </c>
      <c r="K22" s="2037"/>
      <c r="L22" s="2036"/>
      <c r="M22" s="2036">
        <f>K22*L22</f>
      </c>
      <c r="N22" s="2070"/>
      <c r="O22" s="1961"/>
      <c r="P22" s="1961">
        <f>N22*O22</f>
      </c>
      <c r="Q22" s="2070"/>
      <c r="R22" s="1961"/>
      <c r="S22" s="1961">
        <f>Q22*R22</f>
      </c>
      <c r="T22" s="1961">
        <f>S22-P22</f>
      </c>
      <c r="U22" s="2029"/>
      <c r="V22" s="1961"/>
      <c r="W22" s="1961">
        <f>U22*V22</f>
      </c>
      <c r="X22" s="2029"/>
      <c r="Y22" s="1961"/>
      <c r="Z22" s="1961">
        <f>X22*Y22</f>
      </c>
      <c r="AA22" s="1961"/>
      <c r="AB22" s="1961"/>
      <c r="AC22" s="1961">
        <f>AA22*AB22</f>
      </c>
      <c r="AD22" s="1961"/>
      <c r="AE22" s="1961"/>
      <c r="AF22" s="1961">
        <f>AD22*AE22</f>
      </c>
      <c r="AG22" s="1961"/>
      <c r="AH22" s="1961"/>
      <c r="AI22" s="1961">
        <f>AG22*AH22</f>
      </c>
      <c r="AJ22" s="1961"/>
      <c r="AK22" s="1961"/>
      <c r="AL22" s="1961">
        <f>AJ22*AK22</f>
      </c>
      <c r="AM22" s="2029">
        <f>AA22+AD22+AG22+AJ22</f>
      </c>
      <c r="AN22" s="1961">
        <f>AC22+AF22+AI22+AL22</f>
      </c>
      <c r="AO22" s="2029">
        <f>AM22+X22+U22</f>
      </c>
      <c r="AP22" s="1961">
        <f>AN22+Z22+W22</f>
      </c>
      <c r="AQ22" s="2030"/>
      <c r="AR22" s="1477"/>
      <c r="AS22" s="2032">
        <f>AP22-S22</f>
      </c>
      <c r="AT22" s="1970"/>
      <c r="AU22" s="1971"/>
      <c r="AV22" s="1970"/>
    </row>
    <row r="23" spans="1:48" ht="24.75" customHeight="1">
      <c r="A23" s="1972"/>
      <c r="D23" s="2066"/>
      <c r="E23" s="2071"/>
      <c r="F23" s="1968"/>
      <c r="G23" s="2067"/>
      <c r="H23" s="2037"/>
      <c r="I23" s="2036"/>
      <c r="J23" s="2036">
        <f>H23*I23</f>
      </c>
      <c r="K23" s="2037"/>
      <c r="L23" s="2036"/>
      <c r="M23" s="2036">
        <f>K23*L23</f>
      </c>
      <c r="N23" s="2070"/>
      <c r="O23" s="1961"/>
      <c r="P23" s="1961">
        <f>N23*O23</f>
      </c>
      <c r="Q23" s="2070"/>
      <c r="R23" s="1961"/>
      <c r="S23" s="1961">
        <f>Q23*R23</f>
      </c>
      <c r="T23" s="1961">
        <f>S23-P23</f>
      </c>
      <c r="U23" s="2029"/>
      <c r="V23" s="1961"/>
      <c r="W23" s="1961">
        <f>U23*V23</f>
      </c>
      <c r="X23" s="2029"/>
      <c r="Y23" s="1961"/>
      <c r="Z23" s="1961">
        <f>X23*Y23</f>
      </c>
      <c r="AA23" s="1961"/>
      <c r="AB23" s="1961"/>
      <c r="AC23" s="1961">
        <f>AA23*AB23</f>
      </c>
      <c r="AD23" s="1961"/>
      <c r="AE23" s="1961"/>
      <c r="AF23" s="1961">
        <f>AD23*AE23</f>
      </c>
      <c r="AG23" s="1961"/>
      <c r="AH23" s="1961"/>
      <c r="AI23" s="1961">
        <f>AG23*AH23</f>
      </c>
      <c r="AJ23" s="1961"/>
      <c r="AK23" s="1961"/>
      <c r="AL23" s="1961">
        <f>AJ23*AK23</f>
      </c>
      <c r="AM23" s="2029">
        <f>AA23+AD23+AG23+AJ23</f>
      </c>
      <c r="AN23" s="1961">
        <f>AC23+AF23+AI23+AL23</f>
      </c>
      <c r="AO23" s="2029">
        <f>AM23+X23+U23</f>
      </c>
      <c r="AP23" s="1961">
        <f>AN23+Z23+W23</f>
      </c>
      <c r="AQ23" s="2030"/>
      <c r="AR23" s="1477"/>
      <c r="AS23" s="2032">
        <f>AP23-S23</f>
      </c>
      <c r="AT23" s="1970"/>
      <c r="AU23" s="1971"/>
      <c r="AV23" s="1970"/>
    </row>
    <row r="24" spans="1:48" ht="24.75" customHeight="1">
      <c r="A24" s="1972"/>
      <c r="D24" s="2066"/>
      <c r="E24" s="1967"/>
      <c r="F24" s="1968"/>
      <c r="G24" s="1969"/>
      <c r="H24" s="2044"/>
      <c r="I24" s="1961"/>
      <c r="J24" s="1961">
        <f>H24*I24</f>
      </c>
      <c r="K24" s="2044"/>
      <c r="L24" s="1961"/>
      <c r="M24" s="1961">
        <f>K24*L24</f>
      </c>
      <c r="N24" s="2070"/>
      <c r="O24" s="1961"/>
      <c r="P24" s="1961">
        <f>N24*O24</f>
      </c>
      <c r="Q24" s="2070"/>
      <c r="R24" s="1961"/>
      <c r="S24" s="1961">
        <f>Q24*R24</f>
      </c>
      <c r="T24" s="1961">
        <f>S24-P24</f>
      </c>
      <c r="U24" s="2029"/>
      <c r="V24" s="1961"/>
      <c r="W24" s="1961">
        <f>U24*V24</f>
      </c>
      <c r="X24" s="2029"/>
      <c r="Y24" s="1961"/>
      <c r="Z24" s="1961">
        <f>X24*Y24</f>
      </c>
      <c r="AA24" s="1961"/>
      <c r="AB24" s="1961"/>
      <c r="AC24" s="1961">
        <f>AA24*AB24</f>
      </c>
      <c r="AD24" s="1961"/>
      <c r="AE24" s="1961"/>
      <c r="AF24" s="1961">
        <f>AD24*AE24</f>
      </c>
      <c r="AG24" s="1961"/>
      <c r="AH24" s="1961"/>
      <c r="AI24" s="1961">
        <f>AG24*AH24</f>
      </c>
      <c r="AJ24" s="1961"/>
      <c r="AK24" s="1961"/>
      <c r="AL24" s="1961">
        <f>AJ24*AK24</f>
      </c>
      <c r="AM24" s="2029">
        <f>AA24+AD24+AG24+AJ24</f>
      </c>
      <c r="AN24" s="1961">
        <f>AC24+AF24+AI24+AL24</f>
      </c>
      <c r="AO24" s="2029">
        <f>AM24+X24+U24</f>
      </c>
      <c r="AP24" s="1961">
        <f>AN24+Z24+W24</f>
      </c>
      <c r="AQ24" s="2030"/>
      <c r="AR24" s="1477"/>
      <c r="AS24" s="2032">
        <f>AP24-S24</f>
      </c>
      <c r="AT24" s="1970"/>
      <c r="AU24" s="1971"/>
      <c r="AV24" s="1970"/>
    </row>
    <row r="25" spans="1:48" s="1972" customFormat="1" ht="24.75" customHeight="1">
      <c r="D25" s="2072"/>
      <c r="E25" s="2073"/>
      <c r="F25" s="2074"/>
      <c r="G25" s="2075"/>
      <c r="H25" s="2076"/>
      <c r="I25" s="2077"/>
      <c r="J25" s="2077">
        <f>H25*I25</f>
      </c>
      <c r="K25" s="2076"/>
      <c r="L25" s="2077"/>
      <c r="M25" s="2077">
        <f>K25*L25</f>
      </c>
      <c r="N25" s="2078"/>
      <c r="O25" s="2077"/>
      <c r="P25" s="2077">
        <f>N25*O25</f>
      </c>
      <c r="Q25" s="2078"/>
      <c r="R25" s="2077"/>
      <c r="S25" s="2077">
        <f>Q25*R25</f>
      </c>
      <c r="T25" s="2077">
        <f>S25-P25</f>
      </c>
      <c r="U25" s="2079"/>
      <c r="V25" s="2077"/>
      <c r="W25" s="2077">
        <f>U25*V25</f>
      </c>
      <c r="X25" s="2079"/>
      <c r="Y25" s="2077"/>
      <c r="Z25" s="2077">
        <f>X25*Y25</f>
      </c>
      <c r="AA25" s="2077"/>
      <c r="AB25" s="2077"/>
      <c r="AC25" s="1961">
        <f>AA25*AB25</f>
      </c>
      <c r="AD25" s="1961"/>
      <c r="AE25" s="1961"/>
      <c r="AF25" s="1961">
        <f>AD25*AE25</f>
      </c>
      <c r="AG25" s="1961"/>
      <c r="AH25" s="1961"/>
      <c r="AI25" s="1961">
        <f>AG25*AH25</f>
      </c>
      <c r="AJ25" s="1961"/>
      <c r="AK25" s="1961"/>
      <c r="AL25" s="1961">
        <f>AJ25*AK25</f>
      </c>
      <c r="AM25" s="2029">
        <f>AA25+AD25+AG25+AJ25</f>
      </c>
      <c r="AN25" s="1961">
        <f>AC25+AF25+AI25+AL25</f>
      </c>
      <c r="AO25" s="2079">
        <f>AM25+X25+U25</f>
      </c>
      <c r="AP25" s="2077">
        <f>AN25+Z25+W25</f>
      </c>
      <c r="AQ25" s="2053"/>
      <c r="AR25" s="2054"/>
      <c r="AS25" s="2055">
        <f>AP25-S25</f>
      </c>
      <c r="AT25" s="1971"/>
      <c r="AU25" s="1971"/>
      <c r="AV25" s="1971"/>
    </row>
    <row r="26" spans="1:48" ht="24.75" customHeight="1">
      <c r="A26" s="1972"/>
      <c r="D26" s="2056" t="s">
        <v>520</v>
      </c>
      <c r="E26" s="2057"/>
      <c r="F26" s="2058"/>
      <c r="G26" s="2080"/>
      <c r="H26" s="2081"/>
      <c r="I26" s="2082"/>
      <c r="J26" s="2082">
        <f>SUM(J19:J25)</f>
      </c>
      <c r="K26" s="2081"/>
      <c r="L26" s="2082"/>
      <c r="M26" s="2082">
        <f>SUM(M19:M25)</f>
      </c>
      <c r="N26" s="2083"/>
      <c r="O26" s="2082"/>
      <c r="P26" s="2082">
        <f>SUM(P19:P25)</f>
      </c>
      <c r="Q26" s="2084"/>
      <c r="R26" s="2082"/>
      <c r="S26" s="2082">
        <f>SUM(S19:S25)</f>
      </c>
      <c r="T26" s="2062">
        <f>SUM(T19:T25)</f>
      </c>
      <c r="U26" s="2085"/>
      <c r="V26" s="2082"/>
      <c r="W26" s="2082">
        <f>SUM(W19:W25)</f>
      </c>
      <c r="X26" s="2085"/>
      <c r="Y26" s="2082"/>
      <c r="Z26" s="2082">
        <f>SUM(Z19:Z25)</f>
      </c>
      <c r="AA26" s="2082"/>
      <c r="AB26" s="2082"/>
      <c r="AC26" s="2082">
        <f>SUM(AC19:AC25)</f>
      </c>
      <c r="AD26" s="2082"/>
      <c r="AE26" s="2082"/>
      <c r="AF26" s="2082">
        <f>SUM(AF19:AF25)</f>
      </c>
      <c r="AG26" s="2082"/>
      <c r="AH26" s="2082"/>
      <c r="AI26" s="2082">
        <f>SUM(AI19:AI25)</f>
      </c>
      <c r="AJ26" s="2082"/>
      <c r="AK26" s="2082"/>
      <c r="AL26" s="2082">
        <f>SUM(AL19:AL25)</f>
      </c>
      <c r="AM26" s="2085"/>
      <c r="AN26" s="2062">
        <f>AC26+AF26+AI26+AL26</f>
      </c>
      <c r="AO26" s="2085"/>
      <c r="AP26" s="2082">
        <f>AN26+Z26+W26</f>
      </c>
      <c r="AQ26" s="2086"/>
      <c r="AR26" s="1477"/>
      <c r="AS26" s="2032">
        <f>AP26-S26</f>
      </c>
      <c r="AT26" s="1970"/>
      <c r="AU26" s="1971"/>
      <c r="AV26" s="1970"/>
    </row>
    <row r="27" spans="1:48" ht="24.75" customHeight="1">
      <c r="A27" s="1972"/>
      <c r="D27" s="2066"/>
      <c r="E27" s="1967"/>
      <c r="F27" s="1968"/>
      <c r="G27" s="2067"/>
      <c r="H27" s="2087"/>
      <c r="I27" s="2069"/>
      <c r="J27" s="2069">
        <f>H27*I27</f>
      </c>
      <c r="K27" s="2068"/>
      <c r="L27" s="2036"/>
      <c r="M27" s="2069">
        <f>K27*L27</f>
      </c>
      <c r="N27" s="2088"/>
      <c r="O27" s="1961"/>
      <c r="P27" s="1961">
        <f>N27*O27</f>
      </c>
      <c r="Q27" s="2070"/>
      <c r="R27" s="1961"/>
      <c r="S27" s="1961">
        <f>Q27*R27</f>
      </c>
      <c r="T27" s="1961">
        <f>S27-P27</f>
      </c>
      <c r="U27" s="2029"/>
      <c r="V27" s="1961"/>
      <c r="W27" s="1961">
        <f>U27*V27</f>
      </c>
      <c r="X27" s="2029"/>
      <c r="Y27" s="1961"/>
      <c r="Z27" s="1961">
        <f>X27*Y27</f>
      </c>
      <c r="AA27" s="1961"/>
      <c r="AB27" s="1961"/>
      <c r="AC27" s="1961">
        <f>AA27*AB27</f>
      </c>
      <c r="AD27" s="1961"/>
      <c r="AE27" s="1961"/>
      <c r="AF27" s="1961">
        <f>AD27*AE27</f>
      </c>
      <c r="AG27" s="1961"/>
      <c r="AH27" s="1961"/>
      <c r="AI27" s="1961">
        <f>AG27*AH27</f>
      </c>
      <c r="AJ27" s="1961"/>
      <c r="AK27" s="1961"/>
      <c r="AL27" s="1961">
        <f>AJ27*AK27</f>
      </c>
      <c r="AM27" s="2029">
        <f>AA27+AD27+AG27+AJ27</f>
      </c>
      <c r="AN27" s="1961">
        <f>AC27+AF27+AI27+AL27</f>
      </c>
      <c r="AO27" s="2029">
        <f>AM27+X27+U27</f>
      </c>
      <c r="AP27" s="1961">
        <f>AN27+Z27+W27</f>
      </c>
      <c r="AQ27" s="2030"/>
      <c r="AR27" s="1477"/>
      <c r="AS27" s="2032">
        <f>AP27-S27</f>
      </c>
      <c r="AT27" s="1970"/>
      <c r="AU27" s="1971"/>
      <c r="AV27" s="1970"/>
    </row>
    <row r="28" spans="1:48" ht="24.75" customHeight="1">
      <c r="A28" s="1972"/>
      <c r="D28" s="2066"/>
      <c r="E28" s="1967"/>
      <c r="F28" s="1968"/>
      <c r="G28" s="2067"/>
      <c r="H28" s="2037"/>
      <c r="I28" s="2036"/>
      <c r="J28" s="2036">
        <f>H28*I28</f>
      </c>
      <c r="K28" s="2037"/>
      <c r="L28" s="2036"/>
      <c r="M28" s="2036">
        <f>K28*L28</f>
      </c>
      <c r="N28" s="2088"/>
      <c r="O28" s="1961"/>
      <c r="P28" s="1961">
        <f>N28*O28</f>
      </c>
      <c r="Q28" s="2070"/>
      <c r="R28" s="1961"/>
      <c r="S28" s="1961">
        <f>Q28*R28</f>
      </c>
      <c r="T28" s="1961">
        <f>S28-P28</f>
      </c>
      <c r="U28" s="2029"/>
      <c r="V28" s="1961"/>
      <c r="W28" s="1961">
        <f>U28*V28</f>
      </c>
      <c r="X28" s="2029"/>
      <c r="Y28" s="1961"/>
      <c r="Z28" s="1961">
        <f>X28*Y28</f>
      </c>
      <c r="AA28" s="1961"/>
      <c r="AB28" s="1961"/>
      <c r="AC28" s="1961">
        <f>AA28*AB28</f>
      </c>
      <c r="AD28" s="1961"/>
      <c r="AE28" s="1961"/>
      <c r="AF28" s="1961">
        <f>AD28*AE28</f>
      </c>
      <c r="AG28" s="1961"/>
      <c r="AH28" s="1961"/>
      <c r="AI28" s="1961">
        <f>AG28*AH28</f>
      </c>
      <c r="AJ28" s="1961"/>
      <c r="AK28" s="1961"/>
      <c r="AL28" s="1961">
        <f>AJ28*AK28</f>
      </c>
      <c r="AM28" s="2029">
        <f>AA28+AD28+AG28+AJ28</f>
      </c>
      <c r="AN28" s="1961">
        <f>AC28+AF28+AI28+AL28</f>
      </c>
      <c r="AO28" s="2029">
        <f>AM28+X28+U28</f>
      </c>
      <c r="AP28" s="1961">
        <f>AN28+Z28+W28</f>
      </c>
      <c r="AQ28" s="2030"/>
      <c r="AR28" s="1477"/>
      <c r="AS28" s="2032">
        <f>AP28-S28</f>
      </c>
      <c r="AT28" s="1970"/>
      <c r="AU28" s="1971"/>
      <c r="AV28" s="1970"/>
    </row>
    <row r="29" spans="1:48" ht="24.75" customHeight="1">
      <c r="A29" s="1972"/>
      <c r="D29" s="2066"/>
      <c r="E29" s="1967"/>
      <c r="F29" s="1968"/>
      <c r="G29" s="2067"/>
      <c r="H29" s="2037"/>
      <c r="I29" s="2036"/>
      <c r="J29" s="2036">
        <f>H29*I29</f>
      </c>
      <c r="K29" s="2037"/>
      <c r="L29" s="2036"/>
      <c r="M29" s="2036">
        <f>K29*L29</f>
      </c>
      <c r="N29" s="2088"/>
      <c r="O29" s="1961"/>
      <c r="P29" s="1961">
        <f>N29*O29</f>
      </c>
      <c r="Q29" s="2070"/>
      <c r="R29" s="1961"/>
      <c r="S29" s="1961">
        <f>Q29*R29</f>
      </c>
      <c r="T29" s="1961">
        <f>S29-P29</f>
      </c>
      <c r="U29" s="2029"/>
      <c r="V29" s="1961"/>
      <c r="W29" s="1961">
        <f>U29*V29</f>
      </c>
      <c r="X29" s="2029"/>
      <c r="Y29" s="1961"/>
      <c r="Z29" s="1961">
        <f>X29*Y29</f>
      </c>
      <c r="AA29" s="1961"/>
      <c r="AB29" s="1961"/>
      <c r="AC29" s="1961">
        <f>AA29*AB29</f>
      </c>
      <c r="AD29" s="1961"/>
      <c r="AE29" s="1961"/>
      <c r="AF29" s="1961">
        <f>AD29*AE29</f>
      </c>
      <c r="AG29" s="1961"/>
      <c r="AH29" s="1961"/>
      <c r="AI29" s="1961">
        <f>AG29*AH29</f>
      </c>
      <c r="AJ29" s="1961"/>
      <c r="AK29" s="1961"/>
      <c r="AL29" s="1961">
        <f>AJ29*AK29</f>
      </c>
      <c r="AM29" s="2029">
        <f>AA29+AD29+AG29+AJ29</f>
      </c>
      <c r="AN29" s="1961">
        <f>AC29+AF29+AI29+AL29</f>
      </c>
      <c r="AO29" s="2029">
        <f>AM29+X29+U29</f>
      </c>
      <c r="AP29" s="1961">
        <f>AN29+Z29+W29</f>
      </c>
      <c r="AQ29" s="2030"/>
      <c r="AR29" s="1477"/>
      <c r="AS29" s="2032">
        <f>AP29-S29</f>
      </c>
      <c r="AT29" s="1970"/>
      <c r="AU29" s="1971"/>
      <c r="AV29" s="1970"/>
    </row>
    <row r="30" spans="1:48" ht="24.75" customHeight="1">
      <c r="A30" s="1972"/>
      <c r="D30" s="2066"/>
      <c r="E30" s="1967"/>
      <c r="F30" s="1968"/>
      <c r="G30" s="1969"/>
      <c r="H30" s="2044"/>
      <c r="I30" s="1961"/>
      <c r="J30" s="1961">
        <f>H30*I30</f>
      </c>
      <c r="K30" s="2044"/>
      <c r="L30" s="1961"/>
      <c r="M30" s="1961">
        <f>K30*L30</f>
      </c>
      <c r="N30" s="2088"/>
      <c r="O30" s="1961"/>
      <c r="P30" s="1961">
        <f>N30*O30</f>
      </c>
      <c r="Q30" s="2070"/>
      <c r="R30" s="1961"/>
      <c r="S30" s="1961">
        <f>Q30*R30</f>
      </c>
      <c r="T30" s="1961">
        <f>S30-P30</f>
      </c>
      <c r="U30" s="2029"/>
      <c r="V30" s="1961"/>
      <c r="W30" s="1961">
        <f>U30*V30</f>
      </c>
      <c r="X30" s="2029"/>
      <c r="Y30" s="1961"/>
      <c r="Z30" s="1961">
        <f>X30*Y30</f>
      </c>
      <c r="AA30" s="1961"/>
      <c r="AB30" s="1961"/>
      <c r="AC30" s="1961">
        <f>AA30*AB30</f>
      </c>
      <c r="AD30" s="1961"/>
      <c r="AE30" s="1961"/>
      <c r="AF30" s="1961">
        <f>AD30*AE30</f>
      </c>
      <c r="AG30" s="1961"/>
      <c r="AH30" s="1961"/>
      <c r="AI30" s="1961">
        <f>AG30*AH30</f>
      </c>
      <c r="AJ30" s="1961"/>
      <c r="AK30" s="1961"/>
      <c r="AL30" s="1961">
        <f>AJ30*AK30</f>
      </c>
      <c r="AM30" s="2029">
        <f>AA30+AD30+AG30+AJ30</f>
      </c>
      <c r="AN30" s="1961">
        <f>AC30+AF30+AI30+AL30</f>
      </c>
      <c r="AO30" s="2029">
        <f>AM30+X30+U30</f>
      </c>
      <c r="AP30" s="1961">
        <f>AN30+Z30+W30</f>
      </c>
      <c r="AQ30" s="2030"/>
      <c r="AR30" s="1477"/>
      <c r="AS30" s="2032">
        <f>AP30-S30</f>
      </c>
      <c r="AT30" s="1970"/>
      <c r="AU30" s="1971"/>
      <c r="AV30" s="1970"/>
    </row>
    <row r="31" spans="1:48" ht="24.75" customHeight="1">
      <c r="A31" s="1972"/>
      <c r="D31" s="2072"/>
      <c r="E31" s="2073"/>
      <c r="F31" s="2074"/>
      <c r="G31" s="2075"/>
      <c r="H31" s="2076"/>
      <c r="I31" s="2077"/>
      <c r="J31" s="2077">
        <f>H31*I31</f>
      </c>
      <c r="K31" s="2089"/>
      <c r="L31" s="2077"/>
      <c r="M31" s="2077">
        <f>K31*L31</f>
      </c>
      <c r="N31" s="2090"/>
      <c r="O31" s="2077"/>
      <c r="P31" s="2077">
        <f>N31*O31</f>
      </c>
      <c r="Q31" s="2078"/>
      <c r="R31" s="2077"/>
      <c r="S31" s="2077">
        <f>Q31*R31</f>
      </c>
      <c r="T31" s="2077">
        <f>S31-P31</f>
      </c>
      <c r="U31" s="2079"/>
      <c r="V31" s="2077"/>
      <c r="W31" s="2077">
        <f>U31*V31</f>
      </c>
      <c r="X31" s="2079"/>
      <c r="Y31" s="2077"/>
      <c r="Z31" s="2077">
        <f>X31*Y31</f>
      </c>
      <c r="AA31" s="2077"/>
      <c r="AB31" s="2077"/>
      <c r="AC31" s="2077">
        <f>AA31*AB31</f>
      </c>
      <c r="AD31" s="2077"/>
      <c r="AE31" s="2077"/>
      <c r="AF31" s="2077">
        <f>AD31*AE31</f>
      </c>
      <c r="AG31" s="2077"/>
      <c r="AH31" s="2077"/>
      <c r="AI31" s="2077">
        <f>AG31*AH31</f>
      </c>
      <c r="AJ31" s="2077"/>
      <c r="AK31" s="2077"/>
      <c r="AL31" s="2077">
        <f>AJ31*AK31</f>
      </c>
      <c r="AM31" s="2079">
        <f>AA31+AD31+AG31+AJ31</f>
      </c>
      <c r="AN31" s="2077">
        <f>AC31+AF31+AI31+AL31</f>
      </c>
      <c r="AO31" s="2079">
        <f>AM31+X31+U31</f>
      </c>
      <c r="AP31" s="2077">
        <f>AN31+Z31+W31</f>
      </c>
      <c r="AQ31" s="2053"/>
      <c r="AR31" s="1477"/>
      <c r="AS31" s="2032">
        <f>AP31-S31</f>
      </c>
      <c r="AT31" s="1970"/>
      <c r="AU31" s="1971"/>
      <c r="AV31" s="1970"/>
    </row>
    <row r="32" spans="1:48" ht="24.75" customHeight="1">
      <c r="A32" s="1972"/>
      <c r="D32" s="2056" t="s">
        <v>520</v>
      </c>
      <c r="E32" s="2057"/>
      <c r="F32" s="2058"/>
      <c r="G32" s="2080"/>
      <c r="H32" s="2081"/>
      <c r="I32" s="2082"/>
      <c r="J32" s="2082">
        <f>SUM(J27:J31)</f>
      </c>
      <c r="K32" s="2081"/>
      <c r="L32" s="2082"/>
      <c r="M32" s="2082">
        <f>SUM(M27:M31)</f>
      </c>
      <c r="N32" s="2083"/>
      <c r="O32" s="2082"/>
      <c r="P32" s="2082">
        <f>SUM(P27:P31)</f>
      </c>
      <c r="Q32" s="2083"/>
      <c r="R32" s="2082"/>
      <c r="S32" s="2082">
        <f>SUM(S27:S31)</f>
      </c>
      <c r="T32" s="2082">
        <f>SUM(T27:T31)</f>
      </c>
      <c r="U32" s="2085"/>
      <c r="V32" s="2082"/>
      <c r="W32" s="2082">
        <f>SUM(W27:W31)</f>
      </c>
      <c r="X32" s="2085"/>
      <c r="Y32" s="2082"/>
      <c r="Z32" s="2082">
        <f>SUM(Z27:Z31)</f>
      </c>
      <c r="AA32" s="2082"/>
      <c r="AB32" s="2082"/>
      <c r="AC32" s="2082">
        <f>SUM(AC27:AC31)</f>
      </c>
      <c r="AD32" s="2082"/>
      <c r="AE32" s="2082"/>
      <c r="AF32" s="2082">
        <f>SUM(AF27:AF31)</f>
      </c>
      <c r="AG32" s="2082"/>
      <c r="AH32" s="2082"/>
      <c r="AI32" s="2082">
        <f>SUM(AI27:AI31)</f>
      </c>
      <c r="AJ32" s="2082"/>
      <c r="AK32" s="2082"/>
      <c r="AL32" s="2082">
        <f>SUM(AL27:AL31)</f>
      </c>
      <c r="AM32" s="2085"/>
      <c r="AN32" s="2062">
        <f>AC32+AF32+AI32+AL32</f>
      </c>
      <c r="AO32" s="2085"/>
      <c r="AP32" s="2082">
        <f t="shared" ref="AP32:AP36" si="1">AN32+Z32+W32</f>
      </c>
      <c r="AQ32" s="2086"/>
      <c r="AR32" s="1477"/>
      <c r="AS32" s="2091"/>
      <c r="AT32" s="2092"/>
      <c r="AU32" s="1971"/>
      <c r="AV32" s="1970"/>
    </row>
    <row r="33" spans="1:48" ht="24.75" hidden="1" customHeight="1">
      <c r="A33" s="1972"/>
      <c r="D33" s="1966"/>
      <c r="E33" s="1967"/>
      <c r="F33" s="1968"/>
      <c r="G33" s="1969"/>
      <c r="H33" s="2044"/>
      <c r="I33" s="1961"/>
      <c r="J33" s="1961">
        <f t="shared" ref="J33:J36" si="2">H33*I33</f>
      </c>
      <c r="K33" s="2044"/>
      <c r="L33" s="1961"/>
      <c r="M33" s="1961">
        <f t="shared" ref="M33:M36" si="3">K33*L33</f>
      </c>
      <c r="N33" s="2088"/>
      <c r="O33" s="1961"/>
      <c r="P33" s="1961">
        <f t="shared" ref="P33:P36" si="4">N33*O33</f>
      </c>
      <c r="Q33" s="2088"/>
      <c r="R33" s="1961"/>
      <c r="S33" s="1961">
        <f t="shared" ref="S33:S36" si="5">Q33*R33</f>
      </c>
      <c r="T33" s="1961">
        <f t="shared" ref="T33:T47" si="6">S33-P33</f>
      </c>
      <c r="U33" s="2029"/>
      <c r="V33" s="1961"/>
      <c r="W33" s="1961">
        <f t="shared" ref="W33:W36" si="7">U33*V33</f>
      </c>
      <c r="X33" s="2029"/>
      <c r="Y33" s="1961"/>
      <c r="Z33" s="1961">
        <f t="shared" ref="Z33:Z36" si="8">X33*Y33</f>
      </c>
      <c r="AA33" s="1961"/>
      <c r="AB33" s="1961"/>
      <c r="AC33" s="1961">
        <f t="shared" ref="AC33:AC36" si="9">AA33*AB33</f>
      </c>
      <c r="AD33" s="1961"/>
      <c r="AE33" s="1961"/>
      <c r="AF33" s="1961">
        <f t="shared" ref="AF33:AF36" si="10">AD33*AE33</f>
      </c>
      <c r="AG33" s="1961"/>
      <c r="AH33" s="1961"/>
      <c r="AI33" s="1961">
        <f t="shared" ref="AI33:AI36" si="11">AG33*AH33</f>
      </c>
      <c r="AJ33" s="1961"/>
      <c r="AK33" s="1961"/>
      <c r="AL33" s="1961">
        <f t="shared" ref="AL33:AL36" si="12">AJ33*AK33</f>
      </c>
      <c r="AM33" s="2029">
        <f t="shared" ref="AM33:AM36" si="13">AA33+AD33+AG33+AJ33</f>
      </c>
      <c r="AN33" s="1961">
        <f t="shared" ref="AN33:AN36" si="14">AC33+AF33+AI33+AL33</f>
      </c>
      <c r="AO33" s="2029">
        <f t="shared" ref="AO33:AO36" si="15">AM33+X33+U33</f>
      </c>
      <c r="AP33" s="1961">
        <f t="shared" si="1"/>
      </c>
      <c r="AQ33" s="1962"/>
      <c r="AR33" s="1477"/>
      <c r="AS33" s="2032"/>
      <c r="AT33" s="1970"/>
      <c r="AU33" s="1971"/>
      <c r="AV33" s="1970"/>
    </row>
    <row r="34" spans="1:48" ht="24.75" hidden="1" customHeight="1" thickBot="1">
      <c r="A34" s="1972"/>
      <c r="D34" s="1966"/>
      <c r="E34" s="1967"/>
      <c r="F34" s="1968"/>
      <c r="G34" s="1969"/>
      <c r="H34" s="2044"/>
      <c r="I34" s="1961"/>
      <c r="J34" s="1961">
        <f t="shared" si="2"/>
      </c>
      <c r="K34" s="2044"/>
      <c r="L34" s="1961"/>
      <c r="M34" s="1961">
        <f t="shared" si="3"/>
      </c>
      <c r="N34" s="2088"/>
      <c r="O34" s="1961"/>
      <c r="P34" s="1961">
        <f t="shared" si="4"/>
      </c>
      <c r="Q34" s="2088"/>
      <c r="R34" s="1961"/>
      <c r="S34" s="1961">
        <f t="shared" si="5"/>
      </c>
      <c r="T34" s="1961">
        <f t="shared" si="6"/>
      </c>
      <c r="U34" s="2029"/>
      <c r="V34" s="1961"/>
      <c r="W34" s="1961">
        <f t="shared" si="7"/>
      </c>
      <c r="X34" s="2029"/>
      <c r="Y34" s="1961"/>
      <c r="Z34" s="1961">
        <f t="shared" si="8"/>
      </c>
      <c r="AA34" s="1961"/>
      <c r="AB34" s="1961"/>
      <c r="AC34" s="1961">
        <f t="shared" si="9"/>
      </c>
      <c r="AD34" s="1961"/>
      <c r="AE34" s="1961"/>
      <c r="AF34" s="1961">
        <f t="shared" si="10"/>
      </c>
      <c r="AG34" s="1961"/>
      <c r="AH34" s="1961"/>
      <c r="AI34" s="1961">
        <f t="shared" si="11"/>
      </c>
      <c r="AJ34" s="1961"/>
      <c r="AK34" s="1961"/>
      <c r="AL34" s="1961">
        <f t="shared" si="12"/>
      </c>
      <c r="AM34" s="2029">
        <f t="shared" si="13"/>
      </c>
      <c r="AN34" s="1961">
        <f t="shared" si="14"/>
      </c>
      <c r="AO34" s="2029">
        <f t="shared" si="15"/>
      </c>
      <c r="AP34" s="1961">
        <f t="shared" si="1"/>
      </c>
      <c r="AQ34" s="1962"/>
      <c r="AR34" s="1477"/>
      <c r="AS34" s="2032"/>
      <c r="AT34" s="1970"/>
      <c r="AU34" s="1971"/>
      <c r="AV34" s="1970"/>
    </row>
    <row r="35" spans="1:48" ht="24.75" hidden="1" customHeight="1" thickBot="1">
      <c r="A35" s="1972"/>
      <c r="D35" s="1966"/>
      <c r="E35" s="1967"/>
      <c r="F35" s="1968"/>
      <c r="G35" s="1969"/>
      <c r="H35" s="2044"/>
      <c r="I35" s="1961"/>
      <c r="J35" s="1961">
        <f t="shared" si="2"/>
      </c>
      <c r="K35" s="2044"/>
      <c r="L35" s="1961"/>
      <c r="M35" s="1961">
        <f t="shared" si="3"/>
      </c>
      <c r="N35" s="2088"/>
      <c r="O35" s="1961"/>
      <c r="P35" s="1961">
        <f t="shared" si="4"/>
      </c>
      <c r="Q35" s="2088"/>
      <c r="R35" s="1961"/>
      <c r="S35" s="1961">
        <f t="shared" si="5"/>
      </c>
      <c r="T35" s="1961">
        <f t="shared" si="6"/>
      </c>
      <c r="U35" s="2029"/>
      <c r="V35" s="1961"/>
      <c r="W35" s="1961">
        <f t="shared" si="7"/>
      </c>
      <c r="X35" s="2029"/>
      <c r="Y35" s="1961"/>
      <c r="Z35" s="1961">
        <f t="shared" si="8"/>
      </c>
      <c r="AA35" s="1961"/>
      <c r="AB35" s="1961"/>
      <c r="AC35" s="1961">
        <f t="shared" si="9"/>
      </c>
      <c r="AD35" s="1961"/>
      <c r="AE35" s="1961"/>
      <c r="AF35" s="1961">
        <f t="shared" si="10"/>
      </c>
      <c r="AG35" s="1961"/>
      <c r="AH35" s="1961"/>
      <c r="AI35" s="1961">
        <f t="shared" si="11"/>
      </c>
      <c r="AJ35" s="1961"/>
      <c r="AK35" s="1961"/>
      <c r="AL35" s="1961">
        <f t="shared" si="12"/>
      </c>
      <c r="AM35" s="2029">
        <f t="shared" si="13"/>
      </c>
      <c r="AN35" s="1961">
        <f t="shared" si="14"/>
      </c>
      <c r="AO35" s="2029">
        <f t="shared" si="15"/>
      </c>
      <c r="AP35" s="1961">
        <f t="shared" si="1"/>
      </c>
      <c r="AQ35" s="1962"/>
      <c r="AR35" s="1477"/>
      <c r="AS35" s="2032"/>
      <c r="AT35" s="1970"/>
      <c r="AU35" s="1971"/>
      <c r="AV35" s="1970"/>
    </row>
    <row r="36" spans="1:48" ht="24.75" hidden="1" customHeight="1" thickBot="1">
      <c r="A36" s="1972"/>
      <c r="D36" s="1966"/>
      <c r="E36" s="1967"/>
      <c r="F36" s="1968"/>
      <c r="G36" s="1969"/>
      <c r="H36" s="2044"/>
      <c r="I36" s="1961"/>
      <c r="J36" s="1961">
        <f t="shared" si="2"/>
      </c>
      <c r="K36" s="2044"/>
      <c r="L36" s="1961"/>
      <c r="M36" s="1961">
        <f t="shared" si="3"/>
      </c>
      <c r="N36" s="2088"/>
      <c r="O36" s="1961"/>
      <c r="P36" s="1961">
        <f t="shared" si="4"/>
      </c>
      <c r="Q36" s="2088"/>
      <c r="R36" s="1961"/>
      <c r="S36" s="1961">
        <f t="shared" si="5"/>
      </c>
      <c r="T36" s="1961">
        <f t="shared" si="6"/>
      </c>
      <c r="U36" s="2029"/>
      <c r="V36" s="1961"/>
      <c r="W36" s="1961">
        <f t="shared" si="7"/>
      </c>
      <c r="X36" s="2029"/>
      <c r="Y36" s="1961"/>
      <c r="Z36" s="1961">
        <f t="shared" si="8"/>
      </c>
      <c r="AA36" s="1961"/>
      <c r="AB36" s="1961"/>
      <c r="AC36" s="1961">
        <f t="shared" si="9"/>
      </c>
      <c r="AD36" s="1961"/>
      <c r="AE36" s="1961"/>
      <c r="AF36" s="1961">
        <f t="shared" si="10"/>
      </c>
      <c r="AG36" s="1961"/>
      <c r="AH36" s="1961"/>
      <c r="AI36" s="1961">
        <f t="shared" si="11"/>
      </c>
      <c r="AJ36" s="1961"/>
      <c r="AK36" s="1961"/>
      <c r="AL36" s="1961">
        <f t="shared" si="12"/>
      </c>
      <c r="AM36" s="2029">
        <f t="shared" si="13"/>
      </c>
      <c r="AN36" s="1961">
        <f t="shared" si="14"/>
      </c>
      <c r="AO36" s="2029">
        <f t="shared" si="15"/>
      </c>
      <c r="AP36" s="1961">
        <f t="shared" si="1"/>
      </c>
      <c r="AQ36" s="1962"/>
      <c r="AR36" s="1477"/>
      <c r="AS36" s="2032"/>
      <c r="AT36" s="1970"/>
      <c r="AU36" s="1971"/>
      <c r="AV36" s="1970"/>
    </row>
    <row r="37" spans="1:48" ht="24.75" hidden="1" customHeight="1" thickBot="1">
      <c r="A37" s="1972"/>
      <c r="D37" s="1966"/>
      <c r="E37" s="1967"/>
      <c r="F37" s="1968"/>
      <c r="G37" s="1969"/>
      <c r="H37" s="2044"/>
      <c r="I37" s="1961"/>
      <c r="J37" s="1961">
        <f t="shared" ref="J37:J40" si="16">H37*I37</f>
      </c>
      <c r="K37" s="2044"/>
      <c r="L37" s="1961"/>
      <c r="M37" s="1961">
        <f t="shared" ref="M37:M40" si="17">K37*L37</f>
      </c>
      <c r="N37" s="2088"/>
      <c r="O37" s="1961"/>
      <c r="P37" s="1961">
        <f t="shared" ref="P37:P40" si="18">N37*O37</f>
      </c>
      <c r="Q37" s="2088"/>
      <c r="R37" s="1961"/>
      <c r="S37" s="1961">
        <f t="shared" ref="S37:S40" si="19">Q37*R37</f>
      </c>
      <c r="T37" s="1961">
        <f t="shared" ref="T37:T40" si="20">S37-P37</f>
      </c>
      <c r="U37" s="2029"/>
      <c r="V37" s="1961"/>
      <c r="W37" s="1961">
        <f t="shared" ref="W37:W40" si="21">U37*V37</f>
      </c>
      <c r="X37" s="2029"/>
      <c r="Y37" s="1961"/>
      <c r="Z37" s="1961">
        <f t="shared" ref="Z37:Z40" si="22">X37*Y37</f>
      </c>
      <c r="AA37" s="1961"/>
      <c r="AB37" s="1961"/>
      <c r="AC37" s="1961">
        <f t="shared" ref="AC37:AC40" si="23">AA37*AB37</f>
      </c>
      <c r="AD37" s="1961"/>
      <c r="AE37" s="1961"/>
      <c r="AF37" s="1961">
        <f t="shared" ref="AF37:AF40" si="24">AD37*AE37</f>
      </c>
      <c r="AG37" s="1961"/>
      <c r="AH37" s="1961"/>
      <c r="AI37" s="1961">
        <f t="shared" ref="AI37:AI40" si="25">AG37*AH37</f>
      </c>
      <c r="AJ37" s="1961"/>
      <c r="AK37" s="1961"/>
      <c r="AL37" s="1961">
        <f t="shared" ref="AL37:AL40" si="26">AJ37*AK37</f>
      </c>
      <c r="AM37" s="2029">
        <f t="shared" ref="AM37:AM40" si="27">AA37+AD37+AG37+AJ37</f>
      </c>
      <c r="AN37" s="1961">
        <f t="shared" ref="AN37:AN40" si="28">AC37+AF37+AI37+AL37</f>
      </c>
      <c r="AO37" s="2029">
        <f t="shared" ref="AO37:AO40" si="29">AM37+X37+U37</f>
      </c>
      <c r="AP37" s="1961">
        <f t="shared" ref="AP37:AP40" si="30">AN37+Z37+W37</f>
      </c>
      <c r="AQ37" s="1962"/>
      <c r="AR37" s="1477"/>
      <c r="AS37" s="2032"/>
      <c r="AT37" s="1970"/>
      <c r="AU37" s="1971"/>
      <c r="AV37" s="1970"/>
    </row>
    <row r="38" spans="1:48" ht="24.75" hidden="1" customHeight="1" thickBot="1">
      <c r="A38" s="1972"/>
      <c r="D38" s="1966"/>
      <c r="E38" s="1967"/>
      <c r="F38" s="1968"/>
      <c r="G38" s="1969"/>
      <c r="H38" s="2044"/>
      <c r="I38" s="1961"/>
      <c r="J38" s="1961">
        <f t="shared" si="16"/>
      </c>
      <c r="K38" s="2044"/>
      <c r="L38" s="1961"/>
      <c r="M38" s="1961">
        <f t="shared" si="17"/>
      </c>
      <c r="N38" s="2088"/>
      <c r="O38" s="1961"/>
      <c r="P38" s="1961">
        <f t="shared" si="18"/>
      </c>
      <c r="Q38" s="2088"/>
      <c r="R38" s="1961"/>
      <c r="S38" s="1961">
        <f t="shared" si="19"/>
      </c>
      <c r="T38" s="1961">
        <f t="shared" si="20"/>
      </c>
      <c r="U38" s="2029"/>
      <c r="V38" s="1961"/>
      <c r="W38" s="1961">
        <f t="shared" si="21"/>
      </c>
      <c r="X38" s="2029"/>
      <c r="Y38" s="1961"/>
      <c r="Z38" s="1961">
        <f t="shared" si="22"/>
      </c>
      <c r="AA38" s="1961"/>
      <c r="AB38" s="1961"/>
      <c r="AC38" s="1961">
        <f t="shared" si="23"/>
      </c>
      <c r="AD38" s="1961"/>
      <c r="AE38" s="1961"/>
      <c r="AF38" s="1961">
        <f t="shared" si="24"/>
      </c>
      <c r="AG38" s="1961"/>
      <c r="AH38" s="1961"/>
      <c r="AI38" s="1961">
        <f t="shared" si="25"/>
      </c>
      <c r="AJ38" s="1961"/>
      <c r="AK38" s="1961"/>
      <c r="AL38" s="1961">
        <f t="shared" si="26"/>
      </c>
      <c r="AM38" s="2029">
        <f t="shared" si="27"/>
      </c>
      <c r="AN38" s="1961">
        <f t="shared" si="28"/>
      </c>
      <c r="AO38" s="2029">
        <f t="shared" si="29"/>
      </c>
      <c r="AP38" s="1961">
        <f t="shared" si="30"/>
      </c>
      <c r="AQ38" s="1962"/>
      <c r="AR38" s="1477"/>
      <c r="AS38" s="2032"/>
      <c r="AT38" s="1970"/>
      <c r="AU38" s="1971"/>
      <c r="AV38" s="1970"/>
    </row>
    <row r="39" spans="1:48" ht="24.75" hidden="1" customHeight="1" thickBot="1">
      <c r="A39" s="1972"/>
      <c r="D39" s="1966"/>
      <c r="E39" s="1967"/>
      <c r="F39" s="1968"/>
      <c r="G39" s="1969"/>
      <c r="H39" s="2044"/>
      <c r="I39" s="1961"/>
      <c r="J39" s="1961">
        <f t="shared" si="16"/>
      </c>
      <c r="K39" s="2044"/>
      <c r="L39" s="1961"/>
      <c r="M39" s="1961">
        <f t="shared" si="17"/>
      </c>
      <c r="N39" s="2088"/>
      <c r="O39" s="1961"/>
      <c r="P39" s="1961">
        <f t="shared" si="18"/>
      </c>
      <c r="Q39" s="2088"/>
      <c r="R39" s="1961"/>
      <c r="S39" s="1961">
        <f t="shared" si="19"/>
      </c>
      <c r="T39" s="1961">
        <f t="shared" si="20"/>
      </c>
      <c r="U39" s="2029"/>
      <c r="V39" s="1961"/>
      <c r="W39" s="1961">
        <f t="shared" si="21"/>
      </c>
      <c r="X39" s="2029"/>
      <c r="Y39" s="1961"/>
      <c r="Z39" s="1961">
        <f t="shared" si="22"/>
      </c>
      <c r="AA39" s="1961"/>
      <c r="AB39" s="1961"/>
      <c r="AC39" s="1961">
        <f t="shared" si="23"/>
      </c>
      <c r="AD39" s="1961"/>
      <c r="AE39" s="1961"/>
      <c r="AF39" s="1961">
        <f t="shared" si="24"/>
      </c>
      <c r="AG39" s="1961"/>
      <c r="AH39" s="1961"/>
      <c r="AI39" s="1961">
        <f t="shared" si="25"/>
      </c>
      <c r="AJ39" s="1961"/>
      <c r="AK39" s="1961"/>
      <c r="AL39" s="1961">
        <f t="shared" si="26"/>
      </c>
      <c r="AM39" s="2029">
        <f t="shared" si="27"/>
      </c>
      <c r="AN39" s="1961">
        <f t="shared" si="28"/>
      </c>
      <c r="AO39" s="2029">
        <f t="shared" si="29"/>
      </c>
      <c r="AP39" s="1961">
        <f t="shared" si="30"/>
      </c>
      <c r="AQ39" s="1962"/>
      <c r="AR39" s="1477"/>
      <c r="AS39" s="2032"/>
      <c r="AT39" s="1970"/>
      <c r="AU39" s="1971"/>
      <c r="AV39" s="1970"/>
    </row>
    <row r="40" spans="1:48" ht="24.75" hidden="1" customHeight="1" thickBot="1">
      <c r="A40" s="1972"/>
      <c r="D40" s="1966"/>
      <c r="E40" s="1967"/>
      <c r="F40" s="1968"/>
      <c r="G40" s="1969"/>
      <c r="H40" s="2044"/>
      <c r="I40" s="1961"/>
      <c r="J40" s="1961">
        <f t="shared" si="16"/>
      </c>
      <c r="K40" s="2044"/>
      <c r="L40" s="1961"/>
      <c r="M40" s="1961">
        <f t="shared" si="17"/>
      </c>
      <c r="N40" s="2088"/>
      <c r="O40" s="1961"/>
      <c r="P40" s="1961">
        <f t="shared" si="18"/>
      </c>
      <c r="Q40" s="2088"/>
      <c r="R40" s="1961"/>
      <c r="S40" s="1961">
        <f t="shared" si="19"/>
      </c>
      <c r="T40" s="1961">
        <f t="shared" si="20"/>
      </c>
      <c r="U40" s="2029"/>
      <c r="V40" s="1961"/>
      <c r="W40" s="1961">
        <f t="shared" si="21"/>
      </c>
      <c r="X40" s="2029"/>
      <c r="Y40" s="1961"/>
      <c r="Z40" s="1961">
        <f t="shared" si="22"/>
      </c>
      <c r="AA40" s="1961"/>
      <c r="AB40" s="1961"/>
      <c r="AC40" s="1961">
        <f t="shared" si="23"/>
      </c>
      <c r="AD40" s="1961"/>
      <c r="AE40" s="1961"/>
      <c r="AF40" s="1961">
        <f t="shared" si="24"/>
      </c>
      <c r="AG40" s="1961"/>
      <c r="AH40" s="1961"/>
      <c r="AI40" s="1961">
        <f t="shared" si="25"/>
      </c>
      <c r="AJ40" s="1961"/>
      <c r="AK40" s="1961"/>
      <c r="AL40" s="1961">
        <f t="shared" si="26"/>
      </c>
      <c r="AM40" s="2029">
        <f t="shared" si="27"/>
      </c>
      <c r="AN40" s="1961">
        <f t="shared" si="28"/>
      </c>
      <c r="AO40" s="2029">
        <f t="shared" si="29"/>
      </c>
      <c r="AP40" s="1961">
        <f t="shared" si="30"/>
      </c>
      <c r="AQ40" s="1962"/>
      <c r="AR40" s="1477"/>
      <c r="AS40" s="2032"/>
      <c r="AT40" s="1970"/>
      <c r="AU40" s="1971"/>
      <c r="AV40" s="1970"/>
    </row>
    <row r="41" spans="1:48" ht="24.75" hidden="1" customHeight="1" thickBot="1">
      <c r="A41" s="1972"/>
      <c r="D41" s="1966"/>
      <c r="E41" s="1967"/>
      <c r="F41" s="1968"/>
      <c r="G41" s="1969"/>
      <c r="H41" s="2044"/>
      <c r="I41" s="1961"/>
      <c r="J41" s="1961">
        <f t="shared" ref="J41:J47" si="31">H41*I41</f>
      </c>
      <c r="K41" s="2044"/>
      <c r="L41" s="1961"/>
      <c r="M41" s="1961">
        <f t="shared" ref="M41:M47" si="32">K41*L41</f>
      </c>
      <c r="N41" s="2088"/>
      <c r="O41" s="1961"/>
      <c r="P41" s="1961">
        <f t="shared" ref="P41:P47" si="33">N41*O41</f>
      </c>
      <c r="Q41" s="2088"/>
      <c r="R41" s="1961"/>
      <c r="S41" s="1961">
        <f t="shared" ref="S41:S47" si="34">Q41*R41</f>
      </c>
      <c r="T41" s="1961">
        <f t="shared" si="6"/>
      </c>
      <c r="U41" s="2029"/>
      <c r="V41" s="1961"/>
      <c r="W41" s="1961">
        <f t="shared" ref="W41:W47" si="35">U41*V41</f>
      </c>
      <c r="X41" s="2029"/>
      <c r="Y41" s="1961"/>
      <c r="Z41" s="1961">
        <f t="shared" ref="Z41:Z47" si="36">X41*Y41</f>
      </c>
      <c r="AA41" s="1961"/>
      <c r="AB41" s="1961"/>
      <c r="AC41" s="1961">
        <f t="shared" ref="AC41:AC47" si="37">AA41*AB41</f>
      </c>
      <c r="AD41" s="1961"/>
      <c r="AE41" s="1961"/>
      <c r="AF41" s="1961">
        <f t="shared" ref="AF41:AF47" si="38">AD41*AE41</f>
      </c>
      <c r="AG41" s="1961"/>
      <c r="AH41" s="1961"/>
      <c r="AI41" s="1961">
        <f t="shared" ref="AI41:AI47" si="39">AG41*AH41</f>
      </c>
      <c r="AJ41" s="1961"/>
      <c r="AK41" s="1961"/>
      <c r="AL41" s="1961">
        <f t="shared" ref="AL41:AL47" si="40">AJ41*AK41</f>
      </c>
      <c r="AM41" s="2029">
        <f t="shared" ref="AM41:AM47" si="41">AA41+AD41+AG41+AJ41</f>
      </c>
      <c r="AN41" s="1961">
        <f t="shared" ref="AN41:AN47" si="42">AC41+AF41+AI41+AL41</f>
      </c>
      <c r="AO41" s="2029">
        <f t="shared" ref="AO41:AO47" si="43">AM41+X41+U41</f>
      </c>
      <c r="AP41" s="1961">
        <f t="shared" ref="AP41:AP47" si="44">AN41+Z41+W41</f>
      </c>
      <c r="AQ41" s="1962"/>
      <c r="AR41" s="1477"/>
      <c r="AS41" s="2032">
        <f t="shared" ref="AS41:AS48" si="45">AP41-S41</f>
      </c>
      <c r="AT41" s="1970"/>
      <c r="AU41" s="1971"/>
      <c r="AV41" s="1970"/>
    </row>
    <row r="42" spans="1:48" ht="24.75" hidden="1" customHeight="1" thickBot="1">
      <c r="A42" s="1972"/>
      <c r="D42" s="1966"/>
      <c r="E42" s="1967"/>
      <c r="F42" s="1968"/>
      <c r="G42" s="1969"/>
      <c r="H42" s="2044"/>
      <c r="I42" s="1961"/>
      <c r="J42" s="1961">
        <f t="shared" si="31"/>
      </c>
      <c r="K42" s="2044"/>
      <c r="L42" s="1961"/>
      <c r="M42" s="1961">
        <f t="shared" si="32"/>
      </c>
      <c r="N42" s="2088"/>
      <c r="O42" s="1961"/>
      <c r="P42" s="1961">
        <f t="shared" si="33"/>
      </c>
      <c r="Q42" s="2088"/>
      <c r="R42" s="1961"/>
      <c r="S42" s="1961">
        <f t="shared" si="34"/>
      </c>
      <c r="T42" s="1961">
        <f t="shared" si="6"/>
      </c>
      <c r="U42" s="2029"/>
      <c r="V42" s="1961"/>
      <c r="W42" s="1961">
        <f t="shared" si="35"/>
      </c>
      <c r="X42" s="2029"/>
      <c r="Y42" s="1961"/>
      <c r="Z42" s="1961">
        <f t="shared" si="36"/>
      </c>
      <c r="AA42" s="1961"/>
      <c r="AB42" s="1961"/>
      <c r="AC42" s="1961">
        <f t="shared" si="37"/>
      </c>
      <c r="AD42" s="1961"/>
      <c r="AE42" s="1961"/>
      <c r="AF42" s="1961">
        <f t="shared" si="38"/>
      </c>
      <c r="AG42" s="1961"/>
      <c r="AH42" s="1961"/>
      <c r="AI42" s="1961">
        <f t="shared" si="39"/>
      </c>
      <c r="AJ42" s="1961"/>
      <c r="AK42" s="1961"/>
      <c r="AL42" s="1961">
        <f t="shared" si="40"/>
      </c>
      <c r="AM42" s="2029">
        <f t="shared" si="41"/>
      </c>
      <c r="AN42" s="1961">
        <f t="shared" si="42"/>
      </c>
      <c r="AO42" s="2029">
        <f t="shared" si="43"/>
      </c>
      <c r="AP42" s="1961">
        <f t="shared" si="44"/>
      </c>
      <c r="AQ42" s="1962"/>
      <c r="AR42" s="1477"/>
      <c r="AS42" s="2032">
        <f t="shared" si="45"/>
      </c>
      <c r="AT42" s="1970"/>
      <c r="AU42" s="1971"/>
      <c r="AV42" s="1970"/>
    </row>
    <row r="43" spans="1:48" ht="24.75" hidden="1" customHeight="1" thickBot="1">
      <c r="D43" s="1966"/>
      <c r="E43" s="1967"/>
      <c r="F43" s="1968"/>
      <c r="G43" s="1969"/>
      <c r="H43" s="2044"/>
      <c r="I43" s="1961"/>
      <c r="J43" s="1961">
        <f t="shared" si="31"/>
      </c>
      <c r="K43" s="2044"/>
      <c r="L43" s="1961"/>
      <c r="M43" s="1961">
        <f t="shared" si="32"/>
      </c>
      <c r="N43" s="2088"/>
      <c r="O43" s="1961"/>
      <c r="P43" s="1961">
        <f t="shared" si="33"/>
      </c>
      <c r="Q43" s="2088"/>
      <c r="R43" s="1961"/>
      <c r="S43" s="1961">
        <f t="shared" si="34"/>
      </c>
      <c r="T43" s="1961">
        <f t="shared" si="6"/>
      </c>
      <c r="U43" s="2029"/>
      <c r="V43" s="1961"/>
      <c r="W43" s="1961">
        <f t="shared" si="35"/>
      </c>
      <c r="X43" s="2029"/>
      <c r="Y43" s="1961"/>
      <c r="Z43" s="1961">
        <f t="shared" si="36"/>
      </c>
      <c r="AA43" s="1961"/>
      <c r="AB43" s="1961"/>
      <c r="AC43" s="1961">
        <f t="shared" si="37"/>
      </c>
      <c r="AD43" s="1961"/>
      <c r="AE43" s="1961"/>
      <c r="AF43" s="1961">
        <f t="shared" si="38"/>
      </c>
      <c r="AG43" s="1961"/>
      <c r="AH43" s="1961"/>
      <c r="AI43" s="1961">
        <f t="shared" si="39"/>
      </c>
      <c r="AJ43" s="1961"/>
      <c r="AK43" s="1961"/>
      <c r="AL43" s="1961">
        <f t="shared" si="40"/>
      </c>
      <c r="AM43" s="2029">
        <f t="shared" si="41"/>
      </c>
      <c r="AN43" s="1961">
        <f t="shared" si="42"/>
      </c>
      <c r="AO43" s="2029">
        <f t="shared" si="43"/>
      </c>
      <c r="AP43" s="1961">
        <f t="shared" si="44"/>
      </c>
      <c r="AQ43" s="1962"/>
      <c r="AR43" s="1477"/>
      <c r="AS43" s="2032">
        <f t="shared" si="45"/>
      </c>
      <c r="AT43" s="1970"/>
      <c r="AU43" s="1971"/>
      <c r="AV43" s="1970"/>
    </row>
    <row r="44" spans="1:48" ht="24.75" hidden="1" customHeight="1" thickBot="1">
      <c r="D44" s="1966"/>
      <c r="E44" s="1967"/>
      <c r="F44" s="1968"/>
      <c r="G44" s="1969"/>
      <c r="H44" s="2044"/>
      <c r="I44" s="1961"/>
      <c r="J44" s="1961">
        <f t="shared" si="31"/>
      </c>
      <c r="K44" s="2044"/>
      <c r="L44" s="1961"/>
      <c r="M44" s="1961">
        <f t="shared" si="32"/>
      </c>
      <c r="N44" s="2088"/>
      <c r="O44" s="1961"/>
      <c r="P44" s="1961">
        <f t="shared" si="33"/>
      </c>
      <c r="Q44" s="2088"/>
      <c r="R44" s="1961"/>
      <c r="S44" s="1961">
        <f t="shared" si="34"/>
      </c>
      <c r="T44" s="1961">
        <f t="shared" si="6"/>
      </c>
      <c r="U44" s="2029"/>
      <c r="V44" s="1961"/>
      <c r="W44" s="1961">
        <f t="shared" si="35"/>
      </c>
      <c r="X44" s="2029"/>
      <c r="Y44" s="1961"/>
      <c r="Z44" s="1961">
        <f t="shared" si="36"/>
      </c>
      <c r="AA44" s="1961"/>
      <c r="AB44" s="1961"/>
      <c r="AC44" s="1961">
        <f t="shared" si="37"/>
      </c>
      <c r="AD44" s="1961"/>
      <c r="AE44" s="1961"/>
      <c r="AF44" s="1961">
        <f t="shared" si="38"/>
      </c>
      <c r="AG44" s="1961"/>
      <c r="AH44" s="1961"/>
      <c r="AI44" s="1961">
        <f t="shared" si="39"/>
      </c>
      <c r="AJ44" s="1961"/>
      <c r="AK44" s="1961"/>
      <c r="AL44" s="1961">
        <f t="shared" si="40"/>
      </c>
      <c r="AM44" s="2029">
        <f t="shared" si="41"/>
      </c>
      <c r="AN44" s="1961">
        <f t="shared" si="42"/>
      </c>
      <c r="AO44" s="2029">
        <f t="shared" si="43"/>
      </c>
      <c r="AP44" s="1961">
        <f t="shared" si="44"/>
      </c>
      <c r="AQ44" s="1962"/>
      <c r="AR44" s="1477"/>
      <c r="AS44" s="2032">
        <f t="shared" si="45"/>
      </c>
      <c r="AT44" s="1970"/>
      <c r="AU44" s="1971"/>
      <c r="AV44" s="1970"/>
    </row>
    <row r="45" spans="1:48" ht="24.75" hidden="1" customHeight="1" thickBot="1">
      <c r="A45" s="1972"/>
      <c r="D45" s="1966"/>
      <c r="E45" s="1967"/>
      <c r="F45" s="1968"/>
      <c r="G45" s="1969"/>
      <c r="H45" s="2044"/>
      <c r="I45" s="1961"/>
      <c r="J45" s="1961">
        <f t="shared" si="31"/>
      </c>
      <c r="K45" s="2044"/>
      <c r="L45" s="1961"/>
      <c r="M45" s="1961">
        <f t="shared" si="32"/>
      </c>
      <c r="N45" s="2088"/>
      <c r="O45" s="1961"/>
      <c r="P45" s="1961">
        <f t="shared" si="33"/>
      </c>
      <c r="Q45" s="2088"/>
      <c r="R45" s="1961"/>
      <c r="S45" s="1961">
        <f t="shared" si="34"/>
      </c>
      <c r="T45" s="1961">
        <f t="shared" si="6"/>
      </c>
      <c r="U45" s="2029"/>
      <c r="V45" s="1961"/>
      <c r="W45" s="1961">
        <f t="shared" si="35"/>
      </c>
      <c r="X45" s="2029"/>
      <c r="Y45" s="1961"/>
      <c r="Z45" s="1961">
        <f t="shared" si="36"/>
      </c>
      <c r="AA45" s="1961"/>
      <c r="AB45" s="1961"/>
      <c r="AC45" s="1961">
        <f t="shared" si="37"/>
      </c>
      <c r="AD45" s="1961"/>
      <c r="AE45" s="1961"/>
      <c r="AF45" s="1961">
        <f t="shared" si="38"/>
      </c>
      <c r="AG45" s="1961"/>
      <c r="AH45" s="1961"/>
      <c r="AI45" s="1961">
        <f t="shared" si="39"/>
      </c>
      <c r="AJ45" s="1961"/>
      <c r="AK45" s="1961"/>
      <c r="AL45" s="1961">
        <f t="shared" si="40"/>
      </c>
      <c r="AM45" s="2029">
        <f t="shared" si="41"/>
      </c>
      <c r="AN45" s="1961">
        <f t="shared" si="42"/>
      </c>
      <c r="AO45" s="2029">
        <f t="shared" si="43"/>
      </c>
      <c r="AP45" s="1961">
        <f t="shared" si="44"/>
      </c>
      <c r="AQ45" s="1962"/>
      <c r="AR45" s="1477"/>
      <c r="AS45" s="2032">
        <f t="shared" si="45"/>
      </c>
      <c r="AT45" s="1970"/>
      <c r="AU45" s="1971"/>
      <c r="AV45" s="1970"/>
    </row>
    <row r="46" spans="1:48" ht="24.75" hidden="1" customHeight="1" thickBot="1">
      <c r="A46" s="1972"/>
      <c r="D46" s="1966"/>
      <c r="E46" s="1967"/>
      <c r="F46" s="1968"/>
      <c r="G46" s="1969"/>
      <c r="H46" s="2044"/>
      <c r="I46" s="1961"/>
      <c r="J46" s="1961">
        <f t="shared" si="31"/>
      </c>
      <c r="K46" s="2044"/>
      <c r="L46" s="1961"/>
      <c r="M46" s="1961">
        <f t="shared" si="32"/>
      </c>
      <c r="N46" s="2088"/>
      <c r="O46" s="1961"/>
      <c r="P46" s="1961">
        <f t="shared" si="33"/>
      </c>
      <c r="Q46" s="2088"/>
      <c r="R46" s="1961"/>
      <c r="S46" s="1961">
        <f t="shared" si="34"/>
      </c>
      <c r="T46" s="1961">
        <f t="shared" si="6"/>
      </c>
      <c r="U46" s="2029"/>
      <c r="V46" s="1961"/>
      <c r="W46" s="1961">
        <f t="shared" si="35"/>
      </c>
      <c r="X46" s="2029"/>
      <c r="Y46" s="1961"/>
      <c r="Z46" s="1961">
        <f t="shared" si="36"/>
      </c>
      <c r="AA46" s="1961"/>
      <c r="AB46" s="1961"/>
      <c r="AC46" s="1961">
        <f t="shared" si="37"/>
      </c>
      <c r="AD46" s="1961"/>
      <c r="AE46" s="1961"/>
      <c r="AF46" s="1961">
        <f t="shared" si="38"/>
      </c>
      <c r="AG46" s="1961"/>
      <c r="AH46" s="1961"/>
      <c r="AI46" s="1961">
        <f t="shared" si="39"/>
      </c>
      <c r="AJ46" s="1961"/>
      <c r="AK46" s="1961"/>
      <c r="AL46" s="1961">
        <f t="shared" si="40"/>
      </c>
      <c r="AM46" s="2029">
        <f t="shared" si="41"/>
      </c>
      <c r="AN46" s="1961">
        <f t="shared" si="42"/>
      </c>
      <c r="AO46" s="2029">
        <f t="shared" si="43"/>
      </c>
      <c r="AP46" s="1961">
        <f t="shared" si="44"/>
      </c>
      <c r="AQ46" s="1962"/>
      <c r="AR46" s="1477"/>
      <c r="AS46" s="2032">
        <f t="shared" si="45"/>
      </c>
      <c r="AT46" s="1970"/>
      <c r="AU46" s="1971"/>
      <c r="AV46" s="1970"/>
    </row>
    <row r="47" spans="1:48" ht="24.75" hidden="1" customHeight="1" thickBot="1">
      <c r="A47" s="1972"/>
      <c r="D47" s="1966"/>
      <c r="E47" s="1967"/>
      <c r="F47" s="1968"/>
      <c r="G47" s="1969"/>
      <c r="H47" s="2044"/>
      <c r="I47" s="1961"/>
      <c r="J47" s="1961">
        <f t="shared" si="31"/>
      </c>
      <c r="K47" s="2044"/>
      <c r="L47" s="1961"/>
      <c r="M47" s="1961">
        <f t="shared" si="32"/>
      </c>
      <c r="N47" s="2088"/>
      <c r="O47" s="1961"/>
      <c r="P47" s="1961">
        <f t="shared" si="33"/>
      </c>
      <c r="Q47" s="2088"/>
      <c r="R47" s="1961"/>
      <c r="S47" s="1961">
        <f t="shared" si="34"/>
      </c>
      <c r="T47" s="1961">
        <f t="shared" si="6"/>
      </c>
      <c r="U47" s="2029"/>
      <c r="V47" s="1961"/>
      <c r="W47" s="1961">
        <f t="shared" si="35"/>
      </c>
      <c r="X47" s="2029"/>
      <c r="Y47" s="1961"/>
      <c r="Z47" s="1961">
        <f t="shared" si="36"/>
      </c>
      <c r="AA47" s="1961"/>
      <c r="AB47" s="1961"/>
      <c r="AC47" s="1961">
        <f t="shared" si="37"/>
      </c>
      <c r="AD47" s="1961"/>
      <c r="AE47" s="1961"/>
      <c r="AF47" s="1961">
        <f t="shared" si="38"/>
      </c>
      <c r="AG47" s="1961"/>
      <c r="AH47" s="1961"/>
      <c r="AI47" s="1961">
        <f t="shared" si="39"/>
      </c>
      <c r="AJ47" s="1961"/>
      <c r="AK47" s="1961"/>
      <c r="AL47" s="1961">
        <f t="shared" si="40"/>
      </c>
      <c r="AM47" s="2029">
        <f t="shared" si="41"/>
      </c>
      <c r="AN47" s="1961">
        <f t="shared" si="42"/>
      </c>
      <c r="AO47" s="2029">
        <f t="shared" si="43"/>
      </c>
      <c r="AP47" s="1961">
        <f t="shared" si="44"/>
      </c>
      <c r="AQ47" s="1962"/>
      <c r="AR47" s="1477"/>
      <c r="AS47" s="2032">
        <f t="shared" si="45"/>
      </c>
      <c r="AT47" s="1970"/>
      <c r="AU47" s="1971"/>
      <c r="AV47" s="1970"/>
    </row>
    <row r="48" spans="1:48" ht="25.35" customHeight="1" thickBot="1">
      <c r="D48" s="1974" t="s">
        <v>118</v>
      </c>
      <c r="E48" s="1975"/>
      <c r="F48" s="1976"/>
      <c r="G48" s="1977"/>
      <c r="H48" s="2093"/>
      <c r="I48" s="1978"/>
      <c r="J48" s="1978">
        <f>J18+J26+J32</f>
      </c>
      <c r="K48" s="2093"/>
      <c r="L48" s="1978"/>
      <c r="M48" s="1978">
        <f>M18+M26+M32</f>
      </c>
      <c r="N48" s="2094"/>
      <c r="O48" s="1978"/>
      <c r="P48" s="1978">
        <f>P18+P26+P32</f>
      </c>
      <c r="Q48" s="2094"/>
      <c r="R48" s="1978"/>
      <c r="S48" s="1978">
        <f>S18+S26+S32</f>
      </c>
      <c r="T48" s="1978">
        <f>T18+T26+T32</f>
      </c>
      <c r="U48" s="2095"/>
      <c r="V48" s="1978"/>
      <c r="W48" s="1978">
        <f>W18+W26+W32</f>
      </c>
      <c r="X48" s="2095"/>
      <c r="Y48" s="1978"/>
      <c r="Z48" s="1978">
        <f>Z18+Z26+Z32</f>
      </c>
      <c r="AA48" s="1978"/>
      <c r="AB48" s="1978"/>
      <c r="AC48" s="1978"/>
      <c r="AD48" s="1978"/>
      <c r="AE48" s="1978"/>
      <c r="AF48" s="1978"/>
      <c r="AG48" s="1978"/>
      <c r="AH48" s="1978"/>
      <c r="AI48" s="1978"/>
      <c r="AJ48" s="1978"/>
      <c r="AK48" s="1978"/>
      <c r="AL48" s="1978"/>
      <c r="AM48" s="1978"/>
      <c r="AN48" s="1978"/>
      <c r="AO48" s="1978"/>
      <c r="AP48" s="1978">
        <f>AP18+AP26+AP32</f>
      </c>
      <c r="AQ48" s="1980"/>
      <c r="AR48" s="1477"/>
      <c r="AS48" s="2032">
        <f t="shared" si="45"/>
      </c>
    </row>
    <row r="49" spans="4:48" ht="9.75" customHeight="1" thickBot="1">
      <c r="D49" s="1625"/>
      <c r="E49" s="1981"/>
      <c r="H49" s="1895"/>
      <c r="I49" s="1894"/>
      <c r="J49" s="1894"/>
      <c r="K49" s="1895"/>
      <c r="L49" s="1894"/>
      <c r="M49" s="1894"/>
      <c r="N49" s="1894"/>
      <c r="O49" s="1894"/>
      <c r="P49" s="1894"/>
      <c r="Q49" s="1894"/>
      <c r="R49" s="1894"/>
      <c r="S49" s="1894"/>
      <c r="T49" s="1894"/>
      <c r="U49" s="2096"/>
      <c r="V49" s="1894"/>
      <c r="W49" s="1894"/>
      <c r="X49" s="1894"/>
      <c r="Y49" s="1894"/>
      <c r="Z49" s="1894"/>
      <c r="AA49" s="1894"/>
      <c r="AB49" s="1894"/>
      <c r="AC49" s="1894"/>
      <c r="AD49" s="1894"/>
      <c r="AE49" s="1894"/>
      <c r="AF49" s="1894"/>
      <c r="AG49" s="1894"/>
      <c r="AH49" s="1894"/>
      <c r="AI49" s="1894"/>
      <c r="AJ49" s="1894"/>
      <c r="AK49" s="1894"/>
      <c r="AL49" s="1894"/>
      <c r="AM49" s="1894"/>
      <c r="AN49" s="1894"/>
      <c r="AO49" s="1894"/>
      <c r="AP49" s="1894"/>
      <c r="AQ49" s="1982"/>
      <c r="AR49" s="1477"/>
      <c r="AT49" s="1970"/>
      <c r="AU49" s="1971"/>
      <c r="AV49" s="1970"/>
    </row>
    <row r="50" spans="4:48" s="1720" customFormat="1" ht="14.25" thickBot="1">
      <c r="D50" s="1724" t="s">
        <v>31</v>
      </c>
      <c r="E50" s="1725"/>
      <c r="F50" s="1725"/>
      <c r="G50" s="1983" t="s">
        <v>119</v>
      </c>
      <c r="H50" s="1985"/>
      <c r="I50" s="1984"/>
      <c r="J50" s="1726"/>
      <c r="K50" s="1985"/>
      <c r="L50" s="1984"/>
      <c r="M50" s="1726"/>
      <c r="N50" s="1985"/>
      <c r="O50" s="1986"/>
      <c r="P50" s="1985"/>
      <c r="Q50" s="1985"/>
      <c r="R50" s="1986"/>
      <c r="S50" s="1985"/>
      <c r="T50" s="1985"/>
      <c r="U50" s="2097"/>
      <c r="V50" s="1726"/>
      <c r="W50" s="1726"/>
      <c r="X50" s="1725"/>
      <c r="Y50" s="1726"/>
      <c r="Z50" s="1726"/>
      <c r="AA50" s="1725"/>
      <c r="AB50" s="1987"/>
      <c r="AC50" s="1985"/>
      <c r="AD50" s="1725"/>
      <c r="AE50" s="1987"/>
      <c r="AF50" s="1985"/>
      <c r="AG50" s="1725"/>
      <c r="AH50" s="1987"/>
      <c r="AI50" s="1985"/>
      <c r="AJ50" s="1725"/>
      <c r="AK50" s="1987"/>
      <c r="AL50" s="1985"/>
      <c r="AM50" s="1983"/>
      <c r="AN50" s="1985"/>
      <c r="AO50" s="1983"/>
      <c r="AP50" s="1985"/>
      <c r="AQ50" s="1727" t="s">
        <v>120</v>
      </c>
      <c r="AR50" s="1728"/>
      <c r="AS50" s="2098"/>
      <c r="AT50" s="1988"/>
      <c r="AU50" s="1989"/>
      <c r="AV50" s="1988"/>
    </row>
    <row r="51" spans="4:48" ht="30.2" customHeight="1">
      <c r="H51" s="1471"/>
      <c r="K51" s="1471"/>
    </row>
    <row r="52" spans="4:48" ht="30.2" hidden="1" customHeight="1">
      <c r="J52" s="1734"/>
      <c r="M52" s="1734"/>
    </row>
    <row r="53" spans="4:48" ht="30.2" hidden="1" customHeight="1">
      <c r="H53" s="2099"/>
      <c r="I53" s="1970"/>
      <c r="J53" s="1734"/>
      <c r="K53" s="2099"/>
      <c r="L53" s="1970"/>
      <c r="M53" s="1734"/>
      <c r="N53" s="1734"/>
      <c r="P53" s="1734"/>
      <c r="Q53" s="1734"/>
      <c r="S53" s="1734"/>
      <c r="T53" s="1734"/>
    </row>
    <row r="54" spans="4:48" ht="30.2" hidden="1" customHeight="1"/>
    <row r="55" spans="4:48" ht="30.2" hidden="1" customHeight="1">
      <c r="F55" s="1490"/>
      <c r="H55" s="2100"/>
      <c r="J55" s="1734"/>
      <c r="K55" s="2100"/>
      <c r="M55" s="1734"/>
      <c r="N55" s="1734"/>
      <c r="P55" s="1734"/>
      <c r="Q55" s="1734"/>
      <c r="S55" s="1734"/>
      <c r="T55" s="1734"/>
    </row>
    <row r="56" spans="4:48" ht="30.2" hidden="1" customHeight="1">
      <c r="F56" s="1490"/>
      <c r="H56" s="2100"/>
      <c r="J56" s="1734"/>
      <c r="K56" s="2100"/>
      <c r="M56" s="1734"/>
      <c r="N56" s="1734"/>
      <c r="P56" s="1734"/>
      <c r="Q56" s="1734"/>
      <c r="S56" s="1734"/>
      <c r="T56" s="1734"/>
    </row>
    <row r="57" spans="4:48" ht="30.2" hidden="1" customHeight="1">
      <c r="F57" s="1490"/>
      <c r="H57" s="2100"/>
      <c r="J57" s="1734"/>
      <c r="K57" s="2100"/>
      <c r="M57" s="1734"/>
      <c r="N57" s="1734"/>
      <c r="P57" s="1734"/>
      <c r="Q57" s="1734"/>
      <c r="S57" s="1734"/>
      <c r="T57" s="1734"/>
    </row>
    <row r="58" spans="4:48" ht="30.2" hidden="1" customHeight="1">
      <c r="F58" s="1490"/>
      <c r="H58" s="2100"/>
      <c r="J58" s="1734"/>
      <c r="K58" s="2100"/>
      <c r="M58" s="1734"/>
      <c r="N58" s="1734"/>
      <c r="P58" s="1734"/>
      <c r="Q58" s="1734"/>
      <c r="S58" s="1734"/>
      <c r="T58" s="1734"/>
    </row>
    <row r="59" spans="4:48" ht="30.2" hidden="1" customHeight="1">
      <c r="F59" s="1490"/>
      <c r="H59" s="2100"/>
      <c r="J59" s="1734"/>
      <c r="K59" s="2100"/>
      <c r="M59" s="1734"/>
      <c r="N59" s="1734"/>
      <c r="P59" s="1734"/>
      <c r="Q59" s="1734"/>
      <c r="S59" s="1734"/>
      <c r="T59" s="1734"/>
    </row>
    <row r="60" spans="4:48" ht="30.2" hidden="1" customHeight="1">
      <c r="F60" s="1490"/>
      <c r="H60" s="2100"/>
      <c r="J60" s="1734"/>
      <c r="K60" s="2100"/>
      <c r="M60" s="1734"/>
      <c r="N60" s="1734"/>
      <c r="P60" s="1734"/>
      <c r="Q60" s="1734"/>
      <c r="S60" s="1734"/>
      <c r="T60" s="1734"/>
    </row>
    <row r="61" spans="4:48" ht="30.2" hidden="1" customHeight="1">
      <c r="F61" s="1490"/>
      <c r="H61" s="2100"/>
      <c r="J61" s="1734"/>
      <c r="K61" s="2100"/>
      <c r="M61" s="1734"/>
      <c r="N61" s="1734"/>
      <c r="P61" s="1734"/>
      <c r="Q61" s="1734"/>
      <c r="S61" s="1734"/>
      <c r="T61" s="1734"/>
    </row>
    <row r="62" spans="4:48" ht="30.2" hidden="1" customHeight="1">
      <c r="F62" s="1490"/>
      <c r="H62" s="2100"/>
      <c r="J62" s="1734"/>
      <c r="K62" s="2100"/>
      <c r="M62" s="1734"/>
      <c r="N62" s="1734"/>
      <c r="P62" s="1734"/>
      <c r="Q62" s="1734"/>
      <c r="S62" s="1734"/>
      <c r="T62" s="1734"/>
    </row>
    <row r="63" spans="4:48" ht="30.2" hidden="1" customHeight="1">
      <c r="F63" s="1490"/>
      <c r="H63" s="2100"/>
      <c r="J63" s="1734"/>
      <c r="K63" s="2100"/>
      <c r="M63" s="1734"/>
      <c r="N63" s="1734"/>
      <c r="P63" s="1734"/>
      <c r="Q63" s="1734"/>
      <c r="S63" s="1734"/>
      <c r="T63" s="1734"/>
    </row>
    <row r="64" spans="4:48" ht="30.2" hidden="1" customHeight="1">
      <c r="F64" s="1490"/>
      <c r="H64" s="2100"/>
      <c r="J64" s="1734"/>
      <c r="K64" s="2100"/>
      <c r="M64" s="1734"/>
      <c r="N64" s="1734"/>
      <c r="P64" s="1734"/>
      <c r="Q64" s="1734"/>
      <c r="S64" s="1734"/>
      <c r="T64" s="1734"/>
    </row>
    <row r="65" spans="1:47" ht="30.2" hidden="1" customHeight="1">
      <c r="F65" s="1490"/>
      <c r="H65" s="2100"/>
      <c r="J65" s="1734"/>
      <c r="K65" s="2100"/>
      <c r="M65" s="1734"/>
      <c r="N65" s="1734"/>
      <c r="P65" s="1734"/>
      <c r="Q65" s="1734"/>
      <c r="S65" s="1734"/>
      <c r="T65" s="1734"/>
    </row>
    <row r="66" spans="1:47" ht="30.2" hidden="1" customHeight="1">
      <c r="F66" s="1490"/>
      <c r="H66" s="2100"/>
      <c r="J66" s="1734"/>
      <c r="K66" s="2100"/>
      <c r="M66" s="1734"/>
      <c r="N66" s="1734"/>
      <c r="P66" s="1734"/>
      <c r="Q66" s="1734"/>
      <c r="S66" s="1734"/>
      <c r="T66" s="1734"/>
    </row>
    <row r="67" spans="1:47" ht="30.2" hidden="1" customHeight="1">
      <c r="F67" s="1490"/>
      <c r="H67" s="2100"/>
      <c r="J67" s="1734"/>
      <c r="K67" s="2100"/>
      <c r="M67" s="1734"/>
      <c r="N67" s="1734"/>
      <c r="P67" s="1734"/>
      <c r="Q67" s="1734"/>
      <c r="S67" s="1734"/>
      <c r="T67" s="1734"/>
    </row>
    <row r="68" spans="1:47" ht="30.2" hidden="1" customHeight="1">
      <c r="F68" s="1490"/>
      <c r="H68" s="2100"/>
      <c r="J68" s="1734"/>
      <c r="K68" s="2100"/>
      <c r="M68" s="1734"/>
      <c r="N68" s="1734"/>
      <c r="P68" s="1734"/>
      <c r="Q68" s="1734"/>
      <c r="S68" s="1734"/>
      <c r="T68" s="1734"/>
    </row>
    <row r="69" spans="1:47" ht="30.2" hidden="1" customHeight="1">
      <c r="F69" s="1490"/>
      <c r="H69" s="2100"/>
      <c r="J69" s="1734"/>
      <c r="K69" s="2100"/>
      <c r="M69" s="1734"/>
      <c r="N69" s="1734"/>
      <c r="P69" s="1734"/>
      <c r="Q69" s="1734"/>
      <c r="S69" s="1734"/>
      <c r="T69" s="1734"/>
    </row>
    <row r="70" spans="1:47" ht="30.2" hidden="1" customHeight="1">
      <c r="F70" s="1490"/>
      <c r="H70" s="2100"/>
      <c r="J70" s="1734"/>
      <c r="K70" s="2100"/>
      <c r="M70" s="1734"/>
      <c r="N70" s="1734"/>
      <c r="P70" s="1734"/>
      <c r="Q70" s="1734"/>
      <c r="S70" s="1734"/>
      <c r="T70" s="1734"/>
    </row>
    <row r="71" spans="1:47" s="1734" customFormat="1" ht="30.2" hidden="1" customHeight="1">
      <c r="A71" s="1490"/>
      <c r="B71" s="1490"/>
      <c r="C71" s="1490"/>
      <c r="D71" s="1490"/>
      <c r="E71" s="1490"/>
      <c r="F71" s="1490"/>
      <c r="G71" s="1471"/>
      <c r="H71" s="2100"/>
      <c r="I71" s="1970"/>
      <c r="J71" s="1734"/>
      <c r="K71" s="2100"/>
      <c r="L71" s="1970"/>
      <c r="M71" s="1734"/>
      <c r="N71" s="1734"/>
      <c r="O71" s="1970"/>
      <c r="P71" s="1734"/>
      <c r="Q71" s="1734"/>
      <c r="R71" s="1970"/>
      <c r="S71" s="1734"/>
      <c r="T71" s="1734"/>
      <c r="U71" s="2101"/>
      <c r="X71" s="1490"/>
      <c r="AA71" s="1490"/>
      <c r="AD71" s="1490"/>
      <c r="AG71" s="1490"/>
      <c r="AJ71" s="1490"/>
      <c r="AM71" s="1490"/>
      <c r="AO71" s="1490"/>
      <c r="AQ71" s="1490"/>
      <c r="AR71" s="1490"/>
      <c r="AS71" s="2102"/>
      <c r="AU71" s="1991"/>
    </row>
    <row r="72" spans="1:47" s="1734" customFormat="1" ht="30.2" hidden="1" customHeight="1">
      <c r="A72" s="1490"/>
      <c r="B72" s="1490"/>
      <c r="C72" s="1490"/>
      <c r="D72" s="1490"/>
      <c r="E72" s="1490"/>
      <c r="F72" s="1490"/>
      <c r="G72" s="1471"/>
      <c r="H72" s="2100"/>
      <c r="I72" s="1970"/>
      <c r="J72" s="1734"/>
      <c r="K72" s="2100"/>
      <c r="L72" s="1970"/>
      <c r="M72" s="1734"/>
      <c r="N72" s="1734"/>
      <c r="O72" s="1970"/>
      <c r="P72" s="1734"/>
      <c r="Q72" s="1734"/>
      <c r="R72" s="1970"/>
      <c r="S72" s="1734"/>
      <c r="T72" s="1734"/>
      <c r="U72" s="2101"/>
      <c r="X72" s="1490"/>
      <c r="AA72" s="1490"/>
      <c r="AD72" s="1490"/>
      <c r="AG72" s="1490"/>
      <c r="AJ72" s="1490"/>
      <c r="AM72" s="1490"/>
      <c r="AO72" s="1490"/>
      <c r="AQ72" s="1490"/>
      <c r="AR72" s="1490"/>
      <c r="AS72" s="2102"/>
      <c r="AU72" s="1991"/>
    </row>
    <row r="73" spans="1:47" s="1734" customFormat="1" ht="30.2" hidden="1" customHeight="1">
      <c r="A73" s="1490"/>
      <c r="B73" s="1490"/>
      <c r="C73" s="1490"/>
      <c r="D73" s="1490"/>
      <c r="E73" s="1490"/>
      <c r="F73" s="1490"/>
      <c r="G73" s="1471"/>
      <c r="H73" s="2100"/>
      <c r="I73" s="1970"/>
      <c r="J73" s="1734"/>
      <c r="K73" s="2100"/>
      <c r="L73" s="1970"/>
      <c r="M73" s="1734"/>
      <c r="N73" s="1734"/>
      <c r="O73" s="1970"/>
      <c r="P73" s="1734"/>
      <c r="Q73" s="1734"/>
      <c r="R73" s="1970"/>
      <c r="S73" s="1734"/>
      <c r="T73" s="1734"/>
      <c r="U73" s="2101"/>
      <c r="X73" s="1490"/>
      <c r="AA73" s="1490"/>
      <c r="AD73" s="1490"/>
      <c r="AG73" s="1490"/>
      <c r="AJ73" s="1490"/>
      <c r="AM73" s="1490"/>
      <c r="AO73" s="1490"/>
      <c r="AQ73" s="1490"/>
      <c r="AR73" s="1490"/>
      <c r="AS73" s="2102"/>
      <c r="AU73" s="1991"/>
    </row>
    <row r="74" spans="1:47" s="1734" customFormat="1" ht="30.2" hidden="1" customHeight="1">
      <c r="A74" s="1490"/>
      <c r="B74" s="1490"/>
      <c r="C74" s="1490"/>
      <c r="D74" s="1490"/>
      <c r="E74" s="1490"/>
      <c r="F74" s="1490"/>
      <c r="G74" s="1471"/>
      <c r="H74" s="2099"/>
      <c r="I74" s="1970"/>
      <c r="J74" s="1734"/>
      <c r="K74" s="2099"/>
      <c r="L74" s="1970"/>
      <c r="M74" s="1734"/>
      <c r="N74" s="1490"/>
      <c r="O74" s="1970"/>
      <c r="P74" s="1734"/>
      <c r="Q74" s="1490"/>
      <c r="R74" s="1970"/>
      <c r="S74" s="1734"/>
      <c r="T74" s="1734"/>
      <c r="U74" s="2101"/>
      <c r="X74" s="1490"/>
      <c r="AA74" s="1490"/>
      <c r="AD74" s="1490"/>
      <c r="AG74" s="1490"/>
      <c r="AJ74" s="1490"/>
      <c r="AM74" s="1490"/>
      <c r="AO74" s="1490"/>
      <c r="AQ74" s="1490"/>
      <c r="AR74" s="1490"/>
      <c r="AS74" s="2102"/>
      <c r="AU74" s="1991"/>
    </row>
    <row r="75" spans="1:47" s="1734" customFormat="1" ht="30.2" hidden="1" customHeight="1">
      <c r="A75" s="1490"/>
      <c r="B75" s="1490"/>
      <c r="C75" s="1490"/>
      <c r="D75" s="1490"/>
      <c r="E75" s="1490"/>
      <c r="F75" s="1490"/>
      <c r="G75" s="1471"/>
      <c r="H75" s="2099"/>
      <c r="I75" s="1970"/>
      <c r="K75" s="2099"/>
      <c r="L75" s="1970"/>
      <c r="N75" s="1490"/>
      <c r="O75" s="1970"/>
      <c r="P75" s="1734"/>
      <c r="Q75" s="1490"/>
      <c r="R75" s="1970"/>
      <c r="S75" s="1734"/>
      <c r="T75" s="1734"/>
      <c r="U75" s="2101"/>
      <c r="X75" s="1490"/>
      <c r="AA75" s="1490"/>
      <c r="AD75" s="1490"/>
      <c r="AG75" s="1490"/>
      <c r="AJ75" s="1490"/>
      <c r="AM75" s="1490"/>
      <c r="AO75" s="1490"/>
      <c r="AQ75" s="1490"/>
      <c r="AR75" s="1490"/>
      <c r="AS75" s="2102"/>
      <c r="AU75" s="1991"/>
    </row>
    <row r="76" spans="1:47" s="1734" customFormat="1" ht="30.2" hidden="1" customHeight="1">
      <c r="A76" s="1490"/>
      <c r="B76" s="1490"/>
      <c r="C76" s="1490"/>
      <c r="D76" s="1490"/>
      <c r="E76" s="1490"/>
      <c r="F76" s="1490"/>
      <c r="G76" s="1471"/>
      <c r="H76" s="2099"/>
      <c r="I76" s="1970"/>
      <c r="J76" s="1734"/>
      <c r="K76" s="2099"/>
      <c r="L76" s="1970"/>
      <c r="M76" s="1734"/>
      <c r="N76" s="1490"/>
      <c r="O76" s="1970"/>
      <c r="P76" s="1734"/>
      <c r="Q76" s="1490"/>
      <c r="R76" s="1970"/>
      <c r="S76" s="1734"/>
      <c r="T76" s="1734"/>
      <c r="U76" s="2101"/>
      <c r="X76" s="1490"/>
      <c r="AA76" s="1490"/>
      <c r="AD76" s="1490"/>
      <c r="AG76" s="1490"/>
      <c r="AJ76" s="1490"/>
      <c r="AM76" s="1490"/>
      <c r="AO76" s="1490"/>
      <c r="AQ76" s="1490"/>
      <c r="AR76" s="1490"/>
      <c r="AS76" s="2102"/>
      <c r="AU76" s="1991"/>
    </row>
    <row r="77" spans="1:47" s="1734" customFormat="1" ht="30.2" hidden="1" customHeight="1">
      <c r="A77" s="1490"/>
      <c r="B77" s="1490"/>
      <c r="C77" s="1490"/>
      <c r="D77" s="1490"/>
      <c r="E77" s="1490"/>
      <c r="F77" s="1490"/>
      <c r="G77" s="1471"/>
      <c r="H77" s="2099"/>
      <c r="I77" s="1970"/>
      <c r="J77" s="1734"/>
      <c r="K77" s="2099"/>
      <c r="L77" s="1970"/>
      <c r="M77" s="1734"/>
      <c r="N77" s="1490"/>
      <c r="O77" s="1970"/>
      <c r="Q77" s="1490"/>
      <c r="R77" s="1970"/>
      <c r="U77" s="2101"/>
      <c r="X77" s="1490"/>
      <c r="AA77" s="1490"/>
      <c r="AD77" s="1490"/>
      <c r="AG77" s="1490"/>
      <c r="AJ77" s="1490"/>
      <c r="AM77" s="1490"/>
      <c r="AO77" s="1490"/>
      <c r="AQ77" s="1490"/>
      <c r="AR77" s="1490"/>
      <c r="AS77" s="2102"/>
      <c r="AU77" s="1991"/>
    </row>
    <row r="78" spans="1:47" s="1734" customFormat="1" ht="30.2" hidden="1" customHeight="1">
      <c r="A78" s="1490"/>
      <c r="B78" s="1490"/>
      <c r="C78" s="1490"/>
      <c r="D78" s="1490"/>
      <c r="E78" s="1490"/>
      <c r="F78" s="1490"/>
      <c r="G78" s="1471"/>
      <c r="H78" s="2099"/>
      <c r="I78" s="1970"/>
      <c r="K78" s="2099"/>
      <c r="L78" s="1970"/>
      <c r="N78" s="1490"/>
      <c r="O78" s="1970"/>
      <c r="Q78" s="1490"/>
      <c r="R78" s="1970"/>
      <c r="U78" s="2101"/>
      <c r="X78" s="1490"/>
      <c r="AA78" s="1490"/>
      <c r="AD78" s="1490"/>
      <c r="AG78" s="1490"/>
      <c r="AJ78" s="1490"/>
      <c r="AM78" s="1490"/>
      <c r="AO78" s="1490"/>
      <c r="AQ78" s="1490"/>
      <c r="AR78" s="1490"/>
      <c r="AS78" s="2102"/>
      <c r="AU78" s="1991"/>
    </row>
    <row r="79" spans="1:47" s="1734" customFormat="1" ht="30.2" hidden="1" customHeight="1">
      <c r="A79" s="1490"/>
      <c r="B79" s="1490"/>
      <c r="C79" s="1490"/>
      <c r="D79" s="1490"/>
      <c r="E79" s="1490"/>
      <c r="F79" s="1490"/>
      <c r="G79" s="1471"/>
      <c r="H79" s="2099"/>
      <c r="I79" s="1970"/>
      <c r="K79" s="2099"/>
      <c r="L79" s="1970"/>
      <c r="N79" s="1490"/>
      <c r="O79" s="1970"/>
      <c r="Q79" s="1490"/>
      <c r="R79" s="1970"/>
      <c r="U79" s="2101"/>
      <c r="X79" s="1490"/>
      <c r="AA79" s="1490"/>
      <c r="AD79" s="1490"/>
      <c r="AG79" s="1490"/>
      <c r="AJ79" s="1490"/>
      <c r="AM79" s="1490"/>
      <c r="AO79" s="1490"/>
      <c r="AQ79" s="1490"/>
      <c r="AR79" s="1490"/>
      <c r="AS79" s="2102"/>
      <c r="AU79" s="1991"/>
    </row>
    <row r="80" spans="1:47" s="1734" customFormat="1" ht="30.2" hidden="1" customHeight="1">
      <c r="A80" s="1490"/>
      <c r="B80" s="1490"/>
      <c r="C80" s="1490"/>
      <c r="D80" s="1490"/>
      <c r="E80" s="1490"/>
      <c r="F80" s="1490"/>
      <c r="G80" s="1471"/>
      <c r="H80" s="2099"/>
      <c r="I80" s="1970"/>
      <c r="K80" s="2099"/>
      <c r="L80" s="1970"/>
      <c r="N80" s="1490"/>
      <c r="O80" s="1970"/>
      <c r="Q80" s="1490"/>
      <c r="R80" s="1970"/>
      <c r="U80" s="2101"/>
      <c r="X80" s="1490"/>
      <c r="AA80" s="1490"/>
      <c r="AD80" s="1490"/>
      <c r="AG80" s="1490"/>
      <c r="AJ80" s="1490"/>
      <c r="AM80" s="1490"/>
      <c r="AO80" s="1490"/>
      <c r="AQ80" s="1490"/>
      <c r="AR80" s="1490"/>
      <c r="AS80" s="2102"/>
      <c r="AU80" s="1991"/>
    </row>
    <row r="81" spans="1:47" s="1734" customFormat="1" ht="30.2" hidden="1" customHeight="1">
      <c r="A81" s="1490"/>
      <c r="B81" s="1490"/>
      <c r="C81" s="1490"/>
      <c r="D81" s="1490"/>
      <c r="E81" s="1490"/>
      <c r="F81" s="1490"/>
      <c r="G81" s="1471"/>
      <c r="H81" s="2099"/>
      <c r="I81" s="1970"/>
      <c r="K81" s="2099"/>
      <c r="L81" s="1970"/>
      <c r="N81" s="1490"/>
      <c r="O81" s="1970"/>
      <c r="Q81" s="1490"/>
      <c r="R81" s="1970"/>
      <c r="U81" s="2101"/>
      <c r="X81" s="1490"/>
      <c r="AA81" s="1490"/>
      <c r="AD81" s="1490"/>
      <c r="AG81" s="1490"/>
      <c r="AJ81" s="1490"/>
      <c r="AM81" s="1490"/>
      <c r="AO81" s="1490"/>
      <c r="AQ81" s="1490"/>
      <c r="AR81" s="1490"/>
      <c r="AS81" s="2102"/>
      <c r="AU81" s="1991"/>
    </row>
    <row r="82" spans="1:47" s="1734" customFormat="1" ht="30.2" hidden="1" customHeight="1">
      <c r="A82" s="1490"/>
      <c r="B82" s="1490"/>
      <c r="C82" s="1490"/>
      <c r="D82" s="1490"/>
      <c r="E82" s="1490"/>
      <c r="F82" s="1490"/>
      <c r="G82" s="1471"/>
      <c r="H82" s="2099"/>
      <c r="I82" s="1970"/>
      <c r="K82" s="2099"/>
      <c r="L82" s="1970"/>
      <c r="N82" s="1490"/>
      <c r="O82" s="1970"/>
      <c r="Q82" s="1490"/>
      <c r="R82" s="1970"/>
      <c r="U82" s="2101"/>
      <c r="X82" s="1490"/>
      <c r="AA82" s="1490"/>
      <c r="AD82" s="1490"/>
      <c r="AG82" s="1490"/>
      <c r="AJ82" s="1490"/>
      <c r="AM82" s="1490"/>
      <c r="AO82" s="1490"/>
      <c r="AQ82" s="1490"/>
      <c r="AR82" s="1490"/>
      <c r="AS82" s="2102"/>
      <c r="AU82" s="1991"/>
    </row>
    <row r="83" spans="1:47" s="1734" customFormat="1" ht="30.2" hidden="1" customHeight="1">
      <c r="A83" s="1490"/>
      <c r="B83" s="1490"/>
      <c r="C83" s="1490"/>
      <c r="D83" s="1490"/>
      <c r="E83" s="1490"/>
      <c r="F83" s="1490"/>
      <c r="G83" s="1471"/>
      <c r="H83" s="2099"/>
      <c r="I83" s="1970"/>
      <c r="K83" s="2099"/>
      <c r="L83" s="1970"/>
      <c r="N83" s="1490"/>
      <c r="O83" s="1970"/>
      <c r="Q83" s="1490"/>
      <c r="R83" s="1970"/>
      <c r="U83" s="2101"/>
      <c r="X83" s="1490"/>
      <c r="AA83" s="1490"/>
      <c r="AD83" s="1490"/>
      <c r="AG83" s="1490"/>
      <c r="AJ83" s="1490"/>
      <c r="AM83" s="1490"/>
      <c r="AO83" s="1490"/>
      <c r="AQ83" s="1490"/>
      <c r="AR83" s="1490"/>
      <c r="AS83" s="2102"/>
      <c r="AU83" s="1991"/>
    </row>
    <row r="84" spans="1:47" s="1734" customFormat="1" ht="30.2" hidden="1" customHeight="1">
      <c r="A84" s="1490"/>
      <c r="B84" s="1490"/>
      <c r="C84" s="1490"/>
      <c r="D84" s="1490"/>
      <c r="E84" s="1490"/>
      <c r="F84" s="1490"/>
      <c r="G84" s="1471"/>
      <c r="H84" s="2099"/>
      <c r="I84" s="1970"/>
      <c r="K84" s="2099"/>
      <c r="L84" s="1970"/>
      <c r="N84" s="1490"/>
      <c r="O84" s="1970"/>
      <c r="Q84" s="1490"/>
      <c r="R84" s="1970"/>
      <c r="U84" s="2101"/>
      <c r="X84" s="1490"/>
      <c r="AA84" s="1490"/>
      <c r="AD84" s="1490"/>
      <c r="AG84" s="1490"/>
      <c r="AJ84" s="1490"/>
      <c r="AM84" s="1490"/>
      <c r="AO84" s="1490"/>
      <c r="AQ84" s="1490"/>
      <c r="AR84" s="1490"/>
      <c r="AS84" s="2102"/>
      <c r="AU84" s="1991"/>
    </row>
    <row r="85" spans="1:47" s="1734" customFormat="1" ht="30.2" hidden="1" customHeight="1">
      <c r="A85" s="1490"/>
      <c r="B85" s="1490"/>
      <c r="C85" s="1490"/>
      <c r="D85" s="1490"/>
      <c r="E85" s="1490"/>
      <c r="F85" s="1490"/>
      <c r="G85" s="1471"/>
      <c r="H85" s="2099"/>
      <c r="I85" s="1970"/>
      <c r="K85" s="2099"/>
      <c r="L85" s="1970"/>
      <c r="N85" s="1490"/>
      <c r="O85" s="1970"/>
      <c r="Q85" s="1490"/>
      <c r="R85" s="1970"/>
      <c r="U85" s="2101"/>
      <c r="X85" s="1490"/>
      <c r="AA85" s="1490"/>
      <c r="AD85" s="1490"/>
      <c r="AG85" s="1490"/>
      <c r="AJ85" s="1490"/>
      <c r="AM85" s="1490"/>
      <c r="AO85" s="1490"/>
      <c r="AQ85" s="1490"/>
      <c r="AR85" s="1490"/>
      <c r="AS85" s="2102"/>
      <c r="AU85" s="1991"/>
    </row>
  </sheetData>
  <autoFilter ref="A8:BL51" xr:uid="{00000000-0009-0000-0000-000013000000}"/>
  <mergeCells count="28">
    <mergeCell ref="D32:F32"/>
    <mergeCell ref="AS32:AT32"/>
    <mergeCell ref="D26:F26"/>
    <mergeCell ref="D18:F18"/>
    <mergeCell ref="D48:F48"/>
    <mergeCell ref="AO5:AP7"/>
    <mergeCell ref="AQ5:AQ8"/>
    <mergeCell ref="AA6:AC7"/>
    <mergeCell ref="AD6:AF7"/>
    <mergeCell ref="AG6:AI7"/>
    <mergeCell ref="AJ6:AL7"/>
    <mergeCell ref="AM6:AN7"/>
    <mergeCell ref="D2:AQ2"/>
    <mergeCell ref="D3:AQ3"/>
    <mergeCell ref="D5:D8"/>
    <mergeCell ref="E5:E8"/>
    <mergeCell ref="F5:F8"/>
    <mergeCell ref="G5:G8"/>
    <mergeCell ref="H5:M6"/>
    <mergeCell ref="N5:T6"/>
    <mergeCell ref="U5:W7"/>
    <mergeCell ref="X5:Z7"/>
    <mergeCell ref="H7:J7"/>
    <mergeCell ref="K7:M7"/>
    <mergeCell ref="N7:P7"/>
    <mergeCell ref="Q7:S7"/>
    <mergeCell ref="T7:T8"/>
    <mergeCell ref="AA5:AN5"/>
  </mergeCells>
  <phoneticPr fontId="6" type="noConversion"/>
  <printOptions horizontalCentered="1"/>
  <pageMargins left="0.19685039370078741" right="0" top="0.27559055118110237" bottom="0.27559055118110237" header="0.15748031496062992" footer="0.15748031496062992"/>
  <pageSetup paperSize="9" scale="33" fitToHeight="0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bab956b1f44ef9d173162e10f4b2778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6eaa9825d2fedb5a83ac41ebe86c43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D7BE77-DF37-4263-BC66-1F81FED4968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F33E6D-2057-4D24-B94D-FA3CBD96E9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EF2527-24B2-4C8C-99D3-541DE752E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17</vt:i4>
      </vt:variant>
    </vt:vector>
  </HeadingPairs>
  <TitlesOfParts>
    <vt:vector size="33" baseType="lpstr">
      <vt:lpstr>공통</vt:lpstr>
      <vt:lpstr>0. 집행계획(갑지)</vt:lpstr>
      <vt:lpstr>4. 집행예산집계표</vt:lpstr>
      <vt:lpstr>5.집행예산산출내역서</vt:lpstr>
      <vt:lpstr>5-4. 수수료산출내역</vt:lpstr>
      <vt:lpstr>1. 현장조직_업무분장</vt:lpstr>
      <vt:lpstr>2. 공사개요</vt:lpstr>
      <vt:lpstr>3.예정공정표</vt:lpstr>
      <vt:lpstr>3. 예정공정표</vt:lpstr>
      <vt:lpstr>인원투입계획</vt:lpstr>
      <vt:lpstr>5-1. 재료비산출내역</vt:lpstr>
      <vt:lpstr>5-2. 회선비산출내역</vt:lpstr>
      <vt:lpstr>5-3. 소모품비산출내역</vt:lpstr>
      <vt:lpstr>원가투입 기성청구</vt:lpstr>
      <vt:lpstr>Sheet2</vt:lpstr>
      <vt:lpstr>Index.</vt:lpstr>
      <vt:lpstr>'0. 집행계획(갑지)'!Print_Area</vt:lpstr>
      <vt:lpstr>'1. 현장조직_업무분장'!Print_Area</vt:lpstr>
      <vt:lpstr>'2. 공사개요'!Print_Area</vt:lpstr>
      <vt:lpstr>'3. 예정공정표'!Print_Area</vt:lpstr>
      <vt:lpstr>'3.예정공정표'!Print_Area</vt:lpstr>
      <vt:lpstr>'4. 집행예산집계표'!Print_Area</vt:lpstr>
      <vt:lpstr>'5-1. 재료비산출내역'!Print_Area</vt:lpstr>
      <vt:lpstr>'5-2. 회선비산출내역'!Print_Area</vt:lpstr>
      <vt:lpstr>'5-3. 소모품비산출내역'!Print_Area</vt:lpstr>
      <vt:lpstr>'5-4. 수수료산출내역'!Print_Area</vt:lpstr>
      <vt:lpstr>'5.집행예산산출내역서'!Print_Area</vt:lpstr>
      <vt:lpstr>Index.!Print_Area</vt:lpstr>
      <vt:lpstr>'5-1. 재료비산출내역'!Print_Titles</vt:lpstr>
      <vt:lpstr>'5-2. 회선비산출내역'!Print_Titles</vt:lpstr>
      <vt:lpstr>'5-3. 소모품비산출내역'!Print_Titles</vt:lpstr>
      <vt:lpstr>'5-4. 수수료산출내역'!Print_Titles</vt:lpstr>
      <vt:lpstr>'5.집행예산산출내역서'!Print_Titles</vt:lpstr>
    </vt:vector>
  </TitlesOfParts>
  <Company>LG강남타워현장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박상준</dc:creator>
  <cp:lastModifiedBy>이홍섭/GRM프로젝트</cp:lastModifiedBy>
  <cp:lastPrinted>2026-04-24T08:36:08Z</cp:lastPrinted>
  <dcterms:created xsi:type="dcterms:W3CDTF">1998-02-21T06:24:24Z</dcterms:created>
  <dcterms:modified xsi:type="dcterms:W3CDTF">2026-06-11T01:00:32Z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_Rate" linkTarget="Prop_Matl_Rate">
    <vt:lpwstr>#REF!</vt:lpwstr>
  </property>
  <property fmtid="{D5CDD505-2E9C-101B-9397-08002B2CF9AE}" pid="3" name="MD_Rate" linkTarget="Prop_MD_Rate">
    <vt:lpwstr>#REF!</vt:lpwstr>
  </property>
  <property fmtid="{D5CDD505-2E9C-101B-9397-08002B2CF9AE}" pid="4" name="Total_Matl" linkTarget="Prop_Total_Matl">
    <vt:lpwstr>#REF!</vt:lpwstr>
  </property>
  <property fmtid="{D5CDD505-2E9C-101B-9397-08002B2CF9AE}" pid="5" name="Total_MD" linkTarget="Prop_Total_MD">
    <vt:lpwstr>#REF!</vt:lpwstr>
  </property>
</Properties>
</file>